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ela Miranda\Desktop\Teletrabajo\OIR 2020\Solicitudes de Información\46-2020\DIRECCIÓN DESARROLLO EMPRESARIAL\"/>
    </mc:Choice>
  </mc:AlternateContent>
  <bookViews>
    <workbookView xWindow="0" yWindow="0" windowWidth="20490" windowHeight="7245" firstSheet="9" activeTab="10"/>
  </bookViews>
  <sheets>
    <sheet name="POA DDE " sheetId="14" r:id="rId1"/>
    <sheet name="DESEMPEÑO INSTITUCIONAL" sheetId="31" r:id="rId2"/>
    <sheet name="CR LA LIBERTAD" sheetId="16" r:id="rId3"/>
    <sheet name="CR SANTA ANA" sheetId="17" r:id="rId4"/>
    <sheet name="CR CHALATENANGO" sheetId="18" r:id="rId5"/>
    <sheet name="CR COJUTEPEQUE" sheetId="19" r:id="rId6"/>
    <sheet name="CR LA UNION" sheetId="20" r:id="rId7"/>
    <sheet name="CR SAN MIGUEL" sheetId="21" r:id="rId8"/>
    <sheet name="CR SAN SALVADOR" sheetId="22" r:id="rId9"/>
    <sheet name="CR SONSONATE" sheetId="23" r:id="rId10"/>
    <sheet name="CR ZACATECOLUCA" sheetId="24" r:id="rId11"/>
    <sheet name="DESARROLLO ARTESANAL" sheetId="25" r:id="rId12"/>
    <sheet name="FORMALIZACION Y FINANCIAMIENTO" sheetId="26" r:id="rId13"/>
    <sheet name="FORTALECIMIENTO EMPRENDEDOR" sheetId="27" r:id="rId14"/>
    <sheet name="INDUSTRIALIZACION,CAL Y PRO" sheetId="28" r:id="rId15"/>
    <sheet name="EXPORTACIONES" sheetId="29" r:id="rId16"/>
    <sheet name="COMERCIALIZACION" sheetId="30" r:id="rId17"/>
  </sheets>
  <definedNames>
    <definedName name="_xlnm.Print_Area" localSheetId="0">'POA DDE '!$A$1:$J$57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31" l="1"/>
  <c r="E8" i="31"/>
  <c r="D8" i="31"/>
  <c r="C8" i="31"/>
  <c r="B8" i="31"/>
  <c r="D30" i="30" l="1"/>
  <c r="D29" i="30"/>
  <c r="D28" i="30"/>
  <c r="D27" i="30"/>
  <c r="D26" i="30"/>
  <c r="D25" i="30"/>
  <c r="D24" i="30"/>
  <c r="Q23" i="30"/>
  <c r="D23" i="30"/>
  <c r="D22" i="30"/>
  <c r="D21" i="30"/>
  <c r="D20" i="30"/>
  <c r="D19" i="30"/>
  <c r="D18" i="30"/>
  <c r="D17" i="30"/>
  <c r="D16" i="30"/>
  <c r="D15" i="30"/>
  <c r="D14" i="30"/>
  <c r="D13" i="30"/>
  <c r="D12" i="30"/>
  <c r="D11" i="30"/>
  <c r="D10" i="30"/>
  <c r="D9" i="30"/>
  <c r="D21" i="29" l="1"/>
  <c r="D13" i="29"/>
  <c r="D11" i="29"/>
  <c r="D9" i="29"/>
  <c r="D40" i="28" l="1"/>
  <c r="D39" i="28"/>
  <c r="D38" i="28"/>
  <c r="D37" i="28"/>
  <c r="D36" i="28"/>
  <c r="D35" i="28"/>
  <c r="D34" i="28"/>
  <c r="D33" i="28"/>
  <c r="D32" i="28"/>
  <c r="D31" i="28"/>
  <c r="D30" i="28"/>
  <c r="D29" i="28"/>
  <c r="D28" i="28"/>
  <c r="D27" i="28"/>
  <c r="D26" i="28"/>
  <c r="D25" i="28"/>
  <c r="D24" i="28"/>
  <c r="D23" i="28"/>
  <c r="D22" i="28"/>
  <c r="D20" i="28"/>
  <c r="D18" i="28"/>
  <c r="D16" i="28"/>
  <c r="D14" i="28"/>
  <c r="D12" i="28"/>
  <c r="D11" i="28"/>
  <c r="D10" i="28"/>
  <c r="E44" i="27" l="1"/>
  <c r="E40" i="27"/>
  <c r="E38" i="27"/>
  <c r="E36" i="27"/>
  <c r="E34" i="27"/>
  <c r="E32" i="27"/>
  <c r="E28" i="27"/>
  <c r="E26" i="27"/>
  <c r="E24" i="27"/>
  <c r="E18" i="27"/>
  <c r="E16" i="27"/>
  <c r="E14" i="27"/>
  <c r="D46" i="26" l="1"/>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52" i="25" l="1"/>
  <c r="D50" i="25"/>
  <c r="D48" i="25"/>
  <c r="D46" i="25"/>
  <c r="D44" i="25"/>
  <c r="D42" i="25"/>
  <c r="D40" i="25"/>
  <c r="D38" i="25"/>
  <c r="D36" i="25"/>
  <c r="D34" i="25"/>
  <c r="D32" i="25"/>
  <c r="D30" i="25"/>
  <c r="D28" i="25"/>
  <c r="D26" i="25"/>
  <c r="D24" i="25"/>
  <c r="D23" i="25"/>
  <c r="D22" i="25"/>
  <c r="D20" i="25"/>
  <c r="D18" i="25"/>
  <c r="D16" i="25"/>
  <c r="D14" i="25"/>
  <c r="D12" i="25"/>
  <c r="D10" i="25"/>
  <c r="D50" i="24" l="1"/>
  <c r="D48" i="24"/>
  <c r="D46" i="24"/>
  <c r="D44" i="24"/>
  <c r="D42" i="24"/>
  <c r="D40" i="24"/>
  <c r="D38" i="24"/>
  <c r="D36" i="24"/>
  <c r="D34" i="24"/>
  <c r="D32" i="24"/>
  <c r="D30" i="24"/>
  <c r="D28" i="24"/>
  <c r="D26" i="24"/>
  <c r="D24" i="24"/>
  <c r="D22" i="24"/>
  <c r="D20" i="24"/>
  <c r="D18" i="24"/>
  <c r="J16" i="24"/>
  <c r="I16" i="24"/>
  <c r="G16" i="24"/>
  <c r="D16" i="24" s="1"/>
  <c r="J14" i="24"/>
  <c r="I14" i="24"/>
  <c r="D14" i="24"/>
  <c r="J12" i="24"/>
  <c r="D12" i="24" s="1"/>
  <c r="I12" i="24"/>
  <c r="G12" i="24"/>
  <c r="J10" i="24"/>
  <c r="D10" i="24"/>
  <c r="T204" i="23" l="1"/>
  <c r="Q204" i="23"/>
  <c r="F201" i="23"/>
  <c r="F199" i="23"/>
  <c r="F198" i="23"/>
  <c r="L197" i="23"/>
  <c r="L191" i="23" s="1"/>
  <c r="L187" i="23" s="1"/>
  <c r="F196" i="23"/>
  <c r="F195" i="23"/>
  <c r="F194" i="23"/>
  <c r="F193" i="23"/>
  <c r="F192" i="23"/>
  <c r="K191" i="23"/>
  <c r="J191" i="23"/>
  <c r="I191" i="23"/>
  <c r="I187" i="23" s="1"/>
  <c r="H191" i="23"/>
  <c r="G191" i="23"/>
  <c r="G187" i="23" s="1"/>
  <c r="F190" i="23"/>
  <c r="F189" i="23"/>
  <c r="F188" i="23"/>
  <c r="K187" i="23"/>
  <c r="J187" i="23"/>
  <c r="F186" i="23"/>
  <c r="F175" i="23"/>
  <c r="F173" i="23"/>
  <c r="F171" i="23"/>
  <c r="F169" i="23"/>
  <c r="R167" i="23"/>
  <c r="I167" i="23"/>
  <c r="I163" i="23" s="1"/>
  <c r="F163" i="23" s="1"/>
  <c r="F167" i="23"/>
  <c r="F165" i="23"/>
  <c r="R163" i="23"/>
  <c r="F161" i="23"/>
  <c r="F160" i="23"/>
  <c r="F159" i="23"/>
  <c r="F158" i="23"/>
  <c r="I157" i="23"/>
  <c r="F157" i="23"/>
  <c r="F156" i="23"/>
  <c r="L155" i="23"/>
  <c r="F155" i="23" s="1"/>
  <c r="F154" i="23"/>
  <c r="F153" i="23"/>
  <c r="F152" i="23"/>
  <c r="K151" i="23"/>
  <c r="J151" i="23"/>
  <c r="I151" i="23"/>
  <c r="H151" i="23"/>
  <c r="G151" i="23"/>
  <c r="F150" i="23"/>
  <c r="F149" i="23"/>
  <c r="F148" i="23"/>
  <c r="F147" i="23"/>
  <c r="F146" i="23"/>
  <c r="L145" i="23"/>
  <c r="K145" i="23"/>
  <c r="J145" i="23"/>
  <c r="I145" i="23"/>
  <c r="H145" i="23"/>
  <c r="G145" i="23"/>
  <c r="F145" i="23"/>
  <c r="F144" i="23"/>
  <c r="S143" i="23"/>
  <c r="S137" i="23" s="1"/>
  <c r="S133" i="23" s="1"/>
  <c r="F143" i="23"/>
  <c r="F142" i="23"/>
  <c r="F141" i="23"/>
  <c r="F140" i="23"/>
  <c r="F139" i="23"/>
  <c r="F137" i="23" s="1"/>
  <c r="F138" i="23"/>
  <c r="L137" i="23"/>
  <c r="L133" i="23" s="1"/>
  <c r="K137" i="23"/>
  <c r="K133" i="23" s="1"/>
  <c r="J137" i="23"/>
  <c r="I137" i="23"/>
  <c r="I133" i="23" s="1"/>
  <c r="H137" i="23"/>
  <c r="H133" i="23" s="1"/>
  <c r="G137" i="23"/>
  <c r="G133" i="23" s="1"/>
  <c r="F136" i="23"/>
  <c r="F135" i="23"/>
  <c r="F134" i="23"/>
  <c r="J133" i="23"/>
  <c r="F132" i="23"/>
  <c r="F122" i="23"/>
  <c r="F121" i="23"/>
  <c r="F120" i="23"/>
  <c r="F119" i="23"/>
  <c r="S117" i="23"/>
  <c r="J117" i="23"/>
  <c r="I117" i="23"/>
  <c r="H117" i="23"/>
  <c r="G117" i="23"/>
  <c r="F115" i="23"/>
  <c r="F113" i="23"/>
  <c r="F111" i="23" s="1"/>
  <c r="L111" i="23"/>
  <c r="K111" i="23"/>
  <c r="J111" i="23"/>
  <c r="I111" i="23"/>
  <c r="H111" i="23"/>
  <c r="G111" i="23"/>
  <c r="S109" i="23"/>
  <c r="S105" i="23" s="1"/>
  <c r="H109" i="23"/>
  <c r="F109" i="23" s="1"/>
  <c r="L105" i="23"/>
  <c r="K105" i="23"/>
  <c r="J105" i="23"/>
  <c r="I105" i="23"/>
  <c r="G105" i="23"/>
  <c r="F103" i="23"/>
  <c r="F99" i="23" s="1"/>
  <c r="K99" i="23"/>
  <c r="J99" i="23"/>
  <c r="I99" i="23"/>
  <c r="H99" i="23"/>
  <c r="G99" i="23"/>
  <c r="F97" i="23"/>
  <c r="I93" i="23"/>
  <c r="I85" i="23"/>
  <c r="I81" i="23" s="1"/>
  <c r="H85" i="23"/>
  <c r="G85" i="23"/>
  <c r="G81" i="23" s="1"/>
  <c r="L81" i="23"/>
  <c r="K81" i="23"/>
  <c r="J81" i="23"/>
  <c r="S73" i="23"/>
  <c r="S67" i="23" s="1"/>
  <c r="S63" i="23" s="1"/>
  <c r="P73" i="23"/>
  <c r="P67" i="23" s="1"/>
  <c r="P63" i="23" s="1"/>
  <c r="L73" i="23"/>
  <c r="L67" i="23" s="1"/>
  <c r="L63" i="23" s="1"/>
  <c r="K73" i="23"/>
  <c r="J73" i="23"/>
  <c r="J67" i="23" s="1"/>
  <c r="J63" i="23" s="1"/>
  <c r="I73" i="23"/>
  <c r="H73" i="23"/>
  <c r="F71" i="23"/>
  <c r="F69" i="23"/>
  <c r="R67" i="23"/>
  <c r="K67" i="23"/>
  <c r="K63" i="23" s="1"/>
  <c r="I67" i="23"/>
  <c r="G67" i="23"/>
  <c r="G63" i="23" s="1"/>
  <c r="I66" i="23"/>
  <c r="S65" i="23"/>
  <c r="R65" i="23"/>
  <c r="F65" i="23"/>
  <c r="I63" i="23"/>
  <c r="K62" i="23"/>
  <c r="J62" i="23"/>
  <c r="I62" i="23"/>
  <c r="H62" i="23"/>
  <c r="G62" i="23"/>
  <c r="S61" i="23"/>
  <c r="P61" i="23"/>
  <c r="I61" i="23"/>
  <c r="H61" i="23"/>
  <c r="H55" i="23" s="1"/>
  <c r="H51" i="23" s="1"/>
  <c r="G61" i="23"/>
  <c r="G55" i="23" s="1"/>
  <c r="S59" i="23"/>
  <c r="P59" i="23"/>
  <c r="F59" i="23"/>
  <c r="F57" i="23"/>
  <c r="P55" i="23"/>
  <c r="P51" i="23" s="1"/>
  <c r="L55" i="23"/>
  <c r="K55" i="23"/>
  <c r="K51" i="23" s="1"/>
  <c r="J55" i="23"/>
  <c r="I55" i="23"/>
  <c r="I51" i="23" s="1"/>
  <c r="S53" i="23"/>
  <c r="P53" i="23"/>
  <c r="F53" i="23"/>
  <c r="L51" i="23"/>
  <c r="J51" i="23"/>
  <c r="S49" i="23"/>
  <c r="S43" i="23" s="1"/>
  <c r="L49" i="23"/>
  <c r="L43" i="23" s="1"/>
  <c r="L39" i="23" s="1"/>
  <c r="K49" i="23"/>
  <c r="K43" i="23" s="1"/>
  <c r="K39" i="23" s="1"/>
  <c r="J49" i="23"/>
  <c r="I49" i="23"/>
  <c r="I43" i="23" s="1"/>
  <c r="I39" i="23" s="1"/>
  <c r="H49" i="23"/>
  <c r="H43" i="23" s="1"/>
  <c r="H39" i="23" s="1"/>
  <c r="G49" i="23"/>
  <c r="G43" i="23" s="1"/>
  <c r="G39" i="23" s="1"/>
  <c r="F48" i="23"/>
  <c r="F47" i="23"/>
  <c r="F46" i="23"/>
  <c r="F45" i="23"/>
  <c r="F44" i="23"/>
  <c r="Q43" i="23"/>
  <c r="P43" i="23"/>
  <c r="J43" i="23"/>
  <c r="J39" i="23" s="1"/>
  <c r="I42" i="23"/>
  <c r="I38" i="23" s="1"/>
  <c r="H42" i="23"/>
  <c r="F41" i="23"/>
  <c r="F40" i="23"/>
  <c r="J38" i="23"/>
  <c r="G38" i="23"/>
  <c r="F37" i="23"/>
  <c r="F35" i="23"/>
  <c r="F33" i="23"/>
  <c r="P31" i="23"/>
  <c r="L31" i="23"/>
  <c r="K31" i="23"/>
  <c r="J31" i="23"/>
  <c r="I31" i="23"/>
  <c r="F30" i="23"/>
  <c r="F29" i="23"/>
  <c r="F28" i="23"/>
  <c r="F27" i="23"/>
  <c r="F26" i="23"/>
  <c r="F25" i="23"/>
  <c r="F24" i="23"/>
  <c r="P23" i="23"/>
  <c r="P19" i="23" s="1"/>
  <c r="P17" i="23" s="1"/>
  <c r="P7" i="23" s="1"/>
  <c r="H23" i="23"/>
  <c r="H19" i="23" s="1"/>
  <c r="H17" i="23" s="1"/>
  <c r="H7" i="23" s="1"/>
  <c r="F22" i="23"/>
  <c r="F21" i="23"/>
  <c r="F20" i="23"/>
  <c r="S19" i="23"/>
  <c r="S17" i="23" s="1"/>
  <c r="S7" i="23" s="1"/>
  <c r="L19" i="23"/>
  <c r="K19" i="23"/>
  <c r="K17" i="23" s="1"/>
  <c r="J19" i="23"/>
  <c r="J17" i="23" s="1"/>
  <c r="J7" i="23" s="1"/>
  <c r="I19" i="23"/>
  <c r="I17" i="23" s="1"/>
  <c r="I7" i="23" s="1"/>
  <c r="G19" i="23"/>
  <c r="G17" i="23" s="1"/>
  <c r="G7" i="23" s="1"/>
  <c r="I18" i="23"/>
  <c r="F18" i="23" s="1"/>
  <c r="F16" i="23"/>
  <c r="F15" i="23"/>
  <c r="F14" i="23"/>
  <c r="F13" i="23"/>
  <c r="F12" i="23"/>
  <c r="F11" i="23"/>
  <c r="F10" i="23"/>
  <c r="L9" i="23"/>
  <c r="K9" i="23"/>
  <c r="K7" i="23" s="1"/>
  <c r="F8" i="23"/>
  <c r="F6" i="23"/>
  <c r="S55" i="23" l="1"/>
  <c r="F73" i="23"/>
  <c r="F151" i="23"/>
  <c r="F9" i="23"/>
  <c r="L17" i="23"/>
  <c r="L7" i="23"/>
  <c r="P204" i="23"/>
  <c r="F55" i="23"/>
  <c r="G51" i="23"/>
  <c r="F51" i="23" s="1"/>
  <c r="S51" i="23"/>
  <c r="F31" i="23"/>
  <c r="F42" i="23"/>
  <c r="R63" i="23"/>
  <c r="R204" i="23" s="1"/>
  <c r="F85" i="23"/>
  <c r="F81" i="23" s="1"/>
  <c r="F117" i="23"/>
  <c r="F133" i="23"/>
  <c r="F197" i="23"/>
  <c r="F191" i="23"/>
  <c r="S204" i="23"/>
  <c r="F67" i="23"/>
  <c r="F63" i="23" s="1"/>
  <c r="F19" i="23"/>
  <c r="F17" i="23" s="1"/>
  <c r="F7" i="23" s="1"/>
  <c r="F23" i="23"/>
  <c r="F32" i="23"/>
  <c r="F49" i="23"/>
  <c r="F43" i="23" s="1"/>
  <c r="F39" i="23" s="1"/>
  <c r="H67" i="23"/>
  <c r="H63" i="23" s="1"/>
  <c r="H81" i="23"/>
  <c r="H105" i="23"/>
  <c r="F105" i="23" s="1"/>
  <c r="F61" i="23"/>
  <c r="H187" i="23"/>
  <c r="F187" i="23" s="1"/>
  <c r="H38" i="23"/>
  <c r="F38" i="23" s="1"/>
  <c r="L151" i="23"/>
  <c r="D24" i="22" l="1"/>
  <c r="D23" i="22"/>
  <c r="D22" i="22"/>
  <c r="R21" i="22"/>
  <c r="P21" i="22"/>
  <c r="O21" i="22"/>
  <c r="N21" i="22"/>
  <c r="Q19" i="22"/>
  <c r="Q21" i="22" s="1"/>
  <c r="D18" i="22"/>
  <c r="D16" i="22"/>
  <c r="D12" i="22"/>
  <c r="E48" i="21" l="1"/>
  <c r="E46" i="21"/>
  <c r="E44" i="21"/>
  <c r="E42" i="21"/>
  <c r="E40" i="21"/>
  <c r="E38" i="21"/>
  <c r="E36" i="21"/>
  <c r="E34" i="21"/>
  <c r="E32" i="21"/>
  <c r="E30" i="21"/>
  <c r="E28" i="21"/>
  <c r="E26" i="21"/>
  <c r="E24" i="21"/>
  <c r="E22" i="21"/>
  <c r="E20" i="21"/>
  <c r="E18" i="21"/>
  <c r="E16" i="21"/>
  <c r="E14" i="21"/>
  <c r="E12" i="21"/>
  <c r="E10" i="21"/>
  <c r="F44" i="20" l="1"/>
  <c r="D44" i="20"/>
  <c r="N16" i="20"/>
  <c r="L16" i="20"/>
  <c r="K16" i="20"/>
  <c r="J16" i="20"/>
  <c r="G16" i="20"/>
  <c r="F16" i="20"/>
  <c r="E16" i="20"/>
  <c r="N14" i="20"/>
  <c r="L14" i="20"/>
  <c r="K14" i="20"/>
  <c r="J14" i="20"/>
  <c r="G14" i="20"/>
  <c r="J12" i="20"/>
  <c r="I12" i="20"/>
  <c r="D12" i="20" s="1"/>
  <c r="G12" i="20"/>
  <c r="F12" i="20"/>
  <c r="E12" i="20"/>
  <c r="F10" i="20"/>
  <c r="E10" i="20"/>
  <c r="D50" i="19" l="1"/>
  <c r="D48" i="19"/>
  <c r="D46" i="19"/>
  <c r="D44" i="19"/>
  <c r="D42" i="19"/>
  <c r="D40" i="19"/>
  <c r="V38" i="19"/>
  <c r="D38" i="19" s="1"/>
  <c r="D36" i="19"/>
  <c r="D34" i="19"/>
  <c r="D32" i="19"/>
  <c r="D30" i="19"/>
  <c r="S28" i="19"/>
  <c r="D28" i="19"/>
  <c r="D26" i="19"/>
  <c r="D24" i="19"/>
  <c r="D22" i="19"/>
  <c r="V20" i="19"/>
  <c r="D20" i="19"/>
  <c r="D18" i="19"/>
  <c r="V16" i="19"/>
  <c r="D16" i="19"/>
  <c r="V14" i="19"/>
  <c r="D14" i="19" s="1"/>
  <c r="V12" i="19"/>
  <c r="D12" i="19"/>
  <c r="U10" i="19"/>
  <c r="D10" i="19" s="1"/>
  <c r="D46" i="18" l="1"/>
  <c r="D44" i="18"/>
  <c r="D42" i="18"/>
  <c r="D38" i="18"/>
  <c r="D36" i="18"/>
  <c r="D32" i="18"/>
  <c r="D31" i="18"/>
  <c r="D28" i="18"/>
  <c r="D26" i="18"/>
  <c r="D24" i="18"/>
  <c r="D22" i="18"/>
  <c r="D20" i="18"/>
  <c r="D18" i="18"/>
  <c r="D16" i="18"/>
  <c r="D14" i="18"/>
  <c r="D12" i="18"/>
  <c r="S51" i="17" l="1"/>
  <c r="R51" i="17"/>
  <c r="Q51" i="17"/>
  <c r="P51" i="17"/>
  <c r="O51" i="17"/>
  <c r="E50" i="17"/>
  <c r="E48" i="17"/>
  <c r="E46" i="17"/>
  <c r="E44" i="17"/>
  <c r="E42" i="17"/>
  <c r="E40" i="17"/>
  <c r="E38" i="17"/>
  <c r="E36" i="17"/>
  <c r="E34" i="17"/>
  <c r="E32" i="17"/>
  <c r="E30" i="17"/>
  <c r="E28" i="17"/>
  <c r="E26" i="17"/>
  <c r="E24" i="17"/>
  <c r="E22" i="17"/>
  <c r="E20" i="17"/>
  <c r="E18" i="17"/>
  <c r="E16" i="17"/>
  <c r="E14" i="17"/>
  <c r="E12" i="17"/>
  <c r="A11" i="17"/>
  <c r="A13" i="17" s="1"/>
  <c r="A15" i="17" s="1"/>
  <c r="A17" i="17" s="1"/>
  <c r="A19" i="17" s="1"/>
  <c r="A21" i="17" s="1"/>
  <c r="A23" i="17" s="1"/>
  <c r="A25" i="17" s="1"/>
  <c r="A27" i="17" s="1"/>
  <c r="A29" i="17" s="1"/>
  <c r="A31" i="17" s="1"/>
  <c r="A33" i="17" s="1"/>
  <c r="A35" i="17" s="1"/>
  <c r="A37" i="17" s="1"/>
  <c r="A39" i="17" s="1"/>
  <c r="A41" i="17" s="1"/>
  <c r="A43" i="17" s="1"/>
  <c r="A45" i="17" s="1"/>
  <c r="A47" i="17" s="1"/>
  <c r="A49" i="17" s="1"/>
  <c r="E10" i="17"/>
  <c r="Q57" i="16" l="1"/>
  <c r="N57" i="16"/>
  <c r="D52" i="16"/>
  <c r="D48" i="16"/>
  <c r="D47" i="16"/>
  <c r="D46" i="16"/>
  <c r="D44" i="16"/>
  <c r="D42" i="16"/>
  <c r="D40" i="16"/>
  <c r="D36" i="16"/>
  <c r="D34" i="16"/>
  <c r="D32" i="16"/>
  <c r="D30" i="16"/>
  <c r="D28" i="16"/>
  <c r="D26" i="16"/>
  <c r="D24" i="16"/>
  <c r="D22" i="16"/>
  <c r="D20" i="16"/>
  <c r="D18" i="16"/>
  <c r="D16" i="16"/>
  <c r="D14" i="16"/>
  <c r="D12" i="16"/>
  <c r="D10" i="16"/>
  <c r="C10" i="14" l="1"/>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9" i="14"/>
</calcChain>
</file>

<file path=xl/comments1.xml><?xml version="1.0" encoding="utf-8"?>
<comments xmlns="http://schemas.openxmlformats.org/spreadsheetml/2006/main">
  <authors>
    <author>OSAMAYOA</author>
  </authors>
  <commentList>
    <comment ref="E10" authorId="0" shapeId="0">
      <text>
        <r>
          <rPr>
            <b/>
            <sz val="9"/>
            <color indexed="81"/>
            <rFont val="Tahoma"/>
            <family val="2"/>
          </rPr>
          <t>OSAMAYOA:</t>
        </r>
        <r>
          <rPr>
            <sz val="9"/>
            <color indexed="81"/>
            <rFont val="Tahoma"/>
            <family val="2"/>
          </rPr>
          <t xml:space="preserve">
</t>
        </r>
        <r>
          <rPr>
            <sz val="14"/>
            <color indexed="81"/>
            <rFont val="Tahoma"/>
            <family val="2"/>
          </rPr>
          <t xml:space="preserve">se agrego los talleres que se impartieron en Teotepeque con el programa Herradicacion de la pobreza </t>
        </r>
      </text>
    </comment>
  </commentList>
</comments>
</file>

<file path=xl/comments2.xml><?xml version="1.0" encoding="utf-8"?>
<comments xmlns="http://schemas.openxmlformats.org/spreadsheetml/2006/main">
  <authors>
    <author>Dario G. Campos Crespin</author>
  </authors>
  <commentList>
    <comment ref="B5" authorId="0" shapeId="0">
      <text>
        <r>
          <rPr>
            <b/>
            <sz val="9"/>
            <color indexed="81"/>
            <rFont val="Tahoma"/>
            <family val="2"/>
          </rPr>
          <t>Dario G. Campos Crespin:</t>
        </r>
        <r>
          <rPr>
            <sz val="9"/>
            <color indexed="81"/>
            <rFont val="Tahoma"/>
            <family val="2"/>
          </rPr>
          <t xml:space="preserve">
Primero detalle las actividades asociadas al POA y al PEI.
Luego detalle aquellas actividades que desarrollo que no estaban planificadas pero que se desarrollaron porque son prioritarias y generaron impacto o son de importancia en la funcion de la unidad organizativa
Posteriormente, incorpore las actividades que en el marco de esta pandemia se han tenido que desarrollar y que de alguna manera han tenido aportes institucionales.</t>
        </r>
      </text>
    </comment>
  </commentList>
</comments>
</file>

<file path=xl/comments3.xml><?xml version="1.0" encoding="utf-8"?>
<comments xmlns="http://schemas.openxmlformats.org/spreadsheetml/2006/main">
  <authors>
    <author>Autor</author>
  </authors>
  <commentList>
    <comment ref="A43" authorId="0" shapeId="0">
      <text>
        <r>
          <rPr>
            <b/>
            <sz val="9"/>
            <color indexed="81"/>
            <rFont val="Tahoma"/>
            <family val="2"/>
          </rPr>
          <t>Autor:</t>
        </r>
        <r>
          <rPr>
            <sz val="9"/>
            <color indexed="81"/>
            <rFont val="Tahoma"/>
            <family val="2"/>
          </rPr>
          <t xml:space="preserve">
Actividad suspendida </t>
        </r>
      </text>
    </comment>
    <comment ref="A47" authorId="0" shapeId="0">
      <text>
        <r>
          <rPr>
            <b/>
            <sz val="9"/>
            <color indexed="81"/>
            <rFont val="Tahoma"/>
            <family val="2"/>
          </rPr>
          <t>Autor:</t>
        </r>
        <r>
          <rPr>
            <sz val="9"/>
            <color indexed="81"/>
            <rFont val="Tahoma"/>
            <family val="2"/>
          </rPr>
          <t xml:space="preserve">
Actividad agragada en POA 2020 aprobado por JD
Meta a Cedart</t>
        </r>
      </text>
    </comment>
    <comment ref="A49" authorId="0" shapeId="0">
      <text>
        <r>
          <rPr>
            <b/>
            <sz val="9"/>
            <color indexed="81"/>
            <rFont val="Tahoma"/>
            <family val="2"/>
          </rPr>
          <t>Autor:</t>
        </r>
        <r>
          <rPr>
            <sz val="9"/>
            <color indexed="81"/>
            <rFont val="Tahoma"/>
            <family val="2"/>
          </rPr>
          <t xml:space="preserve">
Actividad agragada en POA 2020 aprobado por JD
Meta a Cedart</t>
        </r>
      </text>
    </comment>
  </commentList>
</comments>
</file>

<file path=xl/comments4.xml><?xml version="1.0" encoding="utf-8"?>
<comments xmlns="http://schemas.openxmlformats.org/spreadsheetml/2006/main">
  <authors>
    <author>Usuario</author>
  </authors>
  <commentList>
    <comment ref="I20" authorId="0" shapeId="0">
      <text>
        <r>
          <rPr>
            <b/>
            <sz val="9"/>
            <color indexed="81"/>
            <rFont val="Tahoma"/>
            <family val="2"/>
          </rPr>
          <t>Usuario:</t>
        </r>
        <r>
          <rPr>
            <sz val="9"/>
            <color indexed="81"/>
            <rFont val="Tahoma"/>
            <family val="2"/>
          </rPr>
          <t xml:space="preserve">
DinaLiss:
Se elaboró y envió a jefatura y a unidad de Políticas Públicas un informe de seguimiento mensual de los comités sectoriales del sistema MYPE en el departamento de Usulután. 
Otras acciones realizadas por motivos de emergencia nacional y que no figuran en el POA, han sido reportadas en los informes semanales enviados a jefatura.</t>
        </r>
      </text>
    </comment>
    <comment ref="H36" authorId="0" shapeId="0">
      <text>
        <r>
          <rPr>
            <b/>
            <sz val="9"/>
            <color indexed="81"/>
            <rFont val="Tahoma"/>
            <family val="2"/>
          </rPr>
          <t>Usuario:</t>
        </r>
        <r>
          <rPr>
            <sz val="9"/>
            <color indexed="81"/>
            <rFont val="Tahoma"/>
            <family val="2"/>
          </rPr>
          <t xml:space="preserve">
VEF U: no reporta actividad de comercialización interno en Ciudad Mujer Usulután con la participación de 3 emprendimientos , con un total de ventas por $170.00</t>
        </r>
      </text>
    </comment>
    <comment ref="I42" authorId="0" shapeId="0">
      <text>
        <r>
          <rPr>
            <b/>
            <sz val="9"/>
            <color indexed="81"/>
            <rFont val="Tahoma"/>
            <family val="2"/>
          </rPr>
          <t>Usuario:</t>
        </r>
        <r>
          <rPr>
            <sz val="9"/>
            <color indexed="81"/>
            <rFont val="Tahoma"/>
            <family val="2"/>
          </rPr>
          <t xml:space="preserve">
1 vinculacion sin monto definido(Reporte de Josue Hdez)</t>
        </r>
      </text>
    </comment>
    <comment ref="J42" authorId="0" shapeId="0">
      <text>
        <r>
          <rPr>
            <b/>
            <sz val="9"/>
            <color indexed="81"/>
            <rFont val="Tahoma"/>
            <family val="2"/>
          </rPr>
          <t>Usuario:</t>
        </r>
        <r>
          <rPr>
            <sz val="9"/>
            <color indexed="81"/>
            <rFont val="Tahoma"/>
            <family val="2"/>
          </rPr>
          <t xml:space="preserve">
1 vinculacion sin monto definido(Reporte de Josue Hdez)</t>
        </r>
      </text>
    </comment>
    <comment ref="K42" authorId="0" shapeId="0">
      <text>
        <r>
          <rPr>
            <b/>
            <sz val="9"/>
            <color indexed="81"/>
            <rFont val="Tahoma"/>
            <family val="2"/>
          </rPr>
          <t>Usuario:</t>
        </r>
        <r>
          <rPr>
            <sz val="9"/>
            <color indexed="81"/>
            <rFont val="Tahoma"/>
            <family val="2"/>
          </rPr>
          <t xml:space="preserve">
1 vinculacion sin monto definido(Reporte de Josue Hdez)</t>
        </r>
      </text>
    </comment>
  </commentList>
</comments>
</file>

<file path=xl/comments5.xml><?xml version="1.0" encoding="utf-8"?>
<comments xmlns="http://schemas.openxmlformats.org/spreadsheetml/2006/main">
  <authors>
    <author>Walmart</author>
  </authors>
  <commentList>
    <comment ref="F85" authorId="0" shapeId="0">
      <text>
        <r>
          <rPr>
            <b/>
            <sz val="9"/>
            <color indexed="81"/>
            <rFont val="Tahoma"/>
            <family val="2"/>
          </rPr>
          <t xml:space="preserve">Mesa artesanal y SíMYPE:
</t>
        </r>
        <r>
          <rPr>
            <sz val="9"/>
            <color indexed="81"/>
            <rFont val="Tahoma"/>
            <family val="2"/>
          </rPr>
          <t>Seguimiento a 15 Mesas Territoriales de Desarrollo Artesanal, a través de CEDART Nahuizalco, 4 Comités SíMYPE</t>
        </r>
      </text>
    </comment>
    <comment ref="L161" authorId="0" shapeId="0">
      <text>
        <r>
          <rPr>
            <b/>
            <sz val="9"/>
            <color indexed="81"/>
            <rFont val="Tahoma"/>
            <family val="2"/>
          </rPr>
          <t>CEDART Nahuizalco:</t>
        </r>
        <r>
          <rPr>
            <sz val="9"/>
            <color indexed="81"/>
            <rFont val="Tahoma"/>
            <family val="2"/>
          </rPr>
          <t xml:space="preserve">
3 empresas vinculadas por el CEDART Nahuizalco a Rueda de Negocios con Cámara de Comercio de Lima.</t>
        </r>
      </text>
    </comment>
  </commentList>
</comments>
</file>

<file path=xl/comments6.xml><?xml version="1.0" encoding="utf-8"?>
<comments xmlns="http://schemas.openxmlformats.org/spreadsheetml/2006/main">
  <authors>
    <author>Roberto Quezada</author>
  </authors>
  <commentList>
    <comment ref="L9" authorId="0" shapeId="0">
      <text>
        <r>
          <rPr>
            <b/>
            <sz val="9"/>
            <color indexed="81"/>
            <rFont val="Calibri"/>
            <family val="2"/>
          </rPr>
          <t>Roberto Quezada:</t>
        </r>
        <r>
          <rPr>
            <sz val="9"/>
            <color indexed="81"/>
            <rFont val="Calibri"/>
            <family val="2"/>
          </rPr>
          <t xml:space="preserve">
ITV-7 SIMYPE: Diseño y
puesta en marcha y
expansion territorial de
la estructura
organizacional e
institucional del SIMYPE</t>
        </r>
      </text>
    </comment>
    <comment ref="G10" authorId="0" shapeId="0">
      <text>
        <r>
          <rPr>
            <b/>
            <sz val="9"/>
            <color indexed="81"/>
            <rFont val="Calibri"/>
            <family val="2"/>
          </rPr>
          <t>Roberto Quezada:</t>
        </r>
        <r>
          <rPr>
            <sz val="9"/>
            <color indexed="81"/>
            <rFont val="Calibri"/>
            <family val="2"/>
          </rPr>
          <t xml:space="preserve">
REUNIÓN DE MESA NACIONAL, primer consolidado según lista de asistencia</t>
        </r>
      </text>
    </comment>
    <comment ref="E11" authorId="0" shapeId="0">
      <text>
        <r>
          <rPr>
            <b/>
            <sz val="9"/>
            <color indexed="81"/>
            <rFont val="Calibri"/>
            <family val="2"/>
          </rPr>
          <t>Roberto Quezada:</t>
        </r>
        <r>
          <rPr>
            <sz val="9"/>
            <color indexed="81"/>
            <rFont val="Calibri"/>
            <family val="2"/>
          </rPr>
          <t xml:space="preserve">
EN  PROCESO DE EJECUCIÓN</t>
        </r>
      </text>
    </comment>
    <comment ref="L11" authorId="0" shapeId="0">
      <text>
        <r>
          <rPr>
            <b/>
            <sz val="9"/>
            <color indexed="81"/>
            <rFont val="Calibri"/>
            <family val="2"/>
          </rPr>
          <t>Roberto Quezada:</t>
        </r>
        <r>
          <rPr>
            <sz val="9"/>
            <color indexed="81"/>
            <rFont val="Calibri"/>
            <family val="2"/>
          </rPr>
          <t xml:space="preserve">
ITV-5 Reingenieria de
procesos internos:</t>
        </r>
      </text>
    </comment>
    <comment ref="C15" authorId="0" shapeId="0">
      <text>
        <r>
          <rPr>
            <b/>
            <sz val="9"/>
            <color indexed="81"/>
            <rFont val="Calibri"/>
            <family val="2"/>
          </rPr>
          <t>Roberto Quezada:</t>
        </r>
        <r>
          <rPr>
            <sz val="9"/>
            <color indexed="81"/>
            <rFont val="Calibri"/>
            <family val="2"/>
          </rPr>
          <t xml:space="preserve">
consolidado de talleres impartidos en los territorios</t>
        </r>
      </text>
    </comment>
    <comment ref="L15" authorId="0" shapeId="0">
      <text>
        <r>
          <rPr>
            <b/>
            <sz val="9"/>
            <color indexed="81"/>
            <rFont val="Calibri"/>
            <family val="2"/>
          </rPr>
          <t>Roberto Quezada:</t>
        </r>
        <r>
          <rPr>
            <sz val="9"/>
            <color indexed="81"/>
            <rFont val="Calibri"/>
            <family val="2"/>
          </rPr>
          <t xml:space="preserve">
ITV-8 Programa de
Educacion:</t>
        </r>
      </text>
    </comment>
    <comment ref="D17" authorId="0" shapeId="0">
      <text>
        <r>
          <rPr>
            <b/>
            <sz val="9"/>
            <color indexed="81"/>
            <rFont val="Calibri"/>
            <family val="2"/>
          </rPr>
          <t>Roberto Quezada:</t>
        </r>
        <r>
          <rPr>
            <sz val="9"/>
            <color indexed="81"/>
            <rFont val="Calibri"/>
            <family val="2"/>
          </rPr>
          <t xml:space="preserve">
talleres impartidos</t>
        </r>
      </text>
    </comment>
    <comment ref="G18" authorId="0" shapeId="0">
      <text>
        <r>
          <rPr>
            <b/>
            <sz val="9"/>
            <color indexed="81"/>
            <rFont val="Calibri"/>
            <family val="2"/>
          </rPr>
          <t>Roberto Quezada:</t>
        </r>
        <r>
          <rPr>
            <sz val="9"/>
            <color indexed="81"/>
            <rFont val="Calibri"/>
            <family val="2"/>
          </rPr>
          <t xml:space="preserve">
TALLER DE ORFEBRERIA MÓDULO I / TALLER DE ORFEBRERIA MÓDULO II / </t>
        </r>
      </text>
    </comment>
    <comment ref="C19" authorId="0" shapeId="0">
      <text>
        <r>
          <rPr>
            <b/>
            <sz val="9"/>
            <color indexed="81"/>
            <rFont val="Calibri"/>
            <family val="2"/>
          </rPr>
          <t>Roberto Quezada:</t>
        </r>
        <r>
          <rPr>
            <sz val="9"/>
            <color indexed="81"/>
            <rFont val="Calibri"/>
            <family val="2"/>
          </rPr>
          <t xml:space="preserve">
consolidado de lab en territorios</t>
        </r>
      </text>
    </comment>
    <comment ref="C21" authorId="0" shapeId="0">
      <text>
        <r>
          <rPr>
            <b/>
            <sz val="9"/>
            <color indexed="81"/>
            <rFont val="Calibri"/>
            <family val="2"/>
          </rPr>
          <t>Roberto Quezada:</t>
        </r>
        <r>
          <rPr>
            <sz val="9"/>
            <color indexed="81"/>
            <rFont val="Calibri"/>
            <family val="2"/>
          </rPr>
          <t xml:space="preserve">
lab impartido</t>
        </r>
      </text>
    </comment>
    <comment ref="C23" authorId="0" shapeId="0">
      <text>
        <r>
          <rPr>
            <b/>
            <sz val="9"/>
            <color indexed="81"/>
            <rFont val="Calibri"/>
            <family val="2"/>
          </rPr>
          <t>Roberto Quezada:</t>
        </r>
        <r>
          <rPr>
            <sz val="9"/>
            <color indexed="81"/>
            <rFont val="Calibri"/>
            <family val="2"/>
          </rPr>
          <t xml:space="preserve">
CURRICULA (ENUMERACIÓN O LISTADO DE CONTENIDOS)</t>
        </r>
      </text>
    </comment>
    <comment ref="L23" authorId="0" shapeId="0">
      <text>
        <r>
          <rPr>
            <b/>
            <sz val="9"/>
            <color indexed="81"/>
            <rFont val="Calibri"/>
            <family val="2"/>
          </rPr>
          <t>Roberto Quezada:</t>
        </r>
        <r>
          <rPr>
            <sz val="9"/>
            <color indexed="81"/>
            <rFont val="Calibri"/>
            <family val="2"/>
          </rPr>
          <t xml:space="preserve">
ITV-24 Plataforma de Elearning:</t>
        </r>
      </text>
    </comment>
    <comment ref="G24" authorId="0" shapeId="0">
      <text>
        <r>
          <rPr>
            <b/>
            <sz val="9"/>
            <color indexed="81"/>
            <rFont val="Calibri"/>
            <family val="2"/>
          </rPr>
          <t>Roberto Quezada:</t>
        </r>
        <r>
          <rPr>
            <sz val="9"/>
            <color indexed="81"/>
            <rFont val="Calibri"/>
            <family val="2"/>
          </rPr>
          <t xml:space="preserve">
CURRICULA a partir de módulos de contenidos  desarrollados a la fecha por: Roberto Quezada, Danilo villalta y Armando Platero</t>
        </r>
      </text>
    </comment>
    <comment ref="C25" authorId="0" shapeId="0">
      <text>
        <r>
          <rPr>
            <b/>
            <sz val="9"/>
            <color indexed="81"/>
            <rFont val="Calibri"/>
            <family val="2"/>
          </rPr>
          <t>Roberto Quezada:</t>
        </r>
        <r>
          <rPr>
            <sz val="9"/>
            <color indexed="81"/>
            <rFont val="Calibri"/>
            <family val="2"/>
          </rPr>
          <t xml:space="preserve">
SEGUIMIENTO DE CONTRENIDOS</t>
        </r>
      </text>
    </comment>
    <comment ref="C27" authorId="0" shapeId="0">
      <text>
        <r>
          <rPr>
            <b/>
            <sz val="9"/>
            <color indexed="81"/>
            <rFont val="Calibri"/>
            <family val="2"/>
          </rPr>
          <t>Roberto Quezada:</t>
        </r>
        <r>
          <rPr>
            <sz val="9"/>
            <color indexed="81"/>
            <rFont val="Calibri"/>
            <family val="2"/>
          </rPr>
          <t xml:space="preserve">
GUIONES A ELABORAR</t>
        </r>
      </text>
    </comment>
    <comment ref="G32" authorId="0" shapeId="0">
      <text>
        <r>
          <rPr>
            <b/>
            <sz val="9"/>
            <color indexed="81"/>
            <rFont val="Calibri"/>
            <family val="2"/>
          </rPr>
          <t>Roberto Quezada:</t>
        </r>
        <r>
          <rPr>
            <sz val="9"/>
            <color indexed="81"/>
            <rFont val="Calibri"/>
            <family val="2"/>
          </rPr>
          <t xml:space="preserve">
AT SOLDADURA METALES NO FERROSOS artesanos de La Palma e Ilobasco</t>
        </r>
      </text>
    </comment>
    <comment ref="L37" authorId="0" shapeId="0">
      <text>
        <r>
          <rPr>
            <b/>
            <sz val="9"/>
            <color indexed="81"/>
            <rFont val="Calibri"/>
            <family val="2"/>
          </rPr>
          <t>Roberto Quezada:</t>
        </r>
        <r>
          <rPr>
            <sz val="9"/>
            <color indexed="81"/>
            <rFont val="Calibri"/>
            <family val="2"/>
          </rPr>
          <t xml:space="preserve">
ITV-11 Centro de
Innovacion Participativa
(Coworkking):</t>
        </r>
      </text>
    </comment>
    <comment ref="C43" authorId="0" shapeId="0">
      <text>
        <r>
          <rPr>
            <b/>
            <sz val="9"/>
            <color indexed="81"/>
            <rFont val="Calibri"/>
            <family val="2"/>
          </rPr>
          <t>Roberto Quezada:</t>
        </r>
        <r>
          <rPr>
            <sz val="9"/>
            <color indexed="81"/>
            <rFont val="Calibri"/>
            <family val="2"/>
          </rPr>
          <t xml:space="preserve">
reformulacion de matriz</t>
        </r>
      </text>
    </comment>
    <comment ref="L43" authorId="0" shapeId="0">
      <text>
        <r>
          <rPr>
            <b/>
            <sz val="9"/>
            <color indexed="81"/>
            <rFont val="Calibri"/>
            <family val="2"/>
          </rPr>
          <t>Roberto Quezada:</t>
        </r>
        <r>
          <rPr>
            <sz val="9"/>
            <color indexed="81"/>
            <rFont val="Calibri"/>
            <family val="2"/>
          </rPr>
          <t xml:space="preserve">
ITV-6 Sistema Integral de
seguimiento MYPE, con
base tecnologica:</t>
        </r>
      </text>
    </comment>
    <comment ref="C45" authorId="0" shapeId="0">
      <text>
        <r>
          <rPr>
            <b/>
            <sz val="9"/>
            <color indexed="81"/>
            <rFont val="Calibri"/>
            <family val="2"/>
          </rPr>
          <t>Roberto Quezada:</t>
        </r>
        <r>
          <rPr>
            <sz val="9"/>
            <color indexed="81"/>
            <rFont val="Calibri"/>
            <family val="2"/>
          </rPr>
          <t xml:space="preserve">
seguimiento consolidacion territorios</t>
        </r>
      </text>
    </comment>
    <comment ref="L47" authorId="0" shapeId="0">
      <text>
        <r>
          <rPr>
            <b/>
            <sz val="9"/>
            <color indexed="81"/>
            <rFont val="Calibri"/>
            <family val="2"/>
          </rPr>
          <t>Roberto Quezada:</t>
        </r>
        <r>
          <rPr>
            <sz val="9"/>
            <color indexed="81"/>
            <rFont val="Calibri"/>
            <family val="2"/>
          </rPr>
          <t xml:space="preserve">
ITV-12 Programde
calidad y productividad
</t>
        </r>
      </text>
    </comment>
    <comment ref="L51" authorId="0" shapeId="0">
      <text>
        <r>
          <rPr>
            <b/>
            <sz val="9"/>
            <color indexed="81"/>
            <rFont val="Calibri"/>
            <family val="2"/>
          </rPr>
          <t>Roberto Quezada:</t>
        </r>
        <r>
          <rPr>
            <sz val="9"/>
            <color indexed="81"/>
            <rFont val="Calibri"/>
            <family val="2"/>
          </rPr>
          <t xml:space="preserve">
ITV-9 Centro de
Aceleracion de
Negocios:</t>
        </r>
      </text>
    </comment>
  </commentList>
</comments>
</file>

<file path=xl/comments7.xml><?xml version="1.0" encoding="utf-8"?>
<comments xmlns="http://schemas.openxmlformats.org/spreadsheetml/2006/main">
  <authors>
    <author>Dario G. Campos Crespin</author>
    <author>Usuario Temporal</author>
  </authors>
  <commentList>
    <comment ref="A5" authorId="0" shapeId="0">
      <text>
        <r>
          <rPr>
            <b/>
            <sz val="9"/>
            <color indexed="81"/>
            <rFont val="Tahoma"/>
            <family val="2"/>
          </rPr>
          <t>Dario G. Campos Crespin:</t>
        </r>
        <r>
          <rPr>
            <sz val="9"/>
            <color indexed="81"/>
            <rFont val="Tahoma"/>
            <family val="2"/>
          </rPr>
          <t xml:space="preserve">
Primero detalle las actividades asociadas al POA y al PEI.
Luego detalle aquellas actividades que desarrollo que no estaban planificadas pero que se desarrollaron porque son prioritarias y generaron impacto o son de importancia en la funcion de la unidad organizativa
Posteriormente, incorpore las actividades que en el marco de esta pandemia se han tenido que desarrollar y que de alguna manera han tenido aportes institucionales.</t>
        </r>
      </text>
    </comment>
    <comment ref="N7" authorId="0" shapeId="0">
      <text>
        <r>
          <rPr>
            <b/>
            <sz val="9"/>
            <color indexed="81"/>
            <rFont val="Tahoma"/>
            <family val="2"/>
          </rPr>
          <t>Dario G. Campos Crespin:</t>
        </r>
        <r>
          <rPr>
            <sz val="9"/>
            <color indexed="81"/>
            <rFont val="Tahoma"/>
            <family val="2"/>
          </rPr>
          <t xml:space="preserve">
En esta casilla ponga el dato global de empleos creados por intervencion de las acciones de CONAMYPE.
Luego en el informe narrativo haga la separacion de empleos de hombres y mujeres, empleos en Pequeña, Micro, Emprendimiento etc.</t>
        </r>
      </text>
    </comment>
    <comment ref="Q7" authorId="0" shapeId="0">
      <text>
        <r>
          <rPr>
            <b/>
            <sz val="9"/>
            <color indexed="81"/>
            <rFont val="Tahoma"/>
            <family val="2"/>
          </rPr>
          <t>Dario G. Campos Crespin:</t>
        </r>
        <r>
          <rPr>
            <sz val="9"/>
            <color indexed="81"/>
            <rFont val="Tahoma"/>
            <family val="2"/>
          </rPr>
          <t xml:space="preserve">
En estas casillas detalle el monto de las ventas.
Luego en el informe narrativo haga la separacion de ventas realizadas en negocios lideradas por hombres, por Mujeres, Por Pequeña Empresa, por Microempresa, Emprendimientos, etc.</t>
        </r>
      </text>
    </comment>
    <comment ref="R7" authorId="0" shapeId="0">
      <text>
        <r>
          <rPr>
            <b/>
            <sz val="9"/>
            <color indexed="81"/>
            <rFont val="Tahoma"/>
            <family val="2"/>
          </rPr>
          <t>Dario G. Campos Crespin:</t>
        </r>
        <r>
          <rPr>
            <sz val="9"/>
            <color indexed="81"/>
            <rFont val="Tahoma"/>
            <family val="2"/>
          </rPr>
          <t xml:space="preserve">
En estas casillas detalle el monto de las exportaciones.
Luego en el informe narrativo haga la separacion de exportaciones realizadas en negocios lideradas por hombres, por Mujeres, Por Pequeña Empresa, por Microempresa, Emprendimientos, etc.</t>
        </r>
      </text>
    </comment>
    <comment ref="O8" authorId="0" shapeId="0">
      <text>
        <r>
          <rPr>
            <b/>
            <sz val="9"/>
            <color indexed="81"/>
            <rFont val="Tahoma"/>
            <family val="2"/>
          </rPr>
          <t>Dario G. Campos Crespin:</t>
        </r>
        <r>
          <rPr>
            <sz val="9"/>
            <color indexed="81"/>
            <rFont val="Tahoma"/>
            <family val="2"/>
          </rPr>
          <t xml:space="preserve">
En esta casilla, solo se debe colocar el numero de MYPES ingresadas y calificadas en el Registro MYPE.
Las gestiones de registros basicos, registros especializados y otros debera detallarlo en las casillas de ejecucion de los meses de Enero, Febrero y Marzo</t>
        </r>
      </text>
    </comment>
    <comment ref="P8" authorId="0" shapeId="0">
      <text>
        <r>
          <rPr>
            <b/>
            <sz val="9"/>
            <color indexed="81"/>
            <rFont val="Tahoma"/>
            <family val="2"/>
          </rPr>
          <t>Dario G. Campos Crespin:</t>
        </r>
        <r>
          <rPr>
            <sz val="9"/>
            <color indexed="81"/>
            <rFont val="Tahoma"/>
            <family val="2"/>
          </rPr>
          <t xml:space="preserve">
En esta casilla solo se debe colocar los montos efectivamente otorgados de los prestamos vinculados.
El monto de las vinculaciones financieras debera colocarlo en las casillas de ejecucion de los meses de enero, febrero, marzo, abril. mayo y junio</t>
        </r>
      </text>
    </comment>
    <comment ref="G14" authorId="1" shapeId="0">
      <text>
        <r>
          <rPr>
            <b/>
            <sz val="9"/>
            <color indexed="81"/>
            <rFont val="Tahoma"/>
            <family val="2"/>
          </rPr>
          <t xml:space="preserve">Johanna M. Rivera Basagoitia:
</t>
        </r>
        <r>
          <rPr>
            <sz val="9"/>
            <color indexed="81"/>
            <rFont val="Tahoma"/>
            <family val="2"/>
          </rPr>
          <t xml:space="preserve">Empresa Rinconcito de Antiguo
</t>
        </r>
      </text>
    </comment>
    <comment ref="J14" authorId="1" shapeId="0">
      <text>
        <r>
          <rPr>
            <b/>
            <sz val="9"/>
            <color indexed="81"/>
            <rFont val="Tahoma"/>
            <family val="2"/>
          </rPr>
          <t>Johanna M. Rivera Basagoitia:</t>
        </r>
        <r>
          <rPr>
            <sz val="9"/>
            <color indexed="81"/>
            <rFont val="Tahoma"/>
            <family val="2"/>
          </rPr>
          <t xml:space="preserve">
Cliente Diario Contrapunto.</t>
        </r>
      </text>
    </comment>
    <comment ref="I16" authorId="1" shapeId="0">
      <text>
        <r>
          <rPr>
            <b/>
            <sz val="9"/>
            <color indexed="81"/>
            <rFont val="Tahoma"/>
            <family val="2"/>
          </rPr>
          <t xml:space="preserve">Johanna M. Rivera Basagoitia.
</t>
        </r>
        <r>
          <rPr>
            <sz val="9"/>
            <color indexed="81"/>
            <rFont val="Tahoma"/>
            <family val="2"/>
          </rPr>
          <t xml:space="preserve">Propuesta de implementación de scoring alternativo basado en modelo psicometrico del BID
</t>
        </r>
      </text>
    </comment>
    <comment ref="J16" authorId="1" shapeId="0">
      <text>
        <r>
          <rPr>
            <b/>
            <sz val="9"/>
            <color indexed="81"/>
            <rFont val="Tahoma"/>
            <family val="2"/>
          </rPr>
          <t>Johanna M. Rivera Basagoitia:</t>
        </r>
        <r>
          <rPr>
            <sz val="9"/>
            <color indexed="81"/>
            <rFont val="Tahoma"/>
            <family val="2"/>
          </rPr>
          <t xml:space="preserve">
Coordinacion de transferencia metodologica de Evaluacion psicometrica y experiencia internacionales del BID, la cual se desarrrollara en el mes de julio.</t>
        </r>
      </text>
    </comment>
    <comment ref="I18" authorId="1" shapeId="0">
      <text>
        <r>
          <rPr>
            <b/>
            <sz val="9"/>
            <color indexed="81"/>
            <rFont val="Tahoma"/>
            <family val="2"/>
          </rPr>
          <t xml:space="preserve">Johanna M. Rivera Basagoitia:
</t>
        </r>
        <r>
          <rPr>
            <sz val="9"/>
            <color indexed="81"/>
            <rFont val="Tahoma"/>
            <family val="2"/>
          </rPr>
          <t xml:space="preserve">Revision de Plan de Trabajo del PEF y de la PNIF
</t>
        </r>
      </text>
    </comment>
    <comment ref="J20" authorId="1" shapeId="0">
      <text>
        <r>
          <rPr>
            <b/>
            <sz val="9"/>
            <color indexed="81"/>
            <rFont val="Tahoma"/>
            <family val="2"/>
          </rPr>
          <t>Johanna M. Rivera Basagoitia:</t>
        </r>
        <r>
          <rPr>
            <sz val="9"/>
            <color indexed="81"/>
            <rFont val="Tahoma"/>
            <family val="2"/>
          </rPr>
          <t xml:space="preserve">
Gestiones finales con Palladium USAID y empresa consultora para la contratacion e inicio del proceso de virtualizacion de modulos. </t>
        </r>
      </text>
    </comment>
    <comment ref="J22" authorId="1" shapeId="0">
      <text>
        <r>
          <rPr>
            <b/>
            <sz val="9"/>
            <color indexed="81"/>
            <rFont val="Tahoma"/>
            <family val="2"/>
          </rPr>
          <t>Johanna M. Rivera Basagoitia:</t>
        </r>
        <r>
          <rPr>
            <sz val="9"/>
            <color indexed="81"/>
            <rFont val="Tahoma"/>
            <family val="2"/>
          </rPr>
          <t xml:space="preserve">
1.Presentacion ruta de financiamiento Jefes de CR.
2.Capacitación Costeo clientes Especializacion Comercializacion.
3.Linea de credito BCI clientes Especialización Comercialización.
4.Ruta de empoderamiento Financiero CR Santa Ana.</t>
        </r>
      </text>
    </comment>
    <comment ref="G24" authorId="1" shapeId="0">
      <text>
        <r>
          <rPr>
            <b/>
            <sz val="9"/>
            <color indexed="81"/>
            <rFont val="Tahoma"/>
            <family val="2"/>
          </rPr>
          <t>Johanna M. Rivera Basagoitia:</t>
        </r>
        <r>
          <rPr>
            <sz val="9"/>
            <color indexed="81"/>
            <rFont val="Tahoma"/>
            <family val="2"/>
          </rPr>
          <t xml:space="preserve">
Directorio de oferta crediticia de instituciones financieras</t>
        </r>
      </text>
    </comment>
    <comment ref="I24" authorId="1" shapeId="0">
      <text>
        <r>
          <rPr>
            <b/>
            <sz val="9"/>
            <color indexed="81"/>
            <rFont val="Tahoma"/>
            <family val="2"/>
          </rPr>
          <t>Johanna M. Rivera Basagoitia:</t>
        </r>
        <r>
          <rPr>
            <sz val="9"/>
            <color indexed="81"/>
            <rFont val="Tahoma"/>
            <family val="2"/>
          </rPr>
          <t xml:space="preserve">
Propuesta de metodología de análisis financiero de la MYPE de CONAMYPE</t>
        </r>
      </text>
    </comment>
    <comment ref="J24" authorId="1" shapeId="0">
      <text>
        <r>
          <rPr>
            <b/>
            <sz val="9"/>
            <color indexed="81"/>
            <rFont val="Tahoma"/>
            <family val="2"/>
          </rPr>
          <t>Johanna M. Rivera Basagoitia.</t>
        </r>
        <r>
          <rPr>
            <sz val="9"/>
            <color indexed="81"/>
            <rFont val="Tahoma"/>
            <family val="2"/>
          </rPr>
          <t xml:space="preserve">
Herramienta de diagnostico empresarial y levantamiento informacion financiera.</t>
        </r>
      </text>
    </comment>
    <comment ref="I26" authorId="1" shapeId="0">
      <text>
        <r>
          <rPr>
            <b/>
            <sz val="9"/>
            <color indexed="81"/>
            <rFont val="Tahoma"/>
            <family val="2"/>
          </rPr>
          <t>Johanna M. Rivera Basagoitia:</t>
        </r>
        <r>
          <rPr>
            <sz val="9"/>
            <color indexed="81"/>
            <rFont val="Tahoma"/>
            <family val="2"/>
          </rPr>
          <t xml:space="preserve">
Reunión virtual con BFA para conocer nueva propuesta de administración de fondos y plan de trabajo vinculado al convenio interinstitucional</t>
        </r>
      </text>
    </comment>
    <comment ref="J28" authorId="1" shapeId="0">
      <text>
        <r>
          <rPr>
            <b/>
            <sz val="9"/>
            <color indexed="81"/>
            <rFont val="Tahoma"/>
            <family val="2"/>
          </rPr>
          <t>Usuario Temporal:</t>
        </r>
        <r>
          <rPr>
            <sz val="9"/>
            <color indexed="81"/>
            <rFont val="Tahoma"/>
            <family val="2"/>
          </rPr>
          <t xml:space="preserve">
Capacitaciones realizadas en los meses de febrero y marzo no reportadas por no tener acceso a medios de verificacion .</t>
        </r>
      </text>
    </comment>
    <comment ref="H42" authorId="1" shapeId="0">
      <text>
        <r>
          <rPr>
            <b/>
            <sz val="9"/>
            <color indexed="81"/>
            <rFont val="Tahoma"/>
            <family val="2"/>
          </rPr>
          <t>Johanna M. Rivera Basagoitia:</t>
        </r>
        <r>
          <rPr>
            <sz val="9"/>
            <color indexed="81"/>
            <rFont val="Tahoma"/>
            <family val="2"/>
          </rPr>
          <t xml:space="preserve">
propuesta de esquema de administración de fondos FECAMYPE Y PROGAMYPE y se compartió información de casos de éxito de países de América del Sur.</t>
        </r>
      </text>
    </comment>
    <comment ref="J46" authorId="1" shapeId="0">
      <text>
        <r>
          <rPr>
            <b/>
            <sz val="9"/>
            <color indexed="81"/>
            <rFont val="Tahoma"/>
            <family val="2"/>
          </rPr>
          <t xml:space="preserve">Johanna M. Rivera Basagoitia:
</t>
        </r>
        <r>
          <rPr>
            <sz val="9"/>
            <color indexed="81"/>
            <rFont val="Tahoma"/>
            <family val="2"/>
          </rPr>
          <t xml:space="preserve">Se ha trabajado en la coordinacion de la incorporacion de herramienta de diagnostico empresarial y levantamiento informacion financiera en la Plataforma de Mi Cuenta MYPE.
</t>
        </r>
      </text>
    </comment>
  </commentList>
</comments>
</file>

<file path=xl/comments8.xml><?xml version="1.0" encoding="utf-8"?>
<comments xmlns="http://schemas.openxmlformats.org/spreadsheetml/2006/main">
  <authors>
    <author>Dario G. Campos Crespin</author>
  </authors>
  <commentList>
    <comment ref="A5" authorId="0" shapeId="0">
      <text>
        <r>
          <rPr>
            <b/>
            <sz val="9"/>
            <color indexed="81"/>
            <rFont val="Tahoma"/>
            <family val="2"/>
          </rPr>
          <t>Dario G. Campos Crespin:</t>
        </r>
        <r>
          <rPr>
            <sz val="9"/>
            <color indexed="81"/>
            <rFont val="Tahoma"/>
            <family val="2"/>
          </rPr>
          <t xml:space="preserve">
Primero detalle las actividades asociadas al POA y al PEI.
Luego detalle aquellas actividades que desarrollo que no estaban planificadas pero que se desarrollaron porque son prioritarias y generaron impacto o son de importancia en la funcion de la unidad organizativa
Posteriormente, incorpore las actividades que en el marco de esta pandemia se han tenido que desarrollar y que de alguna manera han tenido aportes institucionales.</t>
        </r>
      </text>
    </comment>
    <comment ref="N7" authorId="0" shapeId="0">
      <text>
        <r>
          <rPr>
            <b/>
            <sz val="9"/>
            <color indexed="81"/>
            <rFont val="Tahoma"/>
            <family val="2"/>
          </rPr>
          <t>Dario G. Campos Crespin:</t>
        </r>
        <r>
          <rPr>
            <sz val="9"/>
            <color indexed="81"/>
            <rFont val="Tahoma"/>
            <family val="2"/>
          </rPr>
          <t xml:space="preserve">
En esta casilla ponga el dato global de empleos creados por intervencion de las acciones de CONAMYPE.
Luego en el informe narrativo haga la separacion de empleos de hombres y mujeres, empleos en Pequeña, Micro, Emprendimiento etc.</t>
        </r>
      </text>
    </comment>
    <comment ref="Q7" authorId="0" shapeId="0">
      <text>
        <r>
          <rPr>
            <b/>
            <sz val="9"/>
            <color indexed="81"/>
            <rFont val="Tahoma"/>
            <family val="2"/>
          </rPr>
          <t>Dario G. Campos Crespin:</t>
        </r>
        <r>
          <rPr>
            <sz val="9"/>
            <color indexed="81"/>
            <rFont val="Tahoma"/>
            <family val="2"/>
          </rPr>
          <t xml:space="preserve">
En estas casillas detalle el monto de las ventas.
Luego en el informe narrativo haga la separacion de ventas realizadas en negocios lideradas por hombres, por Mujeres, Por Pequeña Empresa, por Microempresa, Emprendimientos, etc.</t>
        </r>
      </text>
    </comment>
    <comment ref="R7" authorId="0" shapeId="0">
      <text>
        <r>
          <rPr>
            <b/>
            <sz val="9"/>
            <color indexed="81"/>
            <rFont val="Tahoma"/>
            <family val="2"/>
          </rPr>
          <t>Dario G. Campos Crespin:</t>
        </r>
        <r>
          <rPr>
            <sz val="9"/>
            <color indexed="81"/>
            <rFont val="Tahoma"/>
            <family val="2"/>
          </rPr>
          <t xml:space="preserve">
En estas casillas detalle el monto de las exportaciones.
Luego en el informe narrativo haga la separacion de exportaciones realizadas en negocios lideradas por hombres, por Mujeres, Por Pequeña Empresa, por Microempresa, Emprendimientos, etc.</t>
        </r>
      </text>
    </comment>
    <comment ref="O8" authorId="0" shapeId="0">
      <text>
        <r>
          <rPr>
            <b/>
            <sz val="9"/>
            <color indexed="81"/>
            <rFont val="Tahoma"/>
            <family val="2"/>
          </rPr>
          <t>Dario G. Campos Crespin:</t>
        </r>
        <r>
          <rPr>
            <sz val="9"/>
            <color indexed="81"/>
            <rFont val="Tahoma"/>
            <family val="2"/>
          </rPr>
          <t xml:space="preserve">
En esta casilla, solo se debe colocar el numero de MYPES ingresadas y calificadas en el Registro MYPE.
Las gestiones de registros basicos, registros especializados y otros debera detallarlo en las casillas de ejecucion de los meses de Enero, Febrero y Marzo</t>
        </r>
      </text>
    </comment>
    <comment ref="P8" authorId="0" shapeId="0">
      <text>
        <r>
          <rPr>
            <b/>
            <sz val="9"/>
            <color indexed="81"/>
            <rFont val="Tahoma"/>
            <family val="2"/>
          </rPr>
          <t>Dario G. Campos Crespin:</t>
        </r>
        <r>
          <rPr>
            <sz val="9"/>
            <color indexed="81"/>
            <rFont val="Tahoma"/>
            <family val="2"/>
          </rPr>
          <t xml:space="preserve">
En esta casilla solo se debe colocar los montos efectivamente otorgados de los prestamos vinculados.
El monto de las vinculaciones financieras debera colocarlo en las casillas de ejecucion de los meses de enero, febrero, marzo, abril. mayo y junio</t>
        </r>
      </text>
    </comment>
  </commentList>
</comments>
</file>

<file path=xl/sharedStrings.xml><?xml version="1.0" encoding="utf-8"?>
<sst xmlns="http://schemas.openxmlformats.org/spreadsheetml/2006/main" count="2162" uniqueCount="490">
  <si>
    <t>Actividades</t>
  </si>
  <si>
    <t>Meta Anual</t>
  </si>
  <si>
    <t>Programación mensual</t>
  </si>
  <si>
    <t>Mype lideradas por mujeres y hombres a traves del programa de formacion empresarial (atención  presenciales).</t>
  </si>
  <si>
    <t>Programada</t>
  </si>
  <si>
    <t>PLAN OPERATIVO ANUAL 2020</t>
  </si>
  <si>
    <t>Proceso</t>
  </si>
  <si>
    <t>Calificación de emprendimientos y MYPE a través del registro MYPE</t>
  </si>
  <si>
    <t>MYPE´s asesoradas a través de los Planes de desarrollo empresarial orientados a resultado y creacion de valor.</t>
  </si>
  <si>
    <t>Promover la organización  de las MYPE a nivel territorial a través de los comités sectoriales, municipales y departamentales; para la generación de propuestas de incidencia.</t>
  </si>
  <si>
    <t xml:space="preserve">Seguimiento a Comités del SIMYPE </t>
  </si>
  <si>
    <t>Seguimiento a Municipios con comités SIMYPE funcionando.</t>
  </si>
  <si>
    <t>Formacion de capacidades tecnicas y empresariales de MYPE del sector artesanal orientada a la industrialización para la reproducción y generación de economías de escala</t>
  </si>
  <si>
    <t>Diseño de productos artesanales factibles para la industrialización</t>
  </si>
  <si>
    <t xml:space="preserve">Diseño de programa de formacion empresaria en linea a traves de la plataforma e- learnig </t>
  </si>
  <si>
    <t>Creación de negocios emprendedores de Puesta en Marcha.</t>
  </si>
  <si>
    <t>Ampliar  la cobertura territorial a través de la participación de nuevos municipios en la organización sectorial. SIMYPE.</t>
  </si>
  <si>
    <t>Identificación y vinculación de Sectores Productivos para proyectos sectoriales con  Plan de Negocios.</t>
  </si>
  <si>
    <t>Identificación y vinculación de potenciales  encadenamientos de valor.</t>
  </si>
  <si>
    <t>Verificación MYPE Paquetes Escolares.</t>
  </si>
  <si>
    <t>Empresas capacitadas en Compras Públicas para venderle al estado.</t>
  </si>
  <si>
    <t>Vinculación de MYPEs para exportar.</t>
  </si>
  <si>
    <t>Vinculación de MYPEs para financiamiento.</t>
  </si>
  <si>
    <t>Impulsar la formalización de las MYPEs a través del Sistema de Monotributo y formalización básica (IVA) que permita la incorporación de las MYPEs a la economía formal.</t>
  </si>
  <si>
    <t>Impulsar la Ventanilla de Simplificación de Trámites Empresariales.</t>
  </si>
  <si>
    <t>Seguimiento a  Comités Un Pueblo Un Producto.</t>
  </si>
  <si>
    <t>Fomentar el uso de e-commerce en las MYPE</t>
  </si>
  <si>
    <t xml:space="preserve">Generacion de espacios eventuales o permanentes de comercializacion para las MYPE </t>
  </si>
  <si>
    <t xml:space="preserve">Desarrollar Plan de Mejora en innovacion, desarrollo de producto/servicio, financiera, mercado para acelerar negocios. </t>
  </si>
  <si>
    <t>Brindar servicios especializados de AT de produccion, industrializacion, innovacion de productos, procesos y tecnologia 4.</t>
  </si>
  <si>
    <t>Desarrollar el Programa de Excelencia dirgido a la Mypes del sector artesanal para facilitar su acceso a mercados nacionales e internacionales ( Centro de Excelencia)</t>
  </si>
  <si>
    <t>Enero</t>
  </si>
  <si>
    <t>Marzo</t>
  </si>
  <si>
    <t>Ejecutada</t>
  </si>
  <si>
    <t>Fecha de elaboración:</t>
  </si>
  <si>
    <t>Codigo de Indicador</t>
  </si>
  <si>
    <t>DESEMPEÑO INSTITUCIONAL</t>
  </si>
  <si>
    <t>RESULTADOS</t>
  </si>
  <si>
    <t>EMPLEOS</t>
  </si>
  <si>
    <t>FORMALIZACION</t>
  </si>
  <si>
    <t>VENTAS</t>
  </si>
  <si>
    <t>EXPORTACIONES</t>
  </si>
  <si>
    <t xml:space="preserve">No. MYPE </t>
  </si>
  <si>
    <t>Monto Otorgado</t>
  </si>
  <si>
    <t>P1 ,P4</t>
  </si>
  <si>
    <t>P1</t>
  </si>
  <si>
    <t>P1, P2, P3, P4</t>
  </si>
  <si>
    <t>P1, P2</t>
  </si>
  <si>
    <t>P1,P2,P3</t>
  </si>
  <si>
    <t>P1,P2</t>
  </si>
  <si>
    <t>P1,P2,P,3,P4</t>
  </si>
  <si>
    <t>Dirección/Gerencia/ Unidad: Direccion de Desarrollo Empresarial</t>
  </si>
  <si>
    <t>Febrero</t>
  </si>
  <si>
    <t>ITV 8</t>
  </si>
  <si>
    <t>ITV6</t>
  </si>
  <si>
    <t>ITV 24</t>
  </si>
  <si>
    <t>ITV 7</t>
  </si>
  <si>
    <t>ITV12</t>
  </si>
  <si>
    <t>ITV17</t>
  </si>
  <si>
    <t>ITV15</t>
  </si>
  <si>
    <t>ITV16</t>
  </si>
  <si>
    <t>ITV 20</t>
  </si>
  <si>
    <t>ITV20</t>
  </si>
  <si>
    <t>ITV8</t>
  </si>
  <si>
    <t>Abril</t>
  </si>
  <si>
    <t>Mayo</t>
  </si>
  <si>
    <t>Junio</t>
  </si>
  <si>
    <t>2, 5</t>
  </si>
  <si>
    <t>5, 6</t>
  </si>
  <si>
    <t>SEGUIMIENTO PLAN OPERATIVO ANUAL 2020</t>
  </si>
  <si>
    <t>Dirección/Gerencia/ Unidad: CENTRO REGIONAL CONAMYPE LA LIBERTAD</t>
  </si>
  <si>
    <t>Actividades Ejecutadas</t>
  </si>
  <si>
    <t>Monto Ejecutado</t>
  </si>
  <si>
    <t>Programación/Ejecucion mensual</t>
  </si>
  <si>
    <t># de Proceso</t>
  </si>
  <si>
    <t>Codigo de Iniciativas</t>
  </si>
  <si>
    <t>1-Mype lideradas por mujeres y hombres a través del programa de formación empresarial (atención  presenciales).</t>
  </si>
  <si>
    <t>ITV-VE8</t>
  </si>
  <si>
    <t>P1 y P4</t>
  </si>
  <si>
    <t>Ejecución</t>
  </si>
  <si>
    <t>2.Calificación de emprendimientos y MYPE a través del registro MYPE</t>
  </si>
  <si>
    <t>ITV-24</t>
  </si>
  <si>
    <t>P1 y P2</t>
  </si>
  <si>
    <t>3.Creación de negocios emprendedores de puesta en marcha</t>
  </si>
  <si>
    <t>5,181.25 (reportado en marzo y futuramente en agosto conforme convenio)+  $3774.50</t>
  </si>
  <si>
    <t>4.MYPE´s asesoradas a través de los Planes de desarrollo empresarial orientados a resultado y creación de valor.</t>
  </si>
  <si>
    <t>ITV-8
ITV-9</t>
  </si>
  <si>
    <t xml:space="preserve">
P1,P2,P3 y P4
P1,P2,P3, y P4
</t>
  </si>
  <si>
    <t>62288.06(reportado en marzo y futuramente en agosto conforme convenio) +</t>
  </si>
  <si>
    <t>5.Promover la organización  de las MYPE a nivel territorial a través de los comités sectoriales, municipales y departamentales; para la generación de propuestas de incidencia.</t>
  </si>
  <si>
    <t>ITV-7 SíMYPE</t>
  </si>
  <si>
    <t xml:space="preserve">6. Seguimiento a  Comités del SIMYPE </t>
  </si>
  <si>
    <t>7.Ampliar  la cobertura territorial a través de la participación de nuevos municipios en la organización sectorial.</t>
  </si>
  <si>
    <t>8.Seguimiento a Municipios con comités SIMYPE funcionando.</t>
  </si>
  <si>
    <t>9.Identificacion y vinculación de sectores productivos para proyectos sectoriales con  plan de negocios</t>
  </si>
  <si>
    <t>10.Seguimiento a 4 Comités Un Pueblo Un Producto</t>
  </si>
  <si>
    <t xml:space="preserve">este mes esta pendiente el dato de exportacion de parte  de empresarios de Ciudad Arce en exportacion de Miel , por reunion con su junta directiva , por lo que de manera verbal manifestaron que el dato lo daran en el mes de julio posterior a reunion de comite. </t>
  </si>
  <si>
    <t xml:space="preserve">11.Mype implementando calidad y productividad </t>
  </si>
  <si>
    <t>ITV-11</t>
  </si>
  <si>
    <t>P1,P2 y P3</t>
  </si>
  <si>
    <t>12.Verificacion MYPE paquetes escolares</t>
  </si>
  <si>
    <t xml:space="preserve">ITV-11
ITV-15
ITV-16
ITV-17
</t>
  </si>
  <si>
    <t xml:space="preserve">P3
P1 y P2
P1 y P2
P1, P2 y P3
</t>
  </si>
  <si>
    <t>13.Empresas capacitadas en compras publicas para venderle al estado</t>
  </si>
  <si>
    <t xml:space="preserve">ITV-15
ITV-16
ITV-17
ITV-18
</t>
  </si>
  <si>
    <t xml:space="preserve">P1 y P2
P1 y P2
P1, P2 y P3
P1 y P2
</t>
  </si>
  <si>
    <t>14.Vinculacion de MYPES para participar en espacios de comercialización (tractoras, ferias, etc.)</t>
  </si>
  <si>
    <t>15.Vinculacion de Mypes para  E-comers como alternativa de negocio</t>
  </si>
  <si>
    <t>3
7
10</t>
  </si>
  <si>
    <t>ITV-8
ITV-15
ITV-15</t>
  </si>
  <si>
    <t>P1 y P4
P1 y P2
P1 y P2</t>
  </si>
  <si>
    <t>16.Vinculacion de MYPES para exporta</t>
  </si>
  <si>
    <t>7
10</t>
  </si>
  <si>
    <t>ITV-15
ITV-16</t>
  </si>
  <si>
    <t>P1 y P2
P1 y P2</t>
  </si>
  <si>
    <t>17.Vinculacion de MYPE para financiamiento.</t>
  </si>
  <si>
    <t>5
6</t>
  </si>
  <si>
    <t>ITV-16</t>
  </si>
  <si>
    <t>19.Impulsar la ventanilla de simplificación de trámites empresariales</t>
  </si>
  <si>
    <t>ITV-20</t>
  </si>
  <si>
    <t xml:space="preserve">Seguimiento a Mesas Departamentales de desarrollo artesanal del SIMYPE </t>
  </si>
  <si>
    <t xml:space="preserve">8
</t>
  </si>
  <si>
    <t>ITV-8
ITV-9
ITV-21</t>
  </si>
  <si>
    <t>P1,P2,P3 y P4
P1,P2,P3 y P4
P1 y P2</t>
  </si>
  <si>
    <t>En el marco de la participación de empresas artesanales en el intergit de madrid, se desarrollan asistencias técnicas para el mejoramiento de productos artesanales postulados por los talleres artesanales.</t>
  </si>
  <si>
    <t>ITV-8
ITV-9
ITV-22</t>
  </si>
  <si>
    <t>P1,P2,P3 y P4
P1,P2,P3 y P4
P2</t>
  </si>
  <si>
    <t>P2</t>
  </si>
  <si>
    <t>Talleres de Formación Especializada para personas Artesanas</t>
  </si>
  <si>
    <t>ITV 12</t>
  </si>
  <si>
    <t>P8</t>
  </si>
  <si>
    <t>Creación de Laboratorios de diseño e innovación (1 laboratorio por cada CEDART) /Diseño de productos artesanales factibles para la industrialización</t>
  </si>
  <si>
    <t xml:space="preserve">  levantamiento de Matriz DAM / caracterización del sector artesanal </t>
  </si>
  <si>
    <t>SEGUIMIENTO SEMESTRAL PLAN OPERATIVO ANUAL 2020</t>
  </si>
  <si>
    <t>Dirección/Gerencia/ Unidad:  CENTRO REGIONAL SANTA ANA, y CDMYPE UNICAES</t>
  </si>
  <si>
    <t>N°</t>
  </si>
  <si>
    <t>Meta  Semestral</t>
  </si>
  <si>
    <t>Creación de negocios emprendedores de puesta en marcha</t>
  </si>
  <si>
    <t>Ampliar  la cobertura territorial a través de la participación de nuevos municipios en la organización sectorial.</t>
  </si>
  <si>
    <t>Identificacion y vinculacion de sectores productivos para proyectos sectoriales</t>
  </si>
  <si>
    <t>ITV-7</t>
  </si>
  <si>
    <t>Seguimiento a 4 Comites Un Pueblo Un Producto</t>
  </si>
  <si>
    <t>MYPEs implementando Calidad y Productividad</t>
  </si>
  <si>
    <t>ITV 11</t>
  </si>
  <si>
    <t>P3</t>
  </si>
  <si>
    <t>Verificacion MYPE paquetes escolares</t>
  </si>
  <si>
    <t>ITV-16, ITV17</t>
  </si>
  <si>
    <t>P2,P1,P2</t>
  </si>
  <si>
    <t>Empresas capacitadas en compras publicas para venderle al estado</t>
  </si>
  <si>
    <t>Vinculacion de MYPES para participar en espacios de comercializacion (tractoras, ferias, etc)</t>
  </si>
  <si>
    <t>Vinculacion de Mypes para  E-commerce como alternativa de negocio</t>
  </si>
  <si>
    <t>Vinculacion de MYPES para exportar</t>
  </si>
  <si>
    <t>Vinculacion de MYPE para financiamiento.</t>
  </si>
  <si>
    <t>Impulsar la formalizacion de las MYPE a traves del Sistema de monotributo y formalizacion basica (IVA) que permita la incorporación de las MYPE a la economia formal.</t>
  </si>
  <si>
    <t>Impulsar la ventanilla de simplificación de trámites empresariales</t>
  </si>
  <si>
    <t>ITV19</t>
  </si>
  <si>
    <t>Formación de capacidades técnicas y 
empresariales de MYPE del sector artesanal orientada a la industrialización para la reproducción y generación de economías de escala</t>
  </si>
  <si>
    <t xml:space="preserve">Dirección/Gerencia/ Unidad:  </t>
  </si>
  <si>
    <t xml:space="preserve">Centro Regional Chalatenango </t>
  </si>
  <si>
    <t>15 de julio de 2020</t>
  </si>
  <si>
    <t xml:space="preserve">Identificacion y vinculacion de sectores productivos para proyectos sectoriales </t>
  </si>
  <si>
    <t xml:space="preserve">MYPEs implementando Calidad y Productividad </t>
  </si>
  <si>
    <t>ITV 18</t>
  </si>
  <si>
    <t xml:space="preserve">$19,785.00 
</t>
  </si>
  <si>
    <t>Dirección/Gerencia/ Unidad: Centro Regional Cojutepeque</t>
  </si>
  <si>
    <t>Junio 2020</t>
  </si>
  <si>
    <t>Beatriz Henrriquez</t>
  </si>
  <si>
    <t>Jaime Glz</t>
  </si>
  <si>
    <t>Elizabeth García</t>
  </si>
  <si>
    <t>Jaime García</t>
  </si>
  <si>
    <t>Luis Alvarado</t>
  </si>
  <si>
    <t>Alex Peña</t>
  </si>
  <si>
    <t>Joel Bolaños</t>
  </si>
  <si>
    <t>Rodrigo Bran</t>
  </si>
  <si>
    <t>Brenda Barrera</t>
  </si>
  <si>
    <t>Traycy Carbajal</t>
  </si>
  <si>
    <t>CEDART Ilobasco</t>
  </si>
  <si>
    <t>CDMYPE UNICAES</t>
  </si>
  <si>
    <t>1 Mype lideradas por mujeres y hombres a traves del programa de formacion empresarial (atención  presenciales).</t>
  </si>
  <si>
    <t>2 Calificación de emprendimientos y MYPE a través del registro MYPE</t>
  </si>
  <si>
    <t>3 Creación de negocios emprendedores de puesta en marcha</t>
  </si>
  <si>
    <t>4 MYPE´s asesoradas a través de los Planes de desarrollo empresarial orientados a resultado y creacion de valor.</t>
  </si>
  <si>
    <t>5 Promover la organización  de las MYPE a nivel territorial a través de los comités sectoriales, municipales y departamentales; para la generación de propuestas de incidencia.</t>
  </si>
  <si>
    <t>6 Seguimiento a Comités del SIMYPE</t>
  </si>
  <si>
    <t>7 Ampliar  la cobertura territorial a través de la participación de nuevos municipios en la organización sectorial.</t>
  </si>
  <si>
    <t>8 Seguimiento a Municipios con comités SIMYPE funcionando.</t>
  </si>
  <si>
    <t>9 Identificacion y vinculacion de sectores productivos para proyectos sectoriales con  plan de negocios</t>
  </si>
  <si>
    <t>10 Seguimiento a 4 Comites Un Pueblo Un Producto</t>
  </si>
  <si>
    <t xml:space="preserve">11 MYPEs implementando Calidad y Productividad </t>
  </si>
  <si>
    <t>12 Verificacion MYPE paquetes escolares</t>
  </si>
  <si>
    <t>13 Empresas capacitadas en compras publicas para venderle al estado</t>
  </si>
  <si>
    <t>14 Vinculacion de MYPES para participar en espacios de comercializacion (tractoras, ferias, etc)</t>
  </si>
  <si>
    <t>15 Vinculacion de Mypes para  E-commerce como alternativa de negocio</t>
  </si>
  <si>
    <t>16 Vinculacion de MYPES para exporta</t>
  </si>
  <si>
    <t>17 Vinculacion de MYPE para financiamiento.</t>
  </si>
  <si>
    <t>18 Impulsar la formalizacion de las MYPE a traves del Sistema de monotributo y formalizacion basica (IVA) que permita la incorporación de las MYPE a la economia formal.</t>
  </si>
  <si>
    <t>ITV-19</t>
  </si>
  <si>
    <t>19 Impulsar la ventanilla de simplificación de trámites empresariales</t>
  </si>
  <si>
    <t>Formación de capacidades técncicas y empresariales de MYPEdel sector artesanal orientada a la industrialización para la reproducción y generación de economías de escala</t>
  </si>
  <si>
    <t>Diseño de productosm artesanales factibles para la industrialización</t>
  </si>
  <si>
    <t>SEGUIMIENTO PLAN OPERATIVO ANUAL 2020, UNIO</t>
  </si>
  <si>
    <t>INFORME SEMESTRAL ENERO - JUNIO 2020</t>
  </si>
  <si>
    <t>Dirección/Gerencia/ Unidad: CONAMYPE La Unión-Morazán</t>
  </si>
  <si>
    <t>JUNIO</t>
  </si>
  <si>
    <t>Programación / Ejecucion mensual</t>
  </si>
  <si>
    <t>Mypes lideradas por mujeres y hombres a través del programa de formación empresarial (atención  presenciales).</t>
  </si>
  <si>
    <t xml:space="preserve"> </t>
  </si>
  <si>
    <t>Creación de Negocios Emprendedores de Puesta en Marcha.</t>
  </si>
  <si>
    <t>MYPE´s asesoradas a través de los Planes de Desarrollo Empresarial orientados a resultado y creación de valor.</t>
  </si>
  <si>
    <t>Promover la organización de la MYPE a nivel territorial a través de los comités sectoriales, municipales y departamentales; para la generación de propuestas de incidencia.</t>
  </si>
  <si>
    <t>Seguimiento a Comités del SIMYPE.</t>
  </si>
  <si>
    <t>Seguimiento a Municipios con Comités SIMYPE funcionando.</t>
  </si>
  <si>
    <t>Identificacion y vinculacion de sectores productivos para proyectos sectoriales con  plan de negocios</t>
  </si>
  <si>
    <t>Seguimiento a dos Comités Un Pueblo Un Producto.</t>
  </si>
  <si>
    <t>Verificación MYPE Paquetes Escolares</t>
  </si>
  <si>
    <t>Empresas capacitadas en Compras Públicas para venderle al estado</t>
  </si>
  <si>
    <t>Vinculación de MYPES para participar en espacios de comercialización (tractoras, ferias, etc)</t>
  </si>
  <si>
    <t>Vinculación de Mypes para  E-commerce como alternativa de negocio.</t>
  </si>
  <si>
    <t>Vinculación de MYPES para exportar.</t>
  </si>
  <si>
    <t>Vinculación de MYPE para financiamiento.</t>
  </si>
  <si>
    <t xml:space="preserve">Formación de Capacidades Técnicas y Empresariales de MYPEs del Sector Artesanal, orientada a la industrialización para la reproducción y generación de economías de escala. </t>
  </si>
  <si>
    <t xml:space="preserve">Diseño de Productos Artesanales factibles para la industrialización. </t>
  </si>
  <si>
    <t xml:space="preserve">Dirección/Gerencia/ Unidad: </t>
  </si>
  <si>
    <t xml:space="preserve">Centro Regional San Miguel </t>
  </si>
  <si>
    <t>Unidad de Medida</t>
  </si>
  <si>
    <t>Medio de Verificación</t>
  </si>
  <si>
    <t>MYPE</t>
  </si>
  <si>
    <t>Reporte ERP</t>
  </si>
  <si>
    <t>P1, P4</t>
  </si>
  <si>
    <t>ITV 6</t>
  </si>
  <si>
    <t>Emprendimiento en Puesta en Marcha</t>
  </si>
  <si>
    <t>Numero de clientes con planes</t>
  </si>
  <si>
    <t>Comites nuevos funcionando</t>
  </si>
  <si>
    <t>Actas de conformacion</t>
  </si>
  <si>
    <t>Comites funcionando</t>
  </si>
  <si>
    <t>Informe de Seguimiento</t>
  </si>
  <si>
    <t>Nuevo Municipio</t>
  </si>
  <si>
    <t>Diagnostico Territorial</t>
  </si>
  <si>
    <t>Municipios</t>
  </si>
  <si>
    <t>Informes</t>
  </si>
  <si>
    <t>Sectores Productivos</t>
  </si>
  <si>
    <t>Ficha de vinculación</t>
  </si>
  <si>
    <t>P1, P2, P3</t>
  </si>
  <si>
    <t>Seguimiento a Comites Un Pueblo Un Producto</t>
  </si>
  <si>
    <t>Comité</t>
  </si>
  <si>
    <t>ITV 17</t>
  </si>
  <si>
    <t>MYPE´s</t>
  </si>
  <si>
    <t>Fichas de verificacion</t>
  </si>
  <si>
    <t>Fichas de vinculacion</t>
  </si>
  <si>
    <t>ITV 15</t>
  </si>
  <si>
    <t>ITV 16</t>
  </si>
  <si>
    <t>Monto</t>
  </si>
  <si>
    <t>Documentto de vinculacion</t>
  </si>
  <si>
    <t>Tramites Empresariales</t>
  </si>
  <si>
    <t>MYPE Artesanal</t>
  </si>
  <si>
    <t xml:space="preserve"> Productos artesanales</t>
  </si>
  <si>
    <t>Fichas técnica</t>
  </si>
  <si>
    <t>Centro Regional San Salvador</t>
  </si>
  <si>
    <t>P1,P4</t>
  </si>
  <si>
    <t>ITV-23,ITV-24</t>
  </si>
  <si>
    <t>P1.P2,P1,P2</t>
  </si>
  <si>
    <t>ITV 8,ITV-9,ITV-12,ITV-14,ITV-17,ITV-19,ITV-20,ITV-20,ITV-21,ITV-24</t>
  </si>
  <si>
    <t>P1, P2, P3, P4,P1.P3,P1,P3,P1,P1,P1,P2,P1,P2</t>
  </si>
  <si>
    <t>Creación de diagnóstico territorial de nuevo municipio a intervenir</t>
  </si>
  <si>
    <t>Seguimiento a  Comites Un Pueblo Un Producto</t>
  </si>
  <si>
    <t>ITV1,ITV16</t>
  </si>
  <si>
    <t>ITV-18</t>
  </si>
  <si>
    <t>Medio de Verificacion</t>
  </si>
  <si>
    <t>Logros obtenidos de acuerdo a la meta</t>
  </si>
  <si>
    <t>Limitante encontradas de acuerdo a la meta</t>
  </si>
  <si>
    <t>1. Mype lideradas por mujeres y hombres a través del programa de formación empresarial (atención  presenciales).</t>
  </si>
  <si>
    <t xml:space="preserve">CDMYPE USO </t>
  </si>
  <si>
    <t>Generalista emprendimiento (territorial)</t>
  </si>
  <si>
    <t>Generalista Puesta en Marcha</t>
  </si>
  <si>
    <t>Formacion empresarial (otras areas especializados)* divido por puntos de atencion</t>
  </si>
  <si>
    <t xml:space="preserve">CONAMYPE                        </t>
  </si>
  <si>
    <t xml:space="preserve">Centro Regional </t>
  </si>
  <si>
    <t>Erradicación de la pobreza</t>
  </si>
  <si>
    <t>Johana Castaneda: dar seguimiento a emprendedores de puesta en Marcha Erradicación de la Pobreza debido a Emergencia Nacional por COVID , Ayudar  a obtener aaceso a  inscribirse a beneficios (financiamiento) que otorga el gobierno.</t>
  </si>
  <si>
    <t>Johana Castaneda: suspención de visitas de campo por COVID 19. La atención se esta brindando por medio de llamadas telefonicas y whatsaap lo cual es limitante ya que la mayoria de los emprendedores no cuentan con internet o telefono inteligente.</t>
  </si>
  <si>
    <t>Ventanilla de empresarialidad Femenina (VEF) Generalista emprendimiento (territorial)</t>
  </si>
  <si>
    <t>Centro de Desarrollo Artesanal (CEDART) Nahuizalco</t>
  </si>
  <si>
    <t>2. Calificación de emprendimientos y MYPE a través del registro MYPE</t>
  </si>
  <si>
    <t xml:space="preserve">MYPE </t>
  </si>
  <si>
    <t>CONAMYPE</t>
  </si>
  <si>
    <t>CEDART Nahuizalco</t>
  </si>
  <si>
    <t>VEF</t>
  </si>
  <si>
    <t>Centro Regional</t>
  </si>
  <si>
    <t>3. Creación de negocios emprendedores de puesta en marcha</t>
  </si>
  <si>
    <t>Emprendimiento puesta en marcha</t>
  </si>
  <si>
    <t>Reporte de los planes de acción del sistema ERP</t>
  </si>
  <si>
    <t>USO</t>
  </si>
  <si>
    <t>Yohana Gonzalez (VEF):  aumentaron las ventas, debido a la celabración del Dia del padre y por que algunos negocios ya aperturaron</t>
  </si>
  <si>
    <t>1. Johana Casnateneda: Las ventas en el mes de junio han aumentado en comparación a las de mayo que se vieron afectadas por la cuarentena  debido a la situación de emergencia que vive el pais,algunos de  los negocios cerraron por el COVID 19.</t>
  </si>
  <si>
    <t>4. MYPE´s asesoradas a través de los Planes de desarrollo empresarial orientados a resultado y creacion de valor.</t>
  </si>
  <si>
    <t xml:space="preserve">Numero clientes con planes </t>
  </si>
  <si>
    <t>Reporte de Planes de desarrollo empresarial ERP.</t>
  </si>
  <si>
    <t>5. Promover la organización de la MYPE a nivel territorial a través de los comités sectoriales, municipales y departamentales; para la generación de propuestas de incidencia.</t>
  </si>
  <si>
    <t>Comités Nuevos funcio-        nando</t>
  </si>
  <si>
    <t>Actas de confor-           mación</t>
  </si>
  <si>
    <t>CONAMYPE                                                               (Centro Regional)</t>
  </si>
  <si>
    <t xml:space="preserve">6. Seguimiento a Comités del SIMYPE </t>
  </si>
  <si>
    <t>Comités funcio-             nando.</t>
  </si>
  <si>
    <t>Informe de seguimiento y/o reporte ERP</t>
  </si>
  <si>
    <t>CONAMYPE                                                               (Centro Regional y CEDART Nahuizalco)</t>
  </si>
  <si>
    <t>Karla Toledo: se ha dado seguimiento y apoyado durante la emergencia del COVID 19, a los 4 comités sectoriales del Simype de los municipios de Nahuizalco (1 textil y confección y 1 de turismo) y de Sonsonate ( 1 de textil y confección y 1 de agroindustria), a través de diferentes acciones: 25 MYPE de los comités sectoriales de Sonsonate y Nahuizalco de textil y confección, agroindustria y turismo y otras MYPE, como Prospectos para Acceder al Apoyo de financiamiento a MIPYMEs Afectadas por COVID19- BCIE. Como parte de las acciones del Plan de Reactivación Económica para las MYPE. 18 MYPE de los diferentes comités sectoriales de textil y confección de Sonsonate y Nahuizalco, turismo de Nahuizalco, Agroindustria de Sonsonate y de otros municipios participaron en 3 capacitaciones a través de webinarios impartidos por CAMARASAL, como parte de las acciones de seguimiento a los comités sectoriales</t>
  </si>
  <si>
    <t xml:space="preserve">Karla Toledo: pocos conocimientos informáticos de las personas empresarias para utilizar herramientas digitales que permitan un acompañamiento efectivo a traves del teletrabajo. </t>
  </si>
  <si>
    <t>7. Ampliar  la cobertura territorial a través de la participación de nuevos municipios en la organización sectorial.</t>
  </si>
  <si>
    <t>Nuevo municipio</t>
  </si>
  <si>
    <t xml:space="preserve">Diagnostico Territorial </t>
  </si>
  <si>
    <t>8. Seguimiento a Municipios con comités SIMYPE funcionando.</t>
  </si>
  <si>
    <t>Municipios.</t>
  </si>
  <si>
    <t xml:space="preserve">Informe </t>
  </si>
  <si>
    <t xml:space="preserve">Karla Toledo: esta actividad será retomada cuando finalice la medida de aislamiento social como parte de las medidas tomadas en el marco de la emergencia del COVID 19. </t>
  </si>
  <si>
    <t xml:space="preserve">Karla Toledo: cabe mencionar que el cumplimiento de indicadores en la implementación y seguimiento de las actividades del Sistema Nacional de la Micro y Pequeña Empresa, SiMYPE, se ha visto afectado en gran medida por la pandemia COVID 19; pues los negocios de emprendedores y de MYPES han estado funcionando en un 50% desde el 14 de marzo de 2020 hasta este día, por las cuarentenas obligatorias decretadas por el Gobierno de El Salvador y las acciones tomadas en el Plan de Reactivación Económica, </t>
  </si>
  <si>
    <t>9. Identificacion y vinculacion de sectores productivos para proyectos sectoriales con plan de negocios</t>
  </si>
  <si>
    <t>Sectores productivos</t>
  </si>
  <si>
    <t>Ficha de vinculacion</t>
  </si>
  <si>
    <t>10. Seguimiento a cuatro Comites Un Pueblo Un Producto</t>
  </si>
  <si>
    <t>Comites</t>
  </si>
  <si>
    <t>Informe de seguimiento</t>
  </si>
  <si>
    <t>11. Identificacion y vinculacion de potenciales  encadenamientos de valor</t>
  </si>
  <si>
    <t>Cadenas de valor</t>
  </si>
  <si>
    <t>Elenilson: se identificaron y vincularon a Palladium (Waltmart) cooperativas de la cadena de valor de cacao y chocolate.</t>
  </si>
  <si>
    <t xml:space="preserve">12. MYPEs implementando Calidad y Productividad </t>
  </si>
  <si>
    <t>Mype</t>
  </si>
  <si>
    <t>1. Reinaldo: se da seguimeinto a 2 de las empresas atendidas por el programa de calidad: RESTAURANTE A LA PARRILLA Y BELLANTZA</t>
  </si>
  <si>
    <t>13. Verificacion MYPE paquetes escolares</t>
  </si>
  <si>
    <t>14. Empresas capacitadas en compras publicas para venderle al estado.</t>
  </si>
  <si>
    <t xml:space="preserve">Reporte en sistema ERP </t>
  </si>
  <si>
    <t>Elenilson: se eñaboraron tres propuestas para vender a municipalidades de Sonsonate, Santo domigo, Izalco y Sonzacate</t>
  </si>
  <si>
    <t>15. Vinculacion de MYPES para participar en espacios de comercializacion (tractoras, ferias, etc)</t>
  </si>
  <si>
    <t>CONAMYPE                                                               (CEDART Nahuizalco, VEF y                                Centro Regional)</t>
  </si>
  <si>
    <t>Elenilson: se realizaron 17 asesorías para participar en espacios de comercialización como Wal-Mart y rueda de negocio virtual</t>
  </si>
  <si>
    <t>16. Vinculacion de Mypes para  E-commerce como alternativa de negocio.</t>
  </si>
  <si>
    <t>1. Deisi Flores: 7 MYPES, vinculadas e incritas en la plataforma de PA´SERVIRLE ACAJUTLA DEL BANCO MUNDIAL, Y 5 A E-COMERCE DE CONAMYPE                                                                                                                                              2. Elenilson: Mypes para participar en ecomerce Acajutla.                                                                                                                                                              3. Reinaldo Zelaya: 15 empresas vinculadas a e-commerce: 4 para capacitación de unidad de comercialización y 11 a plataforma de Acajutla.                                                        4. Carlos Tomasino: 10 MYPE vínculadas a E-commerce, 7 a la plataforma de Acajutla y 3 a la Unidad de Comercialización.</t>
  </si>
  <si>
    <t>17. Vinculacion de MYPES para exportar</t>
  </si>
  <si>
    <t>CEDART Nahuizalco: 3 empresas vinculadas por el CEDART Nahuizalco a Rueda de Negocios con Cámara de Comercio de Lima.</t>
  </si>
  <si>
    <t>18. Vinculacion de MYPE para financiamiento.</t>
  </si>
  <si>
    <t>Documento de vinculación</t>
  </si>
  <si>
    <t>5, 8</t>
  </si>
  <si>
    <t>Deisi Flores: 73 MYPE vinculdas a los fondos del BCIE, ante la pandemia</t>
  </si>
  <si>
    <t>19. Impulsar la formalizacion de las MYPE a traves del Sistema de monotributo y formalizacion basica (IVA) que permita la incorporación de las MYPE a la economia formal.</t>
  </si>
  <si>
    <t>NYPE</t>
  </si>
  <si>
    <t>20. Impulsar la ventanilla de simplificación de trámites empresariales</t>
  </si>
  <si>
    <t>Tramites empre-           sariales</t>
  </si>
  <si>
    <t>1. Carlos Tomasino: El número es aumulado de total del año 2020 (entre los meses de enero a junio).                                                                                                                                                              2. Elenilson Marroquín: dos empresas inetersadas en obtener tarjeta de IVA, para insertarse a mejores mercados</t>
  </si>
  <si>
    <t>21. Formacion de capacidades tecnicas y empresariales de MYPE del sector artesanal orientada a la industrialización para la reproducción y generación de economías de escala (CEDART Nahuizalco)</t>
  </si>
  <si>
    <t xml:space="preserve">MYPE Artesanal </t>
  </si>
  <si>
    <t>Reporte del Sistema del ERP</t>
  </si>
  <si>
    <t>CEDART Nahuizalco: Se reportan 4 talleres de formación especializada y 1 laboratorio de diseño e innovación.Participaron 75 personas + Asistencia técnica en alambrismo 12 personas. Total de personas participando 87.</t>
  </si>
  <si>
    <t>22. Diseño de productos artesanales factibles para la industrialización  (CEDART Nahuizalco).</t>
  </si>
  <si>
    <t xml:space="preserve">Productos artesanales </t>
  </si>
  <si>
    <t xml:space="preserve">Ficha tecnica de productos desarrollados en territorio </t>
  </si>
  <si>
    <t>CEDART Nahuizalco: Esta actividad no fue realizada.</t>
  </si>
  <si>
    <t>Total indicadores</t>
  </si>
  <si>
    <r>
      <rPr>
        <sz val="11"/>
        <rFont val="Arial"/>
        <family val="2"/>
      </rPr>
      <t>1. Reinaldo: se dio seguimeinto via telefonica y redes sociales al comité de Sonsonate, el festival sonsonteco no reporta ventas debido a que por la situacion de pandemia fue cancelado hasta nuevo aviso, por parte de la municipalidad. Actualmete no se cuenta con saldo telefonico para llamadas. De igual forma con el comite de Nahuizalco, no estan vendiendo puesto que las ferias locales y puestos estan cerrados. Se ha tenido reuniones virtuales con Sonsonate y Nahuizalco.</t>
    </r>
    <r>
      <rPr>
        <sz val="11"/>
        <color rgb="FFFF0000"/>
        <rFont val="Arial"/>
        <family val="2"/>
      </rPr>
      <t xml:space="preserve">                                                                                                                                                                                                                                    </t>
    </r>
    <r>
      <rPr>
        <sz val="11"/>
        <rFont val="Arial"/>
        <family val="2"/>
      </rPr>
      <t>2. Elenilson: Se solicializaron los beneficios del gobierno a 53 empresas del municipio de acajutla, y se realizaron vinculaciones para ventas publicas con empresas de Apaneca</t>
    </r>
  </si>
  <si>
    <t>Centro Regional Zacatecoluca</t>
  </si>
  <si>
    <t>P!</t>
  </si>
  <si>
    <t>p1</t>
  </si>
  <si>
    <t>Dirección/Gerencia/ Unidad: Unidad Especializada de Artesanías</t>
  </si>
  <si>
    <t xml:space="preserve">1.- Seguimiento a Mesas Departamentales de desarrollo artesanal del SIMYPE / Consolidado de mesas territoriales </t>
  </si>
  <si>
    <t>2.- Actualización del marco teórico conceptual básico sobre el sector artesanal / seguimiento al plan de Capacitaciones</t>
  </si>
  <si>
    <t>ITV-5</t>
  </si>
  <si>
    <t>3.- Talleres de Formación Especializada para personas Artesanas. CONSOLIDADO TERRITORIOS / TALLERES DE FORM.</t>
  </si>
  <si>
    <t>ITV-8</t>
  </si>
  <si>
    <t>4.-Laboratorios de diseño e innovación. CONSOLIDADO LAB. /LAB IMPARTIDO</t>
  </si>
  <si>
    <t>5.- Plataforma e-learning. CURRICULA / CONTENIDOS / GUIONES</t>
  </si>
  <si>
    <t>6.- Asistencia Técnica. Seguimiento y Consolidado. / AT a MYPE artesanal</t>
  </si>
  <si>
    <t>ITV-12</t>
  </si>
  <si>
    <t>7.- Resguardo de tradiciones Artesanales  Referenciales de producciones artesanales. SEGUIMIENTO y CONSOLIDADO / TALLER CAPACITACIÓN</t>
  </si>
  <si>
    <t>8.- Fomento de la creatividad e innovación  Premio Nacional de Artesanías</t>
  </si>
  <si>
    <t xml:space="preserve">9.- Fomento de la creatividad e innovación Clínicas y campamentos de gestión I+D+I </t>
  </si>
  <si>
    <t>10.- Fomento de la creatividad e innovación  coworking para la artesanías 4.0 industrialización</t>
  </si>
  <si>
    <t>11.-  levantamiento de Matriz DAM caracterización del sector artesanal. Taller de reformulación de Matriz / SEGUIMIENTO TERRITORIOS</t>
  </si>
  <si>
    <t>ITV-6</t>
  </si>
  <si>
    <t>12.- Realizar campañas de promoción, sensibilización y divulgación de la Ley y los servicios especializados para el sector artesanal</t>
  </si>
  <si>
    <t>13.-Diseño de normativas y procesos para la implementación y administración del Sello de Excelencia</t>
  </si>
  <si>
    <t>14.- Diseño de productos artesanales factibles para la industrialización</t>
  </si>
  <si>
    <t>ITV-9</t>
  </si>
  <si>
    <t>P4</t>
  </si>
  <si>
    <t>Especialidad Formalizacion y Estabilidad Financiera</t>
  </si>
  <si>
    <t>Meta Trimestral</t>
  </si>
  <si>
    <t>1.Vinculacion de MYPE para financiamiento.</t>
  </si>
  <si>
    <t>N/A</t>
  </si>
  <si>
    <t>20,21,22,23</t>
  </si>
  <si>
    <t>2.Seguimiento a financiamiento provisto al sector MYPE, a traves de alianzas con Institucionales Cooperativas, para la generación de flujos de fondos excedentes por sustitución del agiotaje, a ser aplicados en inversión, incremento de la rentabilidad y formalización (Territorios)</t>
  </si>
  <si>
    <t>3.Asesoría y acompañamiento a MYPE casos especiales: controversias con el sistema financiero, score crediticio, procesos de embargo, entre otros</t>
  </si>
  <si>
    <t>4.Impulsar la implementación de un modelo de scoring alternativo que permita facilitar el otorgamiento de créditos a las personas emprendedoras y empresarias de la MYPE.</t>
  </si>
  <si>
    <t>20,21,22,23, 24.</t>
  </si>
  <si>
    <t>5.Impulsar la implementación de la Politica Nacional de Inclusión Financiera y la Estrategia Nacional de Educacion Financiera que permita mejorar las condiciones de educacion y acceso de las MYPE al financiamiento.</t>
  </si>
  <si>
    <t>6.Diseño de modulos de Educación Financiera de CONAMYPE (Diseño de modulos y seguimiento en linea)</t>
  </si>
  <si>
    <t xml:space="preserve">7.Seguimiento a la Ejecución de Programa de Educación Financiera de CONAMYPE. </t>
  </si>
  <si>
    <t>8.Diseño de herramientas y mecanismos para el acceso al financiamiento MYPE (Bolsa de oportunidades de inversión, Propuesta de nuevas lineas de credito, funcionamiento de cooperativas MYPE, financiamiento no tradicional)</t>
  </si>
  <si>
    <t>9.Seguimiento a carta de entendimiento con BANDESAL y BFA para la mejora en el acceso al financiamiento de la MYPE</t>
  </si>
  <si>
    <t xml:space="preserve">10.Seguimiento al Programa de cultura para la formalización </t>
  </si>
  <si>
    <t>11.Diseño de modulos educativos para la formalización empresarial ( módulos para ejecución en línea y presencial)</t>
  </si>
  <si>
    <t>12.Diseño de Herramienta informática para el funcionamiento ventanilla integrada de trámites empresariales  en coordinación con direccion de innovación y técnología.</t>
  </si>
  <si>
    <t>13.Asesoría y acompañamiento a MYPE en procesos de formalización empresarial ( casos especiales prioritariamiente en Normativas Técnicas relacionada con Alimentos, Medicamentos, Cosmética natural entre )</t>
  </si>
  <si>
    <t>14.Desarrollo de una estrategia interinstitucional para la facilitación de trámites empresariales. ( Incluye una ruta de trabajo y el desarrollo de procesos formativos para el personal técnico de los diferentes puntos de atención)</t>
  </si>
  <si>
    <t>15.Ejecución de procesos formativos y asistencias técnicas para que  las MYPE accedan al mercado formal ( paquete tributario,  normativas técnicas implementación de planes de formalización entre otros)</t>
  </si>
  <si>
    <t>16.Diseño y ejecución de una campaña para promoción de la Ley de Fomento para la integración económica del Sector Informal- monotributo</t>
  </si>
  <si>
    <t>17.Desarrollo de Reglamentos, manuales de procedimientos y herramientas técnicas para implementación de Ley de fomento para la integración económica del secto- Monotributo( Cooperativas, fondo, instrumentos de reaseguro, mecanismo de seguimiento,  control de fondos entre otros). En coordinación con la Unidad Jurídica.</t>
  </si>
  <si>
    <t>18. Seguimiento a carta de entendimiento con diferente instituciones públicas y privadas para la facilitación de trámites  de la MYPE</t>
  </si>
  <si>
    <t>19.Diseño de plataforma informática para el registro y fortalecimiento a MYPE beneficiaria de la Ley de  fomento para integración  económica del sector informal- monotributo, en coordiación con Dirección de Innovacion y Técnología.</t>
  </si>
  <si>
    <t>SEGUIMIENTO PLAN OPERATIVO ANUAL 2020 
PRIMER SEMESTRE</t>
  </si>
  <si>
    <t>enero-junio 2020</t>
  </si>
  <si>
    <t>FORTALECIMIENTO EMPRENDEDOR</t>
  </si>
  <si>
    <t>Diseño y transferencia de las guias tecnicas en puesta en marcha de emprendimientos con enfoque genero de: Gestion de Mercadeo, Gestion Organizacional y Gestion Productiva (DOCUMENTO - GUIAS)</t>
  </si>
  <si>
    <t>ITV9</t>
  </si>
  <si>
    <t>DI-OE-1</t>
  </si>
  <si>
    <t>Gestion de convocatoria y selección de personas emprendedoras a participar del proceso de formacion presencial en las 9 oficinas regionales (formulario postulacion en linea)</t>
  </si>
  <si>
    <t>Servicios a emprendedores en etapa de formacion emprendedora de forma presencial fase de gestion de la innovacion en el modelo de negocios en los 9 centros regionales (1 grupo en 5 meses) (CARTA DIDACTICA DE TALLERES)</t>
  </si>
  <si>
    <t>Seguimiento a los servicios de formacion emprendora brindados en linea a traves de respuesta a preguntas de los participantes en los modulos de emprendimiento (REVISIONES DE CONSULTA EN PLATAFORMA)</t>
  </si>
  <si>
    <t>Elaboracion de informes de seguimiento de servicios brindados en linea y presencial de los emprendimientos apoyados en los los 34 puntos ( cada 4 meses) (DOCUMENTO DE REORTE)</t>
  </si>
  <si>
    <t>Servicios a emprendedores en etapa de puesta en marcha de la fase de gestion organizativa en los 34 puntos (2 grupos cada 4 meses) (CARTA DIDACTICA DE TALLERES)</t>
  </si>
  <si>
    <t>Coordinar la convocatoria para selección e identificacion de 250 Startup para aceleracion de Negocios liderados por mujeres y hombres  junto los centros regionales (FORMULARIO DE POSTULACION EN LINEA)</t>
  </si>
  <si>
    <t>Desarrollar los paneles de selección de Startup para elaborar diagnosticos de DUE DILIGENCY  para la ingresar al proceso de aceleracion de Negocios liderados por mujeres y hombres  junto los centros regionales ( CONVOCATORIA - FORMULARIO DE POSTULACION EN LINEA)</t>
  </si>
  <si>
    <t>Desarrollar proceso de due dilingency a  startup lideradas por mujeres y hombres (EMPRENDIMIENTOS - LISTADO DE ASISTENCIA)</t>
  </si>
  <si>
    <t>Desarrollar Plan de Mejora en innovacion, desarrollo de producto/servicio, financiera, mercado para acelerar negocios. (EMPRENDIMIENTOS - LISTADO DE ASISTENCIA)</t>
  </si>
  <si>
    <t>Gestionar la red de mentoras y mentores en  las industrias priorizadas, con capitulo para MYPE lideradas por mujeres. (RED FUNCIONANDO - BASE DE DATOS MENTORAS)</t>
  </si>
  <si>
    <t>Gestionar  rondas de inversion (angeles inversores, credito, crowfounding, inversionistas) para  para vincular y levantar financiamiento de forna inclusiva los negocios acelerados  (EMPRENDIMIENTOS - ACUERDOS)</t>
  </si>
  <si>
    <t>Starups asesoradas y apoyo tecnico para los acuerdos de duedilingy con inversionistas según ronda de inversión, garantizando la inclusion de empresas lideradas por mujeres  (STARTUP ASESORADAS - PLANES DE ACCION)</t>
  </si>
  <si>
    <t>Coordinacion con servicios  especialistas de CONAMYPE en desarrollo de  productos, mercado, calidad, tecnologia, financiamiento y otros para los emprendimientos acelerados (SERVICIOS - DOCUMENTOS)</t>
  </si>
  <si>
    <t>Servicios para el fortalecimiento de las habilidades gerenciales y de negocios a traves del coaching empresarial.C (MYPE - REPORTE)</t>
  </si>
  <si>
    <t>Servicios de reuniones de negociación con  mercados para generar ventas (REUNIONES - ACUERDOS)</t>
  </si>
  <si>
    <t>Desarrollar e implementar mecanismos y herramientas  para la   disminucion de brechas de genero en los proceso de Aceleracion de negocios. (DOCUMENTO - INFORME)</t>
  </si>
  <si>
    <t>Generar  difusión de la cultura emprendedora y tendencias del emprendimiento  con la participación de aliados de la red de centros y la agencia de noticias (EVENTOS - INFORMES)</t>
  </si>
  <si>
    <t>Diseñar módulos de emprendimiento, videos de historias de éxito y su difusión en la plataforma de elearning (MODULOS- DOCUMENTO)</t>
  </si>
  <si>
    <t>Elaborar metologias sobre innovación  para brindar servicios a las MYPE</t>
  </si>
  <si>
    <t>Elaborar y mejorar manuales para incorporar los servicios especializados de calidad y productividad</t>
  </si>
  <si>
    <t>9,12</t>
  </si>
  <si>
    <t>Implementar un sistema de mejora continua en la institución</t>
  </si>
  <si>
    <t>Diseño de modulos de industrilizacion calidad y productividad  en linea.</t>
  </si>
  <si>
    <t>Recopilación insumos y analizar los servicios sobre innovación, calidad y productividad</t>
  </si>
  <si>
    <t>Formación de facilitadores en calidad y productividad</t>
  </si>
  <si>
    <t>Capacitación a personal técnico en calidad y productividad</t>
  </si>
  <si>
    <t>Elaborar estrategia y herramientas para servicios  de industrializacion de las empresas</t>
  </si>
  <si>
    <t>Recopilación insumos y analizar los servicios especializados sobre industrializacion</t>
  </si>
  <si>
    <t>Capacitación a personal técnico en produccion, industrializacion, innovacion de productos, procesos y e incorporacion de tecnologia.</t>
  </si>
  <si>
    <t>Elaborar y mejorar manuales y herramientas para proyectos asociativos sectoriales</t>
  </si>
  <si>
    <t>Implentacion de Proyectos asociativos sectoriales</t>
  </si>
  <si>
    <t>Recopilación insumos y analizar los resultados de la implementaion de proyectos sectoriales</t>
  </si>
  <si>
    <t>Capacitación a personal técnico en asociatividad empresarial.</t>
  </si>
  <si>
    <t>Industrializacion, calidad y productividad</t>
  </si>
  <si>
    <t xml:space="preserve">Unidad de Exportaciones </t>
  </si>
  <si>
    <t>Junio. 2020</t>
  </si>
  <si>
    <t xml:space="preserve">Observaciones </t>
  </si>
  <si>
    <t>Ene</t>
  </si>
  <si>
    <t>Feb</t>
  </si>
  <si>
    <t>Mar</t>
  </si>
  <si>
    <t>Abr</t>
  </si>
  <si>
    <t>May</t>
  </si>
  <si>
    <t>Jun</t>
  </si>
  <si>
    <t>EMPLEO</t>
  </si>
  <si>
    <t>Identificar empresas con potencial exportador atendidas por los CDMYPE, CR y CEDART a nivel nacional.</t>
  </si>
  <si>
    <t>Prom</t>
  </si>
  <si>
    <t>IE-8</t>
  </si>
  <si>
    <t>ITV 14</t>
  </si>
  <si>
    <t>Ejecut</t>
  </si>
  <si>
    <t>Acompañamiento a MYPES en su primera exportación</t>
  </si>
  <si>
    <t xml:space="preserve">Ventas de exportación:
Laura Rivas $720
Eduardo Abarca $ 4000
Grupo Nutriz $ 910
</t>
  </si>
  <si>
    <t>Capacitacion a personas emprendedoras o MYPE en temas relacionados a la exportación.</t>
  </si>
  <si>
    <t>Fortalecer  las empresas identificadas con potencial exportador atendidas por CDMYPE</t>
  </si>
  <si>
    <t>Asesoría digital a MYPE en trámites de exportación</t>
  </si>
  <si>
    <t>Participación en Ferias Comerciales Internacionales</t>
  </si>
  <si>
    <t>Debido a la pandemia mundial las ferias y misiones han sido suspendidas sin embargo, se han desarrollado catálogosdigitales de oferta exportable para promover los productos MYPE  con los importades y casas comercializadores.</t>
  </si>
  <si>
    <t>Coordinación y particpación en Misiones Comerciales Internacionales</t>
  </si>
  <si>
    <t xml:space="preserve">Vinculación de empresas identificadas con Potencial Exportador a instancias nacionales e internacionales que promuevan las exportaciones </t>
  </si>
  <si>
    <t>UNIDAD DE COMERCIALIZACIÓN</t>
  </si>
  <si>
    <t xml:space="preserve">Acciones para el fomento de la participación de las MYPE para las compras públicas </t>
  </si>
  <si>
    <t>p1, p2, p3</t>
  </si>
  <si>
    <t>Atención a MYPES proveedoras de los Programas Sociales</t>
  </si>
  <si>
    <t>p1,p2,p3</t>
  </si>
  <si>
    <t>Ejecutar un proceso de Desarrollo de Proveedores para el fortalecimiento de capacidades empresariales, productivas y tecnologicas de las MYPEs para una participacion sostenida en la provision a empresas tractoras</t>
  </si>
  <si>
    <t>p1,p2</t>
  </si>
  <si>
    <t>Desarrollo de Programa para el fortalecimiento de las habilidad en comercialización de la MYPE</t>
  </si>
  <si>
    <t>Diseño de modulos de comercilizacion para las MYPE  proveedoras (en linea).</t>
  </si>
  <si>
    <t>Fortalecimiento a espacios permanentes de comercialización en manejo de inventario y contabilidad</t>
  </si>
  <si>
    <t xml:space="preserve">MYPE estableciendo relaciones de proveeduria con empresas tractoras </t>
  </si>
  <si>
    <t xml:space="preserve">Monitorear y publicar informe sobre el cumpliemiento del porcentaje de las compras que las entidades de gobierno realizan </t>
  </si>
  <si>
    <t>CONSOLIDADO</t>
  </si>
  <si>
    <t>CR San Salvador</t>
  </si>
  <si>
    <t>CR Santa Ana</t>
  </si>
  <si>
    <t>GLOBAL</t>
  </si>
  <si>
    <t>ITV-8
ITV-9</t>
  </si>
  <si>
    <t xml:space="preserve">
P1,P2,P3 y P4
P1,P2,P3, y P4
</t>
  </si>
  <si>
    <r>
      <rPr>
        <sz val="11"/>
        <rFont val="Arial"/>
        <family val="2"/>
      </rPr>
      <t xml:space="preserve">1. Reinaldo:  7 nuevas empresas con registro MYPE.                           </t>
    </r>
    <r>
      <rPr>
        <sz val="11"/>
        <color rgb="FFFF0000"/>
        <rFont val="Arial"/>
        <family val="2"/>
      </rPr>
      <t xml:space="preserve">                                                                                                                                                  </t>
    </r>
    <r>
      <rPr>
        <sz val="11"/>
        <rFont val="Arial"/>
        <family val="2"/>
      </rPr>
      <t xml:space="preserve">2. Elenilson: 23 registros MYPE realizado a empresas de Acajutla y Apaneca       </t>
    </r>
    <r>
      <rPr>
        <sz val="11"/>
        <color rgb="FFFF0000"/>
        <rFont val="Arial"/>
        <family val="2"/>
      </rPr>
      <t xml:space="preserve">                                                                                                                                    </t>
    </r>
    <r>
      <rPr>
        <sz val="11"/>
        <rFont val="Arial"/>
        <family val="2"/>
      </rPr>
      <t>3. Tomasino: gran parte de empresarios son referidos del sector de Acajutla, por el técnico Elenilson Marroquín.                                                                                                                      4. Yohana VEF: 2 empresarias individuales y 1 asocio; Obtuvieron su REGISTRO MYPE</t>
    </r>
  </si>
  <si>
    <t>1. Reinaldo Zelaya: se da seguimiento a indicadores  de venta y empleo a los 4 emprendimientos generados por el porgrama Corredores Productivos: TUTU BIKE, WE ARE STUDIO, RESTAURANTE BOHEMIOS Y COBANOS TOUR. Se les apoya con vinculacion a cursos en linea y se les da seguimiento por pandemia.                                                                                                                                                                                                                                                   2. Deisi Flores: se repite el comentario, similar al del mes pasado.                                                                                                                                                        3.  Elenilson: Se monitoreo los 16 empendimientos de puesta en marcha, fueron afectados por las tormetas 2E y Amanda sucedidas en la primera semana de junio                                                                                                                                                                                                                                                               4 Carlos Tomasino: de 5 emprendimientos asignados para monitoreo, solamente 2 de ellos estan generando ventas.</t>
  </si>
  <si>
    <r>
      <rPr>
        <sz val="11"/>
        <rFont val="Arial"/>
        <family val="2"/>
      </rPr>
      <t>1. Reinaldo: se ingresan este mes de junio b. 4 empresas mas ingresadas y asesoradas en el SGI.</t>
    </r>
    <r>
      <rPr>
        <sz val="11"/>
        <color rgb="FFFF0000"/>
        <rFont val="Arial"/>
        <family val="2"/>
      </rPr>
      <t xml:space="preserve">                                                                                                                                                                                                                                                                    </t>
    </r>
    <r>
      <rPr>
        <sz val="11"/>
        <rFont val="Arial"/>
        <family val="2"/>
      </rPr>
      <t>2. Deisi Flores: 4 MYPES registradas con 37 servcios brindados en el SGI con 32 asesorías y 4 diagnosticos. Cuatro empleos equivalentes al numero de MYPES y sus ventas, afectadas por las dos emergencias. Adicional se han bridado tres capacitaciones las cuales no registra el sistema. Estas de impartieron a 35 personas de igual número de MYPES</t>
    </r>
    <r>
      <rPr>
        <sz val="11"/>
        <color rgb="FFFF0000"/>
        <rFont val="Arial"/>
        <family val="2"/>
      </rPr>
      <t xml:space="preserve">                                                                                                                                                                                                      </t>
    </r>
    <r>
      <rPr>
        <sz val="11"/>
        <rFont val="Arial"/>
        <family val="2"/>
      </rPr>
      <t>3. Elenilson: Se lleno F!, para realizar trabajo en reactivación economica, una vez finalice la cuarentena se realizaran acciones de fortalecimiento</t>
    </r>
    <r>
      <rPr>
        <sz val="11"/>
        <color rgb="FFFF0000"/>
        <rFont val="Arial"/>
        <family val="2"/>
      </rPr>
      <t xml:space="preserve">                                                                                                                                                            </t>
    </r>
    <r>
      <rPr>
        <sz val="11"/>
        <rFont val="Arial"/>
        <family val="2"/>
      </rPr>
      <t>4. Carlos Tomasino: Reportes de ventas de empresas atendidas.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</si>
</sst>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8" formatCode="&quot;$&quot;#,##0.00;[Red]\-&quot;$&quot;#,##0.00"/>
    <numFmt numFmtId="44" formatCode="_-&quot;$&quot;* #,##0.00_-;\-&quot;$&quot;* #,##0.00_-;_-&quot;$&quot;* &quot;-&quot;??_-;_-@_-"/>
    <numFmt numFmtId="164" formatCode="&quot;$&quot;#,##0_);[Red]\(&quot;$&quot;#,##0\)"/>
    <numFmt numFmtId="165" formatCode="&quot;$&quot;#,##0.00_);[Red]\(&quot;$&quot;#,##0.00\)"/>
    <numFmt numFmtId="166" formatCode="_(&quot;$&quot;* #,##0.00_);_(&quot;$&quot;* \(#,##0.00\);_(&quot;$&quot;* &quot;-&quot;??_);_(@_)"/>
    <numFmt numFmtId="167" formatCode="&quot;$&quot;#,##0.00"/>
    <numFmt numFmtId="168" formatCode="_-[$$-440A]* #,##0.00_-;\-[$$-440A]* #,##0.00_-;_-[$$-440A]* &quot;-&quot;??_-;_-@_-"/>
    <numFmt numFmtId="169" formatCode="&quot;$&quot;#,##0"/>
    <numFmt numFmtId="170" formatCode="_-&quot;$&quot;* #,##0_-;\-&quot;$&quot;* #,##0_-;_-&quot;$&quot;* &quot;-&quot;??_-;_-@_-"/>
    <numFmt numFmtId="171" formatCode="_(&quot;$&quot;* #,##0.0_);_(&quot;$&quot;* \(#,##0.0\);_(&quot;$&quot;* &quot;-&quot;??_);_(@_)"/>
  </numFmts>
  <fonts count="47"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0"/>
      <name val="Century Gothic"/>
      <family val="2"/>
    </font>
    <font>
      <sz val="10"/>
      <name val="Century Gothic"/>
      <family val="2"/>
    </font>
    <font>
      <b/>
      <sz val="12"/>
      <color theme="1"/>
      <name val="Century Gothic"/>
      <family val="2"/>
    </font>
    <font>
      <sz val="12"/>
      <color theme="1"/>
      <name val="Century Gothic"/>
      <family val="2"/>
    </font>
    <font>
      <b/>
      <sz val="12"/>
      <name val="Century Gothic"/>
      <family val="2"/>
    </font>
    <font>
      <sz val="12"/>
      <name val="Century Gothic"/>
      <family val="2"/>
    </font>
    <font>
      <sz val="12"/>
      <color theme="1"/>
      <name val="Calibri"/>
      <family val="2"/>
      <scheme val="minor"/>
    </font>
    <font>
      <b/>
      <sz val="9"/>
      <color indexed="81"/>
      <name val="Tahoma"/>
      <family val="2"/>
    </font>
    <font>
      <sz val="9"/>
      <color indexed="81"/>
      <name val="Tahoma"/>
      <family val="2"/>
    </font>
    <font>
      <sz val="14"/>
      <color indexed="81"/>
      <name val="Tahoma"/>
      <family val="2"/>
    </font>
    <font>
      <b/>
      <sz val="11"/>
      <color theme="1"/>
      <name val="Arial"/>
      <family val="2"/>
    </font>
    <font>
      <sz val="10"/>
      <color theme="1"/>
      <name val="Arial"/>
      <family val="2"/>
    </font>
    <font>
      <b/>
      <sz val="10"/>
      <color theme="1"/>
      <name val="Arial"/>
      <family val="2"/>
    </font>
    <font>
      <sz val="10"/>
      <color theme="1"/>
      <name val="Century Gothic"/>
      <family val="2"/>
    </font>
    <font>
      <b/>
      <sz val="10"/>
      <color theme="1"/>
      <name val="Century Gothic"/>
      <family val="2"/>
    </font>
    <font>
      <sz val="11"/>
      <color theme="1"/>
      <name val="Arial"/>
      <family val="2"/>
    </font>
    <font>
      <sz val="11"/>
      <name val="Arial"/>
      <family val="2"/>
    </font>
    <font>
      <b/>
      <sz val="11"/>
      <name val="Arial"/>
      <family val="2"/>
    </font>
    <font>
      <b/>
      <sz val="10"/>
      <name val="Arial"/>
      <family val="2"/>
    </font>
    <font>
      <sz val="11"/>
      <color theme="4" tint="-0.249977111117893"/>
      <name val="Arial"/>
      <family val="2"/>
    </font>
    <font>
      <b/>
      <sz val="9"/>
      <name val="Century Gothic"/>
      <family val="2"/>
    </font>
    <font>
      <b/>
      <sz val="8"/>
      <name val="Century Gothic"/>
      <family val="2"/>
    </font>
    <font>
      <sz val="9"/>
      <name val="Century Gothic"/>
      <family val="2"/>
    </font>
    <font>
      <sz val="8"/>
      <name val="Century Gothic"/>
      <family val="2"/>
    </font>
    <font>
      <sz val="10"/>
      <color theme="1"/>
      <name val="Arial Narrow"/>
      <family val="2"/>
    </font>
    <font>
      <sz val="9.5"/>
      <color theme="1"/>
      <name val="Century Gothic"/>
      <family val="2"/>
    </font>
    <font>
      <sz val="10"/>
      <color theme="1"/>
      <name val="Calibri"/>
      <family val="2"/>
      <scheme val="minor"/>
    </font>
    <font>
      <sz val="10"/>
      <color rgb="FFFF0000"/>
      <name val="Century Gothic"/>
      <family val="2"/>
    </font>
    <font>
      <b/>
      <sz val="10"/>
      <color rgb="FFFF0000"/>
      <name val="Century Gothic"/>
      <family val="2"/>
    </font>
    <font>
      <sz val="10"/>
      <color rgb="FFFF0000"/>
      <name val="Arial"/>
      <family val="2"/>
    </font>
    <font>
      <b/>
      <sz val="11"/>
      <color rgb="FFFF0000"/>
      <name val="Arial"/>
      <family val="2"/>
    </font>
    <font>
      <sz val="11"/>
      <color rgb="FFFF0000"/>
      <name val="Arial"/>
      <family val="2"/>
    </font>
    <font>
      <b/>
      <sz val="9"/>
      <color indexed="81"/>
      <name val="Calibri"/>
      <family val="2"/>
    </font>
    <font>
      <sz val="9"/>
      <color indexed="81"/>
      <name val="Calibri"/>
      <family val="2"/>
    </font>
    <font>
      <b/>
      <sz val="9"/>
      <color theme="1"/>
      <name val="Arial"/>
      <family val="2"/>
    </font>
    <font>
      <b/>
      <sz val="11"/>
      <color rgb="FF000000"/>
      <name val="Arial"/>
      <family val="2"/>
    </font>
    <font>
      <b/>
      <sz val="11"/>
      <color rgb="FF000000"/>
      <name val="Calibri"/>
      <family val="2"/>
      <scheme val="minor"/>
    </font>
    <font>
      <sz val="11"/>
      <color rgb="FF000000"/>
      <name val="Arial"/>
      <family val="2"/>
    </font>
    <font>
      <b/>
      <u val="double"/>
      <sz val="12"/>
      <color theme="1"/>
      <name val="Century Gothic"/>
      <family val="2"/>
    </font>
    <font>
      <sz val="11"/>
      <color theme="4"/>
      <name val="Arial"/>
      <family val="2"/>
    </font>
    <font>
      <b/>
      <sz val="8"/>
      <name val="Arial"/>
      <family val="2"/>
    </font>
    <font>
      <b/>
      <sz val="9"/>
      <name val="Arial"/>
      <family val="2"/>
    </font>
    <font>
      <sz val="10"/>
      <color theme="5"/>
      <name val="Arial"/>
      <family val="2"/>
    </font>
  </fonts>
  <fills count="19">
    <fill>
      <patternFill patternType="none"/>
    </fill>
    <fill>
      <patternFill patternType="gray125"/>
    </fill>
    <fill>
      <patternFill patternType="solid">
        <fgColor rgb="FFA5A5A5"/>
      </patternFill>
    </fill>
    <fill>
      <patternFill patternType="solid">
        <fgColor theme="0" tint="-0.34998626667073579"/>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0"/>
        <bgColor rgb="FF000000"/>
      </patternFill>
    </fill>
    <fill>
      <patternFill patternType="solid">
        <fgColor rgb="FFFFFFFF"/>
        <bgColor rgb="FF000000"/>
      </patternFill>
    </fill>
    <fill>
      <patternFill patternType="solid">
        <fgColor theme="9" tint="0.39997558519241921"/>
        <bgColor indexed="64"/>
      </patternFill>
    </fill>
    <fill>
      <patternFill patternType="solid">
        <fgColor theme="0" tint="-0.14999847407452621"/>
        <bgColor indexed="64"/>
      </patternFill>
    </fill>
    <fill>
      <patternFill patternType="solid">
        <fgColor rgb="FF00B050"/>
        <bgColor indexed="64"/>
      </patternFill>
    </fill>
    <fill>
      <patternFill patternType="solid">
        <fgColor rgb="FFD9D9D9"/>
        <bgColor indexed="64"/>
      </patternFill>
    </fill>
    <fill>
      <patternFill patternType="solid">
        <fgColor rgb="FFA9D08E"/>
        <bgColor indexed="64"/>
      </patternFill>
    </fill>
    <fill>
      <patternFill patternType="solid">
        <fgColor rgb="FFA9D08E"/>
        <bgColor rgb="FF000000"/>
      </patternFill>
    </fill>
    <fill>
      <patternFill patternType="solid">
        <fgColor theme="5" tint="0.79998168889431442"/>
        <bgColor indexed="64"/>
      </patternFill>
    </fill>
    <fill>
      <patternFill patternType="solid">
        <fgColor rgb="FFA5A5A5"/>
        <bgColor rgb="FF000000"/>
      </patternFill>
    </fill>
    <fill>
      <patternFill patternType="solid">
        <fgColor theme="0" tint="-0.34998626667073579"/>
        <bgColor rgb="FF000000"/>
      </patternFill>
    </fill>
    <fill>
      <patternFill patternType="solid">
        <fgColor theme="0" tint="-0.249977111117893"/>
        <bgColor indexed="64"/>
      </patternFill>
    </fill>
  </fills>
  <borders count="52">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505050"/>
      </left>
      <right style="thin">
        <color rgb="FF50505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505050"/>
      </right>
      <top style="thin">
        <color indexed="64"/>
      </top>
      <bottom/>
      <diagonal/>
    </border>
    <border>
      <left style="thin">
        <color rgb="FF505050"/>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505050"/>
      </right>
      <top/>
      <bottom style="thin">
        <color rgb="FF505050"/>
      </bottom>
      <diagonal/>
    </border>
    <border>
      <left style="thin">
        <color rgb="FF505050"/>
      </left>
      <right style="thin">
        <color indexed="64"/>
      </right>
      <top/>
      <bottom style="thin">
        <color rgb="FF505050"/>
      </bottom>
      <diagonal/>
    </border>
    <border>
      <left style="thin">
        <color rgb="FF505050"/>
      </left>
      <right style="thin">
        <color rgb="FF505050"/>
      </right>
      <top/>
      <bottom style="thin">
        <color rgb="FF505050"/>
      </bottom>
      <diagonal/>
    </border>
    <border>
      <left/>
      <right style="thin">
        <color rgb="FF000000"/>
      </right>
      <top style="thin">
        <color rgb="FF000000"/>
      </top>
      <bottom/>
      <diagonal/>
    </border>
    <border>
      <left style="thin">
        <color rgb="FF505050"/>
      </left>
      <right/>
      <top style="thin">
        <color rgb="FF505050"/>
      </top>
      <bottom style="thin">
        <color rgb="FF505050"/>
      </bottom>
      <diagonal/>
    </border>
    <border>
      <left style="thin">
        <color rgb="FF505050"/>
      </left>
      <right style="thin">
        <color rgb="FF505050"/>
      </right>
      <top style="thin">
        <color rgb="FF505050"/>
      </top>
      <bottom/>
      <diagonal/>
    </border>
    <border>
      <left/>
      <right style="thin">
        <color rgb="FF505050"/>
      </right>
      <top style="thin">
        <color rgb="FF505050"/>
      </top>
      <bottom style="thin">
        <color rgb="FF505050"/>
      </bottom>
      <diagonal/>
    </border>
    <border>
      <left style="thin">
        <color rgb="FF505050"/>
      </left>
      <right style="thin">
        <color rgb="FF505050"/>
      </right>
      <top style="thin">
        <color rgb="FF505050"/>
      </top>
      <bottom style="thin">
        <color rgb="FF505050"/>
      </bottom>
      <diagonal/>
    </border>
    <border>
      <left/>
      <right style="thin">
        <color rgb="FF505050"/>
      </right>
      <top/>
      <bottom style="thin">
        <color rgb="FF505050"/>
      </bottom>
      <diagonal/>
    </border>
  </borders>
  <cellStyleXfs count="4">
    <xf numFmtId="0" fontId="0" fillId="0" borderId="0"/>
    <xf numFmtId="166" fontId="1" fillId="0" borderId="0" applyFont="0" applyFill="0" applyBorder="0" applyAlignment="0" applyProtection="0"/>
    <xf numFmtId="0" fontId="2" fillId="2" borderId="1" applyNumberFormat="0" applyAlignment="0" applyProtection="0"/>
    <xf numFmtId="0" fontId="3" fillId="0" borderId="0"/>
  </cellStyleXfs>
  <cellXfs count="716">
    <xf numFmtId="0" fontId="0" fillId="0" borderId="0" xfId="0"/>
    <xf numFmtId="0" fontId="7" fillId="0" borderId="0" xfId="0" applyFont="1" applyProtection="1">
      <protection locked="0"/>
    </xf>
    <xf numFmtId="0" fontId="6" fillId="0" borderId="0" xfId="0" applyFont="1" applyBorder="1" applyAlignment="1" applyProtection="1">
      <alignment vertical="center"/>
      <protection locked="0"/>
    </xf>
    <xf numFmtId="0" fontId="6" fillId="0" borderId="0" xfId="0" applyFont="1" applyProtection="1">
      <protection locked="0"/>
    </xf>
    <xf numFmtId="0" fontId="7" fillId="4" borderId="0" xfId="0" applyFont="1" applyFill="1" applyBorder="1" applyAlignment="1" applyProtection="1">
      <alignment vertical="center" wrapText="1"/>
    </xf>
    <xf numFmtId="0" fontId="7" fillId="4" borderId="0" xfId="0" applyFont="1" applyFill="1" applyBorder="1" applyAlignment="1" applyProtection="1">
      <alignment horizontal="left" vertical="center" wrapText="1"/>
    </xf>
    <xf numFmtId="0" fontId="8" fillId="3" borderId="3" xfId="2" applyFont="1" applyFill="1" applyBorder="1" applyAlignment="1" applyProtection="1">
      <alignment horizontal="center" vertical="center" wrapText="1"/>
    </xf>
    <xf numFmtId="0" fontId="7" fillId="4" borderId="0" xfId="0" applyFont="1" applyFill="1" applyProtection="1">
      <protection locked="0"/>
    </xf>
    <xf numFmtId="0" fontId="9" fillId="4" borderId="3" xfId="3" applyFont="1" applyFill="1" applyBorder="1" applyAlignment="1">
      <alignment vertical="center" wrapText="1"/>
    </xf>
    <xf numFmtId="3" fontId="9" fillId="4" borderId="3" xfId="3" applyNumberFormat="1" applyFont="1" applyFill="1" applyBorder="1" applyAlignment="1">
      <alignment horizontal="center" vertical="center" wrapText="1"/>
    </xf>
    <xf numFmtId="1" fontId="9" fillId="4" borderId="3" xfId="3" applyNumberFormat="1" applyFont="1" applyFill="1" applyBorder="1" applyAlignment="1">
      <alignment horizontal="center" vertical="center" wrapText="1"/>
    </xf>
    <xf numFmtId="0" fontId="7" fillId="4" borderId="0" xfId="0" applyFont="1" applyFill="1" applyAlignment="1" applyProtection="1">
      <alignment wrapText="1"/>
      <protection locked="0"/>
    </xf>
    <xf numFmtId="0" fontId="7" fillId="4" borderId="3" xfId="0" applyFont="1" applyFill="1" applyBorder="1" applyAlignment="1" applyProtection="1">
      <alignment horizontal="center" vertical="center" wrapText="1"/>
      <protection locked="0"/>
    </xf>
    <xf numFmtId="1" fontId="7" fillId="4" borderId="3" xfId="0" applyNumberFormat="1"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protection locked="0"/>
    </xf>
    <xf numFmtId="1" fontId="7" fillId="4" borderId="3" xfId="0" applyNumberFormat="1" applyFont="1" applyFill="1" applyBorder="1" applyAlignment="1" applyProtection="1">
      <alignment horizontal="center" vertical="center"/>
      <protection locked="0"/>
    </xf>
    <xf numFmtId="0" fontId="7" fillId="0" borderId="0" xfId="0" applyFont="1" applyAlignment="1" applyProtection="1">
      <alignment horizontal="left"/>
      <protection locked="0"/>
    </xf>
    <xf numFmtId="0" fontId="6" fillId="0" borderId="0" xfId="0" applyFont="1" applyAlignment="1" applyProtection="1">
      <alignment horizontal="center" vertical="center"/>
      <protection locked="0"/>
    </xf>
    <xf numFmtId="166" fontId="9" fillId="4" borderId="3" xfId="1" applyFont="1" applyFill="1" applyBorder="1" applyAlignment="1">
      <alignment vertical="center" wrapText="1"/>
    </xf>
    <xf numFmtId="166" fontId="9" fillId="4" borderId="3" xfId="1" applyFont="1" applyFill="1" applyBorder="1" applyAlignment="1">
      <alignment horizontal="center" vertical="center" wrapText="1"/>
    </xf>
    <xf numFmtId="0" fontId="9" fillId="4" borderId="3" xfId="3" applyFont="1" applyFill="1" applyBorder="1" applyAlignment="1">
      <alignment horizontal="center" vertical="center" wrapText="1"/>
    </xf>
    <xf numFmtId="0" fontId="7" fillId="0" borderId="3" xfId="0" applyFont="1" applyBorder="1" applyAlignment="1" applyProtection="1">
      <alignment horizontal="center" vertical="center"/>
      <protection locked="0"/>
    </xf>
    <xf numFmtId="3" fontId="7" fillId="4" borderId="3" xfId="0" applyNumberFormat="1" applyFont="1" applyFill="1" applyBorder="1" applyAlignment="1" applyProtection="1">
      <alignment horizontal="center" vertical="center" wrapText="1"/>
      <protection locked="0"/>
    </xf>
    <xf numFmtId="0" fontId="5" fillId="4" borderId="5" xfId="3" applyFont="1" applyFill="1" applyBorder="1" applyAlignment="1">
      <alignment horizontal="center" vertical="center" wrapText="1"/>
    </xf>
    <xf numFmtId="0" fontId="10" fillId="0" borderId="0" xfId="0" applyFont="1" applyFill="1" applyAlignment="1" applyProtection="1">
      <alignment wrapText="1"/>
      <protection locked="0"/>
    </xf>
    <xf numFmtId="0" fontId="10" fillId="0" borderId="0" xfId="0" applyFont="1" applyAlignment="1">
      <alignment wrapText="1"/>
    </xf>
    <xf numFmtId="0" fontId="10" fillId="0" borderId="0" xfId="0" applyFont="1" applyBorder="1" applyAlignment="1" applyProtection="1">
      <alignment vertical="center" wrapText="1"/>
      <protection locked="0"/>
    </xf>
    <xf numFmtId="0" fontId="10" fillId="0" borderId="0" xfId="0" applyFont="1" applyAlignment="1" applyProtection="1">
      <alignment wrapText="1"/>
      <protection locked="0"/>
    </xf>
    <xf numFmtId="0" fontId="10" fillId="4" borderId="0" xfId="0" applyFont="1" applyFill="1" applyAlignment="1" applyProtection="1">
      <alignment horizontal="center" vertical="center" wrapText="1"/>
      <protection locked="0"/>
    </xf>
    <xf numFmtId="0" fontId="14" fillId="0" borderId="0" xfId="0" applyFont="1" applyProtection="1">
      <protection locked="0"/>
    </xf>
    <xf numFmtId="0" fontId="15" fillId="0" borderId="0" xfId="0" applyFont="1" applyBorder="1" applyAlignment="1" applyProtection="1">
      <alignment vertical="center"/>
      <protection locked="0"/>
    </xf>
    <xf numFmtId="0" fontId="15" fillId="0" borderId="0" xfId="0" applyFont="1" applyProtection="1">
      <protection locked="0"/>
    </xf>
    <xf numFmtId="0" fontId="14" fillId="0" borderId="11"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14" fillId="0" borderId="0" xfId="0" applyFont="1" applyBorder="1" applyAlignment="1" applyProtection="1">
      <alignment horizontal="left" vertical="center"/>
      <protection locked="0"/>
    </xf>
    <xf numFmtId="0" fontId="15" fillId="0" borderId="0" xfId="0" applyFont="1" applyBorder="1" applyAlignment="1" applyProtection="1">
      <alignment horizontal="center" vertical="center"/>
      <protection locked="0"/>
    </xf>
    <xf numFmtId="0" fontId="16" fillId="4" borderId="15" xfId="0" applyFont="1" applyFill="1" applyBorder="1" applyAlignment="1" applyProtection="1">
      <alignment vertical="center" wrapText="1"/>
    </xf>
    <xf numFmtId="0" fontId="17" fillId="0" borderId="0" xfId="0" applyFont="1" applyProtection="1">
      <protection locked="0"/>
    </xf>
    <xf numFmtId="0" fontId="17" fillId="0" borderId="0" xfId="0" applyFont="1" applyAlignment="1" applyProtection="1">
      <alignment horizontal="left"/>
      <protection locked="0"/>
    </xf>
    <xf numFmtId="0" fontId="18" fillId="0" borderId="0" xfId="0" applyFont="1" applyAlignment="1" applyProtection="1">
      <alignment horizontal="center" vertical="center"/>
      <protection locked="0"/>
    </xf>
    <xf numFmtId="0" fontId="4" fillId="3" borderId="3" xfId="2" applyFont="1" applyFill="1" applyBorder="1" applyAlignment="1" applyProtection="1">
      <alignment horizontal="center" vertical="center" wrapText="1"/>
    </xf>
    <xf numFmtId="0" fontId="5" fillId="0" borderId="3" xfId="3" applyFont="1" applyFill="1" applyBorder="1" applyAlignment="1">
      <alignment vertical="center" wrapText="1"/>
    </xf>
    <xf numFmtId="3" fontId="5" fillId="4" borderId="3" xfId="3" applyNumberFormat="1" applyFont="1" applyFill="1" applyBorder="1" applyAlignment="1">
      <alignment horizontal="center" vertical="center" wrapText="1"/>
    </xf>
    <xf numFmtId="0" fontId="5" fillId="0" borderId="3"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3" fillId="0" borderId="3" xfId="3" applyFont="1" applyFill="1" applyBorder="1" applyAlignment="1">
      <alignment vertical="center" wrapText="1"/>
    </xf>
    <xf numFmtId="166" fontId="3" fillId="0" borderId="3" xfId="1" applyFont="1" applyFill="1" applyBorder="1" applyAlignment="1">
      <alignment horizontal="center" vertical="center" wrapText="1"/>
    </xf>
    <xf numFmtId="166" fontId="3" fillId="0" borderId="3" xfId="1" applyFont="1" applyFill="1" applyBorder="1" applyAlignment="1">
      <alignment vertical="center" wrapText="1"/>
    </xf>
    <xf numFmtId="3" fontId="5" fillId="0" borderId="3" xfId="3" applyNumberFormat="1" applyFont="1" applyFill="1" applyBorder="1" applyAlignment="1">
      <alignment horizontal="center" vertical="center" wrapText="1"/>
    </xf>
    <xf numFmtId="1" fontId="5" fillId="0" borderId="3" xfId="3" applyNumberFormat="1" applyFont="1" applyFill="1" applyBorder="1" applyAlignment="1">
      <alignment horizontal="center" vertical="center" wrapText="1"/>
    </xf>
    <xf numFmtId="0" fontId="17" fillId="0" borderId="3" xfId="0" applyFont="1" applyFill="1" applyBorder="1" applyAlignment="1" applyProtection="1">
      <alignment horizontal="center" vertical="center" wrapText="1"/>
      <protection locked="0"/>
    </xf>
    <xf numFmtId="1" fontId="17" fillId="0" borderId="3" xfId="0" applyNumberFormat="1" applyFont="1" applyFill="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1" fontId="17" fillId="0" borderId="3" xfId="0" applyNumberFormat="1" applyFont="1" applyBorder="1" applyAlignment="1" applyProtection="1">
      <alignment horizontal="center" vertical="center" wrapText="1"/>
      <protection locked="0"/>
    </xf>
    <xf numFmtId="1" fontId="17" fillId="0" borderId="3" xfId="0" applyNumberFormat="1" applyFont="1" applyBorder="1" applyAlignment="1" applyProtection="1">
      <alignment horizontal="center" vertical="center"/>
      <protection locked="0"/>
    </xf>
    <xf numFmtId="0" fontId="5" fillId="0" borderId="3" xfId="3" applyFont="1" applyBorder="1" applyAlignment="1">
      <alignment horizontal="center" vertical="center" wrapText="1"/>
    </xf>
    <xf numFmtId="0" fontId="14" fillId="0" borderId="0" xfId="0" applyFont="1" applyAlignment="1" applyProtection="1">
      <alignment wrapText="1"/>
      <protection locked="0"/>
    </xf>
    <xf numFmtId="0" fontId="15" fillId="0" borderId="0" xfId="0" applyFont="1" applyBorder="1" applyAlignment="1" applyProtection="1">
      <alignment vertical="center" wrapText="1"/>
      <protection locked="0"/>
    </xf>
    <xf numFmtId="0" fontId="15" fillId="0" borderId="0" xfId="0" applyFont="1" applyAlignment="1" applyProtection="1">
      <alignment wrapText="1"/>
      <protection locked="0"/>
    </xf>
    <xf numFmtId="0" fontId="14" fillId="0" borderId="11" xfId="0" applyFont="1" applyBorder="1" applyAlignment="1" applyProtection="1">
      <alignment vertical="center" wrapText="1"/>
      <protection locked="0"/>
    </xf>
    <xf numFmtId="0" fontId="14" fillId="0" borderId="0" xfId="0" applyFont="1" applyBorder="1" applyAlignment="1" applyProtection="1">
      <alignment vertical="center" wrapText="1"/>
      <protection locked="0"/>
    </xf>
    <xf numFmtId="0" fontId="14" fillId="0" borderId="0" xfId="0" applyFont="1" applyBorder="1" applyAlignment="1" applyProtection="1">
      <alignment horizontal="left" vertical="center" wrapText="1"/>
      <protection locked="0"/>
    </xf>
    <xf numFmtId="0" fontId="15" fillId="0" borderId="0" xfId="0" applyFont="1" applyBorder="1" applyAlignment="1" applyProtection="1">
      <alignment horizontal="center" vertical="center" wrapText="1"/>
      <protection locked="0"/>
    </xf>
    <xf numFmtId="0" fontId="17" fillId="0" borderId="0" xfId="0" applyFont="1" applyAlignment="1" applyProtection="1">
      <alignment wrapText="1"/>
      <protection locked="0"/>
    </xf>
    <xf numFmtId="0" fontId="17" fillId="0" borderId="0" xfId="0" applyFont="1" applyAlignment="1" applyProtection="1">
      <alignment horizontal="left" wrapText="1"/>
      <protection locked="0"/>
    </xf>
    <xf numFmtId="0" fontId="18" fillId="0" borderId="0" xfId="0" applyFont="1" applyAlignment="1" applyProtection="1">
      <alignment horizontal="center" vertical="center" wrapText="1"/>
      <protection locked="0"/>
    </xf>
    <xf numFmtId="1" fontId="17" fillId="0" borderId="3"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vertical="center" wrapText="1"/>
      <protection locked="0"/>
    </xf>
    <xf numFmtId="0" fontId="19" fillId="0" borderId="0" xfId="0" applyFont="1" applyFill="1" applyAlignment="1" applyProtection="1">
      <alignment wrapText="1"/>
      <protection locked="0"/>
    </xf>
    <xf numFmtId="0" fontId="19" fillId="0" borderId="11" xfId="0" applyFont="1" applyBorder="1" applyAlignment="1" applyProtection="1">
      <alignment vertical="center" wrapText="1"/>
      <protection locked="0"/>
    </xf>
    <xf numFmtId="0" fontId="19" fillId="0" borderId="0" xfId="0" applyFont="1" applyBorder="1" applyAlignment="1" applyProtection="1">
      <alignment vertical="center" wrapText="1"/>
      <protection locked="0"/>
    </xf>
    <xf numFmtId="0" fontId="19" fillId="0" borderId="0" xfId="0" applyFont="1" applyBorder="1" applyAlignment="1" applyProtection="1">
      <alignment horizontal="left" vertical="center" wrapText="1"/>
      <protection locked="0"/>
    </xf>
    <xf numFmtId="0" fontId="19" fillId="4" borderId="0" xfId="0"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wrapText="1"/>
      <protection locked="0"/>
    </xf>
    <xf numFmtId="0" fontId="19" fillId="0" borderId="15" xfId="0" applyFont="1" applyFill="1" applyBorder="1" applyAlignment="1" applyProtection="1">
      <alignment vertical="center" wrapText="1"/>
    </xf>
    <xf numFmtId="14" fontId="19" fillId="0" borderId="17" xfId="0" applyNumberFormat="1" applyFont="1" applyFill="1" applyBorder="1" applyAlignment="1" applyProtection="1">
      <alignment wrapText="1"/>
      <protection locked="0"/>
    </xf>
    <xf numFmtId="0" fontId="19" fillId="0" borderId="0" xfId="0" applyFont="1" applyAlignment="1" applyProtection="1">
      <alignment wrapText="1"/>
      <protection locked="0"/>
    </xf>
    <xf numFmtId="0" fontId="19" fillId="0" borderId="0" xfId="0" applyFont="1" applyAlignment="1" applyProtection="1">
      <alignment horizontal="left" wrapText="1"/>
      <protection locked="0"/>
    </xf>
    <xf numFmtId="0" fontId="19" fillId="0" borderId="0" xfId="0" applyFont="1" applyAlignment="1" applyProtection="1">
      <alignment horizontal="center" vertical="center" wrapText="1"/>
      <protection locked="0"/>
    </xf>
    <xf numFmtId="0" fontId="19" fillId="4" borderId="0" xfId="0" applyFont="1" applyFill="1" applyAlignment="1" applyProtection="1">
      <alignment horizontal="center" vertical="center" wrapText="1"/>
      <protection locked="0"/>
    </xf>
    <xf numFmtId="0" fontId="20" fillId="0" borderId="3" xfId="3" applyFont="1" applyFill="1" applyBorder="1" applyAlignment="1">
      <alignment vertical="center" wrapText="1"/>
    </xf>
    <xf numFmtId="3" fontId="20" fillId="0" borderId="3" xfId="3" applyNumberFormat="1" applyFont="1" applyFill="1" applyBorder="1" applyAlignment="1">
      <alignment horizontal="center" vertical="center" wrapText="1"/>
    </xf>
    <xf numFmtId="0" fontId="20" fillId="0" borderId="3"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5" borderId="3" xfId="3" applyFont="1" applyFill="1" applyBorder="1" applyAlignment="1">
      <alignment horizontal="center" vertical="center" wrapText="1"/>
    </xf>
    <xf numFmtId="1" fontId="20" fillId="4" borderId="3" xfId="3" applyNumberFormat="1" applyFont="1" applyFill="1" applyBorder="1" applyAlignment="1">
      <alignment horizontal="center" vertical="center" wrapText="1"/>
    </xf>
    <xf numFmtId="1" fontId="20" fillId="0" borderId="3" xfId="3" applyNumberFormat="1" applyFont="1" applyFill="1" applyBorder="1" applyAlignment="1">
      <alignment horizontal="center" vertical="center" wrapText="1"/>
    </xf>
    <xf numFmtId="1" fontId="20" fillId="5" borderId="3" xfId="3" applyNumberFormat="1" applyFont="1" applyFill="1" applyBorder="1" applyAlignment="1">
      <alignment horizontal="center" vertical="center" wrapText="1"/>
    </xf>
    <xf numFmtId="0" fontId="19" fillId="0" borderId="3" xfId="0" applyFont="1" applyFill="1" applyBorder="1" applyAlignment="1" applyProtection="1">
      <alignment horizontal="center" vertical="center" wrapText="1"/>
      <protection locked="0"/>
    </xf>
    <xf numFmtId="1" fontId="19" fillId="4" borderId="3" xfId="0" applyNumberFormat="1" applyFont="1" applyFill="1" applyBorder="1" applyAlignment="1" applyProtection="1">
      <alignment horizontal="center" vertical="center" wrapText="1"/>
      <protection locked="0"/>
    </xf>
    <xf numFmtId="1" fontId="19" fillId="0" borderId="3" xfId="0" applyNumberFormat="1" applyFont="1" applyFill="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4" borderId="3" xfId="0" applyFont="1" applyFill="1" applyBorder="1" applyAlignment="1" applyProtection="1">
      <alignment horizontal="center" vertical="center" wrapText="1"/>
      <protection locked="0"/>
    </xf>
    <xf numFmtId="1" fontId="20" fillId="4" borderId="3" xfId="0" applyNumberFormat="1" applyFont="1" applyFill="1" applyBorder="1" applyAlignment="1" applyProtection="1">
      <alignment horizontal="center" vertical="center" wrapText="1"/>
      <protection locked="0"/>
    </xf>
    <xf numFmtId="166" fontId="20" fillId="0" borderId="3" xfId="1" applyFont="1" applyFill="1" applyBorder="1" applyAlignment="1">
      <alignment horizontal="center" vertical="center" wrapText="1"/>
    </xf>
    <xf numFmtId="166" fontId="19" fillId="0" borderId="3" xfId="1" applyFont="1" applyBorder="1" applyAlignment="1" applyProtection="1">
      <alignment horizontal="center" vertical="center" wrapText="1"/>
      <protection locked="0"/>
    </xf>
    <xf numFmtId="166" fontId="19" fillId="4" borderId="3" xfId="1" applyFont="1" applyFill="1" applyBorder="1" applyAlignment="1" applyProtection="1">
      <alignment horizontal="center" vertical="center" wrapText="1"/>
      <protection locked="0"/>
    </xf>
    <xf numFmtId="166" fontId="19" fillId="0" borderId="3" xfId="1" applyFont="1" applyFill="1" applyBorder="1" applyAlignment="1" applyProtection="1">
      <alignment horizontal="center" vertical="center" wrapText="1"/>
      <protection locked="0"/>
    </xf>
    <xf numFmtId="165" fontId="19" fillId="4" borderId="3" xfId="1" applyNumberFormat="1" applyFont="1" applyFill="1" applyBorder="1" applyAlignment="1" applyProtection="1">
      <alignment horizontal="center" vertical="center" wrapText="1"/>
      <protection locked="0"/>
    </xf>
    <xf numFmtId="1" fontId="20" fillId="0" borderId="3" xfId="0" applyNumberFormat="1" applyFont="1" applyFill="1" applyBorder="1" applyAlignment="1" applyProtection="1">
      <alignment horizontal="center" vertical="center" wrapText="1"/>
      <protection locked="0"/>
    </xf>
    <xf numFmtId="0" fontId="21" fillId="4" borderId="3" xfId="3" applyFont="1" applyFill="1" applyBorder="1" applyAlignment="1">
      <alignment horizontal="center" vertical="center" wrapText="1"/>
    </xf>
    <xf numFmtId="1" fontId="21" fillId="4" borderId="3" xfId="3" applyNumberFormat="1" applyFont="1" applyFill="1" applyBorder="1" applyAlignment="1">
      <alignment horizontal="center" vertical="center" wrapText="1"/>
    </xf>
    <xf numFmtId="0" fontId="20" fillId="0" borderId="3" xfId="3" applyFont="1" applyBorder="1" applyAlignment="1">
      <alignment horizontal="center" vertical="center" wrapText="1"/>
    </xf>
    <xf numFmtId="0" fontId="20" fillId="0" borderId="5" xfId="3" applyFont="1" applyFill="1" applyBorder="1" applyAlignment="1">
      <alignment horizontal="center" vertical="center" wrapText="1"/>
    </xf>
    <xf numFmtId="166" fontId="20" fillId="0" borderId="5" xfId="1" applyFont="1" applyFill="1" applyBorder="1" applyAlignment="1">
      <alignment horizontal="center" vertical="center" wrapText="1"/>
    </xf>
    <xf numFmtId="0" fontId="19" fillId="0" borderId="3" xfId="0" applyFont="1" applyBorder="1" applyAlignment="1" applyProtection="1">
      <alignment horizontal="left" wrapText="1"/>
      <protection locked="0"/>
    </xf>
    <xf numFmtId="0" fontId="19" fillId="0" borderId="3" xfId="0" applyFont="1" applyBorder="1" applyAlignment="1" applyProtection="1">
      <alignment horizontal="center" wrapText="1"/>
      <protection locked="0"/>
    </xf>
    <xf numFmtId="0" fontId="19" fillId="0" borderId="3" xfId="0" applyFont="1" applyBorder="1" applyAlignment="1" applyProtection="1">
      <alignment wrapText="1"/>
      <protection locked="0"/>
    </xf>
    <xf numFmtId="166" fontId="19" fillId="0" borderId="0" xfId="0" applyNumberFormat="1" applyFont="1" applyFill="1" applyAlignment="1" applyProtection="1">
      <alignment wrapText="1"/>
      <protection locked="0"/>
    </xf>
    <xf numFmtId="0" fontId="19" fillId="0" borderId="0" xfId="0" applyFont="1" applyBorder="1" applyAlignment="1" applyProtection="1">
      <alignment horizontal="center" vertical="center" wrapText="1"/>
      <protection locked="0"/>
    </xf>
    <xf numFmtId="0" fontId="19" fillId="0" borderId="0" xfId="0" applyFont="1" applyAlignment="1" applyProtection="1">
      <alignment vertical="center" wrapText="1"/>
      <protection locked="0"/>
    </xf>
    <xf numFmtId="0" fontId="0" fillId="0" borderId="0" xfId="0" applyAlignment="1">
      <alignment vertical="center"/>
    </xf>
    <xf numFmtId="0" fontId="14" fillId="4" borderId="15" xfId="0" applyFont="1" applyFill="1" applyBorder="1" applyAlignment="1" applyProtection="1">
      <alignment vertical="center" wrapText="1"/>
    </xf>
    <xf numFmtId="0" fontId="17" fillId="0" borderId="3" xfId="0" applyFont="1" applyFill="1" applyBorder="1" applyAlignment="1" applyProtection="1">
      <alignment horizontal="center"/>
      <protection locked="0"/>
    </xf>
    <xf numFmtId="3" fontId="3" fillId="0" borderId="3" xfId="3" applyNumberFormat="1" applyFont="1" applyFill="1" applyBorder="1" applyAlignment="1">
      <alignment horizontal="center" vertical="center" wrapText="1"/>
    </xf>
    <xf numFmtId="0" fontId="5" fillId="0" borderId="0" xfId="3" applyFont="1" applyFill="1" applyBorder="1" applyAlignment="1">
      <alignment horizontal="left" vertical="center" wrapText="1"/>
    </xf>
    <xf numFmtId="44" fontId="5" fillId="0" borderId="0" xfId="1" applyNumberFormat="1" applyFont="1" applyFill="1" applyBorder="1" applyAlignment="1">
      <alignment horizontal="center" vertical="center" wrapText="1"/>
    </xf>
    <xf numFmtId="0" fontId="5" fillId="0" borderId="0" xfId="3" applyFont="1" applyFill="1" applyBorder="1" applyAlignment="1">
      <alignment vertical="center" wrapText="1"/>
    </xf>
    <xf numFmtId="3" fontId="5" fillId="0" borderId="0" xfId="3" applyNumberFormat="1" applyFont="1" applyFill="1" applyBorder="1" applyAlignment="1">
      <alignment horizontal="center" vertical="center" wrapText="1"/>
    </xf>
    <xf numFmtId="1" fontId="17" fillId="0" borderId="0" xfId="0" applyNumberFormat="1" applyFont="1" applyBorder="1" applyAlignment="1" applyProtection="1">
      <alignment horizontal="center" vertical="center"/>
      <protection locked="0"/>
    </xf>
    <xf numFmtId="0" fontId="5" fillId="4" borderId="0" xfId="3" applyFont="1" applyFill="1" applyBorder="1" applyAlignment="1">
      <alignment horizontal="center" vertical="center" wrapText="1"/>
    </xf>
    <xf numFmtId="0" fontId="3" fillId="0" borderId="0" xfId="3" applyFont="1" applyFill="1" applyBorder="1" applyAlignment="1">
      <alignment horizontal="center" vertical="center" wrapText="1"/>
    </xf>
    <xf numFmtId="166" fontId="3" fillId="0" borderId="0" xfId="1" applyFont="1" applyFill="1" applyBorder="1" applyAlignment="1">
      <alignment horizontal="center" vertical="center" wrapText="1"/>
    </xf>
    <xf numFmtId="0" fontId="0" fillId="0" borderId="0" xfId="0" applyAlignment="1">
      <alignment wrapText="1"/>
    </xf>
    <xf numFmtId="49" fontId="14" fillId="0" borderId="17" xfId="0" applyNumberFormat="1" applyFont="1" applyBorder="1" applyAlignment="1" applyProtection="1">
      <alignment vertical="center"/>
      <protection locked="0"/>
    </xf>
    <xf numFmtId="0" fontId="17" fillId="0" borderId="0" xfId="0" applyFont="1" applyFill="1" applyProtection="1">
      <protection locked="0"/>
    </xf>
    <xf numFmtId="0" fontId="14" fillId="0" borderId="0" xfId="0" applyFont="1" applyFill="1" applyBorder="1" applyAlignment="1" applyProtection="1">
      <alignment vertical="center"/>
      <protection locked="0"/>
    </xf>
    <xf numFmtId="0" fontId="18" fillId="0" borderId="0" xfId="0" applyFont="1" applyFill="1" applyAlignment="1" applyProtection="1">
      <alignment horizontal="center" vertical="center"/>
      <protection locked="0"/>
    </xf>
    <xf numFmtId="0" fontId="0" fillId="0" borderId="0" xfId="0" applyFill="1"/>
    <xf numFmtId="3" fontId="21" fillId="0" borderId="3" xfId="3" applyNumberFormat="1" applyFont="1" applyFill="1" applyBorder="1" applyAlignment="1">
      <alignment horizontal="center" vertical="center" wrapText="1"/>
    </xf>
    <xf numFmtId="0" fontId="5" fillId="4" borderId="3" xfId="3" applyFont="1" applyFill="1" applyBorder="1" applyAlignment="1">
      <alignment horizontal="center" vertical="center" wrapText="1"/>
    </xf>
    <xf numFmtId="0" fontId="14" fillId="0" borderId="0" xfId="0" applyFont="1" applyBorder="1" applyAlignment="1" applyProtection="1">
      <alignment horizontal="center" vertical="center" wrapText="1"/>
      <protection locked="0"/>
    </xf>
    <xf numFmtId="0" fontId="14" fillId="4" borderId="0" xfId="0" applyFont="1" applyFill="1" applyBorder="1" applyAlignment="1" applyProtection="1">
      <alignment vertical="center" wrapText="1"/>
      <protection locked="0"/>
    </xf>
    <xf numFmtId="0" fontId="21" fillId="0" borderId="3" xfId="3" applyFont="1" applyFill="1" applyBorder="1" applyAlignment="1">
      <alignment horizontal="center" vertical="center" wrapText="1"/>
    </xf>
    <xf numFmtId="0" fontId="21" fillId="0" borderId="4" xfId="3" applyFont="1" applyFill="1" applyBorder="1" applyAlignment="1">
      <alignment horizontal="center" vertical="center" wrapText="1"/>
    </xf>
    <xf numFmtId="0" fontId="21" fillId="6" borderId="2" xfId="2" applyFont="1" applyFill="1" applyBorder="1" applyAlignment="1" applyProtection="1">
      <alignment horizontal="center" vertical="center" wrapText="1"/>
    </xf>
    <xf numFmtId="0" fontId="21" fillId="3" borderId="3" xfId="2" applyFont="1" applyFill="1" applyBorder="1" applyAlignment="1" applyProtection="1">
      <alignment horizontal="center" vertical="center" wrapText="1"/>
    </xf>
    <xf numFmtId="44" fontId="20" fillId="0" borderId="4" xfId="1" applyNumberFormat="1" applyFont="1" applyFill="1" applyBorder="1" applyAlignment="1">
      <alignment horizontal="center" vertical="center" wrapText="1"/>
    </xf>
    <xf numFmtId="0" fontId="20" fillId="4" borderId="4" xfId="3" applyFont="1" applyFill="1" applyBorder="1" applyAlignment="1">
      <alignment horizontal="center" vertical="center" wrapText="1"/>
    </xf>
    <xf numFmtId="166" fontId="20" fillId="4" borderId="4" xfId="1" applyFont="1" applyFill="1" applyBorder="1" applyAlignment="1">
      <alignment horizontal="center" vertical="center" wrapText="1"/>
    </xf>
    <xf numFmtId="166" fontId="21" fillId="0" borderId="4" xfId="1" applyFont="1" applyFill="1" applyBorder="1" applyAlignment="1">
      <alignment horizontal="center" vertical="center" wrapText="1"/>
    </xf>
    <xf numFmtId="0" fontId="19" fillId="4" borderId="3" xfId="0" applyFont="1" applyFill="1" applyBorder="1" applyAlignment="1" applyProtection="1">
      <alignment wrapText="1"/>
      <protection locked="0"/>
    </xf>
    <xf numFmtId="0" fontId="19" fillId="0" borderId="3" xfId="0" applyFont="1" applyFill="1" applyBorder="1" applyAlignment="1" applyProtection="1">
      <alignment wrapText="1"/>
      <protection locked="0"/>
    </xf>
    <xf numFmtId="0" fontId="20" fillId="0" borderId="4" xfId="3" applyFont="1" applyFill="1" applyBorder="1" applyAlignment="1">
      <alignment vertical="center" wrapText="1"/>
    </xf>
    <xf numFmtId="0" fontId="14" fillId="0" borderId="0" xfId="0" applyFont="1" applyAlignment="1" applyProtection="1">
      <alignment horizontal="center" vertical="center" wrapText="1"/>
      <protection locked="0"/>
    </xf>
    <xf numFmtId="0" fontId="14" fillId="4" borderId="0" xfId="0" applyFont="1" applyFill="1" applyAlignment="1" applyProtection="1">
      <alignment horizontal="center" vertical="center" wrapText="1"/>
      <protection locked="0"/>
    </xf>
    <xf numFmtId="0" fontId="19" fillId="4" borderId="0" xfId="0" applyFont="1" applyFill="1" applyAlignment="1" applyProtection="1">
      <alignment wrapText="1"/>
      <protection locked="0"/>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vertical="center" wrapText="1"/>
      <protection locked="0"/>
    </xf>
    <xf numFmtId="0" fontId="14" fillId="0" borderId="16" xfId="0" applyFont="1" applyFill="1" applyBorder="1" applyAlignment="1" applyProtection="1">
      <alignment horizontal="center" vertical="center" wrapText="1"/>
    </xf>
    <xf numFmtId="0" fontId="14" fillId="0" borderId="15" xfId="0" applyFont="1" applyFill="1" applyBorder="1" applyAlignment="1" applyProtection="1">
      <alignment vertical="center" wrapText="1"/>
    </xf>
    <xf numFmtId="14" fontId="14" fillId="0" borderId="17" xfId="0" quotePrefix="1" applyNumberFormat="1" applyFont="1" applyFill="1" applyBorder="1" applyAlignment="1" applyProtection="1">
      <alignment vertical="center" wrapText="1"/>
      <protection locked="0"/>
    </xf>
    <xf numFmtId="0" fontId="14" fillId="0" borderId="0" xfId="0" applyFont="1" applyFill="1" applyAlignment="1" applyProtection="1">
      <alignment wrapText="1"/>
      <protection locked="0"/>
    </xf>
    <xf numFmtId="0" fontId="23" fillId="0" borderId="0" xfId="0" applyFont="1" applyFill="1" applyAlignment="1" applyProtection="1">
      <alignment wrapText="1"/>
      <protection locked="0"/>
    </xf>
    <xf numFmtId="0" fontId="21" fillId="3" borderId="2" xfId="2" applyFont="1" applyFill="1" applyBorder="1" applyAlignment="1" applyProtection="1">
      <alignment horizontal="center" vertical="center" wrapText="1"/>
    </xf>
    <xf numFmtId="0" fontId="14" fillId="4" borderId="16" xfId="0" applyFont="1" applyFill="1" applyBorder="1" applyAlignment="1" applyProtection="1">
      <alignment vertical="center" wrapText="1"/>
    </xf>
    <xf numFmtId="14" fontId="14" fillId="0" borderId="17" xfId="0" applyNumberFormat="1" applyFont="1" applyBorder="1" applyAlignment="1" applyProtection="1">
      <alignment vertical="center" wrapText="1"/>
      <protection locked="0"/>
    </xf>
    <xf numFmtId="166" fontId="20" fillId="0" borderId="4" xfId="1" applyFont="1" applyFill="1" applyBorder="1" applyAlignment="1">
      <alignment horizontal="center" vertical="center" wrapText="1"/>
    </xf>
    <xf numFmtId="0" fontId="20" fillId="0" borderId="4" xfId="3" applyFont="1" applyFill="1" applyBorder="1" applyAlignment="1">
      <alignment horizontal="center" vertical="center" wrapText="1"/>
    </xf>
    <xf numFmtId="0" fontId="20" fillId="0" borderId="5" xfId="3" applyFont="1" applyFill="1" applyBorder="1" applyAlignment="1">
      <alignment horizontal="center" vertical="center" wrapText="1"/>
    </xf>
    <xf numFmtId="0" fontId="20" fillId="0" borderId="4" xfId="3" applyFont="1" applyFill="1" applyBorder="1" applyAlignment="1">
      <alignment vertical="center" wrapText="1"/>
    </xf>
    <xf numFmtId="165" fontId="20" fillId="0" borderId="4" xfId="1" applyNumberFormat="1" applyFont="1" applyFill="1" applyBorder="1" applyAlignment="1">
      <alignment horizontal="center" vertical="center" wrapText="1"/>
    </xf>
    <xf numFmtId="0" fontId="14" fillId="0" borderId="0" xfId="0" applyFont="1" applyBorder="1" applyProtection="1">
      <protection locked="0"/>
    </xf>
    <xf numFmtId="0" fontId="16" fillId="0" borderId="17" xfId="0" applyFont="1" applyBorder="1" applyAlignment="1" applyProtection="1">
      <alignment wrapText="1"/>
      <protection locked="0"/>
    </xf>
    <xf numFmtId="0" fontId="17" fillId="0" borderId="0" xfId="0" applyFont="1" applyBorder="1" applyProtection="1">
      <protection locked="0"/>
    </xf>
    <xf numFmtId="0" fontId="17" fillId="0" borderId="0" xfId="0" applyFont="1" applyFill="1" applyBorder="1" applyProtection="1">
      <protection locked="0"/>
    </xf>
    <xf numFmtId="0" fontId="5" fillId="4" borderId="3" xfId="2" applyFont="1" applyFill="1" applyBorder="1" applyAlignment="1" applyProtection="1">
      <alignment horizontal="center" vertical="center" wrapText="1"/>
    </xf>
    <xf numFmtId="0" fontId="26" fillId="4" borderId="3" xfId="2" applyFont="1" applyFill="1" applyBorder="1" applyAlignment="1" applyProtection="1">
      <alignment horizontal="center" vertical="center" wrapText="1"/>
    </xf>
    <xf numFmtId="0" fontId="27" fillId="4" borderId="3" xfId="2" applyFont="1" applyFill="1" applyBorder="1" applyAlignment="1" applyProtection="1">
      <alignment horizontal="center" vertical="center" wrapText="1"/>
    </xf>
    <xf numFmtId="1" fontId="28" fillId="0" borderId="3" xfId="0" applyNumberFormat="1" applyFont="1" applyBorder="1"/>
    <xf numFmtId="1" fontId="3" fillId="0" borderId="3" xfId="3" applyNumberFormat="1" applyFont="1" applyFill="1" applyBorder="1" applyAlignment="1">
      <alignment horizontal="center" vertical="center" wrapText="1"/>
    </xf>
    <xf numFmtId="1" fontId="5" fillId="4" borderId="3" xfId="3" applyNumberFormat="1" applyFont="1" applyFill="1" applyBorder="1" applyAlignment="1">
      <alignment horizontal="center" vertical="center" wrapText="1"/>
    </xf>
    <xf numFmtId="8" fontId="29" fillId="0" borderId="0" xfId="0" applyNumberFormat="1" applyFont="1"/>
    <xf numFmtId="0" fontId="5" fillId="4" borderId="3" xfId="3" applyFont="1" applyFill="1" applyBorder="1" applyAlignment="1">
      <alignment vertical="center" wrapText="1"/>
    </xf>
    <xf numFmtId="0" fontId="30" fillId="4" borderId="0" xfId="0" applyFont="1" applyFill="1"/>
    <xf numFmtId="0" fontId="3" fillId="4" borderId="20" xfId="0" applyFont="1" applyFill="1" applyBorder="1" applyAlignment="1">
      <alignment horizontal="center" vertical="center" wrapText="1"/>
    </xf>
    <xf numFmtId="1" fontId="3" fillId="4" borderId="20" xfId="0" applyNumberFormat="1" applyFont="1" applyFill="1" applyBorder="1" applyAlignment="1">
      <alignment horizontal="center" vertical="center" wrapText="1"/>
    </xf>
    <xf numFmtId="0" fontId="3" fillId="4" borderId="3" xfId="3" applyFont="1" applyFill="1" applyBorder="1" applyAlignment="1">
      <alignment horizontal="center" vertical="center" wrapText="1"/>
    </xf>
    <xf numFmtId="166" fontId="3" fillId="4" borderId="3" xfId="1" applyFont="1" applyFill="1" applyBorder="1" applyAlignment="1">
      <alignment horizontal="center" vertical="center" wrapText="1"/>
    </xf>
    <xf numFmtId="0" fontId="17" fillId="4" borderId="0" xfId="0" applyFont="1" applyFill="1" applyBorder="1" applyProtection="1">
      <protection locked="0"/>
    </xf>
    <xf numFmtId="166" fontId="3" fillId="4" borderId="3" xfId="1" applyFont="1" applyFill="1" applyBorder="1" applyAlignment="1">
      <alignment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0" borderId="6" xfId="3" applyFont="1" applyFill="1" applyBorder="1" applyAlignment="1">
      <alignment horizontal="center" vertical="center" wrapText="1"/>
    </xf>
    <xf numFmtId="166" fontId="3" fillId="0" borderId="3" xfId="3" applyNumberFormat="1" applyFont="1" applyFill="1" applyBorder="1" applyAlignment="1">
      <alignment horizontal="center" vertical="center" wrapText="1"/>
    </xf>
    <xf numFmtId="44" fontId="5" fillId="4" borderId="2" xfId="1" applyNumberFormat="1" applyFont="1" applyFill="1" applyBorder="1" applyAlignment="1">
      <alignment horizontal="center" vertical="center" wrapText="1"/>
    </xf>
    <xf numFmtId="0" fontId="5" fillId="4" borderId="3" xfId="0" applyFont="1" applyFill="1" applyBorder="1" applyAlignment="1" applyProtection="1">
      <alignment horizontal="center" vertical="center" wrapText="1"/>
      <protection locked="0"/>
    </xf>
    <xf numFmtId="1" fontId="5" fillId="4" borderId="3" xfId="0" applyNumberFormat="1" applyFont="1" applyFill="1" applyBorder="1" applyAlignment="1" applyProtection="1">
      <alignment horizontal="center" vertical="center" wrapText="1"/>
      <protection locked="0"/>
    </xf>
    <xf numFmtId="1" fontId="31" fillId="0" borderId="3" xfId="0" applyNumberFormat="1" applyFont="1" applyBorder="1" applyAlignment="1" applyProtection="1">
      <alignment horizontal="center" vertical="center" wrapText="1"/>
      <protection locked="0"/>
    </xf>
    <xf numFmtId="0" fontId="17" fillId="0" borderId="3" xfId="0" applyFont="1" applyBorder="1" applyAlignment="1" applyProtection="1">
      <alignment horizontal="center" vertical="center"/>
      <protection locked="0"/>
    </xf>
    <xf numFmtId="168" fontId="5" fillId="0" borderId="3" xfId="3" applyNumberFormat="1" applyFont="1" applyFill="1" applyBorder="1" applyAlignment="1">
      <alignment horizontal="center" vertical="center" wrapText="1"/>
    </xf>
    <xf numFmtId="0" fontId="31" fillId="0" borderId="0" xfId="0" applyFont="1" applyProtection="1">
      <protection locked="0"/>
    </xf>
    <xf numFmtId="0" fontId="32" fillId="0" borderId="0" xfId="0" applyFont="1" applyFill="1" applyProtection="1">
      <protection locked="0"/>
    </xf>
    <xf numFmtId="0" fontId="33" fillId="0" borderId="4" xfId="3" applyFont="1" applyBorder="1" applyAlignment="1">
      <alignment horizontal="center" vertical="center" wrapText="1"/>
    </xf>
    <xf numFmtId="0" fontId="31" fillId="0" borderId="0" xfId="0" applyFont="1" applyFill="1" applyProtection="1">
      <protection locked="0"/>
    </xf>
    <xf numFmtId="3" fontId="20" fillId="0" borderId="3" xfId="3" applyNumberFormat="1" applyFont="1" applyFill="1" applyBorder="1" applyAlignment="1">
      <alignment horizontal="right" vertical="center" wrapText="1"/>
    </xf>
    <xf numFmtId="1" fontId="20" fillId="0" borderId="3" xfId="1" applyNumberFormat="1" applyFont="1" applyFill="1" applyBorder="1" applyAlignment="1">
      <alignment horizontal="right" vertical="center" wrapText="1"/>
    </xf>
    <xf numFmtId="2" fontId="20" fillId="0" borderId="3" xfId="1" applyNumberFormat="1" applyFont="1" applyFill="1" applyBorder="1" applyAlignment="1">
      <alignment horizontal="right" vertical="center" wrapText="1"/>
    </xf>
    <xf numFmtId="0" fontId="33" fillId="0" borderId="3" xfId="3" applyFont="1" applyBorder="1" applyAlignment="1">
      <alignment horizontal="center" vertical="center" wrapText="1"/>
    </xf>
    <xf numFmtId="1" fontId="20" fillId="4" borderId="0" xfId="1" applyNumberFormat="1" applyFont="1" applyFill="1" applyBorder="1" applyAlignment="1">
      <alignment horizontal="right" vertical="center" wrapText="1"/>
    </xf>
    <xf numFmtId="0" fontId="3" fillId="4" borderId="0" xfId="3" applyFont="1" applyFill="1" applyBorder="1" applyAlignment="1">
      <alignment horizontal="center" vertical="center" wrapText="1"/>
    </xf>
    <xf numFmtId="0" fontId="31" fillId="4" borderId="0" xfId="0" applyFont="1" applyFill="1" applyProtection="1">
      <protection locked="0"/>
    </xf>
    <xf numFmtId="1" fontId="5" fillId="0" borderId="0" xfId="3" applyNumberFormat="1" applyFont="1" applyFill="1" applyBorder="1" applyAlignment="1">
      <alignment horizontal="center" vertical="center" wrapText="1"/>
    </xf>
    <xf numFmtId="0" fontId="33" fillId="0" borderId="0" xfId="3" applyFont="1" applyBorder="1" applyAlignment="1">
      <alignment horizontal="center" vertical="center" wrapText="1"/>
    </xf>
    <xf numFmtId="0" fontId="31" fillId="0" borderId="0" xfId="3" applyFont="1" applyBorder="1" applyAlignment="1">
      <alignment horizontal="center" vertical="center" wrapText="1"/>
    </xf>
    <xf numFmtId="0" fontId="33" fillId="0" borderId="0" xfId="3" applyFont="1" applyFill="1" applyBorder="1" applyAlignment="1">
      <alignment horizontal="center" vertical="center" wrapText="1"/>
    </xf>
    <xf numFmtId="166" fontId="33" fillId="0" borderId="0" xfId="1" applyFont="1" applyFill="1" applyBorder="1" applyAlignment="1">
      <alignment horizontal="center" vertical="center" wrapText="1"/>
    </xf>
    <xf numFmtId="0" fontId="33" fillId="0" borderId="0" xfId="0" applyFont="1" applyFill="1" applyBorder="1" applyAlignment="1" applyProtection="1">
      <alignment horizontal="left" vertical="center" wrapText="1"/>
      <protection locked="0"/>
    </xf>
    <xf numFmtId="0" fontId="21" fillId="0" borderId="3" xfId="3" applyFont="1" applyFill="1" applyBorder="1" applyAlignment="1">
      <alignment vertical="center" wrapText="1"/>
    </xf>
    <xf numFmtId="0" fontId="35" fillId="0" borderId="4" xfId="3" applyFont="1" applyFill="1" applyBorder="1" applyAlignment="1">
      <alignment horizontal="center" vertical="center" wrapText="1"/>
    </xf>
    <xf numFmtId="166" fontId="35" fillId="0" borderId="4" xfId="1" applyFont="1" applyFill="1" applyBorder="1" applyAlignment="1">
      <alignment horizontal="center" vertical="center" wrapText="1"/>
    </xf>
    <xf numFmtId="166" fontId="35" fillId="0" borderId="3" xfId="1" applyFont="1" applyFill="1" applyBorder="1" applyAlignment="1">
      <alignment horizontal="center" vertical="center" wrapText="1"/>
    </xf>
    <xf numFmtId="0" fontId="35" fillId="0" borderId="3" xfId="0" applyFont="1" applyFill="1" applyBorder="1" applyProtection="1">
      <protection locked="0"/>
    </xf>
    <xf numFmtId="0" fontId="20" fillId="10" borderId="3" xfId="3" applyFont="1" applyFill="1" applyBorder="1" applyAlignment="1">
      <alignment vertical="center" wrapText="1"/>
    </xf>
    <xf numFmtId="0" fontId="20" fillId="12" borderId="3" xfId="3" applyFont="1" applyFill="1" applyBorder="1" applyAlignment="1">
      <alignment vertical="center" wrapText="1"/>
    </xf>
    <xf numFmtId="0" fontId="20" fillId="11" borderId="3" xfId="3" applyFont="1" applyFill="1" applyBorder="1" applyAlignment="1">
      <alignment vertical="center" wrapText="1"/>
    </xf>
    <xf numFmtId="0" fontId="21" fillId="12" borderId="3" xfId="3" applyFont="1" applyFill="1" applyBorder="1" applyAlignment="1">
      <alignment vertical="center" wrapText="1"/>
    </xf>
    <xf numFmtId="0" fontId="21" fillId="11" borderId="3" xfId="3" applyFont="1" applyFill="1" applyBorder="1" applyAlignment="1">
      <alignment vertical="center" wrapText="1"/>
    </xf>
    <xf numFmtId="0" fontId="34" fillId="0" borderId="3" xfId="0" applyFont="1" applyFill="1" applyBorder="1" applyAlignment="1" applyProtection="1">
      <alignment horizontal="left" vertical="center" wrapText="1"/>
      <protection locked="0"/>
    </xf>
    <xf numFmtId="44" fontId="20" fillId="4" borderId="0" xfId="1" applyNumberFormat="1" applyFont="1" applyFill="1" applyBorder="1" applyAlignment="1">
      <alignment horizontal="center" vertical="center" wrapText="1"/>
    </xf>
    <xf numFmtId="0" fontId="20" fillId="4" borderId="0" xfId="3" applyFont="1" applyFill="1" applyBorder="1" applyAlignment="1">
      <alignment vertical="center" wrapText="1"/>
    </xf>
    <xf numFmtId="0" fontId="20" fillId="4" borderId="0" xfId="3" applyFont="1" applyFill="1" applyBorder="1" applyAlignment="1">
      <alignment horizontal="center" vertical="center" wrapText="1"/>
    </xf>
    <xf numFmtId="0" fontId="35" fillId="4" borderId="0" xfId="3" applyFont="1" applyFill="1" applyBorder="1" applyAlignment="1">
      <alignment horizontal="center" vertical="center" wrapText="1"/>
    </xf>
    <xf numFmtId="0" fontId="20" fillId="4" borderId="0" xfId="0" applyFont="1" applyFill="1" applyBorder="1" applyAlignment="1" applyProtection="1">
      <alignment horizontal="left" vertical="center" wrapText="1"/>
      <protection locked="0"/>
    </xf>
    <xf numFmtId="0" fontId="35" fillId="4" borderId="0" xfId="0" applyFont="1" applyFill="1" applyBorder="1" applyAlignment="1" applyProtection="1">
      <alignment horizontal="left" vertical="center" wrapText="1"/>
      <protection locked="0"/>
    </xf>
    <xf numFmtId="167" fontId="21" fillId="0" borderId="3" xfId="3" applyNumberFormat="1" applyFont="1" applyFill="1" applyBorder="1" applyAlignment="1">
      <alignment horizontal="center" vertical="center" wrapText="1"/>
    </xf>
    <xf numFmtId="0" fontId="21" fillId="0" borderId="26" xfId="3" applyFont="1" applyFill="1" applyBorder="1" applyAlignment="1">
      <alignment horizontal="center" vertical="center" wrapText="1"/>
    </xf>
    <xf numFmtId="0" fontId="20" fillId="7" borderId="0" xfId="3" applyFont="1" applyFill="1" applyBorder="1" applyAlignment="1">
      <alignment horizontal="left" vertical="center" wrapText="1"/>
    </xf>
    <xf numFmtId="0" fontId="20" fillId="8" borderId="0" xfId="3" applyFont="1" applyFill="1" applyBorder="1" applyAlignment="1">
      <alignment horizontal="left" vertical="center" wrapText="1"/>
    </xf>
    <xf numFmtId="0" fontId="0" fillId="0" borderId="0" xfId="0" applyAlignment="1">
      <alignment horizontal="left" vertical="center" wrapText="1"/>
    </xf>
    <xf numFmtId="15" fontId="14" fillId="0" borderId="17" xfId="0" applyNumberFormat="1" applyFont="1" applyBorder="1" applyAlignment="1" applyProtection="1">
      <alignment wrapText="1"/>
      <protection locked="0"/>
    </xf>
    <xf numFmtId="1" fontId="28" fillId="0" borderId="3" xfId="0" applyNumberFormat="1" applyFont="1" applyFill="1" applyBorder="1"/>
    <xf numFmtId="0" fontId="30" fillId="0" borderId="0" xfId="0" applyFont="1"/>
    <xf numFmtId="1" fontId="3" fillId="0" borderId="20" xfId="0" applyNumberFormat="1" applyFont="1" applyFill="1" applyBorder="1" applyAlignment="1">
      <alignment horizontal="center" vertical="center" wrapText="1"/>
    </xf>
    <xf numFmtId="0" fontId="3" fillId="0" borderId="3" xfId="3" applyFont="1" applyFill="1" applyBorder="1" applyAlignment="1">
      <alignment horizontal="center" vertical="center" wrapText="1"/>
    </xf>
    <xf numFmtId="166" fontId="3" fillId="0" borderId="3" xfId="1" applyFont="1" applyFill="1" applyBorder="1" applyAlignment="1">
      <alignment horizontal="center" vertical="center" wrapText="1"/>
    </xf>
    <xf numFmtId="14" fontId="14" fillId="0" borderId="17" xfId="0" applyNumberFormat="1" applyFont="1" applyBorder="1" applyProtection="1">
      <protection locked="0"/>
    </xf>
    <xf numFmtId="0" fontId="5" fillId="15" borderId="3" xfId="3" applyFont="1" applyFill="1" applyBorder="1" applyAlignment="1">
      <alignment vertical="center" wrapText="1"/>
    </xf>
    <xf numFmtId="3" fontId="5" fillId="15" borderId="3" xfId="3" applyNumberFormat="1" applyFont="1" applyFill="1" applyBorder="1" applyAlignment="1">
      <alignment horizontal="center" vertical="center" wrapText="1"/>
    </xf>
    <xf numFmtId="0" fontId="5" fillId="15" borderId="3" xfId="3" applyFont="1" applyFill="1" applyBorder="1" applyAlignment="1">
      <alignment horizontal="center" vertical="center" wrapText="1"/>
    </xf>
    <xf numFmtId="0" fontId="5" fillId="15" borderId="4" xfId="3" applyFont="1" applyFill="1" applyBorder="1" applyAlignment="1">
      <alignment horizontal="center" vertical="center" wrapText="1"/>
    </xf>
    <xf numFmtId="3" fontId="4" fillId="4" borderId="3" xfId="3" applyNumberFormat="1" applyFont="1" applyFill="1" applyBorder="1" applyAlignment="1">
      <alignment horizontal="center" vertical="center" wrapText="1"/>
    </xf>
    <xf numFmtId="1" fontId="5" fillId="15" borderId="3" xfId="3" applyNumberFormat="1" applyFont="1" applyFill="1" applyBorder="1" applyAlignment="1">
      <alignment horizontal="center" vertical="center" wrapText="1"/>
    </xf>
    <xf numFmtId="1" fontId="5" fillId="15" borderId="4" xfId="3" applyNumberFormat="1" applyFont="1" applyFill="1" applyBorder="1" applyAlignment="1">
      <alignment horizontal="center" vertical="center" wrapText="1"/>
    </xf>
    <xf numFmtId="1" fontId="5" fillId="4" borderId="2" xfId="3" applyNumberFormat="1" applyFont="1" applyFill="1" applyBorder="1" applyAlignment="1">
      <alignment horizontal="center" vertical="center" wrapText="1"/>
    </xf>
    <xf numFmtId="1" fontId="5" fillId="15" borderId="2" xfId="3" applyNumberFormat="1" applyFont="1" applyFill="1" applyBorder="1" applyAlignment="1">
      <alignment horizontal="center" vertical="center" wrapText="1"/>
    </xf>
    <xf numFmtId="1" fontId="5" fillId="4" borderId="5" xfId="3" applyNumberFormat="1" applyFont="1" applyFill="1" applyBorder="1" applyAlignment="1">
      <alignment horizontal="center" vertical="center" wrapText="1"/>
    </xf>
    <xf numFmtId="0" fontId="5" fillId="4" borderId="2" xfId="3" applyFont="1" applyFill="1" applyBorder="1" applyAlignment="1">
      <alignment horizontal="center" vertical="center" wrapText="1"/>
    </xf>
    <xf numFmtId="0" fontId="5" fillId="15" borderId="2" xfId="3" applyFont="1" applyFill="1" applyBorder="1" applyAlignment="1">
      <alignment horizontal="center" vertical="center" wrapText="1"/>
    </xf>
    <xf numFmtId="3" fontId="4" fillId="15" borderId="3" xfId="3" applyNumberFormat="1"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0" borderId="2" xfId="3" applyFont="1" applyFill="1" applyBorder="1" applyAlignment="1">
      <alignment horizontal="center" vertical="center" wrapText="1"/>
    </xf>
    <xf numFmtId="166" fontId="3" fillId="0" borderId="2" xfId="1" applyFont="1" applyFill="1" applyBorder="1" applyAlignment="1">
      <alignment horizontal="center" vertical="center" wrapText="1"/>
    </xf>
    <xf numFmtId="0" fontId="17" fillId="15" borderId="3" xfId="0" applyFont="1" applyFill="1" applyBorder="1" applyAlignment="1" applyProtection="1">
      <alignment horizontal="center" vertical="center" wrapText="1"/>
      <protection locked="0"/>
    </xf>
    <xf numFmtId="1" fontId="17" fillId="15" borderId="3" xfId="0" applyNumberFormat="1" applyFont="1" applyFill="1" applyBorder="1" applyAlignment="1" applyProtection="1">
      <alignment horizontal="center" vertical="center" wrapText="1"/>
      <protection locked="0"/>
    </xf>
    <xf numFmtId="1" fontId="17" fillId="15" borderId="4" xfId="0" applyNumberFormat="1" applyFont="1" applyFill="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protection locked="0"/>
    </xf>
    <xf numFmtId="1" fontId="17" fillId="4" borderId="3" xfId="0" applyNumberFormat="1" applyFont="1" applyFill="1" applyBorder="1" applyAlignment="1" applyProtection="1">
      <alignment horizontal="center" vertical="center" wrapText="1"/>
      <protection locked="0"/>
    </xf>
    <xf numFmtId="1" fontId="17" fillId="4" borderId="2" xfId="0" applyNumberFormat="1" applyFont="1" applyFill="1" applyBorder="1" applyAlignment="1" applyProtection="1">
      <alignment horizontal="center" vertical="center" wrapText="1"/>
      <protection locked="0"/>
    </xf>
    <xf numFmtId="1" fontId="17" fillId="15" borderId="2" xfId="0" applyNumberFormat="1" applyFont="1" applyFill="1" applyBorder="1" applyAlignment="1" applyProtection="1">
      <alignment horizontal="center" vertical="center" wrapText="1"/>
      <protection locked="0"/>
    </xf>
    <xf numFmtId="1" fontId="17" fillId="4" borderId="5" xfId="0" applyNumberFormat="1" applyFont="1" applyFill="1" applyBorder="1" applyAlignment="1" applyProtection="1">
      <alignment horizontal="center" vertical="center" wrapText="1"/>
      <protection locked="0"/>
    </xf>
    <xf numFmtId="0" fontId="17" fillId="15" borderId="4" xfId="0" applyFont="1" applyFill="1" applyBorder="1" applyAlignment="1" applyProtection="1">
      <alignment horizontal="center" vertical="center" wrapText="1"/>
      <protection locked="0"/>
    </xf>
    <xf numFmtId="0" fontId="17" fillId="4" borderId="5" xfId="0" applyFont="1" applyFill="1" applyBorder="1" applyAlignment="1" applyProtection="1">
      <alignment horizontal="center" vertical="center" wrapText="1"/>
      <protection locked="0"/>
    </xf>
    <xf numFmtId="44" fontId="5" fillId="0" borderId="2" xfId="1" applyNumberFormat="1" applyFont="1" applyFill="1" applyBorder="1" applyAlignment="1">
      <alignment horizontal="center" vertical="center" wrapText="1"/>
    </xf>
    <xf numFmtId="14" fontId="14" fillId="0" borderId="17" xfId="0" applyNumberFormat="1" applyFont="1" applyBorder="1" applyAlignment="1" applyProtection="1">
      <alignment wrapText="1"/>
      <protection locked="0"/>
    </xf>
    <xf numFmtId="0" fontId="17" fillId="0" borderId="0" xfId="0" applyFont="1" applyFill="1" applyAlignment="1" applyProtection="1">
      <alignment wrapText="1"/>
      <protection locked="0"/>
    </xf>
    <xf numFmtId="0" fontId="17" fillId="4" borderId="0" xfId="0" applyFont="1" applyFill="1" applyAlignment="1" applyProtection="1">
      <alignment horizontal="left" wrapText="1"/>
      <protection locked="0"/>
    </xf>
    <xf numFmtId="0" fontId="17" fillId="4" borderId="0" xfId="0" applyFont="1" applyFill="1" applyAlignment="1" applyProtection="1">
      <alignment wrapText="1"/>
      <protection locked="0"/>
    </xf>
    <xf numFmtId="0" fontId="18" fillId="4" borderId="0" xfId="0" applyFont="1" applyFill="1" applyAlignment="1" applyProtection="1">
      <alignment horizontal="center" vertical="center" wrapText="1"/>
      <protection locked="0"/>
    </xf>
    <xf numFmtId="14" fontId="14" fillId="0" borderId="17" xfId="0" applyNumberFormat="1" applyFont="1" applyBorder="1" applyAlignment="1" applyProtection="1">
      <alignment horizontal="left" vertical="center"/>
      <protection locked="0"/>
    </xf>
    <xf numFmtId="14" fontId="38" fillId="0" borderId="17" xfId="0" applyNumberFormat="1" applyFont="1" applyBorder="1" applyProtection="1">
      <protection locked="0"/>
    </xf>
    <xf numFmtId="17" fontId="14" fillId="0" borderId="17" xfId="0" applyNumberFormat="1" applyFont="1" applyBorder="1" applyProtection="1">
      <protection locked="0"/>
    </xf>
    <xf numFmtId="0" fontId="17" fillId="0" borderId="3" xfId="0" applyFont="1" applyBorder="1" applyProtection="1">
      <protection locked="0"/>
    </xf>
    <xf numFmtId="0" fontId="15" fillId="0" borderId="0" xfId="0" applyFont="1" applyAlignment="1" applyProtection="1">
      <alignment horizontal="left"/>
      <protection locked="0"/>
    </xf>
    <xf numFmtId="0" fontId="16" fillId="0" borderId="0" xfId="0" applyFont="1" applyAlignment="1" applyProtection="1">
      <alignment horizontal="center" vertical="center"/>
      <protection locked="0"/>
    </xf>
    <xf numFmtId="0" fontId="3" fillId="0" borderId="3" xfId="3" applyFont="1" applyBorder="1" applyAlignment="1">
      <alignment horizontal="center" vertical="center" wrapText="1"/>
    </xf>
    <xf numFmtId="166" fontId="3" fillId="0" borderId="3" xfId="1" applyFont="1" applyFill="1" applyBorder="1" applyAlignment="1">
      <alignment horizontal="center" vertical="center" textRotation="90" wrapText="1"/>
    </xf>
    <xf numFmtId="0" fontId="3" fillId="0" borderId="3" xfId="3" applyNumberFormat="1" applyFont="1" applyFill="1" applyBorder="1" applyAlignment="1">
      <alignment horizontal="center" vertical="center" wrapText="1"/>
    </xf>
    <xf numFmtId="0" fontId="15" fillId="0" borderId="3" xfId="3" applyFont="1" applyBorder="1" applyAlignment="1">
      <alignment horizontal="center" vertical="center" wrapText="1"/>
    </xf>
    <xf numFmtId="0" fontId="3" fillId="0" borderId="4" xfId="3" applyFont="1" applyBorder="1" applyAlignment="1">
      <alignment horizontal="center" vertical="center" wrapText="1"/>
    </xf>
    <xf numFmtId="0" fontId="15" fillId="0" borderId="3" xfId="0" applyFont="1" applyBorder="1" applyAlignment="1" applyProtection="1">
      <alignment horizontal="center" vertical="center"/>
      <protection locked="0"/>
    </xf>
    <xf numFmtId="1" fontId="15" fillId="0" borderId="3" xfId="0" applyNumberFormat="1" applyFont="1" applyBorder="1" applyAlignment="1" applyProtection="1">
      <alignment horizontal="center" vertical="center"/>
      <protection locked="0"/>
    </xf>
    <xf numFmtId="0" fontId="19" fillId="0" borderId="0" xfId="0" applyFont="1"/>
    <xf numFmtId="0" fontId="39" fillId="8" borderId="0" xfId="0" applyFont="1" applyFill="1" applyBorder="1" applyAlignment="1">
      <alignment horizontal="center" wrapText="1"/>
    </xf>
    <xf numFmtId="0" fontId="40" fillId="8" borderId="0" xfId="0" applyFont="1" applyFill="1" applyBorder="1" applyAlignment="1">
      <alignment horizontal="center" wrapText="1"/>
    </xf>
    <xf numFmtId="0" fontId="41" fillId="8" borderId="3" xfId="0" applyFont="1" applyFill="1" applyBorder="1" applyAlignment="1">
      <alignment wrapText="1"/>
    </xf>
    <xf numFmtId="0" fontId="19" fillId="0" borderId="3" xfId="0" applyFont="1" applyBorder="1"/>
    <xf numFmtId="0" fontId="41" fillId="8" borderId="3" xfId="0" applyFont="1" applyFill="1" applyBorder="1" applyAlignment="1">
      <alignment horizontal="center" vertical="center" wrapText="1"/>
    </xf>
    <xf numFmtId="0" fontId="41" fillId="16" borderId="20"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35" xfId="0" applyFont="1" applyFill="1" applyBorder="1" applyAlignment="1">
      <alignment horizontal="center" vertical="center" wrapText="1"/>
    </xf>
    <xf numFmtId="0" fontId="41" fillId="8" borderId="47" xfId="0" applyFont="1" applyFill="1" applyBorder="1" applyAlignment="1">
      <alignment horizontal="center" vertical="center" wrapText="1"/>
    </xf>
    <xf numFmtId="0" fontId="41" fillId="8" borderId="31" xfId="0" applyFont="1" applyFill="1" applyBorder="1" applyAlignment="1">
      <alignment horizontal="center" vertical="center" wrapText="1"/>
    </xf>
    <xf numFmtId="0" fontId="41" fillId="8" borderId="41" xfId="0" applyFont="1" applyFill="1" applyBorder="1" applyAlignment="1">
      <alignment horizontal="center" vertical="center" wrapText="1"/>
    </xf>
    <xf numFmtId="0" fontId="41" fillId="8" borderId="40" xfId="0" applyFont="1" applyFill="1" applyBorder="1" applyAlignment="1">
      <alignment horizontal="center" vertical="center" wrapText="1"/>
    </xf>
    <xf numFmtId="0" fontId="41" fillId="8" borderId="50" xfId="0" applyFont="1" applyFill="1" applyBorder="1" applyAlignment="1">
      <alignment horizontal="center" vertical="center" wrapText="1"/>
    </xf>
    <xf numFmtId="0" fontId="41" fillId="8" borderId="51" xfId="0" applyFont="1" applyFill="1" applyBorder="1" applyAlignment="1">
      <alignment horizontal="center" vertical="center" wrapText="1"/>
    </xf>
    <xf numFmtId="0" fontId="14" fillId="0" borderId="11" xfId="0" applyFont="1" applyBorder="1" applyAlignment="1" applyProtection="1">
      <alignment horizontal="left" vertical="center" wrapText="1"/>
      <protection locked="0"/>
    </xf>
    <xf numFmtId="0" fontId="0" fillId="0" borderId="0" xfId="0" applyAlignment="1">
      <alignment horizontal="left"/>
    </xf>
    <xf numFmtId="1" fontId="20" fillId="7" borderId="20" xfId="0" applyNumberFormat="1" applyFont="1" applyFill="1" applyBorder="1" applyAlignment="1">
      <alignment horizontal="center" vertical="center" wrapText="1"/>
    </xf>
    <xf numFmtId="8" fontId="20" fillId="0" borderId="3" xfId="3" applyNumberFormat="1" applyFont="1" applyFill="1" applyBorder="1" applyAlignment="1">
      <alignment horizontal="center" vertical="center" wrapText="1"/>
    </xf>
    <xf numFmtId="166" fontId="20" fillId="4" borderId="3" xfId="1" applyFont="1" applyFill="1" applyBorder="1" applyAlignment="1">
      <alignment horizontal="center" vertical="center" wrapText="1"/>
    </xf>
    <xf numFmtId="0" fontId="19" fillId="0" borderId="0" xfId="0" applyFont="1" applyFill="1" applyAlignment="1" applyProtection="1">
      <alignment horizontal="center" vertical="center" wrapText="1"/>
      <protection locked="0"/>
    </xf>
    <xf numFmtId="168" fontId="5" fillId="0" borderId="3" xfId="3" applyNumberFormat="1" applyFont="1" applyBorder="1" applyAlignment="1">
      <alignment horizontal="center" vertical="center" wrapText="1"/>
    </xf>
    <xf numFmtId="0" fontId="34" fillId="0" borderId="4" xfId="3" applyFont="1" applyFill="1" applyBorder="1" applyAlignment="1">
      <alignment horizontal="center" vertical="center" wrapText="1"/>
    </xf>
    <xf numFmtId="166" fontId="34" fillId="0" borderId="4" xfId="1" applyFont="1" applyFill="1" applyBorder="1" applyAlignment="1">
      <alignment horizontal="center" vertical="center" wrapText="1"/>
    </xf>
    <xf numFmtId="167" fontId="21" fillId="0" borderId="4" xfId="3" applyNumberFormat="1" applyFont="1" applyFill="1" applyBorder="1" applyAlignment="1">
      <alignment horizontal="center" vertical="center" wrapText="1"/>
    </xf>
    <xf numFmtId="3" fontId="20" fillId="0" borderId="3" xfId="3" applyNumberFormat="1" applyFont="1" applyFill="1" applyBorder="1" applyAlignment="1">
      <alignment horizontal="left" vertical="center" wrapText="1"/>
    </xf>
    <xf numFmtId="0" fontId="20" fillId="0" borderId="3" xfId="3" applyFont="1" applyFill="1" applyBorder="1" applyAlignment="1">
      <alignment horizontal="left" vertical="center" wrapText="1"/>
    </xf>
    <xf numFmtId="0" fontId="20" fillId="0" borderId="4" xfId="3" applyFont="1" applyFill="1" applyBorder="1" applyAlignment="1">
      <alignment horizontal="left" vertical="center" wrapText="1"/>
    </xf>
    <xf numFmtId="0" fontId="20" fillId="0" borderId="0" xfId="0" applyFont="1" applyFill="1" applyAlignment="1" applyProtection="1">
      <alignment horizontal="left"/>
      <protection locked="0"/>
    </xf>
    <xf numFmtId="1" fontId="20" fillId="0" borderId="3" xfId="3" applyNumberFormat="1" applyFont="1" applyFill="1" applyBorder="1" applyAlignment="1">
      <alignment horizontal="left" vertical="center" wrapText="1"/>
    </xf>
    <xf numFmtId="1" fontId="20" fillId="0" borderId="4" xfId="3" applyNumberFormat="1" applyFont="1" applyFill="1" applyBorder="1" applyAlignment="1">
      <alignment horizontal="left" vertical="center" wrapText="1"/>
    </xf>
    <xf numFmtId="1" fontId="20" fillId="0" borderId="4" xfId="3" applyNumberFormat="1" applyFont="1" applyFill="1" applyBorder="1" applyAlignment="1">
      <alignment horizontal="center" vertical="center" wrapText="1"/>
    </xf>
    <xf numFmtId="0" fontId="20" fillId="0" borderId="3"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35" fillId="0" borderId="3" xfId="0" applyFont="1" applyFill="1" applyBorder="1" applyAlignment="1" applyProtection="1">
      <alignment horizontal="center" vertical="center" wrapText="1"/>
      <protection locked="0"/>
    </xf>
    <xf numFmtId="167" fontId="20" fillId="0" borderId="3" xfId="1" applyNumberFormat="1" applyFont="1" applyFill="1" applyBorder="1" applyAlignment="1" applyProtection="1">
      <alignment horizontal="center" vertical="center" wrapText="1"/>
      <protection locked="0"/>
    </xf>
    <xf numFmtId="167" fontId="35" fillId="0" borderId="4" xfId="1" applyNumberFormat="1" applyFont="1" applyFill="1" applyBorder="1" applyAlignment="1">
      <alignment horizontal="center" vertical="center" wrapText="1"/>
    </xf>
    <xf numFmtId="0" fontId="20" fillId="0" borderId="3" xfId="3" applyFont="1" applyFill="1" applyBorder="1" applyAlignment="1">
      <alignment horizontal="right" vertical="center" wrapText="1"/>
    </xf>
    <xf numFmtId="0" fontId="20" fillId="0" borderId="4" xfId="3" applyFont="1" applyFill="1" applyBorder="1" applyAlignment="1">
      <alignment horizontal="right" vertical="center" wrapText="1"/>
    </xf>
    <xf numFmtId="0" fontId="35" fillId="0" borderId="3" xfId="3" applyFont="1" applyFill="1" applyBorder="1" applyAlignment="1">
      <alignment horizontal="center" vertical="center" wrapText="1"/>
    </xf>
    <xf numFmtId="167" fontId="20" fillId="0" borderId="3" xfId="1" applyNumberFormat="1" applyFont="1" applyFill="1" applyBorder="1" applyAlignment="1">
      <alignment horizontal="center" vertical="center" wrapText="1"/>
    </xf>
    <xf numFmtId="1" fontId="21" fillId="0" borderId="3" xfId="3" applyNumberFormat="1" applyFont="1" applyFill="1" applyBorder="1" applyAlignment="1">
      <alignment horizontal="center" vertical="center" wrapText="1"/>
    </xf>
    <xf numFmtId="1" fontId="21" fillId="0" borderId="4" xfId="3" applyNumberFormat="1" applyFont="1" applyFill="1" applyBorder="1" applyAlignment="1">
      <alignment horizontal="center" vertical="center" wrapText="1"/>
    </xf>
    <xf numFmtId="1" fontId="34" fillId="0" borderId="4" xfId="3" applyNumberFormat="1" applyFont="1" applyFill="1" applyBorder="1" applyAlignment="1">
      <alignment horizontal="center" vertical="center" wrapText="1"/>
    </xf>
    <xf numFmtId="0" fontId="35" fillId="0" borderId="4" xfId="3" applyFont="1" applyFill="1" applyBorder="1" applyAlignment="1">
      <alignment horizontal="right" vertical="center" wrapText="1"/>
    </xf>
    <xf numFmtId="167" fontId="20" fillId="0" borderId="4" xfId="3" applyNumberFormat="1" applyFont="1" applyFill="1" applyBorder="1" applyAlignment="1">
      <alignment horizontal="right" vertical="center" wrapText="1"/>
    </xf>
    <xf numFmtId="1" fontId="20" fillId="0" borderId="3" xfId="3" applyNumberFormat="1" applyFont="1" applyFill="1" applyBorder="1" applyAlignment="1">
      <alignment horizontal="right" vertical="center" wrapText="1"/>
    </xf>
    <xf numFmtId="1" fontId="20" fillId="0" borderId="4" xfId="3" applyNumberFormat="1" applyFont="1" applyFill="1" applyBorder="1" applyAlignment="1">
      <alignment horizontal="right" vertical="center" wrapText="1"/>
    </xf>
    <xf numFmtId="167" fontId="20" fillId="0" borderId="4" xfId="1" applyNumberFormat="1" applyFont="1" applyFill="1" applyBorder="1" applyAlignment="1">
      <alignment horizontal="center" vertical="center" wrapText="1"/>
    </xf>
    <xf numFmtId="167" fontId="20" fillId="0" borderId="4" xfId="3" applyNumberFormat="1" applyFont="1" applyFill="1" applyBorder="1" applyAlignment="1">
      <alignment horizontal="center" vertical="center" wrapText="1"/>
    </xf>
    <xf numFmtId="169" fontId="20" fillId="0" borderId="4" xfId="1" applyNumberFormat="1" applyFont="1" applyFill="1" applyBorder="1" applyAlignment="1">
      <alignment horizontal="center" vertical="center" wrapText="1"/>
    </xf>
    <xf numFmtId="1" fontId="21" fillId="0" borderId="14" xfId="3" applyNumberFormat="1" applyFont="1" applyFill="1" applyBorder="1" applyAlignment="1">
      <alignment horizontal="center" vertical="center" wrapText="1"/>
    </xf>
    <xf numFmtId="167" fontId="34" fillId="0" borderId="4" xfId="1" applyNumberFormat="1" applyFont="1" applyFill="1" applyBorder="1" applyAlignment="1">
      <alignment horizontal="center" vertical="center" wrapText="1"/>
    </xf>
    <xf numFmtId="0" fontId="21" fillId="0" borderId="7" xfId="3" applyFont="1" applyFill="1" applyBorder="1" applyAlignment="1">
      <alignment horizontal="center" vertical="center" wrapText="1"/>
    </xf>
    <xf numFmtId="167" fontId="34" fillId="0" borderId="4" xfId="3" applyNumberFormat="1" applyFont="1" applyFill="1" applyBorder="1" applyAlignment="1">
      <alignment horizontal="center" vertical="center" wrapText="1"/>
    </xf>
    <xf numFmtId="3" fontId="20" fillId="0" borderId="3" xfId="3" applyNumberFormat="1" applyFont="1" applyFill="1" applyBorder="1" applyAlignment="1">
      <alignment vertical="center" wrapText="1"/>
    </xf>
    <xf numFmtId="1" fontId="20" fillId="0" borderId="3" xfId="3" applyNumberFormat="1" applyFont="1" applyFill="1" applyBorder="1" applyAlignment="1">
      <alignment vertical="center" wrapText="1"/>
    </xf>
    <xf numFmtId="1" fontId="20" fillId="0" borderId="4" xfId="3" applyNumberFormat="1" applyFont="1" applyFill="1" applyBorder="1" applyAlignment="1">
      <alignment vertical="center" wrapText="1"/>
    </xf>
    <xf numFmtId="3" fontId="21" fillId="0" borderId="5" xfId="3" applyNumberFormat="1" applyFont="1" applyFill="1" applyBorder="1" applyAlignment="1">
      <alignment horizontal="center" vertical="center" wrapText="1"/>
    </xf>
    <xf numFmtId="0" fontId="21" fillId="0" borderId="5" xfId="3" applyFont="1" applyFill="1" applyBorder="1" applyAlignment="1">
      <alignment horizontal="center" vertical="center" wrapText="1"/>
    </xf>
    <xf numFmtId="169" fontId="21" fillId="0" borderId="3" xfId="3" applyNumberFormat="1" applyFont="1" applyFill="1" applyBorder="1" applyAlignment="1">
      <alignment horizontal="center" vertical="center" wrapText="1"/>
    </xf>
    <xf numFmtId="169" fontId="20" fillId="0" borderId="3" xfId="3" applyNumberFormat="1" applyFont="1" applyFill="1" applyBorder="1" applyAlignment="1">
      <alignment horizontal="center" vertical="center" wrapText="1"/>
    </xf>
    <xf numFmtId="170" fontId="20" fillId="0" borderId="3" xfId="1" applyNumberFormat="1" applyFont="1" applyFill="1" applyBorder="1" applyAlignment="1">
      <alignment horizontal="right" vertical="center" wrapText="1"/>
    </xf>
    <xf numFmtId="3" fontId="20" fillId="0" borderId="4" xfId="3" applyNumberFormat="1" applyFont="1" applyFill="1" applyBorder="1" applyAlignment="1">
      <alignment horizontal="center" vertical="center" wrapText="1"/>
    </xf>
    <xf numFmtId="1" fontId="20" fillId="0" borderId="4" xfId="1" applyNumberFormat="1" applyFont="1" applyFill="1" applyBorder="1" applyAlignment="1">
      <alignment horizontal="right" vertical="center" wrapText="1"/>
    </xf>
    <xf numFmtId="1" fontId="21" fillId="0" borderId="3" xfId="1" applyNumberFormat="1" applyFont="1" applyFill="1" applyBorder="1" applyAlignment="1">
      <alignment horizontal="right" vertical="center" wrapText="1"/>
    </xf>
    <xf numFmtId="0" fontId="34" fillId="0" borderId="3" xfId="3" applyFont="1" applyFill="1" applyBorder="1" applyAlignment="1">
      <alignment horizontal="center" vertical="center" wrapText="1"/>
    </xf>
    <xf numFmtId="166" fontId="34" fillId="0" borderId="3" xfId="1" applyFont="1" applyFill="1" applyBorder="1" applyAlignment="1">
      <alignment horizontal="center" vertical="center" wrapText="1"/>
    </xf>
    <xf numFmtId="0" fontId="8" fillId="3" borderId="3" xfId="2" applyFont="1" applyFill="1" applyBorder="1" applyAlignment="1" applyProtection="1">
      <alignment horizontal="center" vertical="center" wrapText="1"/>
    </xf>
    <xf numFmtId="0" fontId="21" fillId="3" borderId="3" xfId="2" applyFont="1" applyFill="1" applyBorder="1" applyAlignment="1" applyProtection="1">
      <alignment horizontal="center" vertical="center" wrapText="1"/>
    </xf>
    <xf numFmtId="0" fontId="3" fillId="0" borderId="3" xfId="3" applyFont="1" applyFill="1" applyBorder="1" applyAlignment="1">
      <alignment horizontal="center" vertical="center" wrapText="1"/>
    </xf>
    <xf numFmtId="3" fontId="7" fillId="0" borderId="3" xfId="0" applyNumberFormat="1" applyFont="1" applyBorder="1" applyProtection="1">
      <protection locked="0"/>
    </xf>
    <xf numFmtId="171" fontId="7" fillId="0" borderId="3" xfId="1" applyNumberFormat="1" applyFont="1" applyBorder="1" applyProtection="1">
      <protection locked="0"/>
    </xf>
    <xf numFmtId="3" fontId="42" fillId="18" borderId="12" xfId="0" applyNumberFormat="1" applyFont="1" applyFill="1" applyBorder="1" applyProtection="1">
      <protection locked="0"/>
    </xf>
    <xf numFmtId="3" fontId="42" fillId="18" borderId="3" xfId="0" applyNumberFormat="1" applyFont="1" applyFill="1" applyBorder="1" applyProtection="1">
      <protection locked="0"/>
    </xf>
    <xf numFmtId="171" fontId="42" fillId="18" borderId="3" xfId="1" applyNumberFormat="1" applyFont="1" applyFill="1" applyBorder="1" applyProtection="1">
      <protection locked="0"/>
    </xf>
    <xf numFmtId="0" fontId="3" fillId="0" borderId="3"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1" fontId="15" fillId="0" borderId="3" xfId="0" applyNumberFormat="1" applyFont="1" applyFill="1" applyBorder="1" applyAlignment="1" applyProtection="1">
      <alignment horizontal="center" vertical="center" wrapText="1"/>
      <protection locked="0"/>
    </xf>
    <xf numFmtId="0" fontId="19" fillId="0" borderId="0" xfId="0" applyFont="1" applyBorder="1" applyAlignment="1" applyProtection="1">
      <alignment vertical="center"/>
      <protection locked="0"/>
    </xf>
    <xf numFmtId="0" fontId="19" fillId="0" borderId="0" xfId="0" applyFont="1" applyProtection="1">
      <protection locked="0"/>
    </xf>
    <xf numFmtId="0" fontId="19" fillId="0" borderId="0" xfId="0" applyFont="1" applyBorder="1" applyAlignment="1" applyProtection="1">
      <alignment horizontal="center" vertical="center"/>
      <protection locked="0"/>
    </xf>
    <xf numFmtId="0" fontId="19" fillId="0" borderId="0" xfId="0" applyFont="1" applyAlignment="1" applyProtection="1">
      <alignment horizontal="left"/>
      <protection locked="0"/>
    </xf>
    <xf numFmtId="0" fontId="14" fillId="0" borderId="0" xfId="0" applyFont="1" applyAlignment="1" applyProtection="1">
      <alignment horizontal="center" vertical="center"/>
      <protection locked="0"/>
    </xf>
    <xf numFmtId="1" fontId="20" fillId="0" borderId="3" xfId="0" applyNumberFormat="1" applyFont="1" applyFill="1" applyBorder="1" applyAlignment="1">
      <alignment horizontal="center"/>
    </xf>
    <xf numFmtId="1" fontId="43" fillId="0" borderId="3" xfId="0" applyNumberFormat="1" applyFont="1" applyFill="1" applyBorder="1" applyAlignment="1">
      <alignment horizontal="center"/>
    </xf>
    <xf numFmtId="0" fontId="20" fillId="0" borderId="3" xfId="0" applyFont="1" applyFill="1" applyBorder="1" applyAlignment="1">
      <alignment horizontal="center"/>
    </xf>
    <xf numFmtId="0" fontId="20" fillId="0" borderId="3" xfId="0" applyFont="1" applyFill="1" applyBorder="1" applyAlignment="1">
      <alignment horizontal="center" vertical="center" wrapText="1"/>
    </xf>
    <xf numFmtId="0" fontId="19" fillId="0" borderId="3" xfId="0" applyFont="1" applyFill="1" applyBorder="1" applyAlignment="1" applyProtection="1">
      <alignment horizontal="center"/>
      <protection locked="0"/>
    </xf>
    <xf numFmtId="0" fontId="20" fillId="0" borderId="3" xfId="0" applyFont="1" applyFill="1" applyBorder="1" applyAlignment="1" applyProtection="1">
      <alignment horizontal="center"/>
      <protection locked="0"/>
    </xf>
    <xf numFmtId="0" fontId="20" fillId="0" borderId="3" xfId="0" applyFont="1" applyBorder="1" applyAlignment="1" applyProtection="1">
      <alignment horizontal="center" vertical="center" wrapText="1"/>
      <protection locked="0"/>
    </xf>
    <xf numFmtId="1" fontId="20" fillId="0" borderId="3" xfId="0" applyNumberFormat="1" applyFont="1" applyBorder="1" applyAlignment="1" applyProtection="1">
      <alignment horizontal="center" vertical="center" wrapText="1"/>
      <protection locked="0"/>
    </xf>
    <xf numFmtId="1" fontId="14" fillId="0" borderId="3" xfId="0" applyNumberFormat="1"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protection locked="0"/>
    </xf>
    <xf numFmtId="1" fontId="20" fillId="0" borderId="3" xfId="0" applyNumberFormat="1" applyFont="1" applyFill="1" applyBorder="1" applyAlignment="1" applyProtection="1">
      <alignment horizontal="center" vertical="center"/>
      <protection locked="0"/>
    </xf>
    <xf numFmtId="166" fontId="21" fillId="0" borderId="3" xfId="1" applyFont="1" applyFill="1" applyBorder="1" applyAlignment="1" applyProtection="1">
      <alignment horizontal="center" vertical="center"/>
      <protection locked="0"/>
    </xf>
    <xf numFmtId="166" fontId="20" fillId="0" borderId="3" xfId="1" applyFont="1" applyFill="1" applyBorder="1" applyAlignment="1" applyProtection="1">
      <alignment horizontal="center" vertical="center"/>
      <protection locked="0"/>
    </xf>
    <xf numFmtId="1" fontId="20" fillId="0" borderId="3" xfId="0" applyNumberFormat="1" applyFont="1" applyBorder="1" applyAlignment="1" applyProtection="1">
      <alignment horizontal="center" vertical="center"/>
      <protection locked="0"/>
    </xf>
    <xf numFmtId="3" fontId="43" fillId="0" borderId="3" xfId="3" applyNumberFormat="1" applyFont="1" applyFill="1" applyBorder="1" applyAlignment="1">
      <alignment horizontal="center" vertical="center" wrapText="1"/>
    </xf>
    <xf numFmtId="1" fontId="19" fillId="0" borderId="3" xfId="0" applyNumberFormat="1" applyFont="1" applyBorder="1" applyAlignment="1" applyProtection="1">
      <alignment horizontal="center" vertical="center"/>
      <protection locked="0"/>
    </xf>
    <xf numFmtId="44" fontId="20" fillId="0" borderId="3" xfId="1" applyNumberFormat="1" applyFont="1" applyFill="1" applyBorder="1" applyAlignment="1">
      <alignment horizontal="center" vertical="center" wrapText="1"/>
    </xf>
    <xf numFmtId="0" fontId="20" fillId="0" borderId="4" xfId="3" applyFont="1" applyFill="1" applyBorder="1" applyAlignment="1">
      <alignment vertical="center"/>
    </xf>
    <xf numFmtId="0" fontId="20" fillId="0" borderId="5" xfId="3" applyFont="1" applyFill="1" applyBorder="1" applyAlignment="1">
      <alignment vertical="center"/>
    </xf>
    <xf numFmtId="1" fontId="19" fillId="0" borderId="3" xfId="0" applyNumberFormat="1" applyFont="1" applyBorder="1" applyAlignment="1" applyProtection="1">
      <alignment horizontal="center" vertical="center" wrapText="1"/>
      <protection locked="0"/>
    </xf>
    <xf numFmtId="0" fontId="19" fillId="4" borderId="0" xfId="0" applyFont="1" applyFill="1" applyAlignment="1" applyProtection="1">
      <alignment horizontal="center" vertical="center"/>
      <protection locked="0"/>
    </xf>
    <xf numFmtId="0" fontId="19" fillId="0" borderId="3" xfId="3" applyFont="1" applyFill="1" applyBorder="1" applyAlignment="1">
      <alignment horizontal="center" vertical="center" wrapText="1"/>
    </xf>
    <xf numFmtId="0" fontId="19" fillId="0" borderId="3" xfId="0" applyFont="1" applyBorder="1" applyAlignment="1" applyProtection="1">
      <alignment horizontal="center" vertical="center"/>
      <protection locked="0"/>
    </xf>
    <xf numFmtId="0" fontId="20" fillId="0" borderId="2" xfId="3" applyFont="1" applyFill="1" applyBorder="1" applyAlignment="1">
      <alignment horizontal="center" vertical="center" wrapText="1"/>
    </xf>
    <xf numFmtId="166" fontId="20" fillId="0" borderId="2" xfId="1" applyFont="1" applyFill="1" applyBorder="1" applyAlignment="1">
      <alignment horizontal="center" vertical="center" wrapText="1"/>
    </xf>
    <xf numFmtId="0" fontId="44" fillId="3" borderId="3" xfId="2" applyFont="1" applyFill="1" applyBorder="1" applyAlignment="1" applyProtection="1">
      <alignment horizontal="center" vertical="center" wrapText="1"/>
    </xf>
    <xf numFmtId="0" fontId="46" fillId="0" borderId="3" xfId="0" applyFont="1" applyFill="1" applyBorder="1" applyAlignment="1" applyProtection="1">
      <alignment horizontal="center" vertical="center" wrapText="1"/>
      <protection locked="0"/>
    </xf>
    <xf numFmtId="1" fontId="46" fillId="0" borderId="3" xfId="0" applyNumberFormat="1"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1" fontId="15" fillId="0" borderId="3" xfId="0" applyNumberFormat="1" applyFont="1" applyFill="1" applyBorder="1" applyAlignment="1" applyProtection="1">
      <alignment horizontal="center" vertical="center"/>
      <protection locked="0"/>
    </xf>
    <xf numFmtId="0" fontId="10" fillId="0" borderId="0" xfId="0" applyFont="1" applyFill="1" applyAlignment="1" applyProtection="1">
      <alignment horizontal="center" vertical="center" wrapText="1"/>
      <protection locked="0"/>
    </xf>
    <xf numFmtId="0" fontId="14" fillId="4" borderId="17" xfId="0" applyFont="1" applyFill="1" applyBorder="1" applyAlignment="1" applyProtection="1">
      <alignment vertical="center" wrapText="1"/>
    </xf>
    <xf numFmtId="166" fontId="20" fillId="0" borderId="3" xfId="1" applyFont="1" applyFill="1" applyBorder="1" applyAlignment="1">
      <alignment vertical="center" wrapText="1"/>
    </xf>
    <xf numFmtId="166" fontId="20" fillId="0" borderId="3" xfId="1" applyNumberFormat="1" applyFont="1" applyFill="1" applyBorder="1" applyAlignment="1">
      <alignment vertical="center" wrapText="1"/>
    </xf>
    <xf numFmtId="0" fontId="19" fillId="0" borderId="0" xfId="0" applyFont="1" applyAlignment="1" applyProtection="1">
      <alignment horizontal="center" wrapText="1"/>
      <protection locked="0"/>
    </xf>
    <xf numFmtId="1" fontId="14" fillId="0" borderId="0" xfId="0" applyNumberFormat="1" applyFont="1" applyAlignment="1" applyProtection="1">
      <alignment horizontal="center" vertical="center" wrapText="1"/>
      <protection locked="0"/>
    </xf>
    <xf numFmtId="0" fontId="14" fillId="0" borderId="0" xfId="0" applyFont="1" applyFill="1" applyAlignment="1" applyProtection="1">
      <alignment horizontal="center" vertical="center"/>
      <protection locked="0"/>
    </xf>
    <xf numFmtId="1" fontId="20" fillId="0" borderId="5" xfId="3" applyNumberFormat="1" applyFont="1" applyFill="1" applyBorder="1" applyAlignment="1">
      <alignment horizontal="center" vertical="center" wrapText="1"/>
    </xf>
    <xf numFmtId="0" fontId="19" fillId="0" borderId="3" xfId="0" applyFont="1" applyFill="1" applyBorder="1" applyAlignment="1" applyProtection="1">
      <alignment horizontal="center" vertical="center"/>
      <protection locked="0"/>
    </xf>
    <xf numFmtId="1" fontId="19" fillId="0" borderId="3" xfId="0" applyNumberFormat="1" applyFont="1" applyFill="1" applyBorder="1" applyAlignment="1" applyProtection="1">
      <alignment horizontal="center" vertical="center"/>
      <protection locked="0"/>
    </xf>
    <xf numFmtId="166" fontId="19" fillId="0" borderId="3" xfId="1" applyFont="1" applyFill="1" applyBorder="1" applyAlignment="1" applyProtection="1">
      <alignment horizontal="center" vertical="center"/>
      <protection locked="0"/>
    </xf>
    <xf numFmtId="0" fontId="20" fillId="0" borderId="3" xfId="3" applyNumberFormat="1" applyFont="1" applyFill="1" applyBorder="1" applyAlignment="1">
      <alignment horizontal="center" vertical="center" wrapText="1"/>
    </xf>
    <xf numFmtId="0" fontId="20" fillId="5" borderId="3" xfId="3" applyFont="1" applyFill="1" applyBorder="1" applyAlignment="1">
      <alignment vertical="center" wrapText="1"/>
    </xf>
    <xf numFmtId="3" fontId="20" fillId="5" borderId="3" xfId="3" applyNumberFormat="1" applyFont="1" applyFill="1" applyBorder="1" applyAlignment="1">
      <alignment horizontal="center" vertical="center" wrapText="1"/>
    </xf>
    <xf numFmtId="0" fontId="20" fillId="0" borderId="20" xfId="0" applyFont="1" applyFill="1" applyBorder="1" applyAlignment="1">
      <alignment horizontal="center" vertical="center" wrapText="1"/>
    </xf>
    <xf numFmtId="1" fontId="20" fillId="0" borderId="20" xfId="0" applyNumberFormat="1" applyFont="1" applyFill="1" applyBorder="1" applyAlignment="1">
      <alignment horizontal="center" vertical="center" wrapText="1"/>
    </xf>
    <xf numFmtId="167" fontId="20" fillId="5" borderId="3" xfId="3" applyNumberFormat="1" applyFont="1" applyFill="1" applyBorder="1" applyAlignment="1">
      <alignment horizontal="center" vertical="center" wrapText="1"/>
    </xf>
    <xf numFmtId="164" fontId="20" fillId="5" borderId="3" xfId="3" applyNumberFormat="1" applyFont="1" applyFill="1" applyBorder="1" applyAlignment="1">
      <alignment horizontal="center" vertical="center" wrapText="1"/>
    </xf>
    <xf numFmtId="164" fontId="20" fillId="5" borderId="3" xfId="1" applyNumberFormat="1" applyFont="1" applyFill="1" applyBorder="1" applyAlignment="1">
      <alignment horizontal="center" vertical="center" wrapText="1"/>
    </xf>
    <xf numFmtId="166" fontId="20" fillId="5" borderId="3" xfId="1" applyFont="1" applyFill="1" applyBorder="1" applyAlignment="1">
      <alignment horizontal="center" vertical="center" wrapText="1"/>
    </xf>
    <xf numFmtId="1" fontId="9" fillId="0" borderId="3" xfId="1" applyNumberFormat="1" applyFont="1" applyFill="1" applyBorder="1" applyAlignment="1">
      <alignment horizontal="center" vertical="center" wrapText="1"/>
    </xf>
    <xf numFmtId="166" fontId="9" fillId="0" borderId="3" xfId="1" applyFont="1" applyFill="1" applyBorder="1" applyAlignment="1">
      <alignment horizontal="center" vertical="center" wrapText="1"/>
    </xf>
    <xf numFmtId="0" fontId="9" fillId="0" borderId="4" xfId="3" applyFont="1" applyBorder="1" applyAlignment="1">
      <alignment horizontal="center" vertical="center" wrapText="1"/>
    </xf>
    <xf numFmtId="0" fontId="9" fillId="0" borderId="5" xfId="3" applyFont="1" applyBorder="1" applyAlignment="1">
      <alignment horizontal="center" vertical="center"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6" fillId="0" borderId="0" xfId="0" applyFont="1" applyBorder="1" applyAlignment="1" applyProtection="1">
      <alignment horizontal="center" vertical="center"/>
      <protection locked="0"/>
    </xf>
    <xf numFmtId="0" fontId="7" fillId="4" borderId="7"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7" fillId="4" borderId="6" xfId="0" applyFont="1" applyFill="1" applyBorder="1" applyAlignment="1" applyProtection="1">
      <alignment horizontal="left" vertical="center" wrapText="1"/>
    </xf>
    <xf numFmtId="0" fontId="9"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3" applyFont="1" applyBorder="1" applyAlignment="1">
      <alignment horizontal="center" vertical="center" wrapText="1"/>
    </xf>
    <xf numFmtId="1" fontId="9" fillId="0" borderId="3" xfId="3" applyNumberFormat="1" applyFont="1" applyFill="1" applyBorder="1" applyAlignment="1">
      <alignment horizontal="center" vertical="center" wrapText="1"/>
    </xf>
    <xf numFmtId="0" fontId="9" fillId="0" borderId="3" xfId="3" applyFont="1" applyFill="1" applyBorder="1" applyAlignment="1">
      <alignment horizontal="center" vertical="center" wrapText="1"/>
    </xf>
    <xf numFmtId="0" fontId="6" fillId="4" borderId="7"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14" fontId="6" fillId="0" borderId="8" xfId="0" applyNumberFormat="1"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8" fillId="3" borderId="9" xfId="2" applyFont="1" applyFill="1" applyBorder="1" applyAlignment="1" applyProtection="1">
      <alignment horizontal="center" vertical="center" wrapText="1"/>
    </xf>
    <xf numFmtId="0" fontId="8" fillId="3" borderId="2" xfId="2" applyFont="1" applyFill="1" applyBorder="1" applyAlignment="1" applyProtection="1">
      <alignment horizontal="center" vertical="center" wrapText="1"/>
    </xf>
    <xf numFmtId="0" fontId="8" fillId="3" borderId="5" xfId="2" applyFont="1" applyFill="1" applyBorder="1" applyAlignment="1" applyProtection="1">
      <alignment horizontal="center" vertical="center" wrapText="1"/>
    </xf>
    <xf numFmtId="0" fontId="8" fillId="3" borderId="10" xfId="2" applyFont="1" applyFill="1" applyBorder="1" applyAlignment="1" applyProtection="1">
      <alignment horizontal="center" vertical="center" wrapText="1"/>
    </xf>
    <xf numFmtId="0" fontId="8" fillId="3" borderId="3" xfId="2" applyFont="1" applyFill="1" applyBorder="1" applyAlignment="1" applyProtection="1">
      <alignment horizontal="center" vertical="center" wrapText="1"/>
    </xf>
    <xf numFmtId="0" fontId="8" fillId="3" borderId="4" xfId="2" applyFont="1" applyFill="1" applyBorder="1" applyAlignment="1" applyProtection="1">
      <alignment horizontal="center" vertical="center" wrapText="1"/>
    </xf>
    <xf numFmtId="0" fontId="4" fillId="3" borderId="9" xfId="2" applyFont="1" applyFill="1" applyBorder="1" applyAlignment="1" applyProtection="1">
      <alignment horizontal="center" vertical="center" wrapText="1"/>
    </xf>
    <xf numFmtId="0" fontId="4" fillId="3" borderId="2" xfId="2" applyFont="1" applyFill="1" applyBorder="1" applyAlignment="1" applyProtection="1">
      <alignment horizontal="center" vertical="center" wrapText="1"/>
    </xf>
    <xf numFmtId="0" fontId="4" fillId="3" borderId="5" xfId="2" applyFont="1" applyFill="1" applyBorder="1" applyAlignment="1" applyProtection="1">
      <alignment horizontal="center" vertical="center" wrapText="1"/>
    </xf>
    <xf numFmtId="0" fontId="9" fillId="4" borderId="4" xfId="3" applyFont="1" applyFill="1" applyBorder="1" applyAlignment="1">
      <alignment horizontal="left" vertical="center" wrapText="1"/>
    </xf>
    <xf numFmtId="0" fontId="9" fillId="4" borderId="5" xfId="3" applyFont="1" applyFill="1" applyBorder="1" applyAlignment="1">
      <alignment horizontal="left" vertical="center" wrapText="1"/>
    </xf>
    <xf numFmtId="166" fontId="9" fillId="4" borderId="4" xfId="1" applyFont="1" applyFill="1" applyBorder="1" applyAlignment="1">
      <alignment horizontal="left" vertical="center" wrapText="1"/>
    </xf>
    <xf numFmtId="166" fontId="9" fillId="4" borderId="5" xfId="1" applyFont="1" applyFill="1" applyBorder="1" applyAlignment="1">
      <alignment horizontal="left" vertical="center" wrapText="1"/>
    </xf>
    <xf numFmtId="0" fontId="8" fillId="3" borderId="11" xfId="2" applyFont="1" applyFill="1" applyBorder="1" applyAlignment="1" applyProtection="1">
      <alignment horizontal="center" vertical="center" wrapText="1"/>
    </xf>
    <xf numFmtId="0" fontId="8" fillId="3" borderId="0" xfId="2" applyFont="1" applyFill="1" applyBorder="1" applyAlignment="1" applyProtection="1">
      <alignment horizontal="center" vertical="center" wrapText="1"/>
    </xf>
    <xf numFmtId="0" fontId="8" fillId="3" borderId="12" xfId="2" applyFont="1" applyFill="1" applyBorder="1" applyAlignment="1" applyProtection="1">
      <alignment horizontal="center" vertical="center" wrapText="1"/>
    </xf>
    <xf numFmtId="0" fontId="19" fillId="0" borderId="4" xfId="0"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0" fontId="19" fillId="0" borderId="4" xfId="0" applyFont="1" applyBorder="1" applyAlignment="1" applyProtection="1">
      <alignment horizontal="center" wrapText="1"/>
      <protection locked="0"/>
    </xf>
    <xf numFmtId="0" fontId="19" fillId="0" borderId="5" xfId="0" applyFont="1" applyBorder="1" applyAlignment="1" applyProtection="1">
      <alignment horizontal="center" wrapText="1"/>
      <protection locked="0"/>
    </xf>
    <xf numFmtId="166" fontId="20" fillId="0" borderId="4" xfId="1" applyFont="1" applyFill="1" applyBorder="1" applyAlignment="1">
      <alignment horizontal="center" vertical="center" wrapText="1"/>
    </xf>
    <xf numFmtId="166" fontId="20" fillId="0" borderId="5" xfId="1" applyFont="1" applyFill="1" applyBorder="1" applyAlignment="1">
      <alignment horizontal="center" vertical="center" wrapText="1"/>
    </xf>
    <xf numFmtId="0" fontId="20" fillId="0" borderId="4" xfId="3" applyFont="1" applyFill="1" applyBorder="1" applyAlignment="1">
      <alignment horizontal="center" vertical="center" wrapText="1"/>
    </xf>
    <xf numFmtId="0" fontId="20" fillId="0" borderId="5" xfId="3" applyFont="1" applyFill="1" applyBorder="1" applyAlignment="1">
      <alignment horizontal="center" vertical="center" wrapText="1"/>
    </xf>
    <xf numFmtId="44" fontId="20" fillId="0" borderId="4" xfId="1" applyNumberFormat="1" applyFont="1" applyFill="1" applyBorder="1" applyAlignment="1">
      <alignment horizontal="center" vertical="center" wrapText="1"/>
    </xf>
    <xf numFmtId="44" fontId="20" fillId="0" borderId="5" xfId="1" applyNumberFormat="1" applyFont="1" applyFill="1" applyBorder="1" applyAlignment="1">
      <alignment horizontal="center" vertical="center" wrapText="1"/>
    </xf>
    <xf numFmtId="0" fontId="20" fillId="0" borderId="4"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4" xfId="3" applyFont="1" applyFill="1" applyBorder="1" applyAlignment="1">
      <alignment vertical="center" wrapText="1"/>
    </xf>
    <xf numFmtId="0" fontId="20" fillId="0" borderId="5" xfId="3" applyFont="1" applyFill="1" applyBorder="1" applyAlignment="1">
      <alignment vertical="center" wrapText="1"/>
    </xf>
    <xf numFmtId="0" fontId="21" fillId="0" borderId="4" xfId="3" applyFont="1" applyBorder="1" applyAlignment="1">
      <alignment horizontal="center" vertical="center" wrapText="1"/>
    </xf>
    <xf numFmtId="0" fontId="21" fillId="0" borderId="5" xfId="3" applyFont="1" applyBorder="1" applyAlignment="1">
      <alignment horizontal="center" vertical="center" wrapText="1"/>
    </xf>
    <xf numFmtId="165" fontId="20" fillId="0" borderId="4" xfId="1" applyNumberFormat="1"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4" borderId="5" xfId="3" applyFont="1" applyFill="1" applyBorder="1" applyAlignment="1">
      <alignment horizontal="center" vertical="center" wrapText="1"/>
    </xf>
    <xf numFmtId="164" fontId="20" fillId="0" borderId="4" xfId="1" applyNumberFormat="1" applyFont="1" applyFill="1" applyBorder="1" applyAlignment="1">
      <alignment horizontal="center" vertical="center" wrapText="1"/>
    </xf>
    <xf numFmtId="0" fontId="21" fillId="3" borderId="3" xfId="2" applyFont="1" applyFill="1" applyBorder="1" applyAlignment="1" applyProtection="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4" borderId="15" xfId="0" applyFont="1" applyFill="1" applyBorder="1" applyAlignment="1" applyProtection="1">
      <alignment horizontal="left" vertical="center" wrapText="1"/>
    </xf>
    <xf numFmtId="0" fontId="19" fillId="4" borderId="16" xfId="0" applyFont="1" applyFill="1" applyBorder="1" applyAlignment="1" applyProtection="1">
      <alignment horizontal="left" vertical="center" wrapText="1"/>
    </xf>
    <xf numFmtId="0" fontId="19" fillId="4" borderId="17" xfId="0" applyFont="1" applyFill="1" applyBorder="1" applyAlignment="1" applyProtection="1">
      <alignment horizontal="left" vertical="center" wrapText="1"/>
    </xf>
    <xf numFmtId="0" fontId="21" fillId="3" borderId="3" xfId="2" applyFont="1" applyFill="1" applyBorder="1" applyAlignment="1" applyProtection="1">
      <alignment vertical="center" wrapText="1"/>
    </xf>
    <xf numFmtId="0" fontId="19" fillId="0" borderId="3" xfId="0" applyFont="1" applyFill="1" applyBorder="1" applyAlignment="1" applyProtection="1">
      <alignment horizontal="center" wrapText="1"/>
      <protection locked="0"/>
    </xf>
    <xf numFmtId="0" fontId="20" fillId="0" borderId="4"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4" borderId="4" xfId="3" applyFont="1" applyFill="1" applyBorder="1" applyAlignment="1">
      <alignment horizontal="left" vertical="center" wrapText="1"/>
    </xf>
    <xf numFmtId="0" fontId="20" fillId="4" borderId="5" xfId="3" applyFont="1" applyFill="1" applyBorder="1" applyAlignment="1">
      <alignment horizontal="left" vertical="center" wrapText="1"/>
    </xf>
    <xf numFmtId="0" fontId="21" fillId="3" borderId="4" xfId="2" applyFont="1" applyFill="1" applyBorder="1" applyAlignment="1" applyProtection="1">
      <alignment horizontal="center" vertical="center" wrapText="1"/>
    </xf>
    <xf numFmtId="0" fontId="21" fillId="3" borderId="5" xfId="2" applyFont="1" applyFill="1" applyBorder="1" applyAlignment="1" applyProtection="1">
      <alignment horizontal="center" vertical="center" wrapText="1"/>
    </xf>
    <xf numFmtId="0" fontId="21" fillId="3" borderId="10" xfId="2" applyFont="1" applyFill="1" applyBorder="1" applyAlignment="1" applyProtection="1">
      <alignment horizontal="center" vertical="center" wrapText="1"/>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4" borderId="15" xfId="0" applyFont="1" applyFill="1" applyBorder="1" applyAlignment="1" applyProtection="1">
      <alignment horizontal="left" vertical="center" wrapText="1"/>
    </xf>
    <xf numFmtId="0" fontId="14" fillId="4" borderId="16" xfId="0" applyFont="1" applyFill="1" applyBorder="1" applyAlignment="1" applyProtection="1">
      <alignment horizontal="left" vertical="center" wrapText="1"/>
    </xf>
    <xf numFmtId="0" fontId="14" fillId="4" borderId="17" xfId="0" applyFont="1" applyFill="1" applyBorder="1" applyAlignment="1" applyProtection="1">
      <alignment horizontal="left" vertical="center" wrapText="1"/>
    </xf>
    <xf numFmtId="0" fontId="21" fillId="3" borderId="2" xfId="2" applyFont="1" applyFill="1" applyBorder="1" applyAlignment="1" applyProtection="1">
      <alignment horizontal="center" vertical="center" wrapText="1"/>
    </xf>
    <xf numFmtId="0" fontId="21" fillId="3" borderId="9" xfId="2" applyFont="1" applyFill="1" applyBorder="1" applyAlignment="1" applyProtection="1">
      <alignment horizontal="center" vertical="center" wrapText="1"/>
    </xf>
    <xf numFmtId="0" fontId="20" fillId="4" borderId="4" xfId="3" applyFont="1" applyFill="1" applyBorder="1" applyAlignment="1">
      <alignment horizontal="center" vertical="center" wrapText="1"/>
    </xf>
    <xf numFmtId="0" fontId="20" fillId="4" borderId="5" xfId="3" applyFont="1" applyFill="1" applyBorder="1" applyAlignment="1">
      <alignment horizontal="center" vertical="center" wrapText="1"/>
    </xf>
    <xf numFmtId="166" fontId="19" fillId="0" borderId="4" xfId="1" applyFont="1" applyBorder="1" applyAlignment="1" applyProtection="1">
      <alignment horizontal="center" wrapText="1"/>
      <protection locked="0"/>
    </xf>
    <xf numFmtId="166" fontId="19" fillId="0" borderId="5" xfId="1" applyFont="1" applyBorder="1" applyAlignment="1" applyProtection="1">
      <alignment horizontal="center"/>
      <protection locked="0"/>
    </xf>
    <xf numFmtId="0" fontId="14" fillId="0" borderId="11"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4" borderId="16"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8" xfId="0" applyFont="1" applyFill="1" applyBorder="1" applyAlignment="1" applyProtection="1">
      <alignment horizontal="center" vertical="center" wrapText="1"/>
    </xf>
    <xf numFmtId="0" fontId="14" fillId="0" borderId="8" xfId="0" applyFont="1" applyBorder="1" applyAlignment="1" applyProtection="1">
      <alignment horizontal="center" wrapText="1"/>
      <protection locked="0"/>
    </xf>
    <xf numFmtId="0" fontId="14" fillId="0" borderId="6" xfId="0" applyFont="1" applyBorder="1" applyAlignment="1" applyProtection="1">
      <alignment horizontal="center" wrapText="1"/>
      <protection locked="0"/>
    </xf>
    <xf numFmtId="0" fontId="21" fillId="3" borderId="13" xfId="2" applyFont="1" applyFill="1" applyBorder="1" applyAlignment="1" applyProtection="1">
      <alignment horizontal="center" vertical="center" wrapText="1"/>
    </xf>
    <xf numFmtId="0" fontId="21" fillId="3" borderId="14" xfId="2" applyFont="1" applyFill="1" applyBorder="1" applyAlignment="1" applyProtection="1">
      <alignment horizontal="center" vertical="center" wrapText="1"/>
    </xf>
    <xf numFmtId="0" fontId="21" fillId="3" borderId="18" xfId="2" applyFont="1" applyFill="1" applyBorder="1" applyAlignment="1" applyProtection="1">
      <alignment horizontal="center" vertical="center" wrapText="1"/>
    </xf>
    <xf numFmtId="0" fontId="21" fillId="3" borderId="19" xfId="2" applyFont="1" applyFill="1" applyBorder="1" applyAlignment="1" applyProtection="1">
      <alignment horizontal="center" vertical="center" wrapText="1"/>
    </xf>
    <xf numFmtId="0" fontId="21" fillId="3" borderId="4" xfId="2" applyFont="1" applyFill="1" applyBorder="1" applyAlignment="1" applyProtection="1">
      <alignment horizontal="center" vertical="center" textRotation="90" wrapText="1"/>
    </xf>
    <xf numFmtId="0" fontId="21" fillId="3" borderId="2" xfId="2" applyFont="1" applyFill="1" applyBorder="1" applyAlignment="1" applyProtection="1">
      <alignment horizontal="center" vertical="center" textRotation="90" wrapText="1"/>
    </xf>
    <xf numFmtId="0" fontId="21" fillId="3" borderId="5" xfId="2" applyFont="1" applyFill="1" applyBorder="1" applyAlignment="1" applyProtection="1">
      <alignment horizontal="center" vertical="center" textRotation="90" wrapText="1"/>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20" fillId="8" borderId="4" xfId="3" applyFont="1" applyFill="1" applyBorder="1" applyAlignment="1">
      <alignment horizontal="left" vertical="center" wrapText="1"/>
    </xf>
    <xf numFmtId="0" fontId="20" fillId="8" borderId="5" xfId="3" applyFont="1" applyFill="1" applyBorder="1" applyAlignment="1">
      <alignment horizontal="left" vertical="center" wrapText="1"/>
    </xf>
    <xf numFmtId="0" fontId="20" fillId="4" borderId="4"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21" xfId="0" applyFont="1" applyFill="1" applyBorder="1" applyAlignment="1">
      <alignment horizontal="left" vertical="center" wrapText="1"/>
    </xf>
    <xf numFmtId="0" fontId="21" fillId="6" borderId="3" xfId="2" applyFont="1" applyFill="1" applyBorder="1" applyAlignment="1" applyProtection="1">
      <alignment horizontal="center" vertical="center" wrapText="1"/>
    </xf>
    <xf numFmtId="0" fontId="21" fillId="6" borderId="4" xfId="2" applyFont="1" applyFill="1" applyBorder="1" applyAlignment="1" applyProtection="1">
      <alignment horizontal="center" vertical="center" wrapText="1"/>
    </xf>
    <xf numFmtId="0" fontId="21" fillId="6" borderId="5" xfId="2"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wrapText="1"/>
      <protection locked="0"/>
    </xf>
    <xf numFmtId="0" fontId="23" fillId="0" borderId="8" xfId="0" applyFont="1" applyFill="1" applyBorder="1" applyAlignment="1" applyProtection="1">
      <alignment horizontal="center" wrapText="1"/>
      <protection locked="0"/>
    </xf>
    <xf numFmtId="0" fontId="23" fillId="0" borderId="6" xfId="0" applyFont="1" applyFill="1" applyBorder="1" applyAlignment="1" applyProtection="1">
      <alignment horizontal="center" wrapText="1"/>
      <protection locked="0"/>
    </xf>
    <xf numFmtId="0" fontId="21" fillId="6" borderId="2" xfId="2" applyFont="1" applyFill="1" applyBorder="1" applyAlignment="1" applyProtection="1">
      <alignment horizontal="center" vertical="center" wrapText="1"/>
    </xf>
    <xf numFmtId="164" fontId="20" fillId="0" borderId="4" xfId="3" applyNumberFormat="1" applyFont="1" applyFill="1" applyBorder="1" applyAlignment="1">
      <alignment horizontal="center" vertical="center" wrapText="1"/>
    </xf>
    <xf numFmtId="0" fontId="4" fillId="3" borderId="3" xfId="2" applyFont="1" applyFill="1" applyBorder="1" applyAlignment="1" applyProtection="1">
      <alignment horizontal="center" vertical="center" wrapText="1"/>
    </xf>
    <xf numFmtId="0" fontId="24" fillId="3" borderId="9" xfId="2" applyFont="1" applyFill="1" applyBorder="1" applyAlignment="1" applyProtection="1">
      <alignment horizontal="center" vertical="center" wrapText="1"/>
    </xf>
    <xf numFmtId="0" fontId="24" fillId="3" borderId="2" xfId="2" applyFont="1" applyFill="1" applyBorder="1" applyAlignment="1" applyProtection="1">
      <alignment horizontal="center" vertical="center" wrapText="1"/>
    </xf>
    <xf numFmtId="0" fontId="24" fillId="3" borderId="5" xfId="2" applyFont="1" applyFill="1" applyBorder="1" applyAlignment="1" applyProtection="1">
      <alignment horizontal="center" vertical="center" wrapText="1"/>
    </xf>
    <xf numFmtId="0" fontId="24" fillId="3" borderId="3" xfId="2" applyFont="1" applyFill="1" applyBorder="1" applyAlignment="1" applyProtection="1">
      <alignment horizontal="center" vertical="center" wrapText="1"/>
    </xf>
    <xf numFmtId="0" fontId="25" fillId="3" borderId="3" xfId="2" applyFont="1" applyFill="1" applyBorder="1" applyAlignment="1" applyProtection="1">
      <alignment horizontal="center" vertical="center" wrapText="1"/>
    </xf>
    <xf numFmtId="0" fontId="4" fillId="4" borderId="3" xfId="2" applyFont="1" applyFill="1" applyBorder="1" applyAlignment="1" applyProtection="1">
      <alignment horizontal="center" vertical="center" wrapText="1"/>
    </xf>
    <xf numFmtId="0" fontId="26" fillId="4" borderId="3" xfId="2" applyFont="1" applyFill="1" applyBorder="1" applyAlignment="1" applyProtection="1">
      <alignment horizontal="center" vertical="center" wrapText="1"/>
    </xf>
    <xf numFmtId="0" fontId="25" fillId="4" borderId="3" xfId="2" applyFont="1" applyFill="1" applyBorder="1" applyAlignment="1" applyProtection="1">
      <alignment horizontal="center" vertical="center" wrapText="1"/>
    </xf>
    <xf numFmtId="0" fontId="5" fillId="0" borderId="4" xfId="3" applyFont="1" applyFill="1" applyBorder="1" applyAlignment="1">
      <alignment horizontal="left" vertical="center" wrapText="1"/>
    </xf>
    <xf numFmtId="0" fontId="5" fillId="0" borderId="5" xfId="3" applyFont="1" applyFill="1" applyBorder="1" applyAlignment="1">
      <alignment horizontal="left" vertical="center" wrapText="1"/>
    </xf>
    <xf numFmtId="44" fontId="5" fillId="0" borderId="4" xfId="1" applyNumberFormat="1" applyFont="1" applyFill="1" applyBorder="1" applyAlignment="1">
      <alignment horizontal="center" vertical="center" wrapText="1"/>
    </xf>
    <xf numFmtId="44" fontId="5" fillId="0" borderId="5" xfId="1" applyNumberFormat="1" applyFont="1" applyFill="1" applyBorder="1" applyAlignment="1">
      <alignment horizontal="center" vertical="center" wrapText="1"/>
    </xf>
    <xf numFmtId="0" fontId="4" fillId="4" borderId="4" xfId="2" applyFont="1" applyFill="1" applyBorder="1" applyAlignment="1" applyProtection="1">
      <alignment horizontal="center" vertical="center" wrapText="1"/>
    </xf>
    <xf numFmtId="0" fontId="4" fillId="4" borderId="2" xfId="2" applyFont="1" applyFill="1" applyBorder="1" applyAlignment="1" applyProtection="1">
      <alignment horizontal="center" vertical="center" wrapText="1"/>
    </xf>
    <xf numFmtId="0" fontId="4" fillId="4" borderId="5" xfId="2" applyFont="1" applyFill="1" applyBorder="1" applyAlignment="1" applyProtection="1">
      <alignment horizontal="center" vertical="center" wrapText="1"/>
    </xf>
    <xf numFmtId="0" fontId="5" fillId="0" borderId="2" xfId="3" applyFont="1" applyBorder="1" applyAlignment="1">
      <alignment horizontal="center" vertical="center" wrapText="1"/>
    </xf>
    <xf numFmtId="0" fontId="5" fillId="0" borderId="2" xfId="3" applyFont="1" applyFill="1" applyBorder="1" applyAlignment="1">
      <alignment horizontal="left" vertical="center" wrapText="1"/>
    </xf>
    <xf numFmtId="0" fontId="5" fillId="0" borderId="4"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5" xfId="3" applyFont="1" applyFill="1" applyBorder="1" applyAlignment="1">
      <alignment horizontal="center" vertical="center" wrapText="1"/>
    </xf>
    <xf numFmtId="3" fontId="5" fillId="0" borderId="4" xfId="3" applyNumberFormat="1" applyFont="1" applyFill="1" applyBorder="1" applyAlignment="1">
      <alignment horizontal="center" vertical="center" wrapText="1"/>
    </xf>
    <xf numFmtId="3" fontId="5" fillId="0" borderId="2" xfId="3" applyNumberFormat="1" applyFont="1" applyFill="1" applyBorder="1" applyAlignment="1">
      <alignment horizontal="center" vertical="center" wrapText="1"/>
    </xf>
    <xf numFmtId="3" fontId="5" fillId="0" borderId="5" xfId="3" applyNumberFormat="1" applyFont="1" applyFill="1" applyBorder="1" applyAlignment="1">
      <alignment horizontal="center" vertical="center" wrapText="1"/>
    </xf>
    <xf numFmtId="0" fontId="5" fillId="4" borderId="4" xfId="3" applyFont="1" applyFill="1" applyBorder="1" applyAlignment="1">
      <alignment horizontal="left" vertical="center" wrapText="1"/>
    </xf>
    <xf numFmtId="0" fontId="5" fillId="4" borderId="5" xfId="3" applyFont="1" applyFill="1" applyBorder="1" applyAlignment="1">
      <alignment horizontal="left" vertical="center" wrapText="1"/>
    </xf>
    <xf numFmtId="44" fontId="5" fillId="4" borderId="4" xfId="1" applyNumberFormat="1" applyFont="1" applyFill="1" applyBorder="1" applyAlignment="1">
      <alignment horizontal="center" vertical="center" wrapText="1"/>
    </xf>
    <xf numFmtId="44" fontId="5" fillId="4" borderId="5" xfId="1" applyNumberFormat="1" applyFont="1" applyFill="1" applyBorder="1" applyAlignment="1">
      <alignment horizontal="center" vertical="center" wrapText="1"/>
    </xf>
    <xf numFmtId="0" fontId="5" fillId="0" borderId="23"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0" xfId="3" applyFont="1" applyFill="1" applyBorder="1" applyAlignment="1">
      <alignment horizontal="left" vertical="center" wrapText="1"/>
    </xf>
    <xf numFmtId="0" fontId="34" fillId="4" borderId="4" xfId="0" applyFont="1" applyFill="1" applyBorder="1" applyAlignment="1">
      <alignment horizontal="center" vertical="center" wrapText="1"/>
    </xf>
    <xf numFmtId="0" fontId="34" fillId="4" borderId="5" xfId="0" applyFont="1" applyFill="1" applyBorder="1" applyAlignment="1">
      <alignment horizontal="center" vertical="center" wrapText="1"/>
    </xf>
    <xf numFmtId="0" fontId="21" fillId="4" borderId="4" xfId="3" applyFont="1" applyFill="1" applyBorder="1" applyAlignment="1">
      <alignment horizontal="left" vertical="center" wrapText="1"/>
    </xf>
    <xf numFmtId="0" fontId="21" fillId="4" borderId="5" xfId="3" applyFont="1" applyFill="1" applyBorder="1" applyAlignment="1">
      <alignment horizontal="left" vertical="center" wrapText="1"/>
    </xf>
    <xf numFmtId="44" fontId="21" fillId="0" borderId="4" xfId="1" applyNumberFormat="1" applyFont="1" applyFill="1" applyBorder="1" applyAlignment="1">
      <alignment horizontal="center" vertical="center" wrapText="1"/>
    </xf>
    <xf numFmtId="44" fontId="21" fillId="0" borderId="5" xfId="1" applyNumberFormat="1"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21" fillId="9" borderId="4" xfId="3" applyFont="1" applyFill="1" applyBorder="1" applyAlignment="1">
      <alignment horizontal="left" vertical="center" wrapText="1"/>
    </xf>
    <xf numFmtId="0" fontId="21" fillId="9" borderId="5" xfId="3" applyFont="1" applyFill="1" applyBorder="1" applyAlignment="1">
      <alignment horizontal="left" vertical="center" wrapText="1"/>
    </xf>
    <xf numFmtId="0" fontId="21" fillId="0" borderId="4" xfId="3" applyFont="1" applyFill="1" applyBorder="1" applyAlignment="1">
      <alignment horizontal="center" vertical="center" wrapText="1"/>
    </xf>
    <xf numFmtId="0" fontId="21" fillId="0" borderId="5" xfId="3" applyFont="1" applyFill="1" applyBorder="1" applyAlignment="1">
      <alignment horizontal="center"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21" fillId="3" borderId="11" xfId="2" applyFont="1" applyFill="1" applyBorder="1" applyAlignment="1" applyProtection="1">
      <alignment horizontal="center" vertical="center" wrapText="1"/>
    </xf>
    <xf numFmtId="0" fontId="21" fillId="3" borderId="0" xfId="2" applyFont="1" applyFill="1" applyBorder="1" applyAlignment="1" applyProtection="1">
      <alignment horizontal="center" vertical="center" wrapText="1"/>
    </xf>
    <xf numFmtId="0" fontId="35" fillId="0" borderId="4"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4" borderId="4" xfId="0" applyFont="1" applyFill="1" applyBorder="1" applyAlignment="1">
      <alignment horizontal="left" vertical="center" wrapText="1"/>
    </xf>
    <xf numFmtId="0" fontId="35" fillId="4" borderId="5"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34" fillId="4" borderId="4" xfId="0" applyFont="1" applyFill="1" applyBorder="1" applyAlignment="1">
      <alignment horizontal="left" vertical="center" wrapText="1"/>
    </xf>
    <xf numFmtId="0" fontId="34" fillId="4" borderId="5" xfId="0" applyFont="1" applyFill="1" applyBorder="1" applyAlignment="1">
      <alignment horizontal="left" vertical="center" wrapText="1"/>
    </xf>
    <xf numFmtId="0" fontId="35" fillId="0" borderId="4" xfId="0" applyFont="1" applyFill="1" applyBorder="1" applyAlignment="1" applyProtection="1">
      <alignment horizontal="left" vertical="center" wrapText="1"/>
      <protection locked="0"/>
    </xf>
    <xf numFmtId="0" fontId="35" fillId="0" borderId="5" xfId="0" applyFont="1" applyFill="1" applyBorder="1" applyAlignment="1" applyProtection="1">
      <alignment horizontal="left" vertical="center" wrapText="1"/>
      <protection locked="0"/>
    </xf>
    <xf numFmtId="0" fontId="35" fillId="0" borderId="4" xfId="0" applyFont="1" applyFill="1" applyBorder="1" applyAlignment="1" applyProtection="1">
      <alignment horizontal="left" vertical="center"/>
      <protection locked="0"/>
    </xf>
    <xf numFmtId="0" fontId="35" fillId="0" borderId="5" xfId="0" applyFont="1" applyFill="1" applyBorder="1" applyAlignment="1" applyProtection="1">
      <alignment horizontal="left" vertical="center"/>
      <protection locked="0"/>
    </xf>
    <xf numFmtId="0" fontId="34" fillId="0" borderId="4" xfId="0" applyFont="1" applyFill="1" applyBorder="1" applyAlignment="1" applyProtection="1">
      <alignment horizontal="left" vertical="center" wrapText="1"/>
      <protection locked="0"/>
    </xf>
    <xf numFmtId="0" fontId="34" fillId="0" borderId="5" xfId="0" applyFont="1" applyFill="1" applyBorder="1" applyAlignment="1" applyProtection="1">
      <alignment horizontal="left" vertical="center" wrapText="1"/>
      <protection locked="0"/>
    </xf>
    <xf numFmtId="0" fontId="21" fillId="13" borderId="4" xfId="3" applyFont="1" applyFill="1" applyBorder="1" applyAlignment="1">
      <alignment horizontal="left" vertical="center" wrapText="1"/>
    </xf>
    <xf numFmtId="0" fontId="21" fillId="13" borderId="5" xfId="3" applyFont="1" applyFill="1" applyBorder="1" applyAlignment="1">
      <alignment horizontal="left" vertical="center" wrapText="1"/>
    </xf>
    <xf numFmtId="0" fontId="20" fillId="0" borderId="4"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1" fillId="13" borderId="4" xfId="0" applyFont="1" applyFill="1" applyBorder="1" applyAlignment="1">
      <alignment horizontal="left" vertical="center" wrapText="1"/>
    </xf>
    <xf numFmtId="0" fontId="21" fillId="13" borderId="5" xfId="0" applyFont="1" applyFill="1" applyBorder="1" applyAlignment="1">
      <alignment horizontal="left" vertical="center" wrapText="1"/>
    </xf>
    <xf numFmtId="0" fontId="21" fillId="0" borderId="3" xfId="3" applyFont="1" applyFill="1" applyBorder="1" applyAlignment="1">
      <alignment horizontal="center" vertical="center" wrapText="1"/>
    </xf>
    <xf numFmtId="0" fontId="21" fillId="4" borderId="25" xfId="3" applyFont="1" applyFill="1" applyBorder="1" applyAlignment="1">
      <alignment horizontal="left" vertical="center" wrapText="1"/>
    </xf>
    <xf numFmtId="0" fontId="35" fillId="0" borderId="3"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1" fillId="13" borderId="21" xfId="0" applyFont="1" applyFill="1" applyBorder="1" applyAlignment="1">
      <alignment horizontal="left" vertical="center" wrapText="1"/>
    </xf>
    <xf numFmtId="44" fontId="21" fillId="0" borderId="4" xfId="1" applyNumberFormat="1" applyFont="1" applyFill="1" applyBorder="1" applyAlignment="1">
      <alignment horizontal="center" wrapText="1"/>
    </xf>
    <xf numFmtId="44" fontId="21" fillId="0" borderId="5" xfId="1" applyNumberFormat="1" applyFont="1" applyFill="1" applyBorder="1" applyAlignment="1">
      <alignment horizontal="center" wrapText="1"/>
    </xf>
    <xf numFmtId="0" fontId="34" fillId="0" borderId="3" xfId="0" applyFont="1" applyFill="1" applyBorder="1" applyAlignment="1" applyProtection="1">
      <alignment horizontal="left" vertical="center" wrapText="1"/>
      <protection locked="0"/>
    </xf>
    <xf numFmtId="0" fontId="21" fillId="8" borderId="4" xfId="3" applyFont="1" applyFill="1" applyBorder="1" applyAlignment="1">
      <alignment horizontal="left" vertical="center" wrapText="1"/>
    </xf>
    <xf numFmtId="0" fontId="21" fillId="8" borderId="5" xfId="3" applyFont="1" applyFill="1" applyBorder="1" applyAlignment="1">
      <alignment horizontal="left" vertical="center" wrapText="1"/>
    </xf>
    <xf numFmtId="0" fontId="21" fillId="14" borderId="4" xfId="3" applyFont="1" applyFill="1" applyBorder="1" applyAlignment="1">
      <alignment horizontal="left" vertical="center" wrapText="1"/>
    </xf>
    <xf numFmtId="0" fontId="21" fillId="14" borderId="5" xfId="3" applyFont="1" applyFill="1" applyBorder="1" applyAlignment="1">
      <alignment horizontal="left" vertical="center" wrapText="1"/>
    </xf>
    <xf numFmtId="0" fontId="20" fillId="8" borderId="2" xfId="3" applyFont="1" applyFill="1" applyBorder="1" applyAlignment="1">
      <alignment horizontal="left" vertical="center" wrapText="1"/>
    </xf>
    <xf numFmtId="0" fontId="20" fillId="0" borderId="2" xfId="0" applyFont="1" applyFill="1" applyBorder="1" applyAlignment="1" applyProtection="1">
      <alignment horizontal="left" vertical="center" wrapText="1"/>
      <protection locked="0"/>
    </xf>
    <xf numFmtId="0" fontId="35" fillId="0" borderId="2" xfId="0" applyFont="1" applyFill="1" applyBorder="1" applyAlignment="1" applyProtection="1">
      <alignment horizontal="left" vertical="center" wrapText="1"/>
      <protection locked="0"/>
    </xf>
    <xf numFmtId="0" fontId="21" fillId="14" borderId="3" xfId="3" applyFont="1" applyFill="1" applyBorder="1" applyAlignment="1">
      <alignment horizontal="left" vertical="center" wrapText="1"/>
    </xf>
    <xf numFmtId="0" fontId="16" fillId="4" borderId="16" xfId="0" applyFont="1" applyFill="1" applyBorder="1" applyAlignment="1" applyProtection="1">
      <alignment horizontal="left" vertical="center" wrapText="1"/>
    </xf>
    <xf numFmtId="0" fontId="4" fillId="3" borderId="11" xfId="2" applyFont="1" applyFill="1" applyBorder="1" applyAlignment="1" applyProtection="1">
      <alignment horizontal="center" vertical="center" wrapText="1"/>
    </xf>
    <xf numFmtId="0" fontId="4" fillId="3" borderId="0" xfId="2" applyFont="1" applyFill="1" applyBorder="1" applyAlignment="1" applyProtection="1">
      <alignment horizontal="center" vertical="center" wrapText="1"/>
    </xf>
    <xf numFmtId="0" fontId="4" fillId="3" borderId="12" xfId="2" applyFont="1" applyFill="1" applyBorder="1" applyAlignment="1" applyProtection="1">
      <alignment horizontal="center" vertical="center" wrapText="1"/>
    </xf>
    <xf numFmtId="0" fontId="4" fillId="3" borderId="10" xfId="2" applyFont="1" applyFill="1" applyBorder="1" applyAlignment="1" applyProtection="1">
      <alignment horizontal="center" vertical="center" wrapText="1"/>
    </xf>
    <xf numFmtId="0" fontId="4" fillId="3" borderId="4" xfId="2" applyFont="1" applyFill="1" applyBorder="1" applyAlignment="1" applyProtection="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166" fontId="3" fillId="0" borderId="4" xfId="1" applyFont="1" applyFill="1" applyBorder="1" applyAlignment="1">
      <alignment horizontal="center" vertical="center" wrapText="1"/>
    </xf>
    <xf numFmtId="166" fontId="3" fillId="0" borderId="5" xfId="1"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5" xfId="1" applyNumberFormat="1" applyFont="1" applyFill="1" applyBorder="1" applyAlignment="1">
      <alignment horizontal="center" vertical="center" wrapText="1"/>
    </xf>
    <xf numFmtId="0" fontId="15" fillId="0" borderId="3"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3" fillId="0" borderId="3" xfId="3" applyFont="1" applyFill="1" applyBorder="1" applyAlignment="1">
      <alignment horizontal="center" vertical="center" wrapText="1"/>
    </xf>
    <xf numFmtId="166" fontId="3" fillId="0" borderId="3" xfId="1" applyFont="1" applyFill="1" applyBorder="1" applyAlignment="1">
      <alignment horizontal="center" vertical="center" wrapText="1"/>
    </xf>
    <xf numFmtId="44" fontId="5" fillId="0" borderId="2" xfId="1" applyNumberFormat="1" applyFont="1" applyFill="1" applyBorder="1" applyAlignment="1">
      <alignment horizontal="center" vertical="center" wrapText="1"/>
    </xf>
    <xf numFmtId="0" fontId="3" fillId="4" borderId="4"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5" xfId="3" applyFont="1" applyFill="1" applyBorder="1" applyAlignment="1">
      <alignment horizontal="center" vertical="center" wrapText="1"/>
    </xf>
    <xf numFmtId="0" fontId="3" fillId="0" borderId="2" xfId="3" applyFont="1" applyFill="1" applyBorder="1" applyAlignment="1">
      <alignment horizontal="center" vertical="center" wrapText="1"/>
    </xf>
    <xf numFmtId="166" fontId="3" fillId="0" borderId="2" xfId="1" applyFont="1" applyFill="1" applyBorder="1" applyAlignment="1">
      <alignment horizontal="center" vertical="center" wrapText="1"/>
    </xf>
    <xf numFmtId="0" fontId="5" fillId="4" borderId="3" xfId="3" applyFont="1" applyFill="1" applyBorder="1" applyAlignment="1">
      <alignment horizontal="left" vertical="center" wrapText="1"/>
    </xf>
    <xf numFmtId="0" fontId="5" fillId="4" borderId="2" xfId="3" applyFont="1" applyFill="1" applyBorder="1" applyAlignment="1">
      <alignment horizontal="center" vertical="center" wrapText="1"/>
    </xf>
    <xf numFmtId="0" fontId="5" fillId="4" borderId="2" xfId="3" applyFont="1" applyFill="1" applyBorder="1" applyAlignment="1">
      <alignment horizontal="left" vertical="center" wrapText="1"/>
    </xf>
    <xf numFmtId="17" fontId="16" fillId="0" borderId="0" xfId="0" applyNumberFormat="1"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22" fillId="3" borderId="3" xfId="2" applyFont="1" applyFill="1" applyBorder="1" applyAlignment="1" applyProtection="1">
      <alignment horizontal="center" vertical="center" wrapText="1"/>
    </xf>
    <xf numFmtId="0" fontId="22" fillId="3" borderId="11" xfId="2" applyFont="1" applyFill="1" applyBorder="1" applyAlignment="1" applyProtection="1">
      <alignment horizontal="center" vertical="center" wrapText="1"/>
    </xf>
    <xf numFmtId="0" fontId="22" fillId="3" borderId="0" xfId="2" applyFont="1" applyFill="1" applyBorder="1" applyAlignment="1" applyProtection="1">
      <alignment horizontal="center" vertical="center" wrapText="1"/>
    </xf>
    <xf numFmtId="0" fontId="22" fillId="3" borderId="12" xfId="2" applyFont="1" applyFill="1" applyBorder="1" applyAlignment="1" applyProtection="1">
      <alignment horizontal="center" vertical="center" wrapText="1"/>
    </xf>
    <xf numFmtId="0" fontId="22" fillId="3" borderId="18" xfId="2" applyFont="1" applyFill="1" applyBorder="1" applyAlignment="1" applyProtection="1">
      <alignment horizontal="center" vertical="center" wrapText="1"/>
    </xf>
    <xf numFmtId="0" fontId="22" fillId="3" borderId="19" xfId="2" applyFont="1" applyFill="1" applyBorder="1" applyAlignment="1" applyProtection="1">
      <alignment horizontal="center" vertical="center" wrapText="1"/>
    </xf>
    <xf numFmtId="0" fontId="22" fillId="3" borderId="24" xfId="2" applyFont="1" applyFill="1" applyBorder="1" applyAlignment="1" applyProtection="1">
      <alignment horizontal="center" vertical="center" wrapText="1"/>
    </xf>
    <xf numFmtId="0" fontId="22" fillId="3" borderId="9" xfId="2" applyFont="1" applyFill="1" applyBorder="1" applyAlignment="1" applyProtection="1">
      <alignment horizontal="center" vertical="center" wrapText="1"/>
    </xf>
    <xf numFmtId="0" fontId="22" fillId="3" borderId="2" xfId="2" applyFont="1" applyFill="1" applyBorder="1" applyAlignment="1" applyProtection="1">
      <alignment horizontal="center" vertical="center" wrapText="1"/>
    </xf>
    <xf numFmtId="0" fontId="22" fillId="3" borderId="5" xfId="2" applyFont="1" applyFill="1" applyBorder="1" applyAlignment="1" applyProtection="1">
      <alignment horizontal="center" vertical="center" wrapText="1"/>
    </xf>
    <xf numFmtId="0" fontId="44" fillId="3" borderId="3" xfId="2" applyFont="1" applyFill="1" applyBorder="1" applyAlignment="1" applyProtection="1">
      <alignment horizontal="center" vertical="center" wrapText="1"/>
    </xf>
    <xf numFmtId="0" fontId="44" fillId="3" borderId="4" xfId="2" applyFont="1" applyFill="1" applyBorder="1" applyAlignment="1" applyProtection="1">
      <alignment horizontal="center" vertical="center" wrapText="1"/>
    </xf>
    <xf numFmtId="0" fontId="44" fillId="3" borderId="5" xfId="2"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protection locked="0"/>
    </xf>
    <xf numFmtId="0" fontId="3" fillId="0" borderId="4" xfId="3" applyFont="1" applyFill="1" applyBorder="1" applyAlignment="1">
      <alignment horizontal="justify" vertical="top" wrapText="1"/>
    </xf>
    <xf numFmtId="0" fontId="3" fillId="0" borderId="5" xfId="3" applyFont="1" applyFill="1" applyBorder="1" applyAlignment="1">
      <alignment horizontal="justify" vertical="top" wrapText="1"/>
    </xf>
    <xf numFmtId="44" fontId="3" fillId="0" borderId="4" xfId="1" applyNumberFormat="1" applyFont="1" applyFill="1" applyBorder="1" applyAlignment="1">
      <alignment horizontal="center" vertical="center" wrapText="1"/>
    </xf>
    <xf numFmtId="44" fontId="3" fillId="0" borderId="5" xfId="1" applyNumberFormat="1" applyFont="1" applyFill="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44" fillId="3" borderId="10" xfId="2" applyFont="1" applyFill="1" applyBorder="1" applyAlignment="1" applyProtection="1">
      <alignment horizontal="center" vertical="center" wrapText="1"/>
    </xf>
    <xf numFmtId="0" fontId="45" fillId="3" borderId="4" xfId="2" applyFont="1" applyFill="1" applyBorder="1" applyAlignment="1" applyProtection="1">
      <alignment horizontal="center" vertical="center" wrapText="1"/>
    </xf>
    <xf numFmtId="0" fontId="45" fillId="3" borderId="5" xfId="2" applyFont="1" applyFill="1" applyBorder="1" applyAlignment="1" applyProtection="1">
      <alignment horizontal="center" vertical="center" wrapText="1"/>
    </xf>
    <xf numFmtId="0" fontId="45" fillId="3" borderId="3" xfId="2" applyFont="1" applyFill="1" applyBorder="1" applyAlignment="1" applyProtection="1">
      <alignment horizontal="center" vertical="center" wrapText="1"/>
    </xf>
    <xf numFmtId="0" fontId="3" fillId="0" borderId="4" xfId="3" applyFont="1" applyFill="1" applyBorder="1" applyAlignment="1">
      <alignment horizontal="left" vertical="center" wrapText="1"/>
    </xf>
    <xf numFmtId="0" fontId="3" fillId="0" borderId="5" xfId="3" applyFont="1" applyFill="1" applyBorder="1" applyAlignment="1">
      <alignment horizontal="left" vertical="center" wrapText="1"/>
    </xf>
    <xf numFmtId="0" fontId="39" fillId="8" borderId="0" xfId="0" applyFont="1" applyFill="1" applyBorder="1" applyAlignment="1">
      <alignment horizontal="center" wrapText="1"/>
    </xf>
    <xf numFmtId="0" fontId="39" fillId="8" borderId="3" xfId="0" applyFont="1" applyFill="1" applyBorder="1" applyAlignment="1">
      <alignment wrapText="1"/>
    </xf>
    <xf numFmtId="0" fontId="39" fillId="8" borderId="3"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1" fillId="16" borderId="3" xfId="0" applyFont="1" applyFill="1" applyBorder="1" applyAlignment="1">
      <alignment horizontal="center" vertical="center" wrapText="1"/>
    </xf>
    <xf numFmtId="0" fontId="41" fillId="16" borderId="28" xfId="0" applyFont="1" applyFill="1" applyBorder="1" applyAlignment="1">
      <alignment horizontal="center" vertical="center" wrapText="1" readingOrder="2"/>
    </xf>
    <xf numFmtId="0" fontId="41" fillId="16" borderId="33" xfId="0" applyFont="1" applyFill="1" applyBorder="1" applyAlignment="1">
      <alignment horizontal="center" vertical="center" wrapText="1" readingOrder="2"/>
    </xf>
    <xf numFmtId="0" fontId="41" fillId="16" borderId="29" xfId="0" applyFont="1" applyFill="1" applyBorder="1" applyAlignment="1">
      <alignment horizontal="center" vertical="center" wrapText="1"/>
    </xf>
    <xf numFmtId="0" fontId="41" fillId="16" borderId="0" xfId="0" applyFont="1" applyFill="1" applyBorder="1" applyAlignment="1">
      <alignment horizontal="center" vertical="center" wrapText="1"/>
    </xf>
    <xf numFmtId="0" fontId="41" fillId="16" borderId="31" xfId="0" applyFont="1" applyFill="1" applyBorder="1" applyAlignment="1">
      <alignment horizontal="center" vertical="center" wrapText="1"/>
    </xf>
    <xf numFmtId="0" fontId="41" fillId="16" borderId="32" xfId="0" applyFont="1" applyFill="1" applyBorder="1" applyAlignment="1">
      <alignment horizontal="center" vertical="center" wrapText="1"/>
    </xf>
    <xf numFmtId="0" fontId="41" fillId="16" borderId="11" xfId="0" applyFont="1" applyFill="1" applyBorder="1" applyAlignment="1">
      <alignment horizontal="center" vertical="center" wrapText="1"/>
    </xf>
    <xf numFmtId="0" fontId="41" fillId="16" borderId="12" xfId="0" applyFont="1" applyFill="1" applyBorder="1" applyAlignment="1">
      <alignment horizontal="center" vertical="center" wrapText="1"/>
    </xf>
    <xf numFmtId="0" fontId="41" fillId="16" borderId="18" xfId="0" applyFont="1" applyFill="1" applyBorder="1" applyAlignment="1">
      <alignment horizontal="center" vertical="center" wrapText="1"/>
    </xf>
    <xf numFmtId="0" fontId="41" fillId="16" borderId="19" xfId="0" applyFont="1" applyFill="1" applyBorder="1" applyAlignment="1">
      <alignment horizontal="center" vertical="center" wrapText="1"/>
    </xf>
    <xf numFmtId="0" fontId="41" fillId="16" borderId="24" xfId="0" applyFont="1" applyFill="1" applyBorder="1" applyAlignment="1">
      <alignment horizontal="center" vertical="center" wrapText="1"/>
    </xf>
    <xf numFmtId="0" fontId="41" fillId="16" borderId="28" xfId="0" applyFont="1" applyFill="1" applyBorder="1" applyAlignment="1">
      <alignment horizontal="center" vertical="center" wrapText="1"/>
    </xf>
    <xf numFmtId="0" fontId="41" fillId="16" borderId="30" xfId="0" applyFont="1" applyFill="1" applyBorder="1" applyAlignment="1">
      <alignment horizontal="center" vertical="center" wrapText="1"/>
    </xf>
    <xf numFmtId="0" fontId="41" fillId="16" borderId="33" xfId="0" applyFont="1" applyFill="1" applyBorder="1" applyAlignment="1">
      <alignment horizontal="center" vertical="center" wrapText="1"/>
    </xf>
    <xf numFmtId="0" fontId="41" fillId="17" borderId="34" xfId="0" applyFont="1" applyFill="1" applyBorder="1" applyAlignment="1">
      <alignment horizontal="center" vertical="center" wrapText="1"/>
    </xf>
    <xf numFmtId="0" fontId="41" fillId="17" borderId="45" xfId="0" applyFont="1" applyFill="1" applyBorder="1" applyAlignment="1">
      <alignment horizontal="center" vertical="center" wrapText="1"/>
    </xf>
    <xf numFmtId="0" fontId="41" fillId="16" borderId="35" xfId="0" applyFont="1" applyFill="1" applyBorder="1" applyAlignment="1">
      <alignment horizontal="center" vertical="center" wrapText="1"/>
    </xf>
    <xf numFmtId="0" fontId="41" fillId="16" borderId="36" xfId="0" applyFont="1" applyFill="1" applyBorder="1" applyAlignment="1">
      <alignment horizontal="center" vertical="center" wrapText="1"/>
    </xf>
    <xf numFmtId="0" fontId="41" fillId="16" borderId="22" xfId="0" applyFont="1" applyFill="1" applyBorder="1" applyAlignment="1">
      <alignment horizontal="center" vertical="center" wrapText="1"/>
    </xf>
    <xf numFmtId="0" fontId="41" fillId="16" borderId="37" xfId="0" applyFont="1" applyFill="1" applyBorder="1" applyAlignment="1">
      <alignment horizontal="center" vertical="center" wrapText="1"/>
    </xf>
    <xf numFmtId="0" fontId="41" fillId="16" borderId="42" xfId="0" applyFont="1" applyFill="1" applyBorder="1" applyAlignment="1">
      <alignment horizontal="center" vertical="center" wrapText="1"/>
    </xf>
    <xf numFmtId="0" fontId="41" fillId="16" borderId="38" xfId="0" applyFont="1" applyFill="1" applyBorder="1" applyAlignment="1">
      <alignment horizontal="center" vertical="center" wrapText="1"/>
    </xf>
    <xf numFmtId="0" fontId="41" fillId="16" borderId="43" xfId="0" applyFont="1" applyFill="1" applyBorder="1" applyAlignment="1">
      <alignment horizontal="center" vertical="center" wrapText="1"/>
    </xf>
    <xf numFmtId="0" fontId="41" fillId="16" borderId="39" xfId="0" applyFont="1" applyFill="1" applyBorder="1" applyAlignment="1">
      <alignment horizontal="center" vertical="center" wrapText="1"/>
    </xf>
    <xf numFmtId="0" fontId="41" fillId="16" borderId="44"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8" borderId="40" xfId="0" applyFont="1" applyFill="1" applyBorder="1" applyAlignment="1">
      <alignment horizontal="center" vertical="center" wrapText="1"/>
    </xf>
    <xf numFmtId="0" fontId="41" fillId="8" borderId="30" xfId="0" applyFont="1" applyFill="1" applyBorder="1" applyAlignment="1">
      <alignment horizontal="center" vertical="center" wrapText="1"/>
    </xf>
    <xf numFmtId="0" fontId="41" fillId="8" borderId="46" xfId="0" applyFont="1" applyFill="1" applyBorder="1" applyAlignment="1">
      <alignment horizontal="center" vertical="center" wrapText="1"/>
    </xf>
    <xf numFmtId="0" fontId="41" fillId="8" borderId="28" xfId="0" applyFont="1" applyFill="1" applyBorder="1" applyAlignment="1">
      <alignment horizontal="center" vertical="center" wrapText="1"/>
    </xf>
    <xf numFmtId="0" fontId="41" fillId="8" borderId="41" xfId="0" applyFont="1" applyFill="1" applyBorder="1" applyAlignment="1">
      <alignment horizontal="center" vertical="center" wrapText="1"/>
    </xf>
    <xf numFmtId="0" fontId="41" fillId="8" borderId="29" xfId="0" applyFont="1" applyFill="1" applyBorder="1" applyAlignment="1">
      <alignment horizontal="center" vertical="center" wrapText="1"/>
    </xf>
    <xf numFmtId="0" fontId="41" fillId="16" borderId="40" xfId="0" applyFont="1" applyFill="1" applyBorder="1" applyAlignment="1">
      <alignment horizontal="center" vertical="center" wrapText="1"/>
    </xf>
    <xf numFmtId="0" fontId="41" fillId="8" borderId="34" xfId="0" applyFont="1" applyFill="1" applyBorder="1" applyAlignment="1">
      <alignment horizontal="center" vertical="center" wrapText="1"/>
    </xf>
    <xf numFmtId="0" fontId="41" fillId="8" borderId="3" xfId="0" applyFont="1" applyFill="1" applyBorder="1" applyAlignment="1">
      <alignment horizontal="center" vertical="center" wrapText="1"/>
    </xf>
    <xf numFmtId="0" fontId="41" fillId="16" borderId="41" xfId="0" applyFont="1" applyFill="1" applyBorder="1" applyAlignment="1">
      <alignment horizontal="center" vertical="center" wrapText="1" readingOrder="1"/>
    </xf>
    <xf numFmtId="0" fontId="41" fillId="16" borderId="29" xfId="0" applyFont="1" applyFill="1" applyBorder="1" applyAlignment="1">
      <alignment horizontal="center" vertical="center" wrapText="1" readingOrder="1"/>
    </xf>
    <xf numFmtId="0" fontId="41" fillId="8" borderId="48" xfId="0" applyFont="1" applyFill="1" applyBorder="1" applyAlignment="1">
      <alignment horizontal="center" vertical="center" wrapText="1"/>
    </xf>
    <xf numFmtId="6" fontId="41" fillId="8" borderId="41" xfId="0" applyNumberFormat="1" applyFont="1" applyFill="1" applyBorder="1" applyAlignment="1">
      <alignment horizontal="center" vertical="center" wrapText="1"/>
    </xf>
    <xf numFmtId="0" fontId="41" fillId="8" borderId="45" xfId="0" applyFont="1" applyFill="1" applyBorder="1" applyAlignment="1">
      <alignment horizontal="center" vertical="center" wrapText="1"/>
    </xf>
    <xf numFmtId="0" fontId="41" fillId="8" borderId="50"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49" xfId="0" applyFont="1" applyFill="1" applyBorder="1" applyAlignment="1">
      <alignment horizontal="center" vertical="center" wrapText="1"/>
    </xf>
    <xf numFmtId="0" fontId="41" fillId="8" borderId="51" xfId="0" applyFont="1" applyFill="1" applyBorder="1" applyAlignment="1">
      <alignment horizontal="center" vertical="center" wrapText="1"/>
    </xf>
  </cellXfs>
  <cellStyles count="4">
    <cellStyle name="Celda de comprobación" xfId="2" builtinId="23"/>
    <cellStyle name="Moneda" xfId="1" builtinId="4"/>
    <cellStyle name="Normal" xfId="0" builtinId="0"/>
    <cellStyle name="Normal 2" xfId="3"/>
  </cellStyles>
  <dxfs count="49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fgColor rgb="FFA5A5A5"/>
          <bgColor rgb="FFA5A5A5"/>
        </patternFill>
      </fill>
    </dxf>
    <dxf>
      <fill>
        <patternFill patternType="solid">
          <fgColor rgb="FFA5A5A5"/>
          <bgColor rgb="FFA5A5A5"/>
        </patternFill>
      </fill>
    </dxf>
    <dxf>
      <fill>
        <patternFill>
          <bgColor theme="0" tint="-0.34998626667073579"/>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fgColor rgb="FFA5A5A5"/>
          <bgColor rgb="FFA5A5A5"/>
        </patternFill>
      </fill>
    </dxf>
    <dxf>
      <fill>
        <patternFill patternType="solid">
          <fgColor rgb="FFA5A5A5"/>
          <bgColor rgb="FFA5A5A5"/>
        </patternFill>
      </fill>
    </dxf>
    <dxf>
      <fill>
        <patternFill>
          <bgColor theme="0" tint="-0.34998626667073579"/>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fgColor rgb="FFA5A5A5"/>
          <bgColor rgb="FFA5A5A5"/>
        </patternFill>
      </fill>
    </dxf>
    <dxf>
      <fill>
        <patternFill patternType="solid">
          <fgColor rgb="FFA5A5A5"/>
          <bgColor rgb="FFA5A5A5"/>
        </patternFill>
      </fill>
    </dxf>
    <dxf>
      <fill>
        <patternFill>
          <bgColor theme="0" tint="-0.34998626667073579"/>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fgColor rgb="FFA5A5A5"/>
          <bgColor rgb="FFA5A5A5"/>
        </patternFill>
      </fill>
    </dxf>
    <dxf>
      <fill>
        <patternFill patternType="solid">
          <fgColor rgb="FFA5A5A5"/>
          <bgColor rgb="FFA5A5A5"/>
        </patternFill>
      </fill>
    </dxf>
    <dxf>
      <fill>
        <patternFill>
          <bgColor theme="0" tint="-0.34998626667073579"/>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theme="0" tint="-0.34998626667073579"/>
        </patternFill>
      </fill>
    </dxf>
    <dxf>
      <fill>
        <patternFill patternType="solid">
          <bgColor theme="0" tint="-0.34998626667073579"/>
        </patternFill>
      </fill>
    </dxf>
    <dxf>
      <fill>
        <patternFill patternType="solid">
          <fgColor rgb="FFA5A5A5"/>
          <bgColor rgb="FFA5A5A5"/>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theme="0" tint="-0.34998626667073579"/>
        </patternFill>
      </fill>
    </dxf>
    <dxf>
      <fill>
        <patternFill patternType="solid">
          <bgColor theme="0" tint="-0.34998626667073579"/>
        </patternFill>
      </fill>
    </dxf>
    <dxf>
      <fill>
        <patternFill>
          <bgColor theme="0" tint="-0.34998626667073579"/>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fgColor rgb="FFA5A5A5"/>
          <bgColor rgb="FFA5A5A5"/>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15</xdr:col>
      <xdr:colOff>231322</xdr:colOff>
      <xdr:row>0</xdr:row>
      <xdr:rowOff>0</xdr:rowOff>
    </xdr:from>
    <xdr:to>
      <xdr:col>16</xdr:col>
      <xdr:colOff>868137</xdr:colOff>
      <xdr:row>2</xdr:row>
      <xdr:rowOff>22106</xdr:rowOff>
    </xdr:to>
    <xdr:pic>
      <xdr:nvPicPr>
        <xdr:cNvPr id="3" name="Imagen 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93643" y="0"/>
          <a:ext cx="1809751" cy="797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514349</xdr:colOff>
      <xdr:row>0</xdr:row>
      <xdr:rowOff>85725</xdr:rowOff>
    </xdr:from>
    <xdr:to>
      <xdr:col>20</xdr:col>
      <xdr:colOff>514350</xdr:colOff>
      <xdr:row>3</xdr:row>
      <xdr:rowOff>91736</xdr:rowOff>
    </xdr:to>
    <xdr:pic>
      <xdr:nvPicPr>
        <xdr:cNvPr id="2" name="Imagen 2">
          <a:extLst>
            <a:ext uri="{FF2B5EF4-FFF2-40B4-BE49-F238E27FC236}">
              <a16:creationId xmlns=""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68799" y="85725"/>
          <a:ext cx="3810001" cy="1930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514349</xdr:colOff>
      <xdr:row>0</xdr:row>
      <xdr:rowOff>85725</xdr:rowOff>
    </xdr:from>
    <xdr:to>
      <xdr:col>16</xdr:col>
      <xdr:colOff>438178</xdr:colOff>
      <xdr:row>3</xdr:row>
      <xdr:rowOff>8393</xdr:rowOff>
    </xdr:to>
    <xdr:pic>
      <xdr:nvPicPr>
        <xdr:cNvPr id="2" name="Imagen 2">
          <a:extLst>
            <a:ext uri="{FF2B5EF4-FFF2-40B4-BE49-F238E27FC236}">
              <a16:creationId xmlns=""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35074" y="85725"/>
          <a:ext cx="1749453" cy="78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514349</xdr:colOff>
      <xdr:row>0</xdr:row>
      <xdr:rowOff>85725</xdr:rowOff>
    </xdr:from>
    <xdr:to>
      <xdr:col>19</xdr:col>
      <xdr:colOff>1614</xdr:colOff>
      <xdr:row>2</xdr:row>
      <xdr:rowOff>163174</xdr:rowOff>
    </xdr:to>
    <xdr:pic>
      <xdr:nvPicPr>
        <xdr:cNvPr id="2" name="Imagen 1">
          <a:extLst>
            <a:ext uri="{FF2B5EF4-FFF2-40B4-BE49-F238E27FC236}">
              <a16:creationId xmlns=""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82449" y="85725"/>
          <a:ext cx="1744690" cy="791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514349</xdr:colOff>
      <xdr:row>0</xdr:row>
      <xdr:rowOff>85725</xdr:rowOff>
    </xdr:from>
    <xdr:to>
      <xdr:col>17</xdr:col>
      <xdr:colOff>454051</xdr:colOff>
      <xdr:row>3</xdr:row>
      <xdr:rowOff>177461</xdr:rowOff>
    </xdr:to>
    <xdr:pic>
      <xdr:nvPicPr>
        <xdr:cNvPr id="2" name="Imagen 1">
          <a:extLst>
            <a:ext uri="{FF2B5EF4-FFF2-40B4-BE49-F238E27FC236}">
              <a16:creationId xmlns=""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11449" y="85725"/>
          <a:ext cx="1749452" cy="758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514349</xdr:colOff>
      <xdr:row>0</xdr:row>
      <xdr:rowOff>85725</xdr:rowOff>
    </xdr:from>
    <xdr:to>
      <xdr:col>17</xdr:col>
      <xdr:colOff>104802</xdr:colOff>
      <xdr:row>3</xdr:row>
      <xdr:rowOff>28236</xdr:rowOff>
    </xdr:to>
    <xdr:pic>
      <xdr:nvPicPr>
        <xdr:cNvPr id="2" name="Imagen 2">
          <a:extLst>
            <a:ext uri="{FF2B5EF4-FFF2-40B4-BE49-F238E27FC236}">
              <a16:creationId xmlns=""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35074" y="85725"/>
          <a:ext cx="1749453" cy="78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305289</xdr:colOff>
      <xdr:row>1</xdr:row>
      <xdr:rowOff>85479</xdr:rowOff>
    </xdr:from>
    <xdr:to>
      <xdr:col>16</xdr:col>
      <xdr:colOff>760368</xdr:colOff>
      <xdr:row>3</xdr:row>
      <xdr:rowOff>61056</xdr:rowOff>
    </xdr:to>
    <xdr:pic>
      <xdr:nvPicPr>
        <xdr:cNvPr id="2" name="Imagen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21364" y="285504"/>
          <a:ext cx="1579029" cy="661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514349</xdr:colOff>
      <xdr:row>0</xdr:row>
      <xdr:rowOff>85725</xdr:rowOff>
    </xdr:from>
    <xdr:to>
      <xdr:col>17</xdr:col>
      <xdr:colOff>685827</xdr:colOff>
      <xdr:row>2</xdr:row>
      <xdr:rowOff>527164</xdr:rowOff>
    </xdr:to>
    <xdr:pic>
      <xdr:nvPicPr>
        <xdr:cNvPr id="2" name="Imagen 2">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06699" y="85725"/>
          <a:ext cx="1746278" cy="789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214992</xdr:colOff>
      <xdr:row>0</xdr:row>
      <xdr:rowOff>99333</xdr:rowOff>
    </xdr:from>
    <xdr:to>
      <xdr:col>17</xdr:col>
      <xdr:colOff>369347</xdr:colOff>
      <xdr:row>3</xdr:row>
      <xdr:rowOff>50915</xdr:rowOff>
    </xdr:to>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40792" y="99333"/>
          <a:ext cx="1756935" cy="789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514349</xdr:colOff>
      <xdr:row>0</xdr:row>
      <xdr:rowOff>28575</xdr:rowOff>
    </xdr:from>
    <xdr:to>
      <xdr:col>28</xdr:col>
      <xdr:colOff>657253</xdr:colOff>
      <xdr:row>2</xdr:row>
      <xdr:rowOff>524443</xdr:rowOff>
    </xdr:to>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39924" y="28575"/>
          <a:ext cx="1749454" cy="78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514349</xdr:colOff>
      <xdr:row>0</xdr:row>
      <xdr:rowOff>85725</xdr:rowOff>
    </xdr:from>
    <xdr:to>
      <xdr:col>13</xdr:col>
      <xdr:colOff>102850</xdr:colOff>
      <xdr:row>3</xdr:row>
      <xdr:rowOff>75</xdr:rowOff>
    </xdr:to>
    <xdr:pic>
      <xdr:nvPicPr>
        <xdr:cNvPr id="3" name="Imagen 2">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54124" y="85725"/>
          <a:ext cx="1760201" cy="7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514349</xdr:colOff>
      <xdr:row>0</xdr:row>
      <xdr:rowOff>85725</xdr:rowOff>
    </xdr:from>
    <xdr:to>
      <xdr:col>17</xdr:col>
      <xdr:colOff>1082702</xdr:colOff>
      <xdr:row>2</xdr:row>
      <xdr:rowOff>187900</xdr:rowOff>
    </xdr:to>
    <xdr:pic>
      <xdr:nvPicPr>
        <xdr:cNvPr id="2" name="Imagen 2">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87799" y="85725"/>
          <a:ext cx="1749453" cy="78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260350</xdr:colOff>
      <xdr:row>0</xdr:row>
      <xdr:rowOff>11643</xdr:rowOff>
    </xdr:from>
    <xdr:to>
      <xdr:col>17</xdr:col>
      <xdr:colOff>238125</xdr:colOff>
      <xdr:row>3</xdr:row>
      <xdr:rowOff>20790</xdr:rowOff>
    </xdr:to>
    <xdr:pic>
      <xdr:nvPicPr>
        <xdr:cNvPr id="2" name="Imagen 1">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52875" y="11643"/>
          <a:ext cx="1997075" cy="847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514349</xdr:colOff>
      <xdr:row>0</xdr:row>
      <xdr:rowOff>85725</xdr:rowOff>
    </xdr:from>
    <xdr:to>
      <xdr:col>16</xdr:col>
      <xdr:colOff>962052</xdr:colOff>
      <xdr:row>2</xdr:row>
      <xdr:rowOff>227807</xdr:rowOff>
    </xdr:to>
    <xdr:pic>
      <xdr:nvPicPr>
        <xdr:cNvPr id="2" name="Imagen 2">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4199" y="85725"/>
          <a:ext cx="1743103" cy="789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topLeftCell="G50" zoomScale="70" zoomScaleNormal="70" workbookViewId="0">
      <selection activeCell="P77" sqref="P77"/>
    </sheetView>
  </sheetViews>
  <sheetFormatPr baseColWidth="10" defaultColWidth="11.42578125" defaultRowHeight="17.25" outlineLevelCol="1" x14ac:dyDescent="0.3"/>
  <cols>
    <col min="1" max="1" width="66.28515625" style="1" customWidth="1"/>
    <col min="2" max="2" width="18.5703125" style="16" customWidth="1"/>
    <col min="3" max="3" width="17.140625" style="1" customWidth="1"/>
    <col min="4" max="6" width="15.140625" style="17" bestFit="1" customWidth="1"/>
    <col min="7" max="7" width="13.85546875" style="17" bestFit="1" customWidth="1"/>
    <col min="8" max="9" width="15.140625" style="17" bestFit="1" customWidth="1"/>
    <col min="10" max="10" width="18.42578125" style="1" customWidth="1"/>
    <col min="11" max="11" width="14.5703125" style="1" customWidth="1"/>
    <col min="12" max="12" width="15.5703125" style="1" customWidth="1"/>
    <col min="13" max="13" width="16.7109375" style="1" customWidth="1" outlineLevel="1"/>
    <col min="14" max="14" width="17.5703125" style="1" customWidth="1" outlineLevel="1"/>
    <col min="15" max="15" width="15.85546875" style="1" customWidth="1" outlineLevel="1"/>
    <col min="16" max="16" width="17.7109375" style="1" bestFit="1" customWidth="1" outlineLevel="1"/>
    <col min="17" max="17" width="19.7109375" style="1" bestFit="1" customWidth="1" outlineLevel="1"/>
    <col min="18" max="18" width="78.85546875" style="1" customWidth="1"/>
    <col min="19" max="157" width="9.140625" style="1" customWidth="1"/>
    <col min="158" max="16384" width="11.42578125" style="1"/>
  </cols>
  <sheetData>
    <row r="1" spans="1:18" ht="27.75" customHeight="1" x14ac:dyDescent="0.3">
      <c r="A1" s="422" t="s">
        <v>5</v>
      </c>
      <c r="B1" s="422"/>
      <c r="C1" s="422"/>
      <c r="D1" s="422"/>
      <c r="E1" s="422"/>
      <c r="F1" s="422"/>
      <c r="G1" s="422"/>
      <c r="H1" s="422"/>
      <c r="I1" s="422"/>
      <c r="J1" s="422"/>
      <c r="K1" s="422"/>
      <c r="L1" s="422"/>
      <c r="M1" s="422"/>
      <c r="N1" s="422"/>
      <c r="O1" s="422"/>
      <c r="P1" s="422"/>
      <c r="Q1" s="422"/>
      <c r="R1" s="2"/>
    </row>
    <row r="2" spans="1:18" ht="33" customHeight="1" x14ac:dyDescent="0.3">
      <c r="A2" s="422"/>
      <c r="B2" s="422"/>
      <c r="C2" s="422"/>
      <c r="D2" s="422"/>
      <c r="E2" s="422"/>
      <c r="F2" s="422"/>
      <c r="G2" s="422"/>
      <c r="H2" s="422"/>
      <c r="I2" s="422"/>
      <c r="J2" s="422"/>
      <c r="K2" s="422"/>
      <c r="L2" s="422"/>
      <c r="M2" s="422"/>
      <c r="N2" s="422"/>
      <c r="O2" s="422"/>
      <c r="P2" s="422"/>
      <c r="Q2" s="422"/>
      <c r="R2" s="2"/>
    </row>
    <row r="3" spans="1:18" ht="26.25" customHeight="1" x14ac:dyDescent="0.3">
      <c r="A3" s="423" t="s">
        <v>51</v>
      </c>
      <c r="B3" s="424"/>
      <c r="C3" s="424"/>
      <c r="D3" s="424"/>
      <c r="E3" s="424"/>
      <c r="F3" s="424"/>
      <c r="G3" s="424"/>
      <c r="H3" s="424"/>
      <c r="I3" s="424"/>
      <c r="J3" s="425"/>
      <c r="K3" s="431" t="s">
        <v>34</v>
      </c>
      <c r="L3" s="432"/>
      <c r="M3" s="432"/>
      <c r="N3" s="433">
        <v>43902</v>
      </c>
      <c r="O3" s="434"/>
      <c r="P3" s="3"/>
      <c r="Q3" s="3"/>
    </row>
    <row r="4" spans="1:18" ht="26.25" customHeight="1" thickBot="1" x14ac:dyDescent="0.35">
      <c r="A4" s="4"/>
      <c r="B4" s="5"/>
      <c r="C4" s="5"/>
      <c r="D4" s="5"/>
      <c r="E4" s="5"/>
      <c r="F4" s="5"/>
      <c r="G4" s="5"/>
      <c r="H4" s="5"/>
      <c r="I4" s="5"/>
      <c r="J4" s="5"/>
    </row>
    <row r="5" spans="1:18" ht="26.25" customHeight="1" x14ac:dyDescent="0.3">
      <c r="A5" s="437" t="s">
        <v>0</v>
      </c>
      <c r="B5" s="437" t="s">
        <v>1</v>
      </c>
      <c r="C5" s="437"/>
      <c r="D5" s="448" t="s">
        <v>2</v>
      </c>
      <c r="E5" s="449"/>
      <c r="F5" s="449"/>
      <c r="G5" s="449"/>
      <c r="H5" s="449"/>
      <c r="I5" s="450"/>
      <c r="J5" s="436" t="s">
        <v>6</v>
      </c>
      <c r="K5" s="435" t="s">
        <v>35</v>
      </c>
      <c r="L5" s="441" t="s">
        <v>35</v>
      </c>
      <c r="M5" s="438" t="s">
        <v>36</v>
      </c>
      <c r="N5" s="438"/>
      <c r="O5" s="438"/>
      <c r="P5" s="438"/>
      <c r="Q5" s="438"/>
    </row>
    <row r="6" spans="1:18" ht="27.75" customHeight="1" x14ac:dyDescent="0.3">
      <c r="A6" s="439"/>
      <c r="B6" s="439"/>
      <c r="C6" s="439"/>
      <c r="D6" s="448"/>
      <c r="E6" s="449"/>
      <c r="F6" s="449"/>
      <c r="G6" s="449"/>
      <c r="H6" s="449"/>
      <c r="I6" s="450"/>
      <c r="J6" s="436"/>
      <c r="K6" s="436"/>
      <c r="L6" s="442"/>
      <c r="M6" s="439" t="s">
        <v>37</v>
      </c>
      <c r="N6" s="439"/>
      <c r="O6" s="439"/>
      <c r="P6" s="439"/>
      <c r="Q6" s="439"/>
    </row>
    <row r="7" spans="1:18" s="7" customFormat="1" x14ac:dyDescent="0.3">
      <c r="A7" s="439"/>
      <c r="B7" s="439"/>
      <c r="C7" s="439"/>
      <c r="D7" s="439" t="s">
        <v>31</v>
      </c>
      <c r="E7" s="439" t="s">
        <v>52</v>
      </c>
      <c r="F7" s="439" t="s">
        <v>32</v>
      </c>
      <c r="G7" s="439" t="s">
        <v>64</v>
      </c>
      <c r="H7" s="439" t="s">
        <v>65</v>
      </c>
      <c r="I7" s="439" t="s">
        <v>66</v>
      </c>
      <c r="J7" s="436"/>
      <c r="K7" s="436"/>
      <c r="L7" s="442"/>
      <c r="M7" s="440" t="s">
        <v>38</v>
      </c>
      <c r="N7" s="439" t="s">
        <v>39</v>
      </c>
      <c r="O7" s="439"/>
      <c r="P7" s="440" t="s">
        <v>40</v>
      </c>
      <c r="Q7" s="440" t="s">
        <v>41</v>
      </c>
      <c r="R7" s="1"/>
    </row>
    <row r="8" spans="1:18" s="7" customFormat="1" ht="30" x14ac:dyDescent="0.3">
      <c r="A8" s="439"/>
      <c r="B8" s="439"/>
      <c r="C8" s="439"/>
      <c r="D8" s="439"/>
      <c r="E8" s="439"/>
      <c r="F8" s="439"/>
      <c r="G8" s="439"/>
      <c r="H8" s="439"/>
      <c r="I8" s="439"/>
      <c r="J8" s="437"/>
      <c r="K8" s="437"/>
      <c r="L8" s="443"/>
      <c r="M8" s="437"/>
      <c r="N8" s="6" t="s">
        <v>42</v>
      </c>
      <c r="O8" s="6" t="s">
        <v>43</v>
      </c>
      <c r="P8" s="437"/>
      <c r="Q8" s="437"/>
      <c r="R8" s="1"/>
    </row>
    <row r="9" spans="1:18" s="7" customFormat="1" x14ac:dyDescent="0.3">
      <c r="A9" s="444" t="s">
        <v>3</v>
      </c>
      <c r="B9" s="8" t="s">
        <v>4</v>
      </c>
      <c r="C9" s="9">
        <f>SUM(D9:I9)</f>
        <v>0</v>
      </c>
      <c r="D9" s="20">
        <v>0</v>
      </c>
      <c r="E9" s="20">
        <v>0</v>
      </c>
      <c r="F9" s="20">
        <v>0</v>
      </c>
      <c r="G9" s="20">
        <v>0</v>
      </c>
      <c r="H9" s="20">
        <v>0</v>
      </c>
      <c r="I9" s="20">
        <v>0</v>
      </c>
      <c r="J9" s="418">
        <v>5</v>
      </c>
      <c r="K9" s="427" t="s">
        <v>53</v>
      </c>
      <c r="L9" s="427" t="s">
        <v>44</v>
      </c>
      <c r="M9" s="416">
        <v>2</v>
      </c>
      <c r="N9" s="416">
        <v>0</v>
      </c>
      <c r="O9" s="417">
        <v>0</v>
      </c>
      <c r="P9" s="417">
        <v>4334.2</v>
      </c>
      <c r="Q9" s="417">
        <v>0</v>
      </c>
    </row>
    <row r="10" spans="1:18" s="7" customFormat="1" x14ac:dyDescent="0.3">
      <c r="A10" s="445"/>
      <c r="B10" s="8" t="s">
        <v>33</v>
      </c>
      <c r="C10" s="9">
        <f t="shared" ref="C10:C58" si="0">SUM(D10:I10)</f>
        <v>2211</v>
      </c>
      <c r="D10" s="20">
        <v>420</v>
      </c>
      <c r="E10" s="20">
        <v>487</v>
      </c>
      <c r="F10" s="20">
        <v>299</v>
      </c>
      <c r="G10" s="20">
        <v>222</v>
      </c>
      <c r="H10" s="20">
        <v>337</v>
      </c>
      <c r="I10" s="20">
        <v>446</v>
      </c>
      <c r="J10" s="419"/>
      <c r="K10" s="428"/>
      <c r="L10" s="428"/>
      <c r="M10" s="416">
        <v>2</v>
      </c>
      <c r="N10" s="416">
        <v>0</v>
      </c>
      <c r="O10" s="417">
        <v>0</v>
      </c>
      <c r="P10" s="417">
        <v>4334.2</v>
      </c>
      <c r="Q10" s="417">
        <v>0</v>
      </c>
    </row>
    <row r="11" spans="1:18" s="7" customFormat="1" x14ac:dyDescent="0.3">
      <c r="A11" s="444" t="s">
        <v>7</v>
      </c>
      <c r="B11" s="8" t="s">
        <v>4</v>
      </c>
      <c r="C11" s="9">
        <f t="shared" si="0"/>
        <v>995</v>
      </c>
      <c r="D11" s="20">
        <v>0</v>
      </c>
      <c r="E11" s="10">
        <v>199</v>
      </c>
      <c r="F11" s="10">
        <v>199</v>
      </c>
      <c r="G11" s="10">
        <v>199</v>
      </c>
      <c r="H11" s="10">
        <v>199</v>
      </c>
      <c r="I11" s="10">
        <v>199</v>
      </c>
      <c r="J11" s="418">
        <v>5</v>
      </c>
      <c r="K11" s="420" t="s">
        <v>54</v>
      </c>
      <c r="L11" s="420" t="s">
        <v>45</v>
      </c>
      <c r="M11" s="416">
        <v>388</v>
      </c>
      <c r="N11" s="416">
        <v>1393</v>
      </c>
      <c r="O11" s="417">
        <v>0</v>
      </c>
      <c r="P11" s="417">
        <v>171174</v>
      </c>
      <c r="Q11" s="417">
        <v>0</v>
      </c>
    </row>
    <row r="12" spans="1:18" s="7" customFormat="1" x14ac:dyDescent="0.3">
      <c r="A12" s="445"/>
      <c r="B12" s="8" t="s">
        <v>33</v>
      </c>
      <c r="C12" s="9">
        <f t="shared" si="0"/>
        <v>3094</v>
      </c>
      <c r="D12" s="20">
        <v>176</v>
      </c>
      <c r="E12" s="10">
        <v>552</v>
      </c>
      <c r="F12" s="10">
        <v>459</v>
      </c>
      <c r="G12" s="10">
        <v>388</v>
      </c>
      <c r="H12" s="10">
        <v>658</v>
      </c>
      <c r="I12" s="10">
        <v>861</v>
      </c>
      <c r="J12" s="419"/>
      <c r="K12" s="421"/>
      <c r="L12" s="421"/>
      <c r="M12" s="416">
        <v>388</v>
      </c>
      <c r="N12" s="416">
        <v>1393</v>
      </c>
      <c r="O12" s="417">
        <v>0</v>
      </c>
      <c r="P12" s="417">
        <v>171174</v>
      </c>
      <c r="Q12" s="417">
        <v>0</v>
      </c>
    </row>
    <row r="13" spans="1:18" s="7" customFormat="1" x14ac:dyDescent="0.3">
      <c r="A13" s="444" t="s">
        <v>15</v>
      </c>
      <c r="B13" s="8" t="s">
        <v>4</v>
      </c>
      <c r="C13" s="9">
        <f t="shared" si="0"/>
        <v>1118</v>
      </c>
      <c r="D13" s="20">
        <v>0</v>
      </c>
      <c r="E13" s="20">
        <v>0</v>
      </c>
      <c r="F13" s="20">
        <v>0</v>
      </c>
      <c r="G13" s="20">
        <v>0</v>
      </c>
      <c r="H13" s="20">
        <v>833</v>
      </c>
      <c r="I13" s="20">
        <v>285</v>
      </c>
      <c r="J13" s="418">
        <v>4</v>
      </c>
      <c r="K13" s="427" t="s">
        <v>55</v>
      </c>
      <c r="L13" s="427" t="s">
        <v>45</v>
      </c>
      <c r="M13" s="416">
        <v>260</v>
      </c>
      <c r="N13" s="416">
        <v>37</v>
      </c>
      <c r="O13" s="417">
        <v>0</v>
      </c>
      <c r="P13" s="417">
        <v>280677.14</v>
      </c>
      <c r="Q13" s="417">
        <v>0</v>
      </c>
    </row>
    <row r="14" spans="1:18" s="7" customFormat="1" x14ac:dyDescent="0.3">
      <c r="A14" s="445"/>
      <c r="B14" s="8" t="s">
        <v>33</v>
      </c>
      <c r="C14" s="9">
        <f t="shared" si="0"/>
        <v>1747</v>
      </c>
      <c r="D14" s="20">
        <v>326</v>
      </c>
      <c r="E14" s="20">
        <v>324</v>
      </c>
      <c r="F14" s="20">
        <v>351</v>
      </c>
      <c r="G14" s="20">
        <v>161</v>
      </c>
      <c r="H14" s="20">
        <v>281</v>
      </c>
      <c r="I14" s="20">
        <v>304</v>
      </c>
      <c r="J14" s="419"/>
      <c r="K14" s="428"/>
      <c r="L14" s="428"/>
      <c r="M14" s="416">
        <v>260</v>
      </c>
      <c r="N14" s="416">
        <v>37</v>
      </c>
      <c r="O14" s="417">
        <v>0</v>
      </c>
      <c r="P14" s="417">
        <v>280677.14</v>
      </c>
      <c r="Q14" s="417">
        <v>0</v>
      </c>
    </row>
    <row r="15" spans="1:18" s="11" customFormat="1" x14ac:dyDescent="0.3">
      <c r="A15" s="444" t="s">
        <v>8</v>
      </c>
      <c r="B15" s="8" t="s">
        <v>4</v>
      </c>
      <c r="C15" s="9">
        <f t="shared" si="0"/>
        <v>2213.3207547169814</v>
      </c>
      <c r="D15" s="20">
        <v>0</v>
      </c>
      <c r="E15" s="10">
        <v>0</v>
      </c>
      <c r="F15" s="10">
        <v>551.83018867924534</v>
      </c>
      <c r="G15" s="10">
        <v>553.83018867924534</v>
      </c>
      <c r="H15" s="10">
        <v>553.83018867924534</v>
      </c>
      <c r="I15" s="10">
        <v>553.83018867924534</v>
      </c>
      <c r="J15" s="418">
        <v>5</v>
      </c>
      <c r="K15" s="427" t="s">
        <v>53</v>
      </c>
      <c r="L15" s="427" t="s">
        <v>46</v>
      </c>
      <c r="M15" s="416">
        <v>1033</v>
      </c>
      <c r="N15" s="416">
        <v>937</v>
      </c>
      <c r="O15" s="417">
        <v>500982</v>
      </c>
      <c r="P15" s="417">
        <v>6000939.3300000001</v>
      </c>
      <c r="Q15" s="417">
        <v>38196</v>
      </c>
      <c r="R15" s="7"/>
    </row>
    <row r="16" spans="1:18" s="11" customFormat="1" x14ac:dyDescent="0.3">
      <c r="A16" s="445"/>
      <c r="B16" s="8" t="s">
        <v>33</v>
      </c>
      <c r="C16" s="9">
        <f t="shared" si="0"/>
        <v>3193</v>
      </c>
      <c r="D16" s="20">
        <v>429</v>
      </c>
      <c r="E16" s="10">
        <v>615</v>
      </c>
      <c r="F16" s="10">
        <v>530</v>
      </c>
      <c r="G16" s="10">
        <v>379</v>
      </c>
      <c r="H16" s="10">
        <v>518</v>
      </c>
      <c r="I16" s="10">
        <v>722</v>
      </c>
      <c r="J16" s="419"/>
      <c r="K16" s="428"/>
      <c r="L16" s="428"/>
      <c r="M16" s="416">
        <v>1033</v>
      </c>
      <c r="N16" s="416">
        <v>937</v>
      </c>
      <c r="O16" s="417">
        <v>500982</v>
      </c>
      <c r="P16" s="417">
        <v>6000939.3300000001</v>
      </c>
      <c r="Q16" s="417">
        <v>38196</v>
      </c>
      <c r="R16" s="7"/>
    </row>
    <row r="17" spans="1:18" s="7" customFormat="1" x14ac:dyDescent="0.3">
      <c r="A17" s="444" t="s">
        <v>9</v>
      </c>
      <c r="B17" s="8" t="s">
        <v>4</v>
      </c>
      <c r="C17" s="9">
        <f t="shared" si="0"/>
        <v>15</v>
      </c>
      <c r="D17" s="20">
        <v>0</v>
      </c>
      <c r="E17" s="10">
        <v>0</v>
      </c>
      <c r="F17" s="10">
        <v>0</v>
      </c>
      <c r="G17" s="10">
        <v>0</v>
      </c>
      <c r="H17" s="10">
        <v>0</v>
      </c>
      <c r="I17" s="10">
        <v>15</v>
      </c>
      <c r="J17" s="418">
        <v>2</v>
      </c>
      <c r="K17" s="427" t="s">
        <v>56</v>
      </c>
      <c r="L17" s="427" t="s">
        <v>47</v>
      </c>
      <c r="M17" s="416"/>
      <c r="N17" s="416"/>
      <c r="O17" s="417"/>
      <c r="P17" s="417"/>
      <c r="Q17" s="417"/>
    </row>
    <row r="18" spans="1:18" s="7" customFormat="1" x14ac:dyDescent="0.3">
      <c r="A18" s="445"/>
      <c r="B18" s="8" t="s">
        <v>33</v>
      </c>
      <c r="C18" s="9">
        <f t="shared" si="0"/>
        <v>2</v>
      </c>
      <c r="D18" s="20">
        <v>0</v>
      </c>
      <c r="E18" s="10">
        <v>1</v>
      </c>
      <c r="F18" s="10">
        <v>1</v>
      </c>
      <c r="G18" s="10">
        <v>0</v>
      </c>
      <c r="H18" s="10">
        <v>0</v>
      </c>
      <c r="I18" s="10">
        <v>0</v>
      </c>
      <c r="J18" s="419"/>
      <c r="K18" s="428"/>
      <c r="L18" s="428"/>
      <c r="M18" s="416"/>
      <c r="N18" s="416"/>
      <c r="O18" s="417"/>
      <c r="P18" s="417"/>
      <c r="Q18" s="417"/>
    </row>
    <row r="19" spans="1:18" s="7" customFormat="1" x14ac:dyDescent="0.3">
      <c r="A19" s="444" t="s">
        <v>10</v>
      </c>
      <c r="B19" s="8" t="s">
        <v>4</v>
      </c>
      <c r="C19" s="9">
        <f t="shared" si="0"/>
        <v>54</v>
      </c>
      <c r="D19" s="12">
        <v>9</v>
      </c>
      <c r="E19" s="13">
        <v>9</v>
      </c>
      <c r="F19" s="13">
        <v>9</v>
      </c>
      <c r="G19" s="13">
        <v>9</v>
      </c>
      <c r="H19" s="13">
        <v>9</v>
      </c>
      <c r="I19" s="13">
        <v>9</v>
      </c>
      <c r="J19" s="418">
        <v>2</v>
      </c>
      <c r="K19" s="427" t="s">
        <v>56</v>
      </c>
      <c r="L19" s="427" t="s">
        <v>47</v>
      </c>
      <c r="M19" s="416"/>
      <c r="N19" s="416"/>
      <c r="O19" s="417"/>
      <c r="P19" s="417"/>
      <c r="Q19" s="417"/>
      <c r="R19" s="11"/>
    </row>
    <row r="20" spans="1:18" s="7" customFormat="1" x14ac:dyDescent="0.3">
      <c r="A20" s="445"/>
      <c r="B20" s="8" t="s">
        <v>33</v>
      </c>
      <c r="C20" s="9">
        <f t="shared" si="0"/>
        <v>82</v>
      </c>
      <c r="D20" s="12">
        <v>19</v>
      </c>
      <c r="E20" s="13">
        <v>14</v>
      </c>
      <c r="F20" s="13">
        <v>13</v>
      </c>
      <c r="G20" s="13">
        <v>13</v>
      </c>
      <c r="H20" s="13">
        <v>14</v>
      </c>
      <c r="I20" s="13">
        <v>9</v>
      </c>
      <c r="J20" s="419"/>
      <c r="K20" s="428"/>
      <c r="L20" s="428"/>
      <c r="M20" s="416"/>
      <c r="N20" s="416"/>
      <c r="O20" s="417"/>
      <c r="P20" s="417"/>
      <c r="Q20" s="417"/>
      <c r="R20" s="11"/>
    </row>
    <row r="21" spans="1:18" s="7" customFormat="1" x14ac:dyDescent="0.3">
      <c r="A21" s="444" t="s">
        <v>16</v>
      </c>
      <c r="B21" s="8" t="s">
        <v>4</v>
      </c>
      <c r="C21" s="9">
        <f t="shared" si="0"/>
        <v>10</v>
      </c>
      <c r="D21" s="12">
        <v>0</v>
      </c>
      <c r="E21" s="13">
        <v>0</v>
      </c>
      <c r="F21" s="13">
        <v>10</v>
      </c>
      <c r="G21" s="13">
        <v>0</v>
      </c>
      <c r="H21" s="13">
        <v>0</v>
      </c>
      <c r="I21" s="13">
        <v>0</v>
      </c>
      <c r="J21" s="418">
        <v>2</v>
      </c>
      <c r="K21" s="427" t="s">
        <v>56</v>
      </c>
      <c r="L21" s="427" t="s">
        <v>47</v>
      </c>
      <c r="M21" s="416"/>
      <c r="N21" s="416"/>
      <c r="O21" s="417"/>
      <c r="P21" s="417"/>
      <c r="Q21" s="417"/>
    </row>
    <row r="22" spans="1:18" s="7" customFormat="1" x14ac:dyDescent="0.3">
      <c r="A22" s="445"/>
      <c r="B22" s="8" t="s">
        <v>33</v>
      </c>
      <c r="C22" s="9">
        <f t="shared" si="0"/>
        <v>5</v>
      </c>
      <c r="D22" s="12">
        <v>0</v>
      </c>
      <c r="E22" s="13">
        <v>0</v>
      </c>
      <c r="F22" s="13">
        <v>3</v>
      </c>
      <c r="G22" s="13">
        <v>1</v>
      </c>
      <c r="H22" s="13">
        <v>0</v>
      </c>
      <c r="I22" s="13">
        <v>1</v>
      </c>
      <c r="J22" s="419"/>
      <c r="K22" s="428"/>
      <c r="L22" s="428"/>
      <c r="M22" s="416"/>
      <c r="N22" s="416"/>
      <c r="O22" s="417"/>
      <c r="P22" s="417"/>
      <c r="Q22" s="417"/>
    </row>
    <row r="23" spans="1:18" s="7" customFormat="1" x14ac:dyDescent="0.3">
      <c r="A23" s="444" t="s">
        <v>11</v>
      </c>
      <c r="B23" s="8" t="s">
        <v>4</v>
      </c>
      <c r="C23" s="9">
        <f t="shared" si="0"/>
        <v>0</v>
      </c>
      <c r="D23" s="12">
        <v>0</v>
      </c>
      <c r="E23" s="13">
        <v>0</v>
      </c>
      <c r="F23" s="13">
        <v>0</v>
      </c>
      <c r="G23" s="13">
        <v>0</v>
      </c>
      <c r="H23" s="13">
        <v>0</v>
      </c>
      <c r="I23" s="13">
        <v>0</v>
      </c>
      <c r="J23" s="418">
        <v>2</v>
      </c>
      <c r="K23" s="427" t="s">
        <v>56</v>
      </c>
      <c r="L23" s="427" t="s">
        <v>47</v>
      </c>
      <c r="M23" s="416"/>
      <c r="N23" s="416"/>
      <c r="O23" s="416"/>
      <c r="P23" s="416"/>
      <c r="Q23" s="416"/>
    </row>
    <row r="24" spans="1:18" s="7" customFormat="1" x14ac:dyDescent="0.3">
      <c r="A24" s="445"/>
      <c r="B24" s="8" t="s">
        <v>33</v>
      </c>
      <c r="C24" s="9">
        <f t="shared" si="0"/>
        <v>13</v>
      </c>
      <c r="D24" s="12">
        <v>1</v>
      </c>
      <c r="E24" s="13">
        <v>0</v>
      </c>
      <c r="F24" s="13">
        <v>8</v>
      </c>
      <c r="G24" s="13">
        <v>0</v>
      </c>
      <c r="H24" s="13">
        <v>1</v>
      </c>
      <c r="I24" s="13">
        <v>3</v>
      </c>
      <c r="J24" s="419"/>
      <c r="K24" s="428"/>
      <c r="L24" s="428"/>
      <c r="M24" s="416"/>
      <c r="N24" s="416"/>
      <c r="O24" s="416"/>
      <c r="P24" s="416"/>
      <c r="Q24" s="416"/>
    </row>
    <row r="25" spans="1:18" s="7" customFormat="1" x14ac:dyDescent="0.3">
      <c r="A25" s="444" t="s">
        <v>17</v>
      </c>
      <c r="B25" s="8" t="s">
        <v>4</v>
      </c>
      <c r="C25" s="9">
        <f t="shared" si="0"/>
        <v>9</v>
      </c>
      <c r="D25" s="12">
        <v>0</v>
      </c>
      <c r="E25" s="12">
        <v>0</v>
      </c>
      <c r="F25" s="12">
        <v>9</v>
      </c>
      <c r="G25" s="12">
        <v>0</v>
      </c>
      <c r="H25" s="12">
        <v>0</v>
      </c>
      <c r="I25" s="12">
        <v>0</v>
      </c>
      <c r="J25" s="418">
        <v>5</v>
      </c>
      <c r="K25" s="420" t="s">
        <v>57</v>
      </c>
      <c r="L25" s="420" t="s">
        <v>48</v>
      </c>
      <c r="M25" s="429"/>
      <c r="N25" s="430"/>
      <c r="O25" s="430"/>
      <c r="P25" s="417"/>
      <c r="Q25" s="430"/>
    </row>
    <row r="26" spans="1:18" s="7" customFormat="1" x14ac:dyDescent="0.3">
      <c r="A26" s="445"/>
      <c r="B26" s="8" t="s">
        <v>33</v>
      </c>
      <c r="C26" s="9">
        <f t="shared" si="0"/>
        <v>4</v>
      </c>
      <c r="D26" s="12">
        <v>0</v>
      </c>
      <c r="E26" s="12">
        <v>0</v>
      </c>
      <c r="F26" s="12">
        <v>1</v>
      </c>
      <c r="G26" s="12">
        <v>1</v>
      </c>
      <c r="H26" s="12">
        <v>2</v>
      </c>
      <c r="I26" s="12">
        <v>0</v>
      </c>
      <c r="J26" s="419"/>
      <c r="K26" s="421"/>
      <c r="L26" s="421"/>
      <c r="M26" s="429"/>
      <c r="N26" s="430"/>
      <c r="O26" s="430"/>
      <c r="P26" s="417"/>
      <c r="Q26" s="430"/>
    </row>
    <row r="27" spans="1:18" s="7" customFormat="1" x14ac:dyDescent="0.3">
      <c r="A27" s="444" t="s">
        <v>25</v>
      </c>
      <c r="B27" s="8" t="s">
        <v>4</v>
      </c>
      <c r="C27" s="9">
        <f t="shared" si="0"/>
        <v>18</v>
      </c>
      <c r="D27" s="12">
        <v>0</v>
      </c>
      <c r="E27" s="13">
        <v>0</v>
      </c>
      <c r="F27" s="13">
        <v>9</v>
      </c>
      <c r="G27" s="13">
        <v>0</v>
      </c>
      <c r="H27" s="13">
        <v>0</v>
      </c>
      <c r="I27" s="13">
        <v>9</v>
      </c>
      <c r="J27" s="418" t="s">
        <v>67</v>
      </c>
      <c r="K27" s="420" t="s">
        <v>58</v>
      </c>
      <c r="L27" s="420" t="s">
        <v>47</v>
      </c>
      <c r="M27" s="416">
        <v>0</v>
      </c>
      <c r="N27" s="416">
        <v>0</v>
      </c>
      <c r="O27" s="417">
        <v>0</v>
      </c>
      <c r="P27" s="417">
        <v>43114.35</v>
      </c>
      <c r="Q27" s="417">
        <v>0</v>
      </c>
    </row>
    <row r="28" spans="1:18" s="7" customFormat="1" x14ac:dyDescent="0.3">
      <c r="A28" s="445"/>
      <c r="B28" s="8" t="s">
        <v>33</v>
      </c>
      <c r="C28" s="9">
        <f t="shared" si="0"/>
        <v>64</v>
      </c>
      <c r="D28" s="22">
        <v>5</v>
      </c>
      <c r="E28" s="22">
        <v>16</v>
      </c>
      <c r="F28" s="22">
        <v>12</v>
      </c>
      <c r="G28" s="12">
        <v>8</v>
      </c>
      <c r="H28" s="13">
        <v>9</v>
      </c>
      <c r="I28" s="13">
        <v>14</v>
      </c>
      <c r="J28" s="419"/>
      <c r="K28" s="421"/>
      <c r="L28" s="421"/>
      <c r="M28" s="416">
        <v>0</v>
      </c>
      <c r="N28" s="416">
        <v>0</v>
      </c>
      <c r="O28" s="417">
        <v>0</v>
      </c>
      <c r="P28" s="417">
        <v>43114.35</v>
      </c>
      <c r="Q28" s="417">
        <v>0</v>
      </c>
    </row>
    <row r="29" spans="1:18" s="7" customFormat="1" x14ac:dyDescent="0.3">
      <c r="A29" s="444" t="s">
        <v>18</v>
      </c>
      <c r="B29" s="8" t="s">
        <v>4</v>
      </c>
      <c r="C29" s="9">
        <f t="shared" si="0"/>
        <v>2</v>
      </c>
      <c r="D29" s="12">
        <v>0</v>
      </c>
      <c r="E29" s="13">
        <v>0</v>
      </c>
      <c r="F29" s="13">
        <v>0</v>
      </c>
      <c r="G29" s="13">
        <v>2</v>
      </c>
      <c r="H29" s="13">
        <v>0</v>
      </c>
      <c r="I29" s="13">
        <v>0</v>
      </c>
      <c r="J29" s="418">
        <v>5</v>
      </c>
      <c r="K29" s="426"/>
      <c r="L29" s="426"/>
      <c r="M29" s="429"/>
      <c r="N29" s="430"/>
      <c r="O29" s="430"/>
      <c r="P29" s="417"/>
      <c r="Q29" s="430"/>
    </row>
    <row r="30" spans="1:18" s="7" customFormat="1" x14ac:dyDescent="0.3">
      <c r="A30" s="445"/>
      <c r="B30" s="8" t="s">
        <v>33</v>
      </c>
      <c r="C30" s="9">
        <f t="shared" si="0"/>
        <v>1</v>
      </c>
      <c r="D30" s="12">
        <v>0</v>
      </c>
      <c r="E30" s="13">
        <v>0</v>
      </c>
      <c r="F30" s="13">
        <v>0</v>
      </c>
      <c r="G30" s="13">
        <v>0</v>
      </c>
      <c r="H30" s="13">
        <v>0</v>
      </c>
      <c r="I30" s="13">
        <v>1</v>
      </c>
      <c r="J30" s="419"/>
      <c r="K30" s="426"/>
      <c r="L30" s="426"/>
      <c r="M30" s="429"/>
      <c r="N30" s="430"/>
      <c r="O30" s="430"/>
      <c r="P30" s="417"/>
      <c r="Q30" s="430"/>
    </row>
    <row r="31" spans="1:18" s="7" customFormat="1" x14ac:dyDescent="0.3">
      <c r="A31" s="444" t="s">
        <v>19</v>
      </c>
      <c r="B31" s="8" t="s">
        <v>4</v>
      </c>
      <c r="C31" s="9">
        <f t="shared" si="0"/>
        <v>540</v>
      </c>
      <c r="D31" s="14">
        <v>0</v>
      </c>
      <c r="E31" s="15">
        <v>0</v>
      </c>
      <c r="F31" s="15">
        <v>0</v>
      </c>
      <c r="G31" s="15">
        <v>0</v>
      </c>
      <c r="H31" s="15">
        <v>0</v>
      </c>
      <c r="I31" s="15">
        <v>540</v>
      </c>
      <c r="J31" s="418">
        <v>5</v>
      </c>
      <c r="K31" s="427" t="s">
        <v>58</v>
      </c>
      <c r="L31" s="427" t="s">
        <v>45</v>
      </c>
      <c r="M31" s="429"/>
      <c r="N31" s="430"/>
      <c r="O31" s="430"/>
      <c r="P31" s="417"/>
      <c r="Q31" s="430"/>
    </row>
    <row r="32" spans="1:18" s="7" customFormat="1" x14ac:dyDescent="0.3">
      <c r="A32" s="445"/>
      <c r="B32" s="8" t="s">
        <v>33</v>
      </c>
      <c r="C32" s="9">
        <f t="shared" si="0"/>
        <v>42</v>
      </c>
      <c r="D32" s="14">
        <v>0</v>
      </c>
      <c r="E32" s="15">
        <v>24</v>
      </c>
      <c r="F32" s="15">
        <v>18</v>
      </c>
      <c r="G32" s="15">
        <v>0</v>
      </c>
      <c r="H32" s="15">
        <v>0</v>
      </c>
      <c r="I32" s="15">
        <v>0</v>
      </c>
      <c r="J32" s="419"/>
      <c r="K32" s="428"/>
      <c r="L32" s="428"/>
      <c r="M32" s="429"/>
      <c r="N32" s="430"/>
      <c r="O32" s="430"/>
      <c r="P32" s="417"/>
      <c r="Q32" s="430"/>
    </row>
    <row r="33" spans="1:18" s="7" customFormat="1" x14ac:dyDescent="0.3">
      <c r="A33" s="444" t="s">
        <v>20</v>
      </c>
      <c r="B33" s="8" t="s">
        <v>4</v>
      </c>
      <c r="C33" s="9">
        <f t="shared" si="0"/>
        <v>0</v>
      </c>
      <c r="D33" s="14">
        <v>0</v>
      </c>
      <c r="E33" s="15">
        <v>0</v>
      </c>
      <c r="F33" s="15">
        <v>0</v>
      </c>
      <c r="G33" s="15">
        <v>0</v>
      </c>
      <c r="H33" s="15">
        <v>0</v>
      </c>
      <c r="I33" s="15">
        <v>0</v>
      </c>
      <c r="J33" s="418">
        <v>5</v>
      </c>
      <c r="K33" s="427" t="s">
        <v>58</v>
      </c>
      <c r="L33" s="427" t="s">
        <v>49</v>
      </c>
      <c r="M33" s="416">
        <v>0</v>
      </c>
      <c r="N33" s="416">
        <v>0</v>
      </c>
      <c r="O33" s="417">
        <v>0</v>
      </c>
      <c r="P33" s="417">
        <v>130</v>
      </c>
      <c r="Q33" s="417">
        <v>0</v>
      </c>
    </row>
    <row r="34" spans="1:18" s="7" customFormat="1" x14ac:dyDescent="0.3">
      <c r="A34" s="445"/>
      <c r="B34" s="8" t="s">
        <v>33</v>
      </c>
      <c r="C34" s="9">
        <f t="shared" si="0"/>
        <v>179</v>
      </c>
      <c r="D34" s="14">
        <v>0</v>
      </c>
      <c r="E34" s="15">
        <v>74</v>
      </c>
      <c r="F34" s="15">
        <v>2</v>
      </c>
      <c r="G34" s="15">
        <v>0</v>
      </c>
      <c r="H34" s="15">
        <v>4</v>
      </c>
      <c r="I34" s="15">
        <v>99</v>
      </c>
      <c r="J34" s="419"/>
      <c r="K34" s="428"/>
      <c r="L34" s="428"/>
      <c r="M34" s="416">
        <v>0</v>
      </c>
      <c r="N34" s="416">
        <v>0</v>
      </c>
      <c r="O34" s="417">
        <v>0</v>
      </c>
      <c r="P34" s="417">
        <v>130</v>
      </c>
      <c r="Q34" s="417">
        <v>0</v>
      </c>
    </row>
    <row r="35" spans="1:18" x14ac:dyDescent="0.3">
      <c r="A35" s="444" t="s">
        <v>27</v>
      </c>
      <c r="B35" s="8" t="s">
        <v>4</v>
      </c>
      <c r="C35" s="9">
        <f t="shared" si="0"/>
        <v>9</v>
      </c>
      <c r="D35" s="20">
        <v>0</v>
      </c>
      <c r="E35" s="20">
        <v>2</v>
      </c>
      <c r="F35" s="20">
        <v>2</v>
      </c>
      <c r="G35" s="20">
        <v>1</v>
      </c>
      <c r="H35" s="20">
        <v>2</v>
      </c>
      <c r="I35" s="20">
        <v>2</v>
      </c>
      <c r="J35" s="418">
        <v>5</v>
      </c>
      <c r="K35" s="426"/>
      <c r="L35" s="426"/>
      <c r="M35" s="416"/>
      <c r="N35" s="416"/>
      <c r="O35" s="417"/>
      <c r="P35" s="417">
        <v>5529.5</v>
      </c>
      <c r="Q35" s="417"/>
      <c r="R35" s="7"/>
    </row>
    <row r="36" spans="1:18" x14ac:dyDescent="0.3">
      <c r="A36" s="445"/>
      <c r="B36" s="8" t="s">
        <v>33</v>
      </c>
      <c r="C36" s="9">
        <f t="shared" si="0"/>
        <v>5</v>
      </c>
      <c r="D36" s="20">
        <v>0</v>
      </c>
      <c r="E36" s="20">
        <v>4</v>
      </c>
      <c r="F36" s="20">
        <v>1</v>
      </c>
      <c r="G36" s="20">
        <v>0</v>
      </c>
      <c r="H36" s="20">
        <v>0</v>
      </c>
      <c r="I36" s="20">
        <v>0</v>
      </c>
      <c r="J36" s="419"/>
      <c r="K36" s="426"/>
      <c r="L36" s="426"/>
      <c r="M36" s="416"/>
      <c r="N36" s="416"/>
      <c r="O36" s="417"/>
      <c r="P36" s="417"/>
      <c r="Q36" s="417"/>
      <c r="R36" s="7"/>
    </row>
    <row r="37" spans="1:18" x14ac:dyDescent="0.3">
      <c r="A37" s="444" t="s">
        <v>26</v>
      </c>
      <c r="B37" s="8" t="s">
        <v>4</v>
      </c>
      <c r="C37" s="9">
        <f t="shared" si="0"/>
        <v>0</v>
      </c>
      <c r="D37" s="20">
        <v>0</v>
      </c>
      <c r="E37" s="20">
        <v>0</v>
      </c>
      <c r="F37" s="20">
        <v>0</v>
      </c>
      <c r="G37" s="20">
        <v>0</v>
      </c>
      <c r="H37" s="20">
        <v>0</v>
      </c>
      <c r="I37" s="20">
        <v>0</v>
      </c>
      <c r="J37" s="418">
        <v>5</v>
      </c>
      <c r="K37" s="427" t="s">
        <v>59</v>
      </c>
      <c r="L37" s="427" t="s">
        <v>45</v>
      </c>
      <c r="M37" s="416"/>
      <c r="N37" s="416"/>
      <c r="O37" s="417"/>
      <c r="P37" s="417"/>
      <c r="Q37" s="417"/>
      <c r="R37" s="7"/>
    </row>
    <row r="38" spans="1:18" x14ac:dyDescent="0.3">
      <c r="A38" s="445"/>
      <c r="B38" s="8" t="s">
        <v>33</v>
      </c>
      <c r="C38" s="9">
        <f t="shared" si="0"/>
        <v>1160</v>
      </c>
      <c r="D38" s="20">
        <v>0</v>
      </c>
      <c r="E38" s="20">
        <v>5</v>
      </c>
      <c r="F38" s="20">
        <v>1</v>
      </c>
      <c r="G38" s="20">
        <v>3</v>
      </c>
      <c r="H38" s="20">
        <v>28</v>
      </c>
      <c r="I38" s="20">
        <v>1123</v>
      </c>
      <c r="J38" s="419"/>
      <c r="K38" s="428"/>
      <c r="L38" s="428"/>
      <c r="M38" s="416"/>
      <c r="N38" s="416"/>
      <c r="O38" s="417"/>
      <c r="P38" s="417"/>
      <c r="Q38" s="417"/>
      <c r="R38" s="7"/>
    </row>
    <row r="39" spans="1:18" x14ac:dyDescent="0.3">
      <c r="A39" s="444" t="s">
        <v>21</v>
      </c>
      <c r="B39" s="8" t="s">
        <v>4</v>
      </c>
      <c r="C39" s="9">
        <f t="shared" si="0"/>
        <v>0</v>
      </c>
      <c r="D39" s="14">
        <v>0</v>
      </c>
      <c r="E39" s="15">
        <v>0</v>
      </c>
      <c r="F39" s="15">
        <v>0</v>
      </c>
      <c r="G39" s="15">
        <v>0</v>
      </c>
      <c r="H39" s="15">
        <v>0</v>
      </c>
      <c r="I39" s="15">
        <v>0</v>
      </c>
      <c r="J39" s="418">
        <v>10</v>
      </c>
      <c r="K39" s="427" t="s">
        <v>60</v>
      </c>
      <c r="L39" s="427" t="s">
        <v>45</v>
      </c>
      <c r="M39" s="416">
        <v>2</v>
      </c>
      <c r="N39" s="416">
        <v>0</v>
      </c>
      <c r="O39" s="417">
        <v>0</v>
      </c>
      <c r="P39" s="417">
        <v>0</v>
      </c>
      <c r="Q39" s="417">
        <v>227917.26</v>
      </c>
    </row>
    <row r="40" spans="1:18" x14ac:dyDescent="0.3">
      <c r="A40" s="445"/>
      <c r="B40" s="8" t="s">
        <v>33</v>
      </c>
      <c r="C40" s="9">
        <f t="shared" si="0"/>
        <v>34</v>
      </c>
      <c r="D40" s="14">
        <v>14</v>
      </c>
      <c r="E40" s="15">
        <v>7</v>
      </c>
      <c r="F40" s="15">
        <v>6</v>
      </c>
      <c r="G40" s="15">
        <v>0</v>
      </c>
      <c r="H40" s="15">
        <v>4</v>
      </c>
      <c r="I40" s="15">
        <v>3</v>
      </c>
      <c r="J40" s="419"/>
      <c r="K40" s="428"/>
      <c r="L40" s="428"/>
      <c r="M40" s="416"/>
      <c r="N40" s="416">
        <v>0</v>
      </c>
      <c r="O40" s="417">
        <v>0</v>
      </c>
      <c r="P40" s="417">
        <v>0</v>
      </c>
      <c r="Q40" s="417">
        <v>227917.26</v>
      </c>
    </row>
    <row r="41" spans="1:18" x14ac:dyDescent="0.3">
      <c r="A41" s="446" t="s">
        <v>22</v>
      </c>
      <c r="B41" s="18" t="s">
        <v>4</v>
      </c>
      <c r="C41" s="9">
        <f t="shared" si="0"/>
        <v>0</v>
      </c>
      <c r="D41" s="14">
        <v>0</v>
      </c>
      <c r="E41" s="14">
        <v>0</v>
      </c>
      <c r="F41" s="14">
        <v>0</v>
      </c>
      <c r="G41" s="14">
        <v>0</v>
      </c>
      <c r="H41" s="14">
        <v>0</v>
      </c>
      <c r="I41" s="14">
        <v>0</v>
      </c>
      <c r="J41" s="418" t="s">
        <v>68</v>
      </c>
      <c r="K41" s="427" t="s">
        <v>61</v>
      </c>
      <c r="L41" s="427" t="s">
        <v>45</v>
      </c>
      <c r="M41" s="416">
        <v>0</v>
      </c>
      <c r="N41" s="416">
        <v>0</v>
      </c>
      <c r="O41" s="417">
        <v>742977</v>
      </c>
      <c r="P41" s="417">
        <v>0</v>
      </c>
      <c r="Q41" s="417">
        <v>0</v>
      </c>
    </row>
    <row r="42" spans="1:18" x14ac:dyDescent="0.3">
      <c r="A42" s="447"/>
      <c r="B42" s="18" t="s">
        <v>33</v>
      </c>
      <c r="C42" s="19">
        <f t="shared" si="0"/>
        <v>2446040.4699999997</v>
      </c>
      <c r="D42" s="19">
        <v>231270</v>
      </c>
      <c r="E42" s="19">
        <v>880797</v>
      </c>
      <c r="F42" s="19">
        <v>522993.47</v>
      </c>
      <c r="G42" s="19">
        <v>93180</v>
      </c>
      <c r="H42" s="19">
        <v>278000</v>
      </c>
      <c r="I42" s="19">
        <v>439800</v>
      </c>
      <c r="J42" s="419"/>
      <c r="K42" s="428"/>
      <c r="L42" s="428"/>
      <c r="M42" s="416">
        <v>0</v>
      </c>
      <c r="N42" s="416">
        <v>0</v>
      </c>
      <c r="O42" s="417">
        <v>742977</v>
      </c>
      <c r="P42" s="417">
        <v>0</v>
      </c>
      <c r="Q42" s="417">
        <v>0</v>
      </c>
    </row>
    <row r="43" spans="1:18" x14ac:dyDescent="0.3">
      <c r="A43" s="444" t="s">
        <v>23</v>
      </c>
      <c r="B43" s="8" t="s">
        <v>4</v>
      </c>
      <c r="C43" s="9">
        <f t="shared" si="0"/>
        <v>0</v>
      </c>
      <c r="D43" s="9">
        <v>0</v>
      </c>
      <c r="E43" s="9">
        <v>0</v>
      </c>
      <c r="F43" s="9">
        <v>0</v>
      </c>
      <c r="G43" s="9">
        <v>0</v>
      </c>
      <c r="H43" s="9">
        <v>0</v>
      </c>
      <c r="I43" s="9">
        <v>0</v>
      </c>
      <c r="J43" s="418">
        <v>6</v>
      </c>
      <c r="K43" s="427" t="s">
        <v>62</v>
      </c>
      <c r="L43" s="427" t="s">
        <v>45</v>
      </c>
      <c r="M43" s="416"/>
      <c r="N43" s="416"/>
      <c r="O43" s="417"/>
      <c r="P43" s="417"/>
      <c r="Q43" s="417"/>
    </row>
    <row r="44" spans="1:18" x14ac:dyDescent="0.3">
      <c r="A44" s="445"/>
      <c r="B44" s="8" t="s">
        <v>33</v>
      </c>
      <c r="C44" s="9">
        <f t="shared" si="0"/>
        <v>0</v>
      </c>
      <c r="D44" s="9">
        <v>0</v>
      </c>
      <c r="E44" s="9">
        <v>0</v>
      </c>
      <c r="F44" s="9">
        <v>0</v>
      </c>
      <c r="G44" s="9">
        <v>0</v>
      </c>
      <c r="H44" s="9">
        <v>0</v>
      </c>
      <c r="I44" s="9">
        <v>0</v>
      </c>
      <c r="J44" s="419"/>
      <c r="K44" s="428"/>
      <c r="L44" s="428"/>
      <c r="M44" s="416"/>
      <c r="N44" s="416"/>
      <c r="O44" s="417"/>
      <c r="P44" s="417"/>
      <c r="Q44" s="417"/>
    </row>
    <row r="45" spans="1:18" x14ac:dyDescent="0.3">
      <c r="A45" s="444" t="s">
        <v>24</v>
      </c>
      <c r="B45" s="8" t="s">
        <v>4</v>
      </c>
      <c r="C45" s="9">
        <f t="shared" si="0"/>
        <v>0</v>
      </c>
      <c r="D45" s="15">
        <v>0</v>
      </c>
      <c r="E45" s="15">
        <v>0</v>
      </c>
      <c r="F45" s="15">
        <v>0</v>
      </c>
      <c r="G45" s="15">
        <v>0</v>
      </c>
      <c r="H45" s="15">
        <v>0</v>
      </c>
      <c r="I45" s="15">
        <v>0</v>
      </c>
      <c r="J45" s="418">
        <v>6</v>
      </c>
      <c r="K45" s="420" t="s">
        <v>63</v>
      </c>
      <c r="L45" s="420" t="s">
        <v>50</v>
      </c>
      <c r="M45" s="416"/>
      <c r="N45" s="416"/>
      <c r="O45" s="417"/>
      <c r="P45" s="417"/>
      <c r="Q45" s="417"/>
    </row>
    <row r="46" spans="1:18" x14ac:dyDescent="0.3">
      <c r="A46" s="445"/>
      <c r="B46" s="8" t="s">
        <v>33</v>
      </c>
      <c r="C46" s="9">
        <f t="shared" si="0"/>
        <v>249</v>
      </c>
      <c r="D46" s="15">
        <v>124</v>
      </c>
      <c r="E46" s="15">
        <v>62</v>
      </c>
      <c r="F46" s="15">
        <v>36</v>
      </c>
      <c r="G46" s="15">
        <v>4</v>
      </c>
      <c r="H46" s="15">
        <v>1</v>
      </c>
      <c r="I46" s="15">
        <v>22</v>
      </c>
      <c r="J46" s="419"/>
      <c r="K46" s="421"/>
      <c r="L46" s="421"/>
      <c r="M46" s="416"/>
      <c r="N46" s="416"/>
      <c r="O46" s="417"/>
      <c r="P46" s="417"/>
      <c r="Q46" s="417"/>
    </row>
    <row r="47" spans="1:18" x14ac:dyDescent="0.3">
      <c r="A47" s="444" t="s">
        <v>14</v>
      </c>
      <c r="B47" s="8" t="s">
        <v>4</v>
      </c>
      <c r="C47" s="9">
        <f t="shared" si="0"/>
        <v>1</v>
      </c>
      <c r="D47" s="15">
        <v>0</v>
      </c>
      <c r="E47" s="15">
        <v>0</v>
      </c>
      <c r="F47" s="15">
        <v>0</v>
      </c>
      <c r="G47" s="15">
        <v>1</v>
      </c>
      <c r="H47" s="15">
        <v>0</v>
      </c>
      <c r="I47" s="15">
        <v>0</v>
      </c>
      <c r="J47" s="418">
        <v>3</v>
      </c>
      <c r="K47" s="426"/>
      <c r="L47" s="426"/>
      <c r="M47" s="416"/>
      <c r="N47" s="416"/>
      <c r="O47" s="417"/>
      <c r="P47" s="417"/>
      <c r="Q47" s="417"/>
    </row>
    <row r="48" spans="1:18" x14ac:dyDescent="0.3">
      <c r="A48" s="445"/>
      <c r="B48" s="8" t="s">
        <v>33</v>
      </c>
      <c r="C48" s="9">
        <f t="shared" si="0"/>
        <v>0</v>
      </c>
      <c r="D48" s="15">
        <v>0</v>
      </c>
      <c r="E48" s="15">
        <v>0</v>
      </c>
      <c r="F48" s="15">
        <v>0</v>
      </c>
      <c r="G48" s="15">
        <v>0</v>
      </c>
      <c r="H48" s="15">
        <v>0</v>
      </c>
      <c r="I48" s="15">
        <v>0</v>
      </c>
      <c r="J48" s="419"/>
      <c r="K48" s="426"/>
      <c r="L48" s="426"/>
      <c r="M48" s="416"/>
      <c r="N48" s="416"/>
      <c r="O48" s="417"/>
      <c r="P48" s="417"/>
      <c r="Q48" s="417"/>
    </row>
    <row r="49" spans="1:17" x14ac:dyDescent="0.3">
      <c r="A49" s="444" t="s">
        <v>28</v>
      </c>
      <c r="B49" s="8" t="s">
        <v>4</v>
      </c>
      <c r="C49" s="9">
        <f t="shared" si="0"/>
        <v>100</v>
      </c>
      <c r="D49" s="15">
        <v>0</v>
      </c>
      <c r="E49" s="15">
        <v>0</v>
      </c>
      <c r="F49" s="15">
        <v>0</v>
      </c>
      <c r="G49" s="15">
        <v>50</v>
      </c>
      <c r="H49" s="15">
        <v>0</v>
      </c>
      <c r="I49" s="15">
        <v>50</v>
      </c>
      <c r="J49" s="418">
        <v>9</v>
      </c>
      <c r="K49" s="426"/>
      <c r="L49" s="426"/>
      <c r="M49" s="416"/>
      <c r="N49" s="416"/>
      <c r="O49" s="417"/>
      <c r="P49" s="417"/>
      <c r="Q49" s="417"/>
    </row>
    <row r="50" spans="1:17" x14ac:dyDescent="0.3">
      <c r="A50" s="445"/>
      <c r="B50" s="8" t="s">
        <v>33</v>
      </c>
      <c r="C50" s="9">
        <f t="shared" si="0"/>
        <v>0</v>
      </c>
      <c r="D50" s="15">
        <v>0</v>
      </c>
      <c r="E50" s="15">
        <v>0</v>
      </c>
      <c r="F50" s="15">
        <v>0</v>
      </c>
      <c r="G50" s="15">
        <v>0</v>
      </c>
      <c r="H50" s="15">
        <v>0</v>
      </c>
      <c r="I50" s="15">
        <v>0</v>
      </c>
      <c r="J50" s="419"/>
      <c r="K50" s="426"/>
      <c r="L50" s="426"/>
      <c r="M50" s="416"/>
      <c r="N50" s="416"/>
      <c r="O50" s="417"/>
      <c r="P50" s="417"/>
      <c r="Q50" s="417"/>
    </row>
    <row r="51" spans="1:17" x14ac:dyDescent="0.3">
      <c r="A51" s="444" t="s">
        <v>29</v>
      </c>
      <c r="B51" s="8" t="s">
        <v>4</v>
      </c>
      <c r="C51" s="9">
        <f t="shared" si="0"/>
        <v>20</v>
      </c>
      <c r="D51" s="14">
        <v>0</v>
      </c>
      <c r="E51" s="14">
        <v>0</v>
      </c>
      <c r="F51" s="14">
        <v>0</v>
      </c>
      <c r="G51" s="14">
        <v>0</v>
      </c>
      <c r="H51" s="14">
        <v>0</v>
      </c>
      <c r="I51" s="14">
        <v>20</v>
      </c>
      <c r="J51" s="418">
        <v>10</v>
      </c>
      <c r="K51" s="426"/>
      <c r="L51" s="426"/>
      <c r="M51" s="416"/>
      <c r="N51" s="416"/>
      <c r="O51" s="417"/>
      <c r="P51" s="417"/>
      <c r="Q51" s="417"/>
    </row>
    <row r="52" spans="1:17" x14ac:dyDescent="0.3">
      <c r="A52" s="445"/>
      <c r="B52" s="8" t="s">
        <v>33</v>
      </c>
      <c r="C52" s="9">
        <f t="shared" si="0"/>
        <v>0</v>
      </c>
      <c r="D52" s="14">
        <v>0</v>
      </c>
      <c r="E52" s="14">
        <v>0</v>
      </c>
      <c r="F52" s="14">
        <v>0</v>
      </c>
      <c r="G52" s="14">
        <v>0</v>
      </c>
      <c r="H52" s="14">
        <v>0</v>
      </c>
      <c r="I52" s="14">
        <v>0</v>
      </c>
      <c r="J52" s="419"/>
      <c r="K52" s="426"/>
      <c r="L52" s="426"/>
      <c r="M52" s="416"/>
      <c r="N52" s="416"/>
      <c r="O52" s="417"/>
      <c r="P52" s="417"/>
      <c r="Q52" s="417"/>
    </row>
    <row r="53" spans="1:17" x14ac:dyDescent="0.3">
      <c r="A53" s="444" t="s">
        <v>12</v>
      </c>
      <c r="B53" s="8" t="s">
        <v>4</v>
      </c>
      <c r="C53" s="9">
        <f t="shared" si="0"/>
        <v>411</v>
      </c>
      <c r="D53" s="14">
        <v>0</v>
      </c>
      <c r="E53" s="14">
        <v>0</v>
      </c>
      <c r="F53" s="14">
        <v>137</v>
      </c>
      <c r="G53" s="14">
        <v>137</v>
      </c>
      <c r="H53" s="14">
        <v>137</v>
      </c>
      <c r="I53" s="14">
        <v>0</v>
      </c>
      <c r="J53" s="418">
        <v>8</v>
      </c>
      <c r="K53" s="420" t="s">
        <v>53</v>
      </c>
      <c r="L53" s="420" t="s">
        <v>50</v>
      </c>
      <c r="M53" s="416"/>
      <c r="N53" s="416"/>
      <c r="O53" s="417"/>
      <c r="P53" s="417"/>
      <c r="Q53" s="417"/>
    </row>
    <row r="54" spans="1:17" x14ac:dyDescent="0.3">
      <c r="A54" s="445"/>
      <c r="B54" s="8" t="s">
        <v>33</v>
      </c>
      <c r="C54" s="9">
        <f t="shared" si="0"/>
        <v>210</v>
      </c>
      <c r="D54" s="14">
        <v>56</v>
      </c>
      <c r="E54" s="14">
        <v>123</v>
      </c>
      <c r="F54" s="14">
        <v>24</v>
      </c>
      <c r="G54" s="14">
        <v>3</v>
      </c>
      <c r="H54" s="14">
        <v>1</v>
      </c>
      <c r="I54" s="14">
        <v>3</v>
      </c>
      <c r="J54" s="419"/>
      <c r="K54" s="421"/>
      <c r="L54" s="421"/>
      <c r="M54" s="416"/>
      <c r="N54" s="416"/>
      <c r="O54" s="417"/>
      <c r="P54" s="417"/>
      <c r="Q54" s="417"/>
    </row>
    <row r="55" spans="1:17" x14ac:dyDescent="0.3">
      <c r="A55" s="444" t="s">
        <v>30</v>
      </c>
      <c r="B55" s="8" t="s">
        <v>4</v>
      </c>
      <c r="C55" s="9">
        <f t="shared" si="0"/>
        <v>0</v>
      </c>
      <c r="D55" s="20">
        <v>0</v>
      </c>
      <c r="E55" s="20">
        <v>0</v>
      </c>
      <c r="F55" s="20">
        <v>0</v>
      </c>
      <c r="G55" s="20">
        <v>0</v>
      </c>
      <c r="H55" s="20">
        <v>0</v>
      </c>
      <c r="I55" s="20">
        <v>0</v>
      </c>
      <c r="J55" s="418">
        <v>8</v>
      </c>
      <c r="K55" s="426"/>
      <c r="L55" s="426"/>
      <c r="M55" s="416"/>
      <c r="N55" s="416"/>
      <c r="O55" s="417"/>
      <c r="P55" s="417"/>
      <c r="Q55" s="417"/>
    </row>
    <row r="56" spans="1:17" x14ac:dyDescent="0.3">
      <c r="A56" s="445"/>
      <c r="B56" s="8" t="s">
        <v>33</v>
      </c>
      <c r="C56" s="9">
        <f t="shared" si="0"/>
        <v>0</v>
      </c>
      <c r="D56" s="20">
        <v>0</v>
      </c>
      <c r="E56" s="20">
        <v>0</v>
      </c>
      <c r="F56" s="20">
        <v>0</v>
      </c>
      <c r="G56" s="20">
        <v>0</v>
      </c>
      <c r="H56" s="20">
        <v>0</v>
      </c>
      <c r="I56" s="20">
        <v>0</v>
      </c>
      <c r="J56" s="419"/>
      <c r="K56" s="426"/>
      <c r="L56" s="426"/>
      <c r="M56" s="416"/>
      <c r="N56" s="416"/>
      <c r="O56" s="417"/>
      <c r="P56" s="417"/>
      <c r="Q56" s="417"/>
    </row>
    <row r="57" spans="1:17" x14ac:dyDescent="0.3">
      <c r="A57" s="444" t="s">
        <v>13</v>
      </c>
      <c r="B57" s="8" t="s">
        <v>4</v>
      </c>
      <c r="C57" s="9">
        <f t="shared" si="0"/>
        <v>0</v>
      </c>
      <c r="D57" s="14">
        <v>0</v>
      </c>
      <c r="E57" s="14">
        <v>0</v>
      </c>
      <c r="F57" s="14">
        <v>0</v>
      </c>
      <c r="G57" s="14">
        <v>0</v>
      </c>
      <c r="H57" s="14">
        <v>0</v>
      </c>
      <c r="I57" s="14">
        <v>0</v>
      </c>
      <c r="J57" s="418">
        <v>10</v>
      </c>
      <c r="K57" s="420" t="s">
        <v>57</v>
      </c>
      <c r="L57" s="420" t="s">
        <v>48</v>
      </c>
      <c r="M57" s="416"/>
      <c r="N57" s="416"/>
      <c r="O57" s="417"/>
      <c r="P57" s="417"/>
      <c r="Q57" s="417"/>
    </row>
    <row r="58" spans="1:17" x14ac:dyDescent="0.3">
      <c r="A58" s="445"/>
      <c r="B58" s="8" t="s">
        <v>33</v>
      </c>
      <c r="C58" s="9">
        <f t="shared" si="0"/>
        <v>20</v>
      </c>
      <c r="D58" s="21">
        <v>0</v>
      </c>
      <c r="E58" s="21">
        <v>0</v>
      </c>
      <c r="F58" s="21">
        <v>20</v>
      </c>
      <c r="G58" s="21">
        <v>0</v>
      </c>
      <c r="H58" s="21">
        <v>0</v>
      </c>
      <c r="I58" s="21">
        <v>0</v>
      </c>
      <c r="J58" s="419"/>
      <c r="K58" s="421"/>
      <c r="L58" s="421"/>
      <c r="M58" s="416"/>
      <c r="N58" s="416"/>
      <c r="O58" s="417"/>
      <c r="P58" s="417"/>
      <c r="Q58" s="417"/>
    </row>
  </sheetData>
  <sheetProtection password="C71F" sheet="1" objects="1" scenarios="1"/>
  <mergeCells count="247">
    <mergeCell ref="M51:M52"/>
    <mergeCell ref="M53:M54"/>
    <mergeCell ref="M55:M56"/>
    <mergeCell ref="M57:M58"/>
    <mergeCell ref="O33:O34"/>
    <mergeCell ref="J33:J34"/>
    <mergeCell ref="L33:L34"/>
    <mergeCell ref="P31:P32"/>
    <mergeCell ref="Q31:Q32"/>
    <mergeCell ref="P33:P34"/>
    <mergeCell ref="Q33:Q34"/>
    <mergeCell ref="K35:K36"/>
    <mergeCell ref="M35:M36"/>
    <mergeCell ref="N35:N36"/>
    <mergeCell ref="O35:O36"/>
    <mergeCell ref="P35:P36"/>
    <mergeCell ref="Q35:Q36"/>
    <mergeCell ref="J35:J36"/>
    <mergeCell ref="L35:L36"/>
    <mergeCell ref="M37:M38"/>
    <mergeCell ref="N37:N38"/>
    <mergeCell ref="O37:O38"/>
    <mergeCell ref="P37:P38"/>
    <mergeCell ref="Q37:Q38"/>
    <mergeCell ref="P9:P10"/>
    <mergeCell ref="Q9:Q10"/>
    <mergeCell ref="F7:F8"/>
    <mergeCell ref="A5:A8"/>
    <mergeCell ref="B5:C8"/>
    <mergeCell ref="J5:J8"/>
    <mergeCell ref="D7:D8"/>
    <mergeCell ref="E7:E8"/>
    <mergeCell ref="A9:A10"/>
    <mergeCell ref="D5:I6"/>
    <mergeCell ref="G7:G8"/>
    <mergeCell ref="H7:H8"/>
    <mergeCell ref="I7:I8"/>
    <mergeCell ref="A11:A12"/>
    <mergeCell ref="A13:A14"/>
    <mergeCell ref="A15:A16"/>
    <mergeCell ref="A17:A18"/>
    <mergeCell ref="K9:K10"/>
    <mergeCell ref="M9:M10"/>
    <mergeCell ref="N9:N10"/>
    <mergeCell ref="O9:O10"/>
    <mergeCell ref="A29:A30"/>
    <mergeCell ref="J9:J10"/>
    <mergeCell ref="L9:L10"/>
    <mergeCell ref="J11:J12"/>
    <mergeCell ref="J13:J14"/>
    <mergeCell ref="J21:J22"/>
    <mergeCell ref="J23:J24"/>
    <mergeCell ref="J25:J26"/>
    <mergeCell ref="J15:J16"/>
    <mergeCell ref="J17:J18"/>
    <mergeCell ref="J19:J20"/>
    <mergeCell ref="K17:K18"/>
    <mergeCell ref="M17:M18"/>
    <mergeCell ref="N17:N18"/>
    <mergeCell ref="O17:O18"/>
    <mergeCell ref="K25:K26"/>
    <mergeCell ref="A31:A32"/>
    <mergeCell ref="A33:A34"/>
    <mergeCell ref="A35:A36"/>
    <mergeCell ref="A37:A38"/>
    <mergeCell ref="A19:A20"/>
    <mergeCell ref="A21:A22"/>
    <mergeCell ref="A23:A24"/>
    <mergeCell ref="A25:A26"/>
    <mergeCell ref="A27:A28"/>
    <mergeCell ref="A49:A50"/>
    <mergeCell ref="A51:A52"/>
    <mergeCell ref="A53:A54"/>
    <mergeCell ref="A55:A56"/>
    <mergeCell ref="A57:A58"/>
    <mergeCell ref="A39:A40"/>
    <mergeCell ref="A41:A42"/>
    <mergeCell ref="A43:A44"/>
    <mergeCell ref="A45:A46"/>
    <mergeCell ref="A47:A48"/>
    <mergeCell ref="K3:M3"/>
    <mergeCell ref="N3:O3"/>
    <mergeCell ref="K5:K8"/>
    <mergeCell ref="M5:Q5"/>
    <mergeCell ref="M6:Q6"/>
    <mergeCell ref="M7:M8"/>
    <mergeCell ref="N7:O7"/>
    <mergeCell ref="P7:P8"/>
    <mergeCell ref="Q7:Q8"/>
    <mergeCell ref="L5:L8"/>
    <mergeCell ref="Q11:Q12"/>
    <mergeCell ref="K13:K14"/>
    <mergeCell ref="K11:K12"/>
    <mergeCell ref="M11:M12"/>
    <mergeCell ref="N11:N12"/>
    <mergeCell ref="O11:O12"/>
    <mergeCell ref="P11:P12"/>
    <mergeCell ref="L11:L12"/>
    <mergeCell ref="L13:L14"/>
    <mergeCell ref="M13:M14"/>
    <mergeCell ref="N13:N14"/>
    <mergeCell ref="O13:O14"/>
    <mergeCell ref="P13:P14"/>
    <mergeCell ref="Q13:Q14"/>
    <mergeCell ref="P17:P18"/>
    <mergeCell ref="Q17:Q18"/>
    <mergeCell ref="K15:K16"/>
    <mergeCell ref="L15:L16"/>
    <mergeCell ref="L17:L18"/>
    <mergeCell ref="Q19:Q20"/>
    <mergeCell ref="K21:K22"/>
    <mergeCell ref="M21:M22"/>
    <mergeCell ref="N21:N22"/>
    <mergeCell ref="O21:O22"/>
    <mergeCell ref="P21:P22"/>
    <mergeCell ref="Q21:Q22"/>
    <mergeCell ref="K19:K20"/>
    <mergeCell ref="M19:M20"/>
    <mergeCell ref="N19:N20"/>
    <mergeCell ref="O19:O20"/>
    <mergeCell ref="P19:P20"/>
    <mergeCell ref="L21:L22"/>
    <mergeCell ref="L19:L20"/>
    <mergeCell ref="M15:M16"/>
    <mergeCell ref="N15:N16"/>
    <mergeCell ref="O15:O16"/>
    <mergeCell ref="P15:P16"/>
    <mergeCell ref="Q15:Q16"/>
    <mergeCell ref="K23:K24"/>
    <mergeCell ref="L23:L24"/>
    <mergeCell ref="L25:L26"/>
    <mergeCell ref="M27:M28"/>
    <mergeCell ref="N27:N28"/>
    <mergeCell ref="O27:O28"/>
    <mergeCell ref="P27:P28"/>
    <mergeCell ref="Q27:Q28"/>
    <mergeCell ref="M23:M24"/>
    <mergeCell ref="N23:N24"/>
    <mergeCell ref="O23:O24"/>
    <mergeCell ref="P23:P24"/>
    <mergeCell ref="Q23:Q24"/>
    <mergeCell ref="M29:M30"/>
    <mergeCell ref="N29:N30"/>
    <mergeCell ref="O29:O30"/>
    <mergeCell ref="P29:P30"/>
    <mergeCell ref="Q29:Q30"/>
    <mergeCell ref="K27:K28"/>
    <mergeCell ref="M25:M26"/>
    <mergeCell ref="N25:N26"/>
    <mergeCell ref="O25:O26"/>
    <mergeCell ref="P25:P26"/>
    <mergeCell ref="Q25:Q26"/>
    <mergeCell ref="M31:M32"/>
    <mergeCell ref="N31:N32"/>
    <mergeCell ref="O31:O32"/>
    <mergeCell ref="K33:K34"/>
    <mergeCell ref="M33:M34"/>
    <mergeCell ref="N33:N34"/>
    <mergeCell ref="Q45:Q46"/>
    <mergeCell ref="K43:K44"/>
    <mergeCell ref="M43:M44"/>
    <mergeCell ref="N43:N44"/>
    <mergeCell ref="O43:O44"/>
    <mergeCell ref="P43:P44"/>
    <mergeCell ref="Q39:Q40"/>
    <mergeCell ref="K41:K42"/>
    <mergeCell ref="M41:M42"/>
    <mergeCell ref="N41:N42"/>
    <mergeCell ref="O41:O42"/>
    <mergeCell ref="P41:P42"/>
    <mergeCell ref="Q41:Q42"/>
    <mergeCell ref="K39:K40"/>
    <mergeCell ref="M39:M40"/>
    <mergeCell ref="N39:N40"/>
    <mergeCell ref="O39:O40"/>
    <mergeCell ref="P39:P40"/>
    <mergeCell ref="Q43:Q44"/>
    <mergeCell ref="K45:K46"/>
    <mergeCell ref="M45:M46"/>
    <mergeCell ref="N45:N46"/>
    <mergeCell ref="O45:O46"/>
    <mergeCell ref="P45:P46"/>
    <mergeCell ref="Q47:Q48"/>
    <mergeCell ref="K49:K50"/>
    <mergeCell ref="M49:M50"/>
    <mergeCell ref="N49:N50"/>
    <mergeCell ref="O49:O50"/>
    <mergeCell ref="P49:P50"/>
    <mergeCell ref="Q49:Q50"/>
    <mergeCell ref="K47:K48"/>
    <mergeCell ref="M47:M48"/>
    <mergeCell ref="N47:N48"/>
    <mergeCell ref="O47:O48"/>
    <mergeCell ref="P47:P48"/>
    <mergeCell ref="J37:J38"/>
    <mergeCell ref="L37:L38"/>
    <mergeCell ref="J39:J40"/>
    <mergeCell ref="L39:L40"/>
    <mergeCell ref="J27:J28"/>
    <mergeCell ref="L27:L28"/>
    <mergeCell ref="J29:J30"/>
    <mergeCell ref="L29:L30"/>
    <mergeCell ref="J31:J32"/>
    <mergeCell ref="L31:L32"/>
    <mergeCell ref="K37:K38"/>
    <mergeCell ref="K31:K32"/>
    <mergeCell ref="K29:K30"/>
    <mergeCell ref="J57:J58"/>
    <mergeCell ref="K57:K58"/>
    <mergeCell ref="L57:L58"/>
    <mergeCell ref="A1:Q2"/>
    <mergeCell ref="A3:J3"/>
    <mergeCell ref="J53:J54"/>
    <mergeCell ref="K53:K54"/>
    <mergeCell ref="L53:L54"/>
    <mergeCell ref="J55:J56"/>
    <mergeCell ref="K55:K56"/>
    <mergeCell ref="L55:L56"/>
    <mergeCell ref="J47:J48"/>
    <mergeCell ref="L47:L48"/>
    <mergeCell ref="J49:J50"/>
    <mergeCell ref="L49:L50"/>
    <mergeCell ref="J51:J52"/>
    <mergeCell ref="K51:K52"/>
    <mergeCell ref="L51:L52"/>
    <mergeCell ref="J41:J42"/>
    <mergeCell ref="L41:L42"/>
    <mergeCell ref="J43:J44"/>
    <mergeCell ref="L43:L44"/>
    <mergeCell ref="J45:J46"/>
    <mergeCell ref="L45:L46"/>
    <mergeCell ref="N57:N58"/>
    <mergeCell ref="O57:O58"/>
    <mergeCell ref="P57:P58"/>
    <mergeCell ref="Q57:Q58"/>
    <mergeCell ref="N51:N52"/>
    <mergeCell ref="O51:O52"/>
    <mergeCell ref="P51:P52"/>
    <mergeCell ref="Q51:Q52"/>
    <mergeCell ref="N53:N54"/>
    <mergeCell ref="O53:O54"/>
    <mergeCell ref="P53:P54"/>
    <mergeCell ref="Q53:Q54"/>
    <mergeCell ref="N55:N56"/>
    <mergeCell ref="O55:O56"/>
    <mergeCell ref="P55:P56"/>
    <mergeCell ref="Q55:Q56"/>
  </mergeCells>
  <conditionalFormatting sqref="D19:I34 D45:I46 D39:I41 D49:I54 D57:I65496">
    <cfRule type="cellIs" dxfId="497" priority="17" operator="equal">
      <formula>"X"</formula>
    </cfRule>
  </conditionalFormatting>
  <conditionalFormatting sqref="D9:I10">
    <cfRule type="cellIs" dxfId="496" priority="18" operator="equal">
      <formula>"X"</formula>
    </cfRule>
  </conditionalFormatting>
  <conditionalFormatting sqref="D11:I12">
    <cfRule type="cellIs" dxfId="495" priority="16" operator="equal">
      <formula>"X"</formula>
    </cfRule>
  </conditionalFormatting>
  <conditionalFormatting sqref="D17:I18">
    <cfRule type="cellIs" dxfId="494" priority="13" operator="equal">
      <formula>"X"</formula>
    </cfRule>
  </conditionalFormatting>
  <conditionalFormatting sqref="D13:I14">
    <cfRule type="cellIs" dxfId="493" priority="15" operator="equal">
      <formula>"X"</formula>
    </cfRule>
  </conditionalFormatting>
  <conditionalFormatting sqref="D15:I16">
    <cfRule type="cellIs" dxfId="492" priority="14" operator="equal">
      <formula>"X"</formula>
    </cfRule>
  </conditionalFormatting>
  <conditionalFormatting sqref="D37:I38">
    <cfRule type="cellIs" dxfId="491" priority="11" operator="equal">
      <formula>"X"</formula>
    </cfRule>
  </conditionalFormatting>
  <conditionalFormatting sqref="D35:I36">
    <cfRule type="cellIs" dxfId="490" priority="10" operator="equal">
      <formula>"X"</formula>
    </cfRule>
  </conditionalFormatting>
  <conditionalFormatting sqref="D55:I56">
    <cfRule type="cellIs" dxfId="489" priority="8" operator="equal">
      <formula>"X"</formula>
    </cfRule>
  </conditionalFormatting>
  <conditionalFormatting sqref="D47:I48">
    <cfRule type="cellIs" dxfId="488" priority="7" operator="equal">
      <formula>"X"</formula>
    </cfRule>
  </conditionalFormatting>
  <pageMargins left="0.19685039370078741" right="0.23622047244094491" top="0.23622047244094491" bottom="0.15748031496062992" header="0.31496062992125984" footer="0.31496062992125984"/>
  <pageSetup scale="40" fitToHeight="2" orientation="landscape" r:id="rId1"/>
  <ignoredErrors>
    <ignoredError sqref="C9:C58" formulaRange="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05"/>
  <sheetViews>
    <sheetView topLeftCell="A36" zoomScaleNormal="100" workbookViewId="0">
      <selection activeCell="A50" sqref="A50:A51"/>
    </sheetView>
  </sheetViews>
  <sheetFormatPr baseColWidth="10" defaultRowHeight="15" x14ac:dyDescent="0.25"/>
  <cols>
    <col min="1" max="1" width="83.5703125" style="229" customWidth="1"/>
    <col min="5" max="5" width="21.85546875" customWidth="1"/>
    <col min="6" max="6" width="13.7109375" bestFit="1" customWidth="1"/>
    <col min="7" max="13" width="11.5703125" bestFit="1" customWidth="1"/>
    <col min="16" max="16" width="19.140625" customWidth="1"/>
    <col min="17" max="17" width="11.5703125" bestFit="1" customWidth="1"/>
    <col min="18" max="18" width="16.28515625" bestFit="1" customWidth="1"/>
    <col min="19" max="19" width="17.7109375" bestFit="1" customWidth="1"/>
    <col min="20" max="20" width="30.140625" customWidth="1"/>
    <col min="21" max="21" width="149.7109375" customWidth="1"/>
    <col min="22" max="22" width="77.42578125" customWidth="1"/>
  </cols>
  <sheetData>
    <row r="1" spans="1:23" ht="15.75" thickBot="1" x14ac:dyDescent="0.3"/>
    <row r="2" spans="1:23" x14ac:dyDescent="0.25">
      <c r="A2" s="483" t="s">
        <v>71</v>
      </c>
      <c r="B2" s="471" t="s">
        <v>72</v>
      </c>
      <c r="C2" s="492" t="s">
        <v>224</v>
      </c>
      <c r="D2" s="492" t="s">
        <v>267</v>
      </c>
      <c r="E2" s="471" t="s">
        <v>1</v>
      </c>
      <c r="F2" s="471"/>
      <c r="G2" s="575" t="s">
        <v>204</v>
      </c>
      <c r="H2" s="576"/>
      <c r="I2" s="576"/>
      <c r="J2" s="576"/>
      <c r="K2" s="576"/>
      <c r="L2" s="576"/>
      <c r="M2" s="492" t="s">
        <v>74</v>
      </c>
      <c r="N2" s="492" t="s">
        <v>75</v>
      </c>
      <c r="O2" s="492" t="s">
        <v>35</v>
      </c>
      <c r="P2" s="485" t="s">
        <v>36</v>
      </c>
      <c r="Q2" s="485"/>
      <c r="R2" s="485"/>
      <c r="S2" s="485"/>
      <c r="T2" s="485"/>
      <c r="U2" s="471"/>
      <c r="V2" s="471"/>
      <c r="W2" s="191"/>
    </row>
    <row r="3" spans="1:23" x14ac:dyDescent="0.25">
      <c r="A3" s="491"/>
      <c r="B3" s="471"/>
      <c r="C3" s="491"/>
      <c r="D3" s="491"/>
      <c r="E3" s="471"/>
      <c r="F3" s="471"/>
      <c r="G3" s="506"/>
      <c r="H3" s="507"/>
      <c r="I3" s="507"/>
      <c r="J3" s="507"/>
      <c r="K3" s="507"/>
      <c r="L3" s="507"/>
      <c r="M3" s="491"/>
      <c r="N3" s="491"/>
      <c r="O3" s="491"/>
      <c r="P3" s="471" t="s">
        <v>37</v>
      </c>
      <c r="Q3" s="471"/>
      <c r="R3" s="471"/>
      <c r="S3" s="471"/>
      <c r="T3" s="471"/>
      <c r="U3" s="471"/>
      <c r="V3" s="471"/>
      <c r="W3" s="191"/>
    </row>
    <row r="4" spans="1:23" ht="15" customHeight="1" x14ac:dyDescent="0.25">
      <c r="A4" s="491"/>
      <c r="B4" s="471"/>
      <c r="C4" s="491"/>
      <c r="D4" s="491"/>
      <c r="E4" s="471"/>
      <c r="F4" s="471"/>
      <c r="G4" s="471" t="s">
        <v>31</v>
      </c>
      <c r="H4" s="518" t="s">
        <v>52</v>
      </c>
      <c r="I4" s="518" t="s">
        <v>32</v>
      </c>
      <c r="J4" s="518" t="s">
        <v>64</v>
      </c>
      <c r="K4" s="518" t="s">
        <v>65</v>
      </c>
      <c r="L4" s="518" t="s">
        <v>66</v>
      </c>
      <c r="M4" s="491"/>
      <c r="N4" s="491"/>
      <c r="O4" s="491"/>
      <c r="P4" s="483" t="s">
        <v>38</v>
      </c>
      <c r="Q4" s="471" t="s">
        <v>39</v>
      </c>
      <c r="R4" s="471"/>
      <c r="S4" s="483" t="s">
        <v>40</v>
      </c>
      <c r="T4" s="483" t="s">
        <v>41</v>
      </c>
      <c r="U4" s="483" t="s">
        <v>268</v>
      </c>
      <c r="V4" s="483" t="s">
        <v>269</v>
      </c>
      <c r="W4" s="191"/>
    </row>
    <row r="5" spans="1:23" ht="30" x14ac:dyDescent="0.25">
      <c r="A5" s="484"/>
      <c r="B5" s="471"/>
      <c r="C5" s="484"/>
      <c r="D5" s="484"/>
      <c r="E5" s="471"/>
      <c r="F5" s="471"/>
      <c r="G5" s="471"/>
      <c r="H5" s="518"/>
      <c r="I5" s="518"/>
      <c r="J5" s="518"/>
      <c r="K5" s="518"/>
      <c r="L5" s="518"/>
      <c r="M5" s="484"/>
      <c r="N5" s="484"/>
      <c r="O5" s="484"/>
      <c r="P5" s="484"/>
      <c r="Q5" s="136" t="s">
        <v>42</v>
      </c>
      <c r="R5" s="136" t="s">
        <v>43</v>
      </c>
      <c r="S5" s="484"/>
      <c r="T5" s="484"/>
      <c r="U5" s="484"/>
      <c r="V5" s="484"/>
      <c r="W5" s="191"/>
    </row>
    <row r="6" spans="1:23" x14ac:dyDescent="0.25">
      <c r="A6" s="569" t="s">
        <v>270</v>
      </c>
      <c r="B6" s="563"/>
      <c r="C6" s="563" t="s">
        <v>226</v>
      </c>
      <c r="D6" s="563" t="s">
        <v>227</v>
      </c>
      <c r="E6" s="208" t="s">
        <v>4</v>
      </c>
      <c r="F6" s="129">
        <f>SUM(G6:L6)</f>
        <v>0</v>
      </c>
      <c r="G6" s="133"/>
      <c r="H6" s="133"/>
      <c r="I6" s="133"/>
      <c r="J6" s="133"/>
      <c r="K6" s="134"/>
      <c r="L6" s="133"/>
      <c r="M6" s="571">
        <v>5</v>
      </c>
      <c r="N6" s="304"/>
      <c r="O6" s="304"/>
      <c r="P6" s="304"/>
      <c r="Q6" s="304"/>
      <c r="R6" s="304"/>
      <c r="S6" s="305"/>
      <c r="T6" s="304"/>
      <c r="U6" s="573"/>
      <c r="V6" s="559"/>
      <c r="W6" s="192"/>
    </row>
    <row r="7" spans="1:23" x14ac:dyDescent="0.25">
      <c r="A7" s="570"/>
      <c r="B7" s="564"/>
      <c r="C7" s="564"/>
      <c r="D7" s="564"/>
      <c r="E7" s="208" t="s">
        <v>79</v>
      </c>
      <c r="F7" s="129">
        <f>F9+F17</f>
        <v>142</v>
      </c>
      <c r="G7" s="133">
        <f t="shared" ref="G7:H7" si="0">G9+G17</f>
        <v>78</v>
      </c>
      <c r="H7" s="133">
        <f t="shared" si="0"/>
        <v>56</v>
      </c>
      <c r="I7" s="133">
        <f>I9+I17</f>
        <v>5</v>
      </c>
      <c r="J7" s="133">
        <f>J9+J17</f>
        <v>3</v>
      </c>
      <c r="K7" s="133">
        <f>K9+K17</f>
        <v>0</v>
      </c>
      <c r="L7" s="133">
        <f>L9+L17</f>
        <v>0</v>
      </c>
      <c r="M7" s="572"/>
      <c r="N7" s="304"/>
      <c r="O7" s="304"/>
      <c r="P7" s="134">
        <f>P9+P17</f>
        <v>2</v>
      </c>
      <c r="Q7" s="306"/>
      <c r="R7" s="304"/>
      <c r="S7" s="306">
        <f>S9+S17</f>
        <v>4334.2</v>
      </c>
      <c r="T7" s="304"/>
      <c r="U7" s="574"/>
      <c r="V7" s="560"/>
      <c r="W7" s="192"/>
    </row>
    <row r="8" spans="1:23" x14ac:dyDescent="0.25">
      <c r="A8" s="561" t="s">
        <v>271</v>
      </c>
      <c r="B8" s="563"/>
      <c r="C8" s="563"/>
      <c r="D8" s="563"/>
      <c r="E8" s="80" t="s">
        <v>4</v>
      </c>
      <c r="F8" s="129">
        <f>SUM(G8:L8)</f>
        <v>0</v>
      </c>
      <c r="G8" s="82"/>
      <c r="H8" s="82"/>
      <c r="I8" s="82"/>
      <c r="J8" s="158"/>
      <c r="K8" s="158"/>
      <c r="L8" s="158"/>
      <c r="M8" s="158"/>
      <c r="N8" s="209"/>
      <c r="O8" s="209"/>
      <c r="P8" s="209"/>
      <c r="Q8" s="209"/>
      <c r="R8" s="209"/>
      <c r="S8" s="210"/>
      <c r="T8" s="209"/>
      <c r="U8" s="565"/>
      <c r="V8" s="567"/>
      <c r="W8" s="194"/>
    </row>
    <row r="9" spans="1:23" x14ac:dyDescent="0.25">
      <c r="A9" s="562"/>
      <c r="B9" s="564"/>
      <c r="C9" s="564"/>
      <c r="D9" s="564"/>
      <c r="E9" s="80" t="s">
        <v>79</v>
      </c>
      <c r="F9" s="129">
        <f>SUM(G9:K9)</f>
        <v>3</v>
      </c>
      <c r="G9" s="82">
        <v>0</v>
      </c>
      <c r="H9" s="82">
        <v>0</v>
      </c>
      <c r="I9" s="82">
        <v>0</v>
      </c>
      <c r="J9" s="158">
        <v>3</v>
      </c>
      <c r="K9" s="158">
        <f>K11+K13+K15</f>
        <v>0</v>
      </c>
      <c r="L9" s="158">
        <f>L11+L13+L15</f>
        <v>0</v>
      </c>
      <c r="M9" s="158"/>
      <c r="N9" s="209"/>
      <c r="O9" s="209"/>
      <c r="P9" s="209"/>
      <c r="Q9" s="209"/>
      <c r="R9" s="209"/>
      <c r="S9" s="210"/>
      <c r="T9" s="209"/>
      <c r="U9" s="566"/>
      <c r="V9" s="568"/>
      <c r="W9" s="194"/>
    </row>
    <row r="10" spans="1:23" x14ac:dyDescent="0.25">
      <c r="A10" s="481" t="s">
        <v>272</v>
      </c>
      <c r="B10" s="563"/>
      <c r="C10" s="563"/>
      <c r="D10" s="563"/>
      <c r="E10" s="80" t="s">
        <v>4</v>
      </c>
      <c r="F10" s="307">
        <f t="shared" ref="F10:F16" si="1">SUM(G10:L10)</f>
        <v>0</v>
      </c>
      <c r="G10" s="308"/>
      <c r="H10" s="308"/>
      <c r="I10" s="308"/>
      <c r="J10" s="309"/>
      <c r="K10" s="309"/>
      <c r="L10" s="309"/>
      <c r="M10" s="158"/>
      <c r="N10" s="209"/>
      <c r="O10" s="209"/>
      <c r="P10" s="209"/>
      <c r="Q10" s="209"/>
      <c r="R10" s="209"/>
      <c r="S10" s="210"/>
      <c r="T10" s="209"/>
      <c r="U10" s="565"/>
      <c r="V10" s="567"/>
      <c r="W10" s="194"/>
    </row>
    <row r="11" spans="1:23" x14ac:dyDescent="0.25">
      <c r="A11" s="482"/>
      <c r="B11" s="564"/>
      <c r="C11" s="564"/>
      <c r="D11" s="564"/>
      <c r="E11" s="80" t="s">
        <v>79</v>
      </c>
      <c r="F11" s="310">
        <f t="shared" si="1"/>
        <v>0</v>
      </c>
      <c r="G11" s="308">
        <v>0</v>
      </c>
      <c r="H11" s="308">
        <v>0</v>
      </c>
      <c r="I11" s="308">
        <v>0</v>
      </c>
      <c r="J11" s="308">
        <v>0</v>
      </c>
      <c r="K11" s="308">
        <v>0</v>
      </c>
      <c r="L11" s="308">
        <v>0</v>
      </c>
      <c r="M11" s="158"/>
      <c r="N11" s="209"/>
      <c r="O11" s="209"/>
      <c r="P11" s="209"/>
      <c r="Q11" s="209"/>
      <c r="R11" s="209"/>
      <c r="S11" s="210"/>
      <c r="T11" s="209"/>
      <c r="U11" s="566"/>
      <c r="V11" s="568"/>
      <c r="W11" s="194"/>
    </row>
    <row r="12" spans="1:23" x14ac:dyDescent="0.25">
      <c r="A12" s="481" t="s">
        <v>273</v>
      </c>
      <c r="B12" s="563"/>
      <c r="C12" s="563"/>
      <c r="D12" s="563"/>
      <c r="E12" s="80" t="s">
        <v>4</v>
      </c>
      <c r="F12" s="307">
        <f t="shared" si="1"/>
        <v>0</v>
      </c>
      <c r="G12" s="308"/>
      <c r="H12" s="311"/>
      <c r="I12" s="311"/>
      <c r="J12" s="312"/>
      <c r="K12" s="312"/>
      <c r="L12" s="312"/>
      <c r="M12" s="158"/>
      <c r="N12" s="209"/>
      <c r="O12" s="209"/>
      <c r="P12" s="209"/>
      <c r="Q12" s="209"/>
      <c r="R12" s="209"/>
      <c r="S12" s="210"/>
      <c r="T12" s="209"/>
      <c r="U12" s="565"/>
      <c r="V12" s="567"/>
      <c r="W12" s="194"/>
    </row>
    <row r="13" spans="1:23" x14ac:dyDescent="0.25">
      <c r="A13" s="482"/>
      <c r="B13" s="564"/>
      <c r="C13" s="564"/>
      <c r="D13" s="564"/>
      <c r="E13" s="80" t="s">
        <v>79</v>
      </c>
      <c r="F13" s="310">
        <f t="shared" si="1"/>
        <v>0</v>
      </c>
      <c r="G13" s="308">
        <v>0</v>
      </c>
      <c r="H13" s="308">
        <v>0</v>
      </c>
      <c r="I13" s="308">
        <v>0</v>
      </c>
      <c r="J13" s="308">
        <v>0</v>
      </c>
      <c r="K13" s="308">
        <v>0</v>
      </c>
      <c r="L13" s="308">
        <v>0</v>
      </c>
      <c r="M13" s="158"/>
      <c r="N13" s="209"/>
      <c r="O13" s="209"/>
      <c r="P13" s="209"/>
      <c r="Q13" s="209"/>
      <c r="R13" s="209"/>
      <c r="S13" s="210"/>
      <c r="T13" s="209"/>
      <c r="U13" s="566"/>
      <c r="V13" s="568"/>
      <c r="W13" s="194"/>
    </row>
    <row r="14" spans="1:23" x14ac:dyDescent="0.25">
      <c r="A14" s="481" t="s">
        <v>274</v>
      </c>
      <c r="B14" s="563"/>
      <c r="C14" s="563"/>
      <c r="D14" s="563"/>
      <c r="E14" s="80" t="s">
        <v>4</v>
      </c>
      <c r="F14" s="307">
        <f t="shared" si="1"/>
        <v>0</v>
      </c>
      <c r="G14" s="308"/>
      <c r="H14" s="311"/>
      <c r="I14" s="311"/>
      <c r="J14" s="312"/>
      <c r="K14" s="312"/>
      <c r="L14" s="312"/>
      <c r="M14" s="158"/>
      <c r="N14" s="209"/>
      <c r="O14" s="209"/>
      <c r="P14" s="209"/>
      <c r="Q14" s="209"/>
      <c r="R14" s="209"/>
      <c r="S14" s="210"/>
      <c r="T14" s="209"/>
      <c r="U14" s="577"/>
      <c r="V14" s="579"/>
      <c r="W14" s="194"/>
    </row>
    <row r="15" spans="1:23" x14ac:dyDescent="0.25">
      <c r="A15" s="482"/>
      <c r="B15" s="564"/>
      <c r="C15" s="564"/>
      <c r="D15" s="564"/>
      <c r="E15" s="80" t="s">
        <v>79</v>
      </c>
      <c r="F15" s="310">
        <f t="shared" si="1"/>
        <v>0</v>
      </c>
      <c r="G15" s="308">
        <v>0</v>
      </c>
      <c r="H15" s="308">
        <v>0</v>
      </c>
      <c r="I15" s="308">
        <v>0</v>
      </c>
      <c r="J15" s="308">
        <v>0</v>
      </c>
      <c r="K15" s="308">
        <v>0</v>
      </c>
      <c r="L15" s="308">
        <v>0</v>
      </c>
      <c r="M15" s="158"/>
      <c r="N15" s="209"/>
      <c r="O15" s="209"/>
      <c r="P15" s="209"/>
      <c r="Q15" s="209"/>
      <c r="R15" s="209"/>
      <c r="S15" s="210"/>
      <c r="T15" s="209"/>
      <c r="U15" s="578"/>
      <c r="V15" s="580"/>
      <c r="W15" s="194"/>
    </row>
    <row r="16" spans="1:23" x14ac:dyDescent="0.25">
      <c r="A16" s="561" t="s">
        <v>275</v>
      </c>
      <c r="B16" s="563"/>
      <c r="C16" s="563"/>
      <c r="D16" s="563"/>
      <c r="E16" s="80" t="s">
        <v>4</v>
      </c>
      <c r="F16" s="129">
        <f t="shared" si="1"/>
        <v>0</v>
      </c>
      <c r="G16" s="314"/>
      <c r="H16" s="314"/>
      <c r="I16" s="314"/>
      <c r="J16" s="315"/>
      <c r="K16" s="315"/>
      <c r="L16" s="315"/>
      <c r="M16" s="158"/>
      <c r="N16" s="209"/>
      <c r="O16" s="209"/>
      <c r="P16" s="209"/>
      <c r="Q16" s="209"/>
      <c r="R16" s="209"/>
      <c r="S16" s="210"/>
      <c r="T16" s="209"/>
      <c r="U16" s="577"/>
      <c r="V16" s="579"/>
      <c r="W16" s="194"/>
    </row>
    <row r="17" spans="1:23" x14ac:dyDescent="0.25">
      <c r="A17" s="562"/>
      <c r="B17" s="564"/>
      <c r="C17" s="564"/>
      <c r="D17" s="564"/>
      <c r="E17" s="80" t="s">
        <v>79</v>
      </c>
      <c r="F17" s="81">
        <f>F19+F29+F31</f>
        <v>139</v>
      </c>
      <c r="G17" s="314">
        <f>G19+G29+G31</f>
        <v>78</v>
      </c>
      <c r="H17" s="314">
        <f t="shared" ref="H17:L17" si="2">H19+H29+H31</f>
        <v>56</v>
      </c>
      <c r="I17" s="314">
        <f t="shared" si="2"/>
        <v>5</v>
      </c>
      <c r="J17" s="314">
        <f t="shared" si="2"/>
        <v>0</v>
      </c>
      <c r="K17" s="314">
        <f t="shared" si="2"/>
        <v>0</v>
      </c>
      <c r="L17" s="314">
        <f t="shared" si="2"/>
        <v>0</v>
      </c>
      <c r="M17" s="158"/>
      <c r="N17" s="209"/>
      <c r="O17" s="209"/>
      <c r="P17" s="314">
        <f>P19+P29+P31</f>
        <v>2</v>
      </c>
      <c r="Q17" s="316"/>
      <c r="R17" s="316"/>
      <c r="S17" s="317">
        <f>S19+S29+S31</f>
        <v>4334.2</v>
      </c>
      <c r="T17" s="316"/>
      <c r="U17" s="578"/>
      <c r="V17" s="580"/>
      <c r="W17" s="194"/>
    </row>
    <row r="18" spans="1:23" x14ac:dyDescent="0.25">
      <c r="A18" s="561" t="s">
        <v>276</v>
      </c>
      <c r="B18" s="563"/>
      <c r="C18" s="563"/>
      <c r="D18" s="563"/>
      <c r="E18" s="80" t="s">
        <v>4</v>
      </c>
      <c r="F18" s="195">
        <f t="shared" ref="F18:F28" si="3">SUM(G18:L18)</f>
        <v>21</v>
      </c>
      <c r="G18" s="82"/>
      <c r="H18" s="82"/>
      <c r="I18" s="82">
        <f t="shared" ref="I18" si="4">I20+I22+I24+I26</f>
        <v>21</v>
      </c>
      <c r="J18" s="158"/>
      <c r="K18" s="158"/>
      <c r="L18" s="158"/>
      <c r="M18" s="158"/>
      <c r="N18" s="209"/>
      <c r="O18" s="209"/>
      <c r="P18" s="209"/>
      <c r="Q18" s="209"/>
      <c r="R18" s="209"/>
      <c r="S18" s="318"/>
      <c r="T18" s="209"/>
      <c r="U18" s="577"/>
      <c r="V18" s="579"/>
      <c r="W18" s="194"/>
    </row>
    <row r="19" spans="1:23" x14ac:dyDescent="0.25">
      <c r="A19" s="562"/>
      <c r="B19" s="564"/>
      <c r="C19" s="564"/>
      <c r="D19" s="564"/>
      <c r="E19" s="80" t="s">
        <v>79</v>
      </c>
      <c r="F19" s="195">
        <f t="shared" si="3"/>
        <v>83</v>
      </c>
      <c r="G19" s="319">
        <f>G21+G23+G25+G27</f>
        <v>36</v>
      </c>
      <c r="H19" s="319">
        <f>H21+H23+H25+H27</f>
        <v>42</v>
      </c>
      <c r="I19" s="319">
        <f>I21+I23+I25+I27</f>
        <v>5</v>
      </c>
      <c r="J19" s="319">
        <f t="shared" ref="J19:L19" si="5">J21+J23+J25+J27</f>
        <v>0</v>
      </c>
      <c r="K19" s="319">
        <f t="shared" si="5"/>
        <v>0</v>
      </c>
      <c r="L19" s="319">
        <f t="shared" si="5"/>
        <v>0</v>
      </c>
      <c r="M19" s="158"/>
      <c r="N19" s="209"/>
      <c r="O19" s="209"/>
      <c r="P19" s="82">
        <f>P21+P23+P25</f>
        <v>2</v>
      </c>
      <c r="Q19" s="321"/>
      <c r="R19" s="321"/>
      <c r="S19" s="322">
        <f>S21+S23+S25</f>
        <v>4334.2</v>
      </c>
      <c r="T19" s="321"/>
      <c r="U19" s="578"/>
      <c r="V19" s="580"/>
      <c r="W19" s="194"/>
    </row>
    <row r="20" spans="1:23" x14ac:dyDescent="0.25">
      <c r="A20" s="481" t="s">
        <v>277</v>
      </c>
      <c r="B20" s="563"/>
      <c r="C20" s="563"/>
      <c r="D20" s="563"/>
      <c r="E20" s="80" t="s">
        <v>4</v>
      </c>
      <c r="F20" s="307">
        <f t="shared" si="3"/>
        <v>21</v>
      </c>
      <c r="G20" s="308"/>
      <c r="H20" s="308"/>
      <c r="I20" s="308">
        <v>21</v>
      </c>
      <c r="J20" s="309"/>
      <c r="K20" s="309"/>
      <c r="L20" s="309"/>
      <c r="M20" s="158"/>
      <c r="N20" s="209"/>
      <c r="O20" s="209"/>
      <c r="P20" s="209"/>
      <c r="Q20" s="209"/>
      <c r="R20" s="209"/>
      <c r="S20" s="211"/>
      <c r="T20" s="209"/>
      <c r="U20" s="581" t="s">
        <v>278</v>
      </c>
      <c r="V20" s="515" t="s">
        <v>279</v>
      </c>
      <c r="W20" s="194"/>
    </row>
    <row r="21" spans="1:23" ht="87" customHeight="1" x14ac:dyDescent="0.25">
      <c r="A21" s="482"/>
      <c r="B21" s="564"/>
      <c r="C21" s="564"/>
      <c r="D21" s="564"/>
      <c r="E21" s="80" t="s">
        <v>79</v>
      </c>
      <c r="F21" s="307">
        <f t="shared" si="3"/>
        <v>21</v>
      </c>
      <c r="G21" s="308">
        <v>21</v>
      </c>
      <c r="H21" s="308">
        <v>0</v>
      </c>
      <c r="I21" s="308">
        <v>0</v>
      </c>
      <c r="J21" s="308">
        <v>0</v>
      </c>
      <c r="K21" s="308">
        <v>0</v>
      </c>
      <c r="L21" s="308">
        <v>0</v>
      </c>
      <c r="M21" s="158"/>
      <c r="N21" s="209"/>
      <c r="O21" s="209"/>
      <c r="P21" s="209"/>
      <c r="Q21" s="209"/>
      <c r="R21" s="209"/>
      <c r="S21" s="212"/>
      <c r="T21" s="209"/>
      <c r="U21" s="578"/>
      <c r="V21" s="516"/>
      <c r="W21" s="194"/>
    </row>
    <row r="22" spans="1:23" x14ac:dyDescent="0.25">
      <c r="A22" s="481" t="s">
        <v>272</v>
      </c>
      <c r="B22" s="563"/>
      <c r="C22" s="563"/>
      <c r="D22" s="563"/>
      <c r="E22" s="80" t="s">
        <v>4</v>
      </c>
      <c r="F22" s="307">
        <f t="shared" si="3"/>
        <v>0</v>
      </c>
      <c r="G22" s="308">
        <v>0</v>
      </c>
      <c r="H22" s="311">
        <v>0</v>
      </c>
      <c r="I22" s="311">
        <v>0</v>
      </c>
      <c r="J22" s="311">
        <v>0</v>
      </c>
      <c r="K22" s="311">
        <v>0</v>
      </c>
      <c r="L22" s="311">
        <v>0</v>
      </c>
      <c r="M22" s="158"/>
      <c r="N22" s="209"/>
      <c r="O22" s="209"/>
      <c r="P22" s="209"/>
      <c r="Q22" s="209"/>
      <c r="R22" s="209"/>
      <c r="S22" s="210"/>
      <c r="T22" s="209"/>
      <c r="U22" s="577"/>
      <c r="V22" s="579"/>
      <c r="W22" s="194"/>
    </row>
    <row r="23" spans="1:23" x14ac:dyDescent="0.25">
      <c r="A23" s="482"/>
      <c r="B23" s="564"/>
      <c r="C23" s="564"/>
      <c r="D23" s="564"/>
      <c r="E23" s="80" t="s">
        <v>79</v>
      </c>
      <c r="F23" s="307">
        <f t="shared" si="3"/>
        <v>47</v>
      </c>
      <c r="G23" s="308">
        <v>0</v>
      </c>
      <c r="H23" s="308">
        <f>41+1</f>
        <v>42</v>
      </c>
      <c r="I23" s="308">
        <v>5</v>
      </c>
      <c r="J23" s="308">
        <v>0</v>
      </c>
      <c r="K23" s="308">
        <v>0</v>
      </c>
      <c r="L23" s="308">
        <v>0</v>
      </c>
      <c r="M23" s="158"/>
      <c r="N23" s="209"/>
      <c r="O23" s="209"/>
      <c r="P23" s="158">
        <f>2+0+0+0+0</f>
        <v>2</v>
      </c>
      <c r="Q23" s="209"/>
      <c r="R23" s="209"/>
      <c r="S23" s="161">
        <v>4334.2</v>
      </c>
      <c r="T23" s="209"/>
      <c r="U23" s="578"/>
      <c r="V23" s="580"/>
      <c r="W23" s="194"/>
    </row>
    <row r="24" spans="1:23" x14ac:dyDescent="0.25">
      <c r="A24" s="481" t="s">
        <v>273</v>
      </c>
      <c r="B24" s="563"/>
      <c r="C24" s="563"/>
      <c r="D24" s="563"/>
      <c r="E24" s="80" t="s">
        <v>4</v>
      </c>
      <c r="F24" s="307">
        <f t="shared" si="3"/>
        <v>0</v>
      </c>
      <c r="G24" s="308"/>
      <c r="H24" s="308"/>
      <c r="I24" s="308"/>
      <c r="J24" s="309"/>
      <c r="K24" s="309"/>
      <c r="L24" s="309"/>
      <c r="M24" s="158"/>
      <c r="N24" s="209"/>
      <c r="O24" s="209"/>
      <c r="P24" s="209"/>
      <c r="Q24" s="209"/>
      <c r="R24" s="209"/>
      <c r="S24" s="210"/>
      <c r="T24" s="209"/>
      <c r="U24" s="577"/>
      <c r="V24" s="579"/>
      <c r="W24" s="194"/>
    </row>
    <row r="25" spans="1:23" x14ac:dyDescent="0.25">
      <c r="A25" s="482"/>
      <c r="B25" s="564"/>
      <c r="C25" s="564"/>
      <c r="D25" s="564"/>
      <c r="E25" s="80" t="s">
        <v>79</v>
      </c>
      <c r="F25" s="307">
        <f t="shared" si="3"/>
        <v>15</v>
      </c>
      <c r="G25" s="308">
        <v>15</v>
      </c>
      <c r="H25" s="308">
        <v>0</v>
      </c>
      <c r="I25" s="308">
        <v>0</v>
      </c>
      <c r="J25" s="308">
        <v>0</v>
      </c>
      <c r="K25" s="308">
        <v>0</v>
      </c>
      <c r="L25" s="308">
        <v>0</v>
      </c>
      <c r="M25" s="158"/>
      <c r="N25" s="209"/>
      <c r="O25" s="209"/>
      <c r="P25" s="209"/>
      <c r="Q25" s="209"/>
      <c r="R25" s="209"/>
      <c r="S25" s="210"/>
      <c r="T25" s="209"/>
      <c r="U25" s="578"/>
      <c r="V25" s="580"/>
      <c r="W25" s="194"/>
    </row>
    <row r="26" spans="1:23" x14ac:dyDescent="0.25">
      <c r="A26" s="481" t="s">
        <v>274</v>
      </c>
      <c r="B26" s="563"/>
      <c r="C26" s="563"/>
      <c r="D26" s="563"/>
      <c r="E26" s="80" t="s">
        <v>4</v>
      </c>
      <c r="F26" s="307">
        <f t="shared" si="3"/>
        <v>0</v>
      </c>
      <c r="G26" s="308">
        <v>0</v>
      </c>
      <c r="H26" s="311">
        <v>0</v>
      </c>
      <c r="I26" s="311">
        <v>0</v>
      </c>
      <c r="J26" s="312"/>
      <c r="K26" s="312"/>
      <c r="L26" s="312"/>
      <c r="M26" s="158"/>
      <c r="N26" s="209"/>
      <c r="O26" s="209"/>
      <c r="P26" s="209"/>
      <c r="Q26" s="209"/>
      <c r="R26" s="209"/>
      <c r="S26" s="210"/>
      <c r="T26" s="209"/>
      <c r="U26" s="577"/>
      <c r="V26" s="579"/>
      <c r="W26" s="194"/>
    </row>
    <row r="27" spans="1:23" x14ac:dyDescent="0.25">
      <c r="A27" s="482"/>
      <c r="B27" s="564"/>
      <c r="C27" s="564"/>
      <c r="D27" s="564"/>
      <c r="E27" s="80" t="s">
        <v>79</v>
      </c>
      <c r="F27" s="307">
        <f t="shared" si="3"/>
        <v>0</v>
      </c>
      <c r="G27" s="308">
        <v>0</v>
      </c>
      <c r="H27" s="308">
        <v>0</v>
      </c>
      <c r="I27" s="308">
        <v>0</v>
      </c>
      <c r="J27" s="308">
        <v>0</v>
      </c>
      <c r="K27" s="308">
        <v>0</v>
      </c>
      <c r="L27" s="308">
        <v>0</v>
      </c>
      <c r="M27" s="158"/>
      <c r="N27" s="209"/>
      <c r="O27" s="209"/>
      <c r="P27" s="209"/>
      <c r="Q27" s="209"/>
      <c r="R27" s="209"/>
      <c r="S27" s="210"/>
      <c r="T27" s="209"/>
      <c r="U27" s="578"/>
      <c r="V27" s="580"/>
      <c r="W27" s="194"/>
    </row>
    <row r="28" spans="1:23" x14ac:dyDescent="0.25">
      <c r="A28" s="561" t="s">
        <v>280</v>
      </c>
      <c r="B28" s="563"/>
      <c r="C28" s="563"/>
      <c r="D28" s="563"/>
      <c r="E28" s="80" t="s">
        <v>4</v>
      </c>
      <c r="F28" s="81">
        <f t="shared" si="3"/>
        <v>0</v>
      </c>
      <c r="G28" s="82"/>
      <c r="H28" s="82"/>
      <c r="I28" s="82"/>
      <c r="J28" s="158"/>
      <c r="K28" s="158"/>
      <c r="L28" s="158"/>
      <c r="M28" s="158"/>
      <c r="N28" s="209"/>
      <c r="O28" s="209"/>
      <c r="P28" s="209"/>
      <c r="Q28" s="209"/>
      <c r="R28" s="209"/>
      <c r="S28" s="210"/>
      <c r="T28" s="209"/>
      <c r="U28" s="577"/>
      <c r="V28" s="579"/>
      <c r="W28" s="194"/>
    </row>
    <row r="29" spans="1:23" x14ac:dyDescent="0.25">
      <c r="A29" s="562"/>
      <c r="B29" s="564"/>
      <c r="C29" s="564"/>
      <c r="D29" s="564"/>
      <c r="E29" s="80" t="s">
        <v>79</v>
      </c>
      <c r="F29" s="81">
        <f>SUM(G29:K29)</f>
        <v>0</v>
      </c>
      <c r="G29" s="82">
        <v>0</v>
      </c>
      <c r="H29" s="82">
        <v>0</v>
      </c>
      <c r="I29" s="82">
        <v>0</v>
      </c>
      <c r="J29" s="82">
        <v>0</v>
      </c>
      <c r="K29" s="82">
        <v>0</v>
      </c>
      <c r="L29" s="82">
        <v>0</v>
      </c>
      <c r="M29" s="158"/>
      <c r="N29" s="209"/>
      <c r="O29" s="209"/>
      <c r="P29" s="209"/>
      <c r="Q29" s="209"/>
      <c r="R29" s="209"/>
      <c r="S29" s="210"/>
      <c r="T29" s="209"/>
      <c r="U29" s="578"/>
      <c r="V29" s="580"/>
      <c r="W29" s="194"/>
    </row>
    <row r="30" spans="1:23" x14ac:dyDescent="0.25">
      <c r="A30" s="561" t="s">
        <v>281</v>
      </c>
      <c r="B30" s="563"/>
      <c r="C30" s="563"/>
      <c r="D30" s="563"/>
      <c r="E30" s="80" t="s">
        <v>4</v>
      </c>
      <c r="F30" s="81">
        <f>SUM(G30:L30)</f>
        <v>0</v>
      </c>
      <c r="G30" s="82"/>
      <c r="H30" s="86"/>
      <c r="I30" s="82"/>
      <c r="J30" s="158"/>
      <c r="K30" s="158"/>
      <c r="L30" s="158"/>
      <c r="M30" s="158"/>
      <c r="N30" s="209"/>
      <c r="O30" s="209"/>
      <c r="P30" s="209"/>
      <c r="Q30" s="209"/>
      <c r="R30" s="209"/>
      <c r="S30" s="210"/>
      <c r="T30" s="209"/>
      <c r="U30" s="577"/>
      <c r="V30" s="579"/>
      <c r="W30" s="194"/>
    </row>
    <row r="31" spans="1:23" x14ac:dyDescent="0.25">
      <c r="A31" s="562"/>
      <c r="B31" s="564"/>
      <c r="C31" s="564"/>
      <c r="D31" s="564"/>
      <c r="E31" s="80" t="s">
        <v>79</v>
      </c>
      <c r="F31" s="81">
        <f>SUM(G31:L31)</f>
        <v>56</v>
      </c>
      <c r="G31" s="82">
        <v>42</v>
      </c>
      <c r="H31" s="82">
        <v>14</v>
      </c>
      <c r="I31" s="82">
        <f t="shared" ref="I31:L31" si="6">I33+I35+I37</f>
        <v>0</v>
      </c>
      <c r="J31" s="82">
        <f t="shared" si="6"/>
        <v>0</v>
      </c>
      <c r="K31" s="82">
        <f t="shared" si="6"/>
        <v>0</v>
      </c>
      <c r="L31" s="82">
        <f t="shared" si="6"/>
        <v>0</v>
      </c>
      <c r="M31" s="158"/>
      <c r="N31" s="209"/>
      <c r="O31" s="209"/>
      <c r="P31" s="158">
        <f>P33+P35+P37</f>
        <v>0</v>
      </c>
      <c r="Q31" s="209"/>
      <c r="R31" s="209"/>
      <c r="S31" s="210"/>
      <c r="T31" s="209"/>
      <c r="U31" s="578"/>
      <c r="V31" s="580"/>
      <c r="W31" s="194"/>
    </row>
    <row r="32" spans="1:23" x14ac:dyDescent="0.25">
      <c r="A32" s="481" t="s">
        <v>272</v>
      </c>
      <c r="B32" s="563"/>
      <c r="C32" s="563"/>
      <c r="D32" s="563"/>
      <c r="E32" s="80" t="s">
        <v>4</v>
      </c>
      <c r="F32" s="307">
        <f>SUM(G31:U31)</f>
        <v>56</v>
      </c>
      <c r="G32" s="308">
        <v>0</v>
      </c>
      <c r="H32" s="311">
        <v>0</v>
      </c>
      <c r="I32" s="311">
        <v>0</v>
      </c>
      <c r="J32" s="312"/>
      <c r="K32" s="312"/>
      <c r="L32" s="312"/>
      <c r="M32" s="158"/>
      <c r="N32" s="209"/>
      <c r="O32" s="209"/>
      <c r="P32" s="209"/>
      <c r="Q32" s="209"/>
      <c r="R32" s="209"/>
      <c r="S32" s="210"/>
      <c r="T32" s="209"/>
      <c r="U32" s="577"/>
      <c r="V32" s="579"/>
      <c r="W32" s="194"/>
    </row>
    <row r="33" spans="1:23" x14ac:dyDescent="0.25">
      <c r="A33" s="482"/>
      <c r="B33" s="564"/>
      <c r="C33" s="564"/>
      <c r="D33" s="564"/>
      <c r="E33" s="80" t="s">
        <v>79</v>
      </c>
      <c r="F33" s="307">
        <f>SUM(G33:I33)</f>
        <v>0</v>
      </c>
      <c r="G33" s="308">
        <v>0</v>
      </c>
      <c r="H33" s="308">
        <v>0</v>
      </c>
      <c r="I33" s="308">
        <v>0</v>
      </c>
      <c r="J33" s="308">
        <v>0</v>
      </c>
      <c r="K33" s="308">
        <v>0</v>
      </c>
      <c r="L33" s="308">
        <v>0</v>
      </c>
      <c r="M33" s="158"/>
      <c r="N33" s="209"/>
      <c r="O33" s="209"/>
      <c r="P33" s="209"/>
      <c r="Q33" s="209"/>
      <c r="R33" s="209"/>
      <c r="S33" s="210"/>
      <c r="T33" s="209"/>
      <c r="U33" s="578"/>
      <c r="V33" s="580"/>
      <c r="W33" s="194"/>
    </row>
    <row r="34" spans="1:23" x14ac:dyDescent="0.25">
      <c r="A34" s="481" t="s">
        <v>273</v>
      </c>
      <c r="B34" s="563"/>
      <c r="C34" s="563"/>
      <c r="D34" s="563"/>
      <c r="E34" s="80" t="s">
        <v>4</v>
      </c>
      <c r="F34" s="307">
        <v>3</v>
      </c>
      <c r="G34" s="308"/>
      <c r="H34" s="311"/>
      <c r="I34" s="311"/>
      <c r="J34" s="312"/>
      <c r="K34" s="312"/>
      <c r="L34" s="312"/>
      <c r="M34" s="158"/>
      <c r="N34" s="209"/>
      <c r="O34" s="209"/>
      <c r="P34" s="209"/>
      <c r="Q34" s="209"/>
      <c r="R34" s="209"/>
      <c r="S34" s="210"/>
      <c r="T34" s="209"/>
      <c r="U34" s="577"/>
      <c r="V34" s="579"/>
      <c r="W34" s="194"/>
    </row>
    <row r="35" spans="1:23" x14ac:dyDescent="0.25">
      <c r="A35" s="482"/>
      <c r="B35" s="564"/>
      <c r="C35" s="564"/>
      <c r="D35" s="564"/>
      <c r="E35" s="80" t="s">
        <v>79</v>
      </c>
      <c r="F35" s="307">
        <f>SUM(G35:I35)</f>
        <v>0</v>
      </c>
      <c r="G35" s="308">
        <v>0</v>
      </c>
      <c r="H35" s="308">
        <v>0</v>
      </c>
      <c r="I35" s="308">
        <v>0</v>
      </c>
      <c r="J35" s="308">
        <v>0</v>
      </c>
      <c r="K35" s="308">
        <v>0</v>
      </c>
      <c r="L35" s="308">
        <v>0</v>
      </c>
      <c r="M35" s="158"/>
      <c r="N35" s="209"/>
      <c r="O35" s="209"/>
      <c r="P35" s="209"/>
      <c r="Q35" s="209"/>
      <c r="R35" s="209"/>
      <c r="S35" s="210"/>
      <c r="T35" s="209"/>
      <c r="U35" s="578"/>
      <c r="V35" s="580"/>
      <c r="W35" s="194"/>
    </row>
    <row r="36" spans="1:23" x14ac:dyDescent="0.25">
      <c r="A36" s="481" t="s">
        <v>274</v>
      </c>
      <c r="B36" s="563"/>
      <c r="C36" s="563"/>
      <c r="D36" s="563"/>
      <c r="E36" s="80" t="s">
        <v>4</v>
      </c>
      <c r="F36" s="307">
        <v>6</v>
      </c>
      <c r="G36" s="308"/>
      <c r="H36" s="308"/>
      <c r="I36" s="308"/>
      <c r="J36" s="309"/>
      <c r="K36" s="309"/>
      <c r="L36" s="309"/>
      <c r="M36" s="158"/>
      <c r="N36" s="209"/>
      <c r="O36" s="209"/>
      <c r="P36" s="209"/>
      <c r="Q36" s="209"/>
      <c r="R36" s="209"/>
      <c r="S36" s="210"/>
      <c r="T36" s="209"/>
      <c r="U36" s="577"/>
      <c r="V36" s="579"/>
      <c r="W36" s="194"/>
    </row>
    <row r="37" spans="1:23" x14ac:dyDescent="0.25">
      <c r="A37" s="482"/>
      <c r="B37" s="564"/>
      <c r="C37" s="564"/>
      <c r="D37" s="564"/>
      <c r="E37" s="80" t="s">
        <v>79</v>
      </c>
      <c r="F37" s="307">
        <f>SUM(G37:I37)</f>
        <v>0</v>
      </c>
      <c r="G37" s="308">
        <v>0</v>
      </c>
      <c r="H37" s="308">
        <v>0</v>
      </c>
      <c r="I37" s="308">
        <v>0</v>
      </c>
      <c r="J37" s="308">
        <v>0</v>
      </c>
      <c r="K37" s="308">
        <v>0</v>
      </c>
      <c r="L37" s="308">
        <v>0</v>
      </c>
      <c r="M37" s="158"/>
      <c r="N37" s="209"/>
      <c r="O37" s="209"/>
      <c r="P37" s="209"/>
      <c r="Q37" s="209"/>
      <c r="R37" s="209"/>
      <c r="S37" s="210"/>
      <c r="T37" s="209"/>
      <c r="U37" s="578"/>
      <c r="V37" s="580"/>
      <c r="W37" s="194"/>
    </row>
    <row r="38" spans="1:23" x14ac:dyDescent="0.25">
      <c r="A38" s="569" t="s">
        <v>282</v>
      </c>
      <c r="B38" s="563"/>
      <c r="C38" s="563" t="s">
        <v>283</v>
      </c>
      <c r="D38" s="563" t="s">
        <v>227</v>
      </c>
      <c r="E38" s="208" t="s">
        <v>4</v>
      </c>
      <c r="F38" s="129">
        <f>SUM(G38:L38)</f>
        <v>90</v>
      </c>
      <c r="G38" s="323">
        <f t="shared" ref="G38:L39" si="7">G40+G42</f>
        <v>0</v>
      </c>
      <c r="H38" s="323">
        <f t="shared" si="7"/>
        <v>18</v>
      </c>
      <c r="I38" s="323">
        <f t="shared" si="7"/>
        <v>18</v>
      </c>
      <c r="J38" s="323">
        <f t="shared" si="7"/>
        <v>18</v>
      </c>
      <c r="K38" s="323">
        <v>18</v>
      </c>
      <c r="L38" s="324">
        <v>18</v>
      </c>
      <c r="M38" s="571">
        <v>5</v>
      </c>
      <c r="N38" s="325"/>
      <c r="O38" s="304"/>
      <c r="P38" s="304"/>
      <c r="Q38" s="304"/>
      <c r="R38" s="304"/>
      <c r="S38" s="305"/>
      <c r="T38" s="304"/>
      <c r="U38" s="573"/>
      <c r="V38" s="582"/>
      <c r="W38" s="192"/>
    </row>
    <row r="39" spans="1:23" x14ac:dyDescent="0.25">
      <c r="A39" s="570"/>
      <c r="B39" s="564"/>
      <c r="C39" s="564"/>
      <c r="D39" s="564"/>
      <c r="E39" s="208" t="s">
        <v>79</v>
      </c>
      <c r="F39" s="129">
        <f>F41+F43</f>
        <v>309</v>
      </c>
      <c r="G39" s="133">
        <f t="shared" si="7"/>
        <v>27</v>
      </c>
      <c r="H39" s="133">
        <f t="shared" si="7"/>
        <v>82</v>
      </c>
      <c r="I39" s="133">
        <f t="shared" si="7"/>
        <v>23</v>
      </c>
      <c r="J39" s="133">
        <f t="shared" si="7"/>
        <v>63</v>
      </c>
      <c r="K39" s="133">
        <f t="shared" si="7"/>
        <v>37</v>
      </c>
      <c r="L39" s="133">
        <f t="shared" si="7"/>
        <v>77</v>
      </c>
      <c r="M39" s="572"/>
      <c r="N39" s="304"/>
      <c r="O39" s="304"/>
      <c r="P39" s="304"/>
      <c r="Q39" s="134">
        <v>270</v>
      </c>
      <c r="R39" s="304"/>
      <c r="S39" s="305"/>
      <c r="T39" s="304"/>
      <c r="U39" s="574"/>
      <c r="V39" s="583"/>
      <c r="W39" s="192"/>
    </row>
    <row r="40" spans="1:23" x14ac:dyDescent="0.25">
      <c r="A40" s="561" t="s">
        <v>271</v>
      </c>
      <c r="B40" s="563"/>
      <c r="C40" s="563"/>
      <c r="D40" s="563"/>
      <c r="E40" s="80" t="s">
        <v>4</v>
      </c>
      <c r="F40" s="195">
        <f>SUM(G40:L40)</f>
        <v>45</v>
      </c>
      <c r="G40" s="82"/>
      <c r="H40" s="82">
        <v>9</v>
      </c>
      <c r="I40" s="82">
        <v>9</v>
      </c>
      <c r="J40" s="158">
        <v>9</v>
      </c>
      <c r="K40" s="158">
        <v>9</v>
      </c>
      <c r="L40" s="158">
        <v>9</v>
      </c>
      <c r="M40" s="158"/>
      <c r="N40" s="209"/>
      <c r="O40" s="209"/>
      <c r="P40" s="209"/>
      <c r="Q40" s="209"/>
      <c r="R40" s="209"/>
      <c r="S40" s="210"/>
      <c r="T40" s="209"/>
      <c r="U40" s="577"/>
      <c r="V40" s="579"/>
      <c r="W40" s="194"/>
    </row>
    <row r="41" spans="1:23" x14ac:dyDescent="0.25">
      <c r="A41" s="562"/>
      <c r="B41" s="564"/>
      <c r="C41" s="564"/>
      <c r="D41" s="564"/>
      <c r="E41" s="80" t="s">
        <v>79</v>
      </c>
      <c r="F41" s="195">
        <f>SUM(G41:L41)</f>
        <v>50</v>
      </c>
      <c r="G41" s="82">
        <v>4</v>
      </c>
      <c r="H41" s="82">
        <v>22</v>
      </c>
      <c r="I41" s="82">
        <v>18</v>
      </c>
      <c r="J41" s="82">
        <v>2</v>
      </c>
      <c r="K41" s="158">
        <v>0</v>
      </c>
      <c r="L41" s="158">
        <v>4</v>
      </c>
      <c r="M41" s="158"/>
      <c r="N41" s="209"/>
      <c r="O41" s="209"/>
      <c r="P41" s="209"/>
      <c r="Q41" s="320">
        <v>50</v>
      </c>
      <c r="R41" s="209"/>
      <c r="S41" s="210"/>
      <c r="T41" s="209"/>
      <c r="U41" s="578"/>
      <c r="V41" s="580"/>
      <c r="W41" s="194"/>
    </row>
    <row r="42" spans="1:23" x14ac:dyDescent="0.25">
      <c r="A42" s="561" t="s">
        <v>284</v>
      </c>
      <c r="B42" s="563"/>
      <c r="C42" s="563"/>
      <c r="D42" s="563"/>
      <c r="E42" s="80" t="s">
        <v>4</v>
      </c>
      <c r="F42" s="195">
        <f>SUM(G42:L42)</f>
        <v>45</v>
      </c>
      <c r="G42" s="82"/>
      <c r="H42" s="86">
        <f>H44+H46+H48</f>
        <v>9</v>
      </c>
      <c r="I42" s="86">
        <f>I44+I46+I48</f>
        <v>9</v>
      </c>
      <c r="J42" s="313">
        <v>9</v>
      </c>
      <c r="K42" s="313">
        <v>9</v>
      </c>
      <c r="L42" s="313">
        <v>9</v>
      </c>
      <c r="M42" s="158"/>
      <c r="N42" s="209"/>
      <c r="O42" s="209"/>
      <c r="P42" s="209"/>
      <c r="Q42" s="326"/>
      <c r="R42" s="209"/>
      <c r="S42" s="210"/>
      <c r="T42" s="209"/>
      <c r="U42" s="577"/>
      <c r="V42" s="586"/>
      <c r="W42" s="194"/>
    </row>
    <row r="43" spans="1:23" x14ac:dyDescent="0.25">
      <c r="A43" s="562"/>
      <c r="B43" s="564"/>
      <c r="C43" s="564"/>
      <c r="D43" s="564"/>
      <c r="E43" s="80" t="s">
        <v>79</v>
      </c>
      <c r="F43" s="195">
        <f>F45+F47+F49</f>
        <v>259</v>
      </c>
      <c r="G43" s="82">
        <f>G45+G47+G49</f>
        <v>23</v>
      </c>
      <c r="H43" s="82">
        <f>H45+H47+H49</f>
        <v>60</v>
      </c>
      <c r="I43" s="82">
        <f>I45+I47+I49</f>
        <v>5</v>
      </c>
      <c r="J43" s="82">
        <f>J45+J47+J49</f>
        <v>61</v>
      </c>
      <c r="K43" s="82">
        <f>K45+K47+K49</f>
        <v>37</v>
      </c>
      <c r="L43" s="82">
        <f>L45+L47+L49</f>
        <v>73</v>
      </c>
      <c r="M43" s="158"/>
      <c r="N43" s="209"/>
      <c r="O43" s="209"/>
      <c r="P43" s="158">
        <f>P45+P47+P49</f>
        <v>26</v>
      </c>
      <c r="Q43" s="320">
        <f>Q45+Q47+Q49</f>
        <v>220</v>
      </c>
      <c r="R43" s="209"/>
      <c r="S43" s="327">
        <f>S45+S47+S49</f>
        <v>55550</v>
      </c>
      <c r="T43" s="209"/>
      <c r="U43" s="578"/>
      <c r="V43" s="587"/>
      <c r="W43" s="194"/>
    </row>
    <row r="44" spans="1:23" x14ac:dyDescent="0.25">
      <c r="A44" s="481" t="s">
        <v>285</v>
      </c>
      <c r="B44" s="563"/>
      <c r="C44" s="563"/>
      <c r="D44" s="563"/>
      <c r="E44" s="80" t="s">
        <v>4</v>
      </c>
      <c r="F44" s="307">
        <f t="shared" ref="F44:F49" si="8">SUM(G44:L44)</f>
        <v>8</v>
      </c>
      <c r="G44" s="82"/>
      <c r="H44" s="328">
        <v>1</v>
      </c>
      <c r="I44" s="328">
        <v>2</v>
      </c>
      <c r="J44" s="329">
        <v>2</v>
      </c>
      <c r="K44" s="329">
        <v>1</v>
      </c>
      <c r="L44" s="329">
        <v>2</v>
      </c>
      <c r="M44" s="158"/>
      <c r="N44" s="209"/>
      <c r="O44" s="209"/>
      <c r="P44" s="209"/>
      <c r="Q44" s="209"/>
      <c r="R44" s="209"/>
      <c r="S44" s="210"/>
      <c r="T44" s="209"/>
      <c r="U44" s="584"/>
      <c r="V44" s="584"/>
      <c r="W44" s="194"/>
    </row>
    <row r="45" spans="1:23" x14ac:dyDescent="0.25">
      <c r="A45" s="482"/>
      <c r="B45" s="564"/>
      <c r="C45" s="564"/>
      <c r="D45" s="564"/>
      <c r="E45" s="80" t="s">
        <v>79</v>
      </c>
      <c r="F45" s="307">
        <f t="shared" si="8"/>
        <v>47</v>
      </c>
      <c r="G45" s="319">
        <v>0</v>
      </c>
      <c r="H45" s="319">
        <v>0</v>
      </c>
      <c r="I45" s="319">
        <v>0</v>
      </c>
      <c r="J45" s="320">
        <v>33</v>
      </c>
      <c r="K45" s="320">
        <v>8</v>
      </c>
      <c r="L45" s="320">
        <v>6</v>
      </c>
      <c r="M45" s="158"/>
      <c r="N45" s="209"/>
      <c r="O45" s="209"/>
      <c r="P45" s="209"/>
      <c r="Q45" s="309">
        <v>8</v>
      </c>
      <c r="R45" s="209"/>
      <c r="S45" s="210"/>
      <c r="T45" s="209"/>
      <c r="U45" s="585"/>
      <c r="V45" s="585"/>
      <c r="W45" s="194"/>
    </row>
    <row r="46" spans="1:23" x14ac:dyDescent="0.25">
      <c r="A46" s="481" t="s">
        <v>286</v>
      </c>
      <c r="B46" s="563"/>
      <c r="C46" s="563"/>
      <c r="D46" s="563"/>
      <c r="E46" s="80" t="s">
        <v>4</v>
      </c>
      <c r="F46" s="307">
        <f t="shared" si="8"/>
        <v>8</v>
      </c>
      <c r="G46" s="82"/>
      <c r="H46" s="328">
        <v>2</v>
      </c>
      <c r="I46" s="328">
        <v>1</v>
      </c>
      <c r="J46" s="329">
        <v>2</v>
      </c>
      <c r="K46" s="329">
        <v>2</v>
      </c>
      <c r="L46" s="329">
        <v>1</v>
      </c>
      <c r="M46" s="158"/>
      <c r="N46" s="209"/>
      <c r="O46" s="209"/>
      <c r="P46" s="209"/>
      <c r="Q46" s="209"/>
      <c r="R46" s="209"/>
      <c r="S46" s="210"/>
      <c r="T46" s="209"/>
      <c r="U46" s="584"/>
      <c r="V46" s="584"/>
      <c r="W46" s="194"/>
    </row>
    <row r="47" spans="1:23" x14ac:dyDescent="0.25">
      <c r="A47" s="482"/>
      <c r="B47" s="564"/>
      <c r="C47" s="564"/>
      <c r="D47" s="564"/>
      <c r="E47" s="80" t="s">
        <v>79</v>
      </c>
      <c r="F47" s="307">
        <f t="shared" si="8"/>
        <v>19</v>
      </c>
      <c r="G47" s="319">
        <v>0</v>
      </c>
      <c r="H47" s="319">
        <v>0</v>
      </c>
      <c r="I47" s="319">
        <v>0</v>
      </c>
      <c r="J47" s="320">
        <v>1</v>
      </c>
      <c r="K47" s="320">
        <v>15</v>
      </c>
      <c r="L47" s="320">
        <v>3</v>
      </c>
      <c r="M47" s="158"/>
      <c r="N47" s="209"/>
      <c r="O47" s="209"/>
      <c r="P47" s="209"/>
      <c r="Q47" s="309">
        <v>19</v>
      </c>
      <c r="R47" s="209"/>
      <c r="S47" s="210"/>
      <c r="T47" s="209"/>
      <c r="U47" s="585"/>
      <c r="V47" s="585"/>
      <c r="W47" s="194"/>
    </row>
    <row r="48" spans="1:23" x14ac:dyDescent="0.25">
      <c r="A48" s="481" t="s">
        <v>287</v>
      </c>
      <c r="B48" s="563"/>
      <c r="C48" s="563"/>
      <c r="D48" s="563"/>
      <c r="E48" s="80" t="s">
        <v>4</v>
      </c>
      <c r="F48" s="307">
        <f t="shared" si="8"/>
        <v>29</v>
      </c>
      <c r="G48" s="82"/>
      <c r="H48" s="319">
        <v>6</v>
      </c>
      <c r="I48" s="319">
        <v>6</v>
      </c>
      <c r="J48" s="320">
        <v>5</v>
      </c>
      <c r="K48" s="320">
        <v>6</v>
      </c>
      <c r="L48" s="320">
        <v>6</v>
      </c>
      <c r="M48" s="158"/>
      <c r="N48" s="209"/>
      <c r="O48" s="209"/>
      <c r="P48" s="209"/>
      <c r="Q48" s="209"/>
      <c r="R48" s="209"/>
      <c r="S48" s="210"/>
      <c r="T48" s="209"/>
      <c r="U48" s="584" t="s">
        <v>487</v>
      </c>
      <c r="V48" s="584"/>
      <c r="W48" s="194"/>
    </row>
    <row r="49" spans="1:23" ht="114.75" customHeight="1" x14ac:dyDescent="0.25">
      <c r="A49" s="482"/>
      <c r="B49" s="564"/>
      <c r="C49" s="564"/>
      <c r="D49" s="564"/>
      <c r="E49" s="80" t="s">
        <v>79</v>
      </c>
      <c r="F49" s="307">
        <f t="shared" si="8"/>
        <v>193</v>
      </c>
      <c r="G49" s="319">
        <f>4+4+3+12</f>
        <v>23</v>
      </c>
      <c r="H49" s="319">
        <f>4+42+11+3</f>
        <v>60</v>
      </c>
      <c r="I49" s="319">
        <f>5</f>
        <v>5</v>
      </c>
      <c r="J49" s="320">
        <f>2+11+14</f>
        <v>27</v>
      </c>
      <c r="K49" s="320">
        <f>7+4+3</f>
        <v>14</v>
      </c>
      <c r="L49" s="320">
        <f>7+30+4+23</f>
        <v>64</v>
      </c>
      <c r="M49" s="158"/>
      <c r="N49" s="209"/>
      <c r="O49" s="209"/>
      <c r="P49" s="158">
        <v>26</v>
      </c>
      <c r="Q49" s="158">
        <v>193</v>
      </c>
      <c r="R49" s="209"/>
      <c r="S49" s="157">
        <f>8000+1000+1200+35000+2500+1000+600+6250</f>
        <v>55550</v>
      </c>
      <c r="T49" s="209"/>
      <c r="U49" s="585"/>
      <c r="V49" s="585"/>
      <c r="W49" s="194"/>
    </row>
    <row r="50" spans="1:23" x14ac:dyDescent="0.25">
      <c r="A50" s="590" t="s">
        <v>288</v>
      </c>
      <c r="B50" s="563"/>
      <c r="C50" s="563" t="s">
        <v>289</v>
      </c>
      <c r="D50" s="563" t="s">
        <v>290</v>
      </c>
      <c r="E50" s="208" t="s">
        <v>4</v>
      </c>
      <c r="F50" s="129">
        <v>440</v>
      </c>
      <c r="G50" s="133"/>
      <c r="H50" s="133"/>
      <c r="I50" s="133"/>
      <c r="J50" s="133"/>
      <c r="K50" s="134">
        <v>74</v>
      </c>
      <c r="L50" s="134">
        <v>22</v>
      </c>
      <c r="M50" s="571">
        <v>4</v>
      </c>
      <c r="N50" s="304"/>
      <c r="O50" s="304"/>
      <c r="P50" s="304"/>
      <c r="Q50" s="304"/>
      <c r="R50" s="304"/>
      <c r="S50" s="305"/>
      <c r="T50" s="304"/>
      <c r="U50" s="584"/>
      <c r="V50" s="588"/>
      <c r="W50" s="192"/>
    </row>
    <row r="51" spans="1:23" x14ac:dyDescent="0.25">
      <c r="A51" s="591"/>
      <c r="B51" s="564"/>
      <c r="C51" s="564"/>
      <c r="D51" s="564"/>
      <c r="E51" s="208" t="s">
        <v>79</v>
      </c>
      <c r="F51" s="129">
        <f>SUM(G51:L51)</f>
        <v>178</v>
      </c>
      <c r="G51" s="133">
        <f t="shared" ref="G51:L51" si="9">G53+G55</f>
        <v>58</v>
      </c>
      <c r="H51" s="133">
        <f t="shared" si="9"/>
        <v>36</v>
      </c>
      <c r="I51" s="133">
        <f t="shared" si="9"/>
        <v>64</v>
      </c>
      <c r="J51" s="133">
        <f t="shared" si="9"/>
        <v>6</v>
      </c>
      <c r="K51" s="133">
        <f t="shared" si="9"/>
        <v>12</v>
      </c>
      <c r="L51" s="133">
        <f t="shared" si="9"/>
        <v>2</v>
      </c>
      <c r="M51" s="572"/>
      <c r="N51" s="304"/>
      <c r="O51" s="304"/>
      <c r="P51" s="134">
        <f>P53+P55</f>
        <v>68</v>
      </c>
      <c r="Q51" s="304"/>
      <c r="R51" s="304"/>
      <c r="S51" s="306">
        <f>S53+S55</f>
        <v>47411.92</v>
      </c>
      <c r="T51" s="304"/>
      <c r="U51" s="585"/>
      <c r="V51" s="589"/>
      <c r="W51" s="192"/>
    </row>
    <row r="52" spans="1:23" x14ac:dyDescent="0.25">
      <c r="A52" s="561" t="s">
        <v>271</v>
      </c>
      <c r="B52" s="563"/>
      <c r="C52" s="563"/>
      <c r="D52" s="563"/>
      <c r="E52" s="80" t="s">
        <v>4</v>
      </c>
      <c r="F52" s="81">
        <v>220</v>
      </c>
      <c r="G52" s="82"/>
      <c r="H52" s="82"/>
      <c r="I52" s="82"/>
      <c r="J52" s="158"/>
      <c r="K52" s="158">
        <v>37</v>
      </c>
      <c r="L52" s="158">
        <v>11</v>
      </c>
      <c r="M52" s="158"/>
      <c r="N52" s="209"/>
      <c r="O52" s="209"/>
      <c r="P52" s="209"/>
      <c r="Q52" s="209"/>
      <c r="R52" s="209"/>
      <c r="S52" s="210"/>
      <c r="T52" s="209"/>
      <c r="U52" s="584"/>
      <c r="V52" s="584"/>
      <c r="W52" s="194"/>
    </row>
    <row r="53" spans="1:23" x14ac:dyDescent="0.25">
      <c r="A53" s="562"/>
      <c r="B53" s="564"/>
      <c r="C53" s="564"/>
      <c r="D53" s="564"/>
      <c r="E53" s="80" t="s">
        <v>79</v>
      </c>
      <c r="F53" s="81">
        <f>SUM(G53:K53)</f>
        <v>28</v>
      </c>
      <c r="G53" s="82">
        <v>4</v>
      </c>
      <c r="H53" s="82">
        <v>20</v>
      </c>
      <c r="I53" s="82">
        <v>3</v>
      </c>
      <c r="J53" s="158">
        <v>0</v>
      </c>
      <c r="K53" s="158">
        <v>1</v>
      </c>
      <c r="L53" s="158">
        <v>0</v>
      </c>
      <c r="M53" s="158"/>
      <c r="N53" s="209"/>
      <c r="O53" s="209"/>
      <c r="P53" s="158">
        <f>10+0+0</f>
        <v>10</v>
      </c>
      <c r="Q53" s="209"/>
      <c r="R53" s="209"/>
      <c r="S53" s="330">
        <f>3300+0+0</f>
        <v>3300</v>
      </c>
      <c r="T53" s="209"/>
      <c r="U53" s="585"/>
      <c r="V53" s="585"/>
      <c r="W53" s="194"/>
    </row>
    <row r="54" spans="1:23" x14ac:dyDescent="0.25">
      <c r="A54" s="561" t="s">
        <v>284</v>
      </c>
      <c r="B54" s="563"/>
      <c r="C54" s="563"/>
      <c r="D54" s="563"/>
      <c r="E54" s="80" t="s">
        <v>291</v>
      </c>
      <c r="F54" s="81">
        <v>220</v>
      </c>
      <c r="G54" s="82"/>
      <c r="H54" s="82"/>
      <c r="I54" s="82"/>
      <c r="J54" s="158"/>
      <c r="K54" s="158">
        <v>37</v>
      </c>
      <c r="L54" s="158">
        <v>11</v>
      </c>
      <c r="M54" s="158"/>
      <c r="N54" s="209"/>
      <c r="O54" s="209"/>
      <c r="P54" s="209"/>
      <c r="Q54" s="209"/>
      <c r="R54" s="209"/>
      <c r="S54" s="210"/>
      <c r="T54" s="209"/>
      <c r="U54" s="584"/>
      <c r="V54" s="584"/>
      <c r="W54" s="194"/>
    </row>
    <row r="55" spans="1:23" x14ac:dyDescent="0.25">
      <c r="A55" s="562"/>
      <c r="B55" s="564"/>
      <c r="C55" s="564"/>
      <c r="D55" s="564"/>
      <c r="E55" s="80" t="s">
        <v>79</v>
      </c>
      <c r="F55" s="195">
        <f>SUM(G55:K55)</f>
        <v>148</v>
      </c>
      <c r="G55" s="82">
        <f t="shared" ref="G55:L55" si="10">G57+G59+G61</f>
        <v>54</v>
      </c>
      <c r="H55" s="82">
        <f t="shared" si="10"/>
        <v>16</v>
      </c>
      <c r="I55" s="82">
        <f t="shared" si="10"/>
        <v>61</v>
      </c>
      <c r="J55" s="82">
        <f t="shared" si="10"/>
        <v>6</v>
      </c>
      <c r="K55" s="82">
        <f t="shared" si="10"/>
        <v>11</v>
      </c>
      <c r="L55" s="82">
        <f t="shared" si="10"/>
        <v>2</v>
      </c>
      <c r="M55" s="158"/>
      <c r="N55" s="209"/>
      <c r="O55" s="209"/>
      <c r="P55" s="158">
        <f>P57+P59+P61</f>
        <v>58</v>
      </c>
      <c r="Q55" s="209"/>
      <c r="R55" s="209"/>
      <c r="S55" s="331">
        <f>S57+S59+S61</f>
        <v>44111.92</v>
      </c>
      <c r="T55" s="209"/>
      <c r="U55" s="585"/>
      <c r="V55" s="585"/>
      <c r="W55" s="194"/>
    </row>
    <row r="56" spans="1:23" x14ac:dyDescent="0.25">
      <c r="A56" s="481" t="s">
        <v>285</v>
      </c>
      <c r="B56" s="563"/>
      <c r="C56" s="563"/>
      <c r="D56" s="563"/>
      <c r="E56" s="80" t="s">
        <v>4</v>
      </c>
      <c r="F56" s="195">
        <v>32</v>
      </c>
      <c r="G56" s="82"/>
      <c r="H56" s="82"/>
      <c r="I56" s="82"/>
      <c r="J56" s="158"/>
      <c r="K56" s="320">
        <v>4</v>
      </c>
      <c r="L56" s="320">
        <v>3</v>
      </c>
      <c r="M56" s="158"/>
      <c r="N56" s="209"/>
      <c r="O56" s="209"/>
      <c r="P56" s="209"/>
      <c r="Q56" s="209"/>
      <c r="R56" s="209"/>
      <c r="S56" s="210"/>
      <c r="T56" s="209"/>
      <c r="U56" s="584"/>
      <c r="V56" s="584"/>
      <c r="W56" s="194"/>
    </row>
    <row r="57" spans="1:23" x14ac:dyDescent="0.25">
      <c r="A57" s="482"/>
      <c r="B57" s="564"/>
      <c r="C57" s="564"/>
      <c r="D57" s="564"/>
      <c r="E57" s="80" t="s">
        <v>79</v>
      </c>
      <c r="F57" s="195">
        <f>SUM(G57:L57)</f>
        <v>0</v>
      </c>
      <c r="G57" s="319">
        <v>0</v>
      </c>
      <c r="H57" s="319">
        <v>0</v>
      </c>
      <c r="I57" s="319">
        <v>0</v>
      </c>
      <c r="J57" s="319">
        <v>0</v>
      </c>
      <c r="K57" s="319">
        <v>0</v>
      </c>
      <c r="L57" s="320"/>
      <c r="M57" s="158"/>
      <c r="N57" s="209"/>
      <c r="O57" s="209"/>
      <c r="P57" s="209"/>
      <c r="Q57" s="209"/>
      <c r="R57" s="209"/>
      <c r="S57" s="210"/>
      <c r="T57" s="209"/>
      <c r="U57" s="585"/>
      <c r="V57" s="585"/>
      <c r="W57" s="194"/>
    </row>
    <row r="58" spans="1:23" x14ac:dyDescent="0.25">
      <c r="A58" s="481" t="s">
        <v>286</v>
      </c>
      <c r="B58" s="563"/>
      <c r="C58" s="563"/>
      <c r="D58" s="563"/>
      <c r="E58" s="80" t="s">
        <v>4</v>
      </c>
      <c r="F58" s="195">
        <v>32</v>
      </c>
      <c r="G58" s="319">
        <v>32</v>
      </c>
      <c r="H58" s="319"/>
      <c r="I58" s="319"/>
      <c r="J58" s="320"/>
      <c r="K58" s="320">
        <v>3</v>
      </c>
      <c r="L58" s="320">
        <v>3</v>
      </c>
      <c r="M58" s="158"/>
      <c r="N58" s="209"/>
      <c r="O58" s="209"/>
      <c r="P58" s="209"/>
      <c r="Q58" s="209"/>
      <c r="R58" s="209"/>
      <c r="S58" s="210"/>
      <c r="T58" s="209"/>
      <c r="U58" s="592" t="s">
        <v>292</v>
      </c>
      <c r="V58" s="584"/>
      <c r="W58" s="194"/>
    </row>
    <row r="59" spans="1:23" x14ac:dyDescent="0.25">
      <c r="A59" s="482"/>
      <c r="B59" s="564"/>
      <c r="C59" s="564"/>
      <c r="D59" s="564"/>
      <c r="E59" s="80" t="s">
        <v>79</v>
      </c>
      <c r="F59" s="195">
        <f>SUM(G59:L59)</f>
        <v>34</v>
      </c>
      <c r="G59" s="319">
        <v>6</v>
      </c>
      <c r="H59" s="319">
        <v>5</v>
      </c>
      <c r="I59" s="319">
        <v>9</v>
      </c>
      <c r="J59" s="320">
        <v>6</v>
      </c>
      <c r="K59" s="320">
        <v>6</v>
      </c>
      <c r="L59" s="320">
        <v>2</v>
      </c>
      <c r="M59" s="158"/>
      <c r="N59" s="209"/>
      <c r="O59" s="209"/>
      <c r="P59" s="158">
        <f>7+6+6+5</f>
        <v>24</v>
      </c>
      <c r="Q59" s="209"/>
      <c r="R59" s="209"/>
      <c r="S59" s="332">
        <f>0+1046.7+954+1650+2325</f>
        <v>5975.7</v>
      </c>
      <c r="T59" s="209"/>
      <c r="U59" s="593"/>
      <c r="V59" s="585"/>
      <c r="W59" s="194"/>
    </row>
    <row r="60" spans="1:23" x14ac:dyDescent="0.25">
      <c r="A60" s="481" t="s">
        <v>287</v>
      </c>
      <c r="B60" s="563"/>
      <c r="C60" s="563"/>
      <c r="D60" s="563"/>
      <c r="E60" s="80" t="s">
        <v>4</v>
      </c>
      <c r="F60" s="195">
        <v>156</v>
      </c>
      <c r="G60" s="319"/>
      <c r="H60" s="319"/>
      <c r="I60" s="319"/>
      <c r="J60" s="320"/>
      <c r="K60" s="320">
        <v>30</v>
      </c>
      <c r="L60" s="320">
        <v>5</v>
      </c>
      <c r="M60" s="158"/>
      <c r="N60" s="209"/>
      <c r="O60" s="209"/>
      <c r="P60" s="209"/>
      <c r="Q60" s="209"/>
      <c r="R60" s="209"/>
      <c r="S60" s="210"/>
      <c r="T60" s="209"/>
      <c r="U60" s="592" t="s">
        <v>488</v>
      </c>
      <c r="V60" s="592" t="s">
        <v>293</v>
      </c>
      <c r="W60" s="194"/>
    </row>
    <row r="61" spans="1:23" ht="168" customHeight="1" x14ac:dyDescent="0.25">
      <c r="A61" s="482"/>
      <c r="B61" s="564"/>
      <c r="C61" s="564"/>
      <c r="D61" s="564"/>
      <c r="E61" s="80" t="s">
        <v>79</v>
      </c>
      <c r="F61" s="195">
        <f>SUM(G61:L61)</f>
        <v>116</v>
      </c>
      <c r="G61" s="319">
        <f>21+15+4+4+4</f>
        <v>48</v>
      </c>
      <c r="H61" s="319">
        <f>10+1</f>
        <v>11</v>
      </c>
      <c r="I61" s="319">
        <f>17+35</f>
        <v>52</v>
      </c>
      <c r="J61" s="320">
        <v>0</v>
      </c>
      <c r="K61" s="320">
        <v>5</v>
      </c>
      <c r="L61" s="320">
        <v>0</v>
      </c>
      <c r="M61" s="158"/>
      <c r="N61" s="209"/>
      <c r="O61" s="209"/>
      <c r="P61" s="158">
        <f>10+19+0+0+5</f>
        <v>34</v>
      </c>
      <c r="Q61" s="209"/>
      <c r="R61" s="209"/>
      <c r="S61" s="161">
        <f>17684.57+12080.68+4104.75+1037.22+3229</f>
        <v>38136.22</v>
      </c>
      <c r="T61" s="209"/>
      <c r="U61" s="593"/>
      <c r="V61" s="593"/>
      <c r="W61" s="194"/>
    </row>
    <row r="62" spans="1:23" x14ac:dyDescent="0.25">
      <c r="A62" s="594" t="s">
        <v>294</v>
      </c>
      <c r="B62" s="563"/>
      <c r="C62" s="563" t="s">
        <v>295</v>
      </c>
      <c r="D62" s="563" t="s">
        <v>296</v>
      </c>
      <c r="E62" s="208" t="s">
        <v>4</v>
      </c>
      <c r="F62" s="129">
        <v>440</v>
      </c>
      <c r="G62" s="323">
        <f t="shared" ref="F62:L63" si="11">G64+G66</f>
        <v>0</v>
      </c>
      <c r="H62" s="323">
        <f t="shared" si="11"/>
        <v>0</v>
      </c>
      <c r="I62" s="323">
        <f t="shared" si="11"/>
        <v>49</v>
      </c>
      <c r="J62" s="323">
        <f t="shared" si="11"/>
        <v>49</v>
      </c>
      <c r="K62" s="323">
        <f t="shared" si="11"/>
        <v>50</v>
      </c>
      <c r="L62" s="333">
        <v>49</v>
      </c>
      <c r="M62" s="596">
        <v>5</v>
      </c>
      <c r="N62" s="304"/>
      <c r="O62" s="304"/>
      <c r="P62" s="304"/>
      <c r="Q62" s="304"/>
      <c r="R62" s="304"/>
      <c r="S62" s="334"/>
      <c r="T62" s="304"/>
      <c r="U62" s="588"/>
      <c r="V62" s="588"/>
      <c r="W62" s="192"/>
    </row>
    <row r="63" spans="1:23" x14ac:dyDescent="0.25">
      <c r="A63" s="595"/>
      <c r="B63" s="564"/>
      <c r="C63" s="564"/>
      <c r="D63" s="564"/>
      <c r="E63" s="208" t="s">
        <v>79</v>
      </c>
      <c r="F63" s="133">
        <f t="shared" si="11"/>
        <v>270</v>
      </c>
      <c r="G63" s="133">
        <f t="shared" si="11"/>
        <v>27</v>
      </c>
      <c r="H63" s="133">
        <f t="shared" si="11"/>
        <v>37</v>
      </c>
      <c r="I63" s="335">
        <f t="shared" si="11"/>
        <v>70</v>
      </c>
      <c r="J63" s="335">
        <f t="shared" si="11"/>
        <v>26</v>
      </c>
      <c r="K63" s="335">
        <f t="shared" si="11"/>
        <v>46</v>
      </c>
      <c r="L63" s="335">
        <f t="shared" si="11"/>
        <v>64</v>
      </c>
      <c r="M63" s="596"/>
      <c r="N63" s="304"/>
      <c r="O63" s="304"/>
      <c r="P63" s="134">
        <f>P65+P67</f>
        <v>77</v>
      </c>
      <c r="Q63" s="304"/>
      <c r="R63" s="306">
        <f>R65+R67</f>
        <v>44000</v>
      </c>
      <c r="S63" s="306">
        <f>S65+S67</f>
        <v>241857.5</v>
      </c>
      <c r="T63" s="304"/>
      <c r="U63" s="589"/>
      <c r="V63" s="589"/>
      <c r="W63" s="192"/>
    </row>
    <row r="64" spans="1:23" x14ac:dyDescent="0.25">
      <c r="A64" s="561" t="s">
        <v>271</v>
      </c>
      <c r="B64" s="563"/>
      <c r="C64" s="563"/>
      <c r="D64" s="563"/>
      <c r="E64" s="208" t="s">
        <v>4</v>
      </c>
      <c r="F64" s="129">
        <v>220</v>
      </c>
      <c r="G64" s="133"/>
      <c r="H64" s="133"/>
      <c r="I64" s="133">
        <v>25</v>
      </c>
      <c r="J64" s="134">
        <v>24</v>
      </c>
      <c r="K64" s="134">
        <v>25</v>
      </c>
      <c r="L64" s="134">
        <v>24</v>
      </c>
      <c r="M64" s="134"/>
      <c r="N64" s="304"/>
      <c r="O64" s="304"/>
      <c r="P64" s="304"/>
      <c r="Q64" s="304"/>
      <c r="R64" s="304"/>
      <c r="S64" s="336"/>
      <c r="T64" s="304"/>
      <c r="U64" s="588"/>
      <c r="V64" s="588"/>
      <c r="W64" s="192"/>
    </row>
    <row r="65" spans="1:23" x14ac:dyDescent="0.25">
      <c r="A65" s="562"/>
      <c r="B65" s="564"/>
      <c r="C65" s="564"/>
      <c r="D65" s="564"/>
      <c r="E65" s="208" t="s">
        <v>79</v>
      </c>
      <c r="F65" s="129">
        <f>SUM(G65:L65)</f>
        <v>189</v>
      </c>
      <c r="G65" s="133">
        <v>27</v>
      </c>
      <c r="H65" s="133">
        <v>30</v>
      </c>
      <c r="I65" s="133">
        <v>44</v>
      </c>
      <c r="J65" s="134">
        <v>19</v>
      </c>
      <c r="K65" s="134">
        <v>29</v>
      </c>
      <c r="L65" s="134">
        <v>40</v>
      </c>
      <c r="M65" s="134"/>
      <c r="N65" s="304"/>
      <c r="O65" s="304"/>
      <c r="P65" s="134">
        <v>12</v>
      </c>
      <c r="Q65" s="304"/>
      <c r="R65" s="306">
        <f>30000+14000+0</f>
        <v>44000</v>
      </c>
      <c r="S65" s="306">
        <f>44550+0+0</f>
        <v>44550</v>
      </c>
      <c r="T65" s="304"/>
      <c r="U65" s="589"/>
      <c r="V65" s="589"/>
      <c r="W65" s="192"/>
    </row>
    <row r="66" spans="1:23" x14ac:dyDescent="0.25">
      <c r="A66" s="561" t="s">
        <v>284</v>
      </c>
      <c r="B66" s="563"/>
      <c r="C66" s="563"/>
      <c r="D66" s="563"/>
      <c r="E66" s="208" t="s">
        <v>4</v>
      </c>
      <c r="F66" s="129">
        <v>220</v>
      </c>
      <c r="G66" s="323"/>
      <c r="H66" s="323"/>
      <c r="I66" s="323">
        <f>I68+I70+I72</f>
        <v>24</v>
      </c>
      <c r="J66" s="324">
        <v>25</v>
      </c>
      <c r="K66" s="324">
        <v>25</v>
      </c>
      <c r="L66" s="324">
        <v>25</v>
      </c>
      <c r="M66" s="134"/>
      <c r="N66" s="304"/>
      <c r="O66" s="304"/>
      <c r="P66" s="304"/>
      <c r="Q66" s="304"/>
      <c r="R66" s="304"/>
      <c r="S66" s="336"/>
      <c r="T66" s="304"/>
      <c r="U66" s="588"/>
      <c r="V66" s="588"/>
      <c r="W66" s="192"/>
    </row>
    <row r="67" spans="1:23" x14ac:dyDescent="0.25">
      <c r="A67" s="562"/>
      <c r="B67" s="564"/>
      <c r="C67" s="564"/>
      <c r="D67" s="564"/>
      <c r="E67" s="208" t="s">
        <v>79</v>
      </c>
      <c r="F67" s="129">
        <f>F69+F71+F73</f>
        <v>81</v>
      </c>
      <c r="G67" s="133">
        <f>G69+G71+G73</f>
        <v>0</v>
      </c>
      <c r="H67" s="133">
        <f>H69+H71+H73</f>
        <v>7</v>
      </c>
      <c r="I67" s="133">
        <f>I69+I71+I73</f>
        <v>26</v>
      </c>
      <c r="J67" s="133">
        <f>J69+J71+J73</f>
        <v>7</v>
      </c>
      <c r="K67" s="133">
        <f>K69+K71+K73</f>
        <v>17</v>
      </c>
      <c r="L67" s="133">
        <f>L69+L71+L73</f>
        <v>24</v>
      </c>
      <c r="M67" s="134"/>
      <c r="N67" s="304"/>
      <c r="O67" s="304"/>
      <c r="P67" s="134">
        <f>P69+P71+P73</f>
        <v>65</v>
      </c>
      <c r="Q67" s="304"/>
      <c r="R67" s="306">
        <f>R69+R71+R73</f>
        <v>0</v>
      </c>
      <c r="S67" s="306">
        <f>S69+S71+S73</f>
        <v>197307.5</v>
      </c>
      <c r="T67" s="304"/>
      <c r="U67" s="589"/>
      <c r="V67" s="589"/>
      <c r="W67" s="192"/>
    </row>
    <row r="68" spans="1:23" x14ac:dyDescent="0.25">
      <c r="A68" s="481" t="s">
        <v>285</v>
      </c>
      <c r="B68" s="563"/>
      <c r="C68" s="563"/>
      <c r="D68" s="563"/>
      <c r="E68" s="80" t="s">
        <v>4</v>
      </c>
      <c r="F68" s="337">
        <v>30</v>
      </c>
      <c r="G68" s="80"/>
      <c r="H68" s="80"/>
      <c r="I68" s="80">
        <v>2</v>
      </c>
      <c r="J68" s="160">
        <v>2</v>
      </c>
      <c r="K68" s="160">
        <v>2</v>
      </c>
      <c r="L68" s="160">
        <v>3</v>
      </c>
      <c r="M68" s="158"/>
      <c r="N68" s="209"/>
      <c r="O68" s="209"/>
      <c r="P68" s="209"/>
      <c r="Q68" s="209"/>
      <c r="R68" s="209"/>
      <c r="S68" s="318"/>
      <c r="T68" s="209"/>
      <c r="U68" s="584"/>
      <c r="V68" s="584"/>
      <c r="W68" s="194"/>
    </row>
    <row r="69" spans="1:23" x14ac:dyDescent="0.25">
      <c r="A69" s="482"/>
      <c r="B69" s="564"/>
      <c r="C69" s="564"/>
      <c r="D69" s="564"/>
      <c r="E69" s="80" t="s">
        <v>79</v>
      </c>
      <c r="F69" s="337">
        <f>SUM(G69:L69)</f>
        <v>0</v>
      </c>
      <c r="G69" s="80">
        <v>0</v>
      </c>
      <c r="H69" s="80">
        <v>0</v>
      </c>
      <c r="I69" s="80">
        <v>0</v>
      </c>
      <c r="J69" s="80">
        <v>0</v>
      </c>
      <c r="K69" s="80">
        <v>0</v>
      </c>
      <c r="L69" s="160"/>
      <c r="M69" s="158"/>
      <c r="N69" s="209"/>
      <c r="O69" s="209"/>
      <c r="P69" s="209"/>
      <c r="Q69" s="209"/>
      <c r="R69" s="209"/>
      <c r="S69" s="318"/>
      <c r="T69" s="209"/>
      <c r="U69" s="585"/>
      <c r="V69" s="585"/>
      <c r="W69" s="194"/>
    </row>
    <row r="70" spans="1:23" x14ac:dyDescent="0.25">
      <c r="A70" s="481" t="s">
        <v>286</v>
      </c>
      <c r="B70" s="563"/>
      <c r="C70" s="563"/>
      <c r="D70" s="563"/>
      <c r="E70" s="80" t="s">
        <v>4</v>
      </c>
      <c r="F70" s="337">
        <v>32</v>
      </c>
      <c r="G70" s="80"/>
      <c r="H70" s="338"/>
      <c r="I70" s="338">
        <v>2</v>
      </c>
      <c r="J70" s="339">
        <v>3</v>
      </c>
      <c r="K70" s="339">
        <v>2</v>
      </c>
      <c r="L70" s="339">
        <v>2</v>
      </c>
      <c r="M70" s="158"/>
      <c r="N70" s="209"/>
      <c r="O70" s="209"/>
      <c r="P70" s="209"/>
      <c r="Q70" s="209"/>
      <c r="R70" s="209"/>
      <c r="S70" s="318"/>
      <c r="T70" s="209"/>
      <c r="U70" s="584"/>
      <c r="V70" s="584"/>
      <c r="W70" s="194"/>
    </row>
    <row r="71" spans="1:23" x14ac:dyDescent="0.25">
      <c r="A71" s="482"/>
      <c r="B71" s="564"/>
      <c r="C71" s="564"/>
      <c r="D71" s="564"/>
      <c r="E71" s="80" t="s">
        <v>79</v>
      </c>
      <c r="F71" s="337">
        <f>SUM(G71:L71)</f>
        <v>0</v>
      </c>
      <c r="G71" s="80">
        <v>0</v>
      </c>
      <c r="H71" s="80">
        <v>0</v>
      </c>
      <c r="I71" s="80">
        <v>0</v>
      </c>
      <c r="J71" s="160">
        <v>0</v>
      </c>
      <c r="K71" s="160">
        <v>0</v>
      </c>
      <c r="L71" s="160"/>
      <c r="M71" s="158"/>
      <c r="N71" s="209"/>
      <c r="O71" s="209"/>
      <c r="P71" s="209"/>
      <c r="Q71" s="209"/>
      <c r="R71" s="209"/>
      <c r="S71" s="318"/>
      <c r="T71" s="209"/>
      <c r="U71" s="585"/>
      <c r="V71" s="585"/>
      <c r="W71" s="194"/>
    </row>
    <row r="72" spans="1:23" x14ac:dyDescent="0.25">
      <c r="A72" s="481" t="s">
        <v>287</v>
      </c>
      <c r="B72" s="563"/>
      <c r="C72" s="563"/>
      <c r="D72" s="563"/>
      <c r="E72" s="80" t="s">
        <v>4</v>
      </c>
      <c r="F72" s="337">
        <v>158</v>
      </c>
      <c r="G72" s="80"/>
      <c r="H72" s="80"/>
      <c r="I72" s="80">
        <v>20</v>
      </c>
      <c r="J72" s="160">
        <v>20</v>
      </c>
      <c r="K72" s="160">
        <v>20</v>
      </c>
      <c r="L72" s="160">
        <v>20</v>
      </c>
      <c r="M72" s="158"/>
      <c r="N72" s="209"/>
      <c r="O72" s="209"/>
      <c r="P72" s="209"/>
      <c r="Q72" s="209"/>
      <c r="R72" s="209"/>
      <c r="S72" s="318"/>
      <c r="T72" s="209"/>
      <c r="U72" s="584" t="s">
        <v>489</v>
      </c>
      <c r="V72" s="584"/>
      <c r="W72" s="194"/>
    </row>
    <row r="73" spans="1:23" ht="191.25" customHeight="1" x14ac:dyDescent="0.25">
      <c r="A73" s="482"/>
      <c r="B73" s="564"/>
      <c r="C73" s="564"/>
      <c r="D73" s="564"/>
      <c r="E73" s="80" t="s">
        <v>79</v>
      </c>
      <c r="F73" s="337">
        <f>SUM(G73:L73)</f>
        <v>81</v>
      </c>
      <c r="G73" s="80">
        <v>0</v>
      </c>
      <c r="H73" s="80">
        <f>5+2</f>
        <v>7</v>
      </c>
      <c r="I73" s="80">
        <f>13+4+6+3</f>
        <v>26</v>
      </c>
      <c r="J73" s="160">
        <f>5+2</f>
        <v>7</v>
      </c>
      <c r="K73" s="160">
        <f>5+7+0+5</f>
        <v>17</v>
      </c>
      <c r="L73" s="160">
        <f>4+10+4+6</f>
        <v>24</v>
      </c>
      <c r="M73" s="158"/>
      <c r="N73" s="209"/>
      <c r="O73" s="209"/>
      <c r="P73" s="158">
        <f>0+0+0+15+25+25</f>
        <v>65</v>
      </c>
      <c r="Q73" s="209"/>
      <c r="R73" s="209"/>
      <c r="S73" s="330">
        <f>28900+1457+67680+30325+68945.5</f>
        <v>197307.5</v>
      </c>
      <c r="T73" s="209"/>
      <c r="U73" s="585"/>
      <c r="V73" s="587"/>
      <c r="W73" s="194"/>
    </row>
    <row r="74" spans="1:23" x14ac:dyDescent="0.25">
      <c r="A74" s="594" t="s">
        <v>297</v>
      </c>
      <c r="B74" s="563"/>
      <c r="C74" s="563" t="s">
        <v>298</v>
      </c>
      <c r="D74" s="563" t="s">
        <v>299</v>
      </c>
      <c r="E74" s="80" t="s">
        <v>4</v>
      </c>
      <c r="F74" s="129">
        <v>5</v>
      </c>
      <c r="G74" s="82"/>
      <c r="H74" s="86"/>
      <c r="I74" s="86"/>
      <c r="J74" s="86"/>
      <c r="K74" s="86"/>
      <c r="L74" s="86"/>
      <c r="M74" s="457">
        <v>2</v>
      </c>
      <c r="N74" s="209"/>
      <c r="O74" s="209"/>
      <c r="P74" s="209"/>
      <c r="Q74" s="209"/>
      <c r="R74" s="209"/>
      <c r="S74" s="210"/>
      <c r="T74" s="209"/>
      <c r="U74" s="598"/>
      <c r="V74" s="598"/>
      <c r="W74" s="194"/>
    </row>
    <row r="75" spans="1:23" x14ac:dyDescent="0.25">
      <c r="A75" s="595"/>
      <c r="B75" s="564"/>
      <c r="C75" s="564"/>
      <c r="D75" s="564"/>
      <c r="E75" s="80" t="s">
        <v>79</v>
      </c>
      <c r="F75" s="129"/>
      <c r="G75" s="82"/>
      <c r="H75" s="82"/>
      <c r="I75" s="82"/>
      <c r="J75" s="82"/>
      <c r="K75" s="82"/>
      <c r="L75" s="82"/>
      <c r="M75" s="458"/>
      <c r="N75" s="209"/>
      <c r="O75" s="209"/>
      <c r="P75" s="209"/>
      <c r="Q75" s="209"/>
      <c r="R75" s="209"/>
      <c r="S75" s="210"/>
      <c r="T75" s="209"/>
      <c r="U75" s="598"/>
      <c r="V75" s="598"/>
      <c r="W75" s="194"/>
    </row>
    <row r="76" spans="1:23" x14ac:dyDescent="0.25">
      <c r="A76" s="561" t="s">
        <v>271</v>
      </c>
      <c r="B76" s="563"/>
      <c r="C76" s="563"/>
      <c r="D76" s="563"/>
      <c r="E76" s="80" t="s">
        <v>4</v>
      </c>
      <c r="F76" s="81">
        <v>0</v>
      </c>
      <c r="G76" s="82"/>
      <c r="H76" s="82"/>
      <c r="I76" s="82"/>
      <c r="J76" s="158"/>
      <c r="K76" s="158"/>
      <c r="L76" s="158"/>
      <c r="M76" s="158"/>
      <c r="N76" s="209"/>
      <c r="O76" s="209"/>
      <c r="P76" s="209"/>
      <c r="Q76" s="209"/>
      <c r="R76" s="209"/>
      <c r="S76" s="210"/>
      <c r="T76" s="209"/>
      <c r="U76" s="598"/>
      <c r="V76" s="598"/>
      <c r="W76" s="194"/>
    </row>
    <row r="77" spans="1:23" x14ac:dyDescent="0.25">
      <c r="A77" s="562"/>
      <c r="B77" s="564"/>
      <c r="C77" s="564"/>
      <c r="D77" s="564"/>
      <c r="E77" s="80" t="s">
        <v>79</v>
      </c>
      <c r="F77" s="81"/>
      <c r="G77" s="82"/>
      <c r="H77" s="82"/>
      <c r="I77" s="82"/>
      <c r="J77" s="158"/>
      <c r="K77" s="158"/>
      <c r="L77" s="158"/>
      <c r="M77" s="158"/>
      <c r="N77" s="209"/>
      <c r="O77" s="209"/>
      <c r="P77" s="209"/>
      <c r="Q77" s="209"/>
      <c r="R77" s="209"/>
      <c r="S77" s="210"/>
      <c r="T77" s="209"/>
      <c r="U77" s="598"/>
      <c r="V77" s="598"/>
      <c r="W77" s="194"/>
    </row>
    <row r="78" spans="1:23" x14ac:dyDescent="0.25">
      <c r="A78" s="561" t="s">
        <v>300</v>
      </c>
      <c r="B78" s="563"/>
      <c r="C78" s="563"/>
      <c r="D78" s="563"/>
      <c r="E78" s="80" t="s">
        <v>4</v>
      </c>
      <c r="F78" s="81">
        <v>5</v>
      </c>
      <c r="G78" s="82"/>
      <c r="H78" s="86"/>
      <c r="I78" s="86"/>
      <c r="J78" s="313"/>
      <c r="K78" s="313"/>
      <c r="L78" s="313"/>
      <c r="M78" s="158"/>
      <c r="N78" s="209"/>
      <c r="O78" s="209"/>
      <c r="P78" s="209"/>
      <c r="Q78" s="209"/>
      <c r="R78" s="209"/>
      <c r="S78" s="210"/>
      <c r="T78" s="209"/>
      <c r="U78" s="598"/>
      <c r="V78" s="598"/>
      <c r="W78" s="194"/>
    </row>
    <row r="79" spans="1:23" x14ac:dyDescent="0.25">
      <c r="A79" s="597"/>
      <c r="B79" s="564"/>
      <c r="C79" s="564"/>
      <c r="D79" s="564"/>
      <c r="E79" s="80" t="s">
        <v>79</v>
      </c>
      <c r="F79" s="81"/>
      <c r="G79" s="82"/>
      <c r="H79" s="82"/>
      <c r="I79" s="82"/>
      <c r="J79" s="158"/>
      <c r="K79" s="158"/>
      <c r="L79" s="158"/>
      <c r="M79" s="158"/>
      <c r="N79" s="209"/>
      <c r="O79" s="209"/>
      <c r="P79" s="209"/>
      <c r="Q79" s="209"/>
      <c r="R79" s="209"/>
      <c r="S79" s="210"/>
      <c r="T79" s="209"/>
      <c r="U79" s="598"/>
      <c r="V79" s="598"/>
      <c r="W79" s="194"/>
    </row>
    <row r="80" spans="1:23" x14ac:dyDescent="0.25">
      <c r="A80" s="600" t="s">
        <v>301</v>
      </c>
      <c r="B80" s="563"/>
      <c r="C80" s="601" t="s">
        <v>302</v>
      </c>
      <c r="D80" s="563" t="s">
        <v>303</v>
      </c>
      <c r="E80" s="80" t="s">
        <v>4</v>
      </c>
      <c r="F80" s="129">
        <v>12</v>
      </c>
      <c r="G80" s="82">
        <v>1</v>
      </c>
      <c r="H80" s="82">
        <v>1</v>
      </c>
      <c r="I80" s="82">
        <v>1</v>
      </c>
      <c r="J80" s="158">
        <v>1</v>
      </c>
      <c r="K80" s="158">
        <v>1</v>
      </c>
      <c r="L80" s="158">
        <v>1</v>
      </c>
      <c r="M80" s="457">
        <v>2</v>
      </c>
      <c r="N80" s="209"/>
      <c r="O80" s="209"/>
      <c r="P80" s="209"/>
      <c r="Q80" s="209"/>
      <c r="R80" s="209"/>
      <c r="S80" s="210"/>
      <c r="T80" s="209"/>
      <c r="U80" s="598"/>
      <c r="V80" s="598"/>
      <c r="W80" s="194"/>
    </row>
    <row r="81" spans="1:23" x14ac:dyDescent="0.25">
      <c r="A81" s="595"/>
      <c r="B81" s="564"/>
      <c r="C81" s="602"/>
      <c r="D81" s="564"/>
      <c r="E81" s="80" t="s">
        <v>79</v>
      </c>
      <c r="F81" s="129">
        <f>F83+F85</f>
        <v>19</v>
      </c>
      <c r="G81" s="82">
        <f>G83+G85</f>
        <v>7</v>
      </c>
      <c r="H81" s="82">
        <f>H83+H85</f>
        <v>4</v>
      </c>
      <c r="I81" s="82">
        <f>I83+I85</f>
        <v>3</v>
      </c>
      <c r="J81" s="82">
        <f t="shared" ref="J81:L81" si="12">J83+J85</f>
        <v>1</v>
      </c>
      <c r="K81" s="82">
        <f t="shared" si="12"/>
        <v>2</v>
      </c>
      <c r="L81" s="82">
        <f t="shared" si="12"/>
        <v>2</v>
      </c>
      <c r="M81" s="458"/>
      <c r="N81" s="209"/>
      <c r="O81" s="209"/>
      <c r="P81" s="209"/>
      <c r="Q81" s="209"/>
      <c r="R81" s="209"/>
      <c r="S81" s="210"/>
      <c r="T81" s="209"/>
      <c r="U81" s="598"/>
      <c r="V81" s="598"/>
      <c r="W81" s="194"/>
    </row>
    <row r="82" spans="1:23" x14ac:dyDescent="0.25">
      <c r="A82" s="561" t="s">
        <v>271</v>
      </c>
      <c r="B82" s="563"/>
      <c r="C82" s="137"/>
      <c r="D82" s="137"/>
      <c r="E82" s="80" t="s">
        <v>4</v>
      </c>
      <c r="F82" s="81">
        <v>0</v>
      </c>
      <c r="G82" s="82"/>
      <c r="H82" s="86"/>
      <c r="I82" s="86"/>
      <c r="J82" s="313"/>
      <c r="K82" s="313"/>
      <c r="L82" s="313"/>
      <c r="M82" s="158"/>
      <c r="N82" s="209"/>
      <c r="O82" s="209"/>
      <c r="P82" s="209"/>
      <c r="Q82" s="209"/>
      <c r="R82" s="209"/>
      <c r="S82" s="210"/>
      <c r="T82" s="209"/>
      <c r="U82" s="598"/>
      <c r="V82" s="598"/>
      <c r="W82" s="194"/>
    </row>
    <row r="83" spans="1:23" x14ac:dyDescent="0.25">
      <c r="A83" s="562"/>
      <c r="B83" s="564"/>
      <c r="C83" s="137"/>
      <c r="D83" s="137"/>
      <c r="E83" s="80" t="s">
        <v>79</v>
      </c>
      <c r="F83" s="81"/>
      <c r="G83" s="82"/>
      <c r="H83" s="82"/>
      <c r="I83" s="82"/>
      <c r="J83" s="158"/>
      <c r="K83" s="158"/>
      <c r="L83" s="158"/>
      <c r="M83" s="158"/>
      <c r="N83" s="209"/>
      <c r="O83" s="209"/>
      <c r="P83" s="209"/>
      <c r="Q83" s="209"/>
      <c r="R83" s="209"/>
      <c r="S83" s="210"/>
      <c r="T83" s="209"/>
      <c r="U83" s="598"/>
      <c r="V83" s="598"/>
      <c r="W83" s="194"/>
    </row>
    <row r="84" spans="1:23" x14ac:dyDescent="0.25">
      <c r="A84" s="561" t="s">
        <v>304</v>
      </c>
      <c r="B84" s="563"/>
      <c r="C84" s="137"/>
      <c r="D84" s="137"/>
      <c r="E84" s="80" t="s">
        <v>4</v>
      </c>
      <c r="F84" s="81">
        <v>9</v>
      </c>
      <c r="G84" s="82"/>
      <c r="H84" s="82"/>
      <c r="I84" s="82"/>
      <c r="J84" s="158"/>
      <c r="K84" s="158"/>
      <c r="L84" s="158"/>
      <c r="M84" s="158"/>
      <c r="N84" s="209"/>
      <c r="O84" s="209"/>
      <c r="P84" s="209"/>
      <c r="Q84" s="209"/>
      <c r="R84" s="209"/>
      <c r="S84" s="210"/>
      <c r="T84" s="209"/>
      <c r="U84" s="599" t="s">
        <v>305</v>
      </c>
      <c r="V84" s="599" t="s">
        <v>306</v>
      </c>
      <c r="W84" s="194"/>
    </row>
    <row r="85" spans="1:23" ht="91.5" customHeight="1" x14ac:dyDescent="0.25">
      <c r="A85" s="597"/>
      <c r="B85" s="564"/>
      <c r="C85" s="137"/>
      <c r="D85" s="137"/>
      <c r="E85" s="80" t="s">
        <v>79</v>
      </c>
      <c r="F85" s="81">
        <f>SUM(G85:L85)</f>
        <v>19</v>
      </c>
      <c r="G85" s="82">
        <f>1+6</f>
        <v>7</v>
      </c>
      <c r="H85" s="82">
        <f>1+3</f>
        <v>4</v>
      </c>
      <c r="I85" s="82">
        <f>1+2</f>
        <v>3</v>
      </c>
      <c r="J85" s="158">
        <v>1</v>
      </c>
      <c r="K85" s="158">
        <v>2</v>
      </c>
      <c r="L85" s="158">
        <v>2</v>
      </c>
      <c r="M85" s="158"/>
      <c r="N85" s="209"/>
      <c r="O85" s="209"/>
      <c r="P85" s="209"/>
      <c r="Q85" s="209"/>
      <c r="R85" s="209"/>
      <c r="S85" s="210"/>
      <c r="T85" s="209"/>
      <c r="U85" s="599"/>
      <c r="V85" s="599"/>
      <c r="W85" s="194"/>
    </row>
    <row r="86" spans="1:23" x14ac:dyDescent="0.25">
      <c r="A86" s="600" t="s">
        <v>307</v>
      </c>
      <c r="B86" s="563"/>
      <c r="C86" s="563" t="s">
        <v>308</v>
      </c>
      <c r="D86" s="563" t="s">
        <v>309</v>
      </c>
      <c r="E86" s="80" t="s">
        <v>4</v>
      </c>
      <c r="F86" s="129">
        <v>1</v>
      </c>
      <c r="G86" s="82"/>
      <c r="H86" s="86"/>
      <c r="I86" s="86">
        <v>1</v>
      </c>
      <c r="J86" s="86"/>
      <c r="K86" s="86"/>
      <c r="L86" s="313"/>
      <c r="M86" s="457">
        <v>2</v>
      </c>
      <c r="N86" s="209"/>
      <c r="O86" s="209"/>
      <c r="P86" s="209"/>
      <c r="Q86" s="209"/>
      <c r="R86" s="209"/>
      <c r="S86" s="210"/>
      <c r="T86" s="209"/>
      <c r="U86" s="598"/>
      <c r="V86" s="598"/>
      <c r="W86" s="194"/>
    </row>
    <row r="87" spans="1:23" x14ac:dyDescent="0.25">
      <c r="A87" s="595"/>
      <c r="B87" s="564"/>
      <c r="C87" s="564"/>
      <c r="D87" s="564"/>
      <c r="E87" s="80" t="s">
        <v>79</v>
      </c>
      <c r="F87" s="129"/>
      <c r="G87" s="82"/>
      <c r="H87" s="82"/>
      <c r="I87" s="82"/>
      <c r="J87" s="82"/>
      <c r="K87" s="82"/>
      <c r="L87" s="159"/>
      <c r="M87" s="458"/>
      <c r="N87" s="209"/>
      <c r="O87" s="209"/>
      <c r="P87" s="209"/>
      <c r="Q87" s="209"/>
      <c r="R87" s="209"/>
      <c r="S87" s="210"/>
      <c r="T87" s="209"/>
      <c r="U87" s="598"/>
      <c r="V87" s="598"/>
      <c r="W87" s="194"/>
    </row>
    <row r="88" spans="1:23" x14ac:dyDescent="0.25">
      <c r="A88" s="561" t="s">
        <v>271</v>
      </c>
      <c r="B88" s="563"/>
      <c r="C88" s="563"/>
      <c r="D88" s="563"/>
      <c r="E88" s="80" t="s">
        <v>4</v>
      </c>
      <c r="F88" s="81">
        <v>0</v>
      </c>
      <c r="G88" s="82"/>
      <c r="H88" s="82"/>
      <c r="I88" s="82"/>
      <c r="J88" s="158"/>
      <c r="K88" s="158"/>
      <c r="L88" s="158"/>
      <c r="M88" s="158"/>
      <c r="N88" s="209"/>
      <c r="O88" s="209"/>
      <c r="P88" s="209"/>
      <c r="Q88" s="209"/>
      <c r="R88" s="209"/>
      <c r="S88" s="210"/>
      <c r="T88" s="209"/>
      <c r="U88" s="598"/>
      <c r="V88" s="598"/>
      <c r="W88" s="194"/>
    </row>
    <row r="89" spans="1:23" x14ac:dyDescent="0.25">
      <c r="A89" s="562"/>
      <c r="B89" s="564"/>
      <c r="C89" s="564"/>
      <c r="D89" s="564"/>
      <c r="E89" s="80" t="s">
        <v>79</v>
      </c>
      <c r="F89" s="81"/>
      <c r="G89" s="82"/>
      <c r="H89" s="82"/>
      <c r="I89" s="82"/>
      <c r="J89" s="158"/>
      <c r="K89" s="158"/>
      <c r="L89" s="158"/>
      <c r="M89" s="158"/>
      <c r="N89" s="209"/>
      <c r="O89" s="209"/>
      <c r="P89" s="209"/>
      <c r="Q89" s="209"/>
      <c r="R89" s="209"/>
      <c r="S89" s="210"/>
      <c r="T89" s="209"/>
      <c r="U89" s="598"/>
      <c r="V89" s="598"/>
      <c r="W89" s="194"/>
    </row>
    <row r="90" spans="1:23" x14ac:dyDescent="0.25">
      <c r="A90" s="561" t="s">
        <v>300</v>
      </c>
      <c r="B90" s="563"/>
      <c r="C90" s="563"/>
      <c r="D90" s="563"/>
      <c r="E90" s="80" t="s">
        <v>4</v>
      </c>
      <c r="F90" s="81">
        <v>1</v>
      </c>
      <c r="G90" s="82"/>
      <c r="H90" s="86"/>
      <c r="I90" s="86">
        <v>1</v>
      </c>
      <c r="J90" s="313"/>
      <c r="K90" s="313"/>
      <c r="L90" s="313"/>
      <c r="M90" s="158"/>
      <c r="N90" s="209"/>
      <c r="O90" s="209"/>
      <c r="P90" s="209"/>
      <c r="Q90" s="209"/>
      <c r="R90" s="209"/>
      <c r="S90" s="210"/>
      <c r="T90" s="209"/>
      <c r="U90" s="598"/>
      <c r="V90" s="598"/>
      <c r="W90" s="194"/>
    </row>
    <row r="91" spans="1:23" x14ac:dyDescent="0.25">
      <c r="A91" s="597"/>
      <c r="B91" s="564"/>
      <c r="C91" s="564"/>
      <c r="D91" s="564"/>
      <c r="E91" s="80" t="s">
        <v>79</v>
      </c>
      <c r="F91" s="81"/>
      <c r="G91" s="82"/>
      <c r="H91" s="82"/>
      <c r="I91" s="82"/>
      <c r="J91" s="158"/>
      <c r="K91" s="158"/>
      <c r="L91" s="158"/>
      <c r="M91" s="158"/>
      <c r="N91" s="209"/>
      <c r="O91" s="209"/>
      <c r="P91" s="209"/>
      <c r="Q91" s="209"/>
      <c r="R91" s="209"/>
      <c r="S91" s="210"/>
      <c r="T91" s="209"/>
      <c r="U91" s="598"/>
      <c r="V91" s="598"/>
      <c r="W91" s="194"/>
    </row>
    <row r="92" spans="1:23" x14ac:dyDescent="0.25">
      <c r="A92" s="600" t="s">
        <v>310</v>
      </c>
      <c r="B92" s="563"/>
      <c r="C92" s="563" t="s">
        <v>311</v>
      </c>
      <c r="D92" s="563" t="s">
        <v>312</v>
      </c>
      <c r="E92" s="214" t="s">
        <v>4</v>
      </c>
      <c r="F92" s="129">
        <v>3</v>
      </c>
      <c r="G92" s="82"/>
      <c r="H92" s="82"/>
      <c r="I92" s="82"/>
      <c r="J92" s="158"/>
      <c r="K92" s="158"/>
      <c r="L92" s="158"/>
      <c r="M92" s="457">
        <v>2</v>
      </c>
      <c r="N92" s="209"/>
      <c r="O92" s="209"/>
      <c r="P92" s="209"/>
      <c r="Q92" s="209"/>
      <c r="R92" s="209"/>
      <c r="S92" s="210"/>
      <c r="T92" s="209"/>
      <c r="U92" s="598"/>
      <c r="V92" s="598"/>
      <c r="W92" s="194"/>
    </row>
    <row r="93" spans="1:23" x14ac:dyDescent="0.25">
      <c r="A93" s="595"/>
      <c r="B93" s="564"/>
      <c r="C93" s="564"/>
      <c r="D93" s="564"/>
      <c r="E93" s="215" t="s">
        <v>79</v>
      </c>
      <c r="F93" s="129"/>
      <c r="G93" s="82"/>
      <c r="H93" s="82"/>
      <c r="I93" s="82">
        <f>I95+I97</f>
        <v>4</v>
      </c>
      <c r="J93" s="159"/>
      <c r="K93" s="159"/>
      <c r="L93" s="159"/>
      <c r="M93" s="458"/>
      <c r="N93" s="209"/>
      <c r="O93" s="209"/>
      <c r="P93" s="209"/>
      <c r="Q93" s="209"/>
      <c r="R93" s="209"/>
      <c r="S93" s="210"/>
      <c r="T93" s="209"/>
      <c r="U93" s="598"/>
      <c r="V93" s="598"/>
      <c r="W93" s="194"/>
    </row>
    <row r="94" spans="1:23" x14ac:dyDescent="0.25">
      <c r="A94" s="561" t="s">
        <v>271</v>
      </c>
      <c r="B94" s="563"/>
      <c r="C94" s="563"/>
      <c r="D94" s="563"/>
      <c r="E94" s="213" t="s">
        <v>4</v>
      </c>
      <c r="F94" s="81">
        <v>0</v>
      </c>
      <c r="G94" s="82"/>
      <c r="H94" s="82"/>
      <c r="I94" s="82"/>
      <c r="J94" s="158"/>
      <c r="K94" s="158"/>
      <c r="L94" s="158"/>
      <c r="M94" s="158"/>
      <c r="N94" s="209"/>
      <c r="O94" s="209"/>
      <c r="P94" s="209"/>
      <c r="Q94" s="209"/>
      <c r="R94" s="209"/>
      <c r="S94" s="210"/>
      <c r="T94" s="209"/>
      <c r="U94" s="598"/>
      <c r="V94" s="598"/>
      <c r="W94" s="194"/>
    </row>
    <row r="95" spans="1:23" x14ac:dyDescent="0.25">
      <c r="A95" s="562"/>
      <c r="B95" s="564"/>
      <c r="C95" s="564"/>
      <c r="D95" s="564"/>
      <c r="E95" s="215" t="s">
        <v>79</v>
      </c>
      <c r="F95" s="81"/>
      <c r="G95" s="82"/>
      <c r="H95" s="82"/>
      <c r="I95" s="82"/>
      <c r="J95" s="158"/>
      <c r="K95" s="158"/>
      <c r="L95" s="158"/>
      <c r="M95" s="158"/>
      <c r="N95" s="209"/>
      <c r="O95" s="209"/>
      <c r="P95" s="209"/>
      <c r="Q95" s="209"/>
      <c r="R95" s="209"/>
      <c r="S95" s="210"/>
      <c r="T95" s="209"/>
      <c r="U95" s="598"/>
      <c r="V95" s="598"/>
      <c r="W95" s="194"/>
    </row>
    <row r="96" spans="1:23" x14ac:dyDescent="0.25">
      <c r="A96" s="561" t="s">
        <v>300</v>
      </c>
      <c r="B96" s="563"/>
      <c r="C96" s="563"/>
      <c r="D96" s="563"/>
      <c r="E96" s="214" t="s">
        <v>4</v>
      </c>
      <c r="F96" s="81">
        <v>3</v>
      </c>
      <c r="G96" s="82"/>
      <c r="H96" s="82"/>
      <c r="I96" s="82"/>
      <c r="J96" s="158"/>
      <c r="K96" s="158"/>
      <c r="L96" s="158"/>
      <c r="M96" s="158"/>
      <c r="N96" s="209"/>
      <c r="O96" s="209"/>
      <c r="P96" s="209"/>
      <c r="Q96" s="209"/>
      <c r="R96" s="209"/>
      <c r="S96" s="210"/>
      <c r="T96" s="209"/>
      <c r="U96" s="599" t="s">
        <v>313</v>
      </c>
      <c r="V96" s="599" t="s">
        <v>314</v>
      </c>
      <c r="W96" s="194"/>
    </row>
    <row r="97" spans="1:23" x14ac:dyDescent="0.25">
      <c r="A97" s="562"/>
      <c r="B97" s="564"/>
      <c r="C97" s="564"/>
      <c r="D97" s="564"/>
      <c r="E97" s="215" t="s">
        <v>79</v>
      </c>
      <c r="F97" s="81">
        <f>SUM(G97:J97)</f>
        <v>4</v>
      </c>
      <c r="G97" s="82"/>
      <c r="H97" s="82"/>
      <c r="I97" s="82">
        <v>4</v>
      </c>
      <c r="J97" s="158"/>
      <c r="K97" s="158"/>
      <c r="L97" s="158"/>
      <c r="M97" s="158"/>
      <c r="N97" s="209"/>
      <c r="O97" s="209"/>
      <c r="P97" s="209"/>
      <c r="Q97" s="209"/>
      <c r="R97" s="209"/>
      <c r="S97" s="210"/>
      <c r="T97" s="209"/>
      <c r="U97" s="599"/>
      <c r="V97" s="599"/>
      <c r="W97" s="194"/>
    </row>
    <row r="98" spans="1:23" x14ac:dyDescent="0.25">
      <c r="A98" s="590" t="s">
        <v>315</v>
      </c>
      <c r="B98" s="563"/>
      <c r="C98" s="563" t="s">
        <v>316</v>
      </c>
      <c r="D98" s="563" t="s">
        <v>317</v>
      </c>
      <c r="E98" s="80" t="s">
        <v>4</v>
      </c>
      <c r="F98" s="129">
        <v>1</v>
      </c>
      <c r="G98" s="82"/>
      <c r="H98" s="82"/>
      <c r="I98" s="82">
        <v>1</v>
      </c>
      <c r="J98" s="158"/>
      <c r="K98" s="158"/>
      <c r="L98" s="158"/>
      <c r="M98" s="457">
        <v>5</v>
      </c>
      <c r="N98" s="209"/>
      <c r="O98" s="209"/>
      <c r="P98" s="209"/>
      <c r="Q98" s="209"/>
      <c r="R98" s="209"/>
      <c r="S98" s="210"/>
      <c r="T98" s="209"/>
      <c r="U98" s="598"/>
      <c r="V98" s="598"/>
      <c r="W98" s="194"/>
    </row>
    <row r="99" spans="1:23" x14ac:dyDescent="0.25">
      <c r="A99" s="591"/>
      <c r="B99" s="564"/>
      <c r="C99" s="564"/>
      <c r="D99" s="564"/>
      <c r="E99" s="80" t="s">
        <v>79</v>
      </c>
      <c r="F99" s="129">
        <f>F101+F103</f>
        <v>2</v>
      </c>
      <c r="G99" s="129">
        <f t="shared" ref="G99:K99" si="13">G101+G103</f>
        <v>0</v>
      </c>
      <c r="H99" s="129">
        <f t="shared" si="13"/>
        <v>0</v>
      </c>
      <c r="I99" s="129">
        <f t="shared" si="13"/>
        <v>0</v>
      </c>
      <c r="J99" s="129">
        <f t="shared" si="13"/>
        <v>0</v>
      </c>
      <c r="K99" s="129">
        <f t="shared" si="13"/>
        <v>2</v>
      </c>
      <c r="L99" s="340"/>
      <c r="M99" s="458"/>
      <c r="N99" s="209"/>
      <c r="O99" s="209"/>
      <c r="P99" s="209"/>
      <c r="Q99" s="209"/>
      <c r="R99" s="209"/>
      <c r="S99" s="210"/>
      <c r="T99" s="209"/>
      <c r="U99" s="598"/>
      <c r="V99" s="598"/>
      <c r="W99" s="194"/>
    </row>
    <row r="100" spans="1:23" x14ac:dyDescent="0.25">
      <c r="A100" s="561" t="s">
        <v>271</v>
      </c>
      <c r="B100" s="563"/>
      <c r="C100" s="563"/>
      <c r="D100" s="563"/>
      <c r="E100" s="80" t="s">
        <v>4</v>
      </c>
      <c r="F100" s="81">
        <v>0</v>
      </c>
      <c r="G100" s="82"/>
      <c r="H100" s="82"/>
      <c r="I100" s="82"/>
      <c r="J100" s="158"/>
      <c r="K100" s="158"/>
      <c r="L100" s="158"/>
      <c r="M100" s="158"/>
      <c r="N100" s="209"/>
      <c r="O100" s="209"/>
      <c r="P100" s="209"/>
      <c r="Q100" s="209"/>
      <c r="R100" s="209"/>
      <c r="S100" s="210"/>
      <c r="T100" s="209"/>
      <c r="U100" s="598"/>
      <c r="V100" s="598"/>
      <c r="W100" s="194"/>
    </row>
    <row r="101" spans="1:23" x14ac:dyDescent="0.25">
      <c r="A101" s="562"/>
      <c r="B101" s="564"/>
      <c r="C101" s="564"/>
      <c r="D101" s="564"/>
      <c r="E101" s="80" t="s">
        <v>79</v>
      </c>
      <c r="F101" s="81"/>
      <c r="G101" s="82"/>
      <c r="H101" s="82"/>
      <c r="I101" s="82"/>
      <c r="J101" s="158"/>
      <c r="K101" s="158"/>
      <c r="L101" s="158"/>
      <c r="M101" s="158"/>
      <c r="N101" s="209"/>
      <c r="O101" s="209"/>
      <c r="P101" s="209"/>
      <c r="Q101" s="209"/>
      <c r="R101" s="209"/>
      <c r="S101" s="210"/>
      <c r="T101" s="209"/>
      <c r="U101" s="598"/>
      <c r="V101" s="598"/>
      <c r="W101" s="194"/>
    </row>
    <row r="102" spans="1:23" x14ac:dyDescent="0.25">
      <c r="A102" s="561" t="s">
        <v>300</v>
      </c>
      <c r="B102" s="563"/>
      <c r="C102" s="563"/>
      <c r="D102" s="563"/>
      <c r="E102" s="80" t="s">
        <v>4</v>
      </c>
      <c r="F102" s="81">
        <v>1</v>
      </c>
      <c r="G102" s="82"/>
      <c r="H102" s="82"/>
      <c r="I102" s="82">
        <v>1</v>
      </c>
      <c r="J102" s="158"/>
      <c r="K102" s="158"/>
      <c r="L102" s="158"/>
      <c r="M102" s="158"/>
      <c r="N102" s="209"/>
      <c r="O102" s="209"/>
      <c r="P102" s="209"/>
      <c r="Q102" s="209"/>
      <c r="R102" s="209"/>
      <c r="S102" s="210"/>
      <c r="T102" s="209"/>
      <c r="U102" s="598"/>
      <c r="V102" s="598"/>
      <c r="W102" s="194"/>
    </row>
    <row r="103" spans="1:23" x14ac:dyDescent="0.25">
      <c r="A103" s="562"/>
      <c r="B103" s="564"/>
      <c r="C103" s="564"/>
      <c r="D103" s="564"/>
      <c r="E103" s="80" t="s">
        <v>79</v>
      </c>
      <c r="F103" s="81">
        <f>SUM(G103:K103)</f>
        <v>2</v>
      </c>
      <c r="G103" s="82"/>
      <c r="H103" s="82"/>
      <c r="I103" s="82"/>
      <c r="J103" s="158"/>
      <c r="K103" s="158">
        <v>2</v>
      </c>
      <c r="L103" s="158"/>
      <c r="M103" s="158"/>
      <c r="N103" s="209"/>
      <c r="O103" s="209"/>
      <c r="P103" s="209"/>
      <c r="Q103" s="209"/>
      <c r="R103" s="209"/>
      <c r="S103" s="210"/>
      <c r="T103" s="209"/>
      <c r="U103" s="598"/>
      <c r="V103" s="598"/>
      <c r="W103" s="194"/>
    </row>
    <row r="104" spans="1:23" x14ac:dyDescent="0.25">
      <c r="A104" s="590" t="s">
        <v>318</v>
      </c>
      <c r="B104" s="563"/>
      <c r="C104" s="563" t="s">
        <v>319</v>
      </c>
      <c r="D104" s="563" t="s">
        <v>320</v>
      </c>
      <c r="E104" s="208" t="s">
        <v>4</v>
      </c>
      <c r="F104" s="129">
        <v>4</v>
      </c>
      <c r="G104" s="133"/>
      <c r="H104" s="133"/>
      <c r="I104" s="134">
        <v>1</v>
      </c>
      <c r="J104" s="134"/>
      <c r="K104" s="134"/>
      <c r="L104" s="134"/>
      <c r="M104" s="571" t="s">
        <v>67</v>
      </c>
      <c r="N104" s="304"/>
      <c r="O104" s="304"/>
      <c r="P104" s="304"/>
      <c r="Q104" s="304"/>
      <c r="R104" s="304"/>
      <c r="S104" s="305"/>
      <c r="T104" s="304"/>
      <c r="U104" s="603"/>
      <c r="V104" s="603"/>
      <c r="W104" s="192"/>
    </row>
    <row r="105" spans="1:23" x14ac:dyDescent="0.25">
      <c r="A105" s="591"/>
      <c r="B105" s="564"/>
      <c r="C105" s="564"/>
      <c r="D105" s="564"/>
      <c r="E105" s="208" t="s">
        <v>79</v>
      </c>
      <c r="F105" s="129">
        <f>SUM(G105:J105)</f>
        <v>4</v>
      </c>
      <c r="G105" s="133">
        <f>G107+G109</f>
        <v>1</v>
      </c>
      <c r="H105" s="133">
        <f>H107+H109</f>
        <v>2</v>
      </c>
      <c r="I105" s="133">
        <f t="shared" ref="I105:L105" si="14">I107+I109</f>
        <v>0</v>
      </c>
      <c r="J105" s="133">
        <f t="shared" si="14"/>
        <v>1</v>
      </c>
      <c r="K105" s="133">
        <f t="shared" si="14"/>
        <v>0</v>
      </c>
      <c r="L105" s="133">
        <f t="shared" si="14"/>
        <v>0</v>
      </c>
      <c r="M105" s="572"/>
      <c r="N105" s="304"/>
      <c r="O105" s="304"/>
      <c r="P105" s="158">
        <v>0</v>
      </c>
      <c r="Q105" s="304"/>
      <c r="R105" s="304"/>
      <c r="S105" s="140">
        <f>S107+S109</f>
        <v>38495</v>
      </c>
      <c r="T105" s="304"/>
      <c r="U105" s="603"/>
      <c r="V105" s="603"/>
      <c r="W105" s="192"/>
    </row>
    <row r="106" spans="1:23" x14ac:dyDescent="0.25">
      <c r="A106" s="561" t="s">
        <v>271</v>
      </c>
      <c r="B106" s="563"/>
      <c r="C106" s="563"/>
      <c r="D106" s="563"/>
      <c r="E106" s="80" t="s">
        <v>4</v>
      </c>
      <c r="F106" s="81">
        <v>0</v>
      </c>
      <c r="G106" s="82"/>
      <c r="H106" s="82"/>
      <c r="I106" s="82"/>
      <c r="J106" s="158"/>
      <c r="K106" s="158"/>
      <c r="L106" s="158"/>
      <c r="M106" s="158"/>
      <c r="N106" s="209"/>
      <c r="O106" s="209"/>
      <c r="P106" s="209"/>
      <c r="Q106" s="209"/>
      <c r="R106" s="209"/>
      <c r="S106" s="210"/>
      <c r="T106" s="209"/>
      <c r="U106" s="598"/>
      <c r="V106" s="598"/>
      <c r="W106" s="194"/>
    </row>
    <row r="107" spans="1:23" x14ac:dyDescent="0.25">
      <c r="A107" s="562"/>
      <c r="B107" s="564"/>
      <c r="C107" s="564"/>
      <c r="D107" s="564"/>
      <c r="E107" s="80" t="s">
        <v>79</v>
      </c>
      <c r="F107" s="81"/>
      <c r="G107" s="82"/>
      <c r="H107" s="82"/>
      <c r="I107" s="82"/>
      <c r="J107" s="158"/>
      <c r="K107" s="158"/>
      <c r="L107" s="158"/>
      <c r="M107" s="158"/>
      <c r="N107" s="209"/>
      <c r="O107" s="209"/>
      <c r="P107" s="209"/>
      <c r="Q107" s="209"/>
      <c r="R107" s="209"/>
      <c r="S107" s="210"/>
      <c r="T107" s="209"/>
      <c r="U107" s="598"/>
      <c r="V107" s="598"/>
      <c r="W107" s="194"/>
    </row>
    <row r="108" spans="1:23" x14ac:dyDescent="0.25">
      <c r="A108" s="561" t="s">
        <v>300</v>
      </c>
      <c r="B108" s="563"/>
      <c r="C108" s="563"/>
      <c r="D108" s="563"/>
      <c r="E108" s="80" t="s">
        <v>4</v>
      </c>
      <c r="F108" s="81">
        <v>4</v>
      </c>
      <c r="G108" s="82"/>
      <c r="H108" s="82"/>
      <c r="I108" s="82">
        <v>1</v>
      </c>
      <c r="J108" s="158"/>
      <c r="K108" s="158"/>
      <c r="L108" s="158"/>
      <c r="M108" s="158"/>
      <c r="N108" s="209"/>
      <c r="O108" s="209"/>
      <c r="P108" s="209"/>
      <c r="Q108" s="209"/>
      <c r="R108" s="209"/>
      <c r="S108" s="210"/>
      <c r="T108" s="209"/>
      <c r="U108" s="584" t="s">
        <v>356</v>
      </c>
      <c r="V108" s="586"/>
      <c r="W108" s="194"/>
    </row>
    <row r="109" spans="1:23" ht="66" customHeight="1" x14ac:dyDescent="0.25">
      <c r="A109" s="562"/>
      <c r="B109" s="564"/>
      <c r="C109" s="564"/>
      <c r="D109" s="564"/>
      <c r="E109" s="80" t="s">
        <v>79</v>
      </c>
      <c r="F109" s="129">
        <f>SUM(G109:J109)</f>
        <v>4</v>
      </c>
      <c r="G109" s="82">
        <v>1</v>
      </c>
      <c r="H109" s="82">
        <f>1+1</f>
        <v>2</v>
      </c>
      <c r="I109" s="82"/>
      <c r="J109" s="158">
        <v>1</v>
      </c>
      <c r="K109" s="158"/>
      <c r="L109" s="158"/>
      <c r="M109" s="158"/>
      <c r="N109" s="209"/>
      <c r="O109" s="209"/>
      <c r="P109" s="209"/>
      <c r="Q109" s="209"/>
      <c r="R109" s="209"/>
      <c r="S109" s="332">
        <f>14000+780+7830+15885</f>
        <v>38495</v>
      </c>
      <c r="T109" s="209"/>
      <c r="U109" s="585"/>
      <c r="V109" s="587"/>
      <c r="W109" s="194"/>
    </row>
    <row r="110" spans="1:23" x14ac:dyDescent="0.25">
      <c r="A110" s="590" t="s">
        <v>321</v>
      </c>
      <c r="B110" s="563"/>
      <c r="C110" s="563" t="s">
        <v>322</v>
      </c>
      <c r="D110" s="563" t="s">
        <v>317</v>
      </c>
      <c r="E110" s="213" t="s">
        <v>4</v>
      </c>
      <c r="F110" s="129">
        <v>1</v>
      </c>
      <c r="G110" s="82"/>
      <c r="H110" s="82"/>
      <c r="I110" s="82"/>
      <c r="J110" s="82">
        <v>1</v>
      </c>
      <c r="K110" s="158"/>
      <c r="L110" s="158"/>
      <c r="M110" s="457">
        <v>5</v>
      </c>
      <c r="N110" s="209"/>
      <c r="O110" s="209"/>
      <c r="P110" s="209"/>
      <c r="Q110" s="209"/>
      <c r="R110" s="209"/>
      <c r="S110" s="210"/>
      <c r="T110" s="209"/>
      <c r="U110" s="584"/>
      <c r="V110" s="584"/>
      <c r="W110" s="194"/>
    </row>
    <row r="111" spans="1:23" x14ac:dyDescent="0.25">
      <c r="A111" s="591"/>
      <c r="B111" s="564"/>
      <c r="C111" s="564"/>
      <c r="D111" s="564"/>
      <c r="E111" s="215" t="s">
        <v>79</v>
      </c>
      <c r="F111" s="129">
        <f>F113+F115</f>
        <v>1</v>
      </c>
      <c r="G111" s="129">
        <f t="shared" ref="G111:L111" si="15">G113+G115</f>
        <v>0</v>
      </c>
      <c r="H111" s="129">
        <f t="shared" si="15"/>
        <v>0</v>
      </c>
      <c r="I111" s="129">
        <f t="shared" si="15"/>
        <v>0</v>
      </c>
      <c r="J111" s="129">
        <f t="shared" si="15"/>
        <v>0</v>
      </c>
      <c r="K111" s="129">
        <f t="shared" si="15"/>
        <v>0</v>
      </c>
      <c r="L111" s="129">
        <f t="shared" si="15"/>
        <v>1</v>
      </c>
      <c r="M111" s="458"/>
      <c r="N111" s="209"/>
      <c r="O111" s="209"/>
      <c r="P111" s="209"/>
      <c r="Q111" s="209"/>
      <c r="R111" s="209"/>
      <c r="S111" s="210"/>
      <c r="T111" s="209"/>
      <c r="U111" s="585"/>
      <c r="V111" s="585"/>
      <c r="W111" s="194"/>
    </row>
    <row r="112" spans="1:23" x14ac:dyDescent="0.25">
      <c r="A112" s="561" t="s">
        <v>271</v>
      </c>
      <c r="B112" s="563"/>
      <c r="C112" s="563"/>
      <c r="D112" s="563"/>
      <c r="E112" s="213" t="s">
        <v>4</v>
      </c>
      <c r="F112" s="81">
        <v>0</v>
      </c>
      <c r="G112" s="82"/>
      <c r="H112" s="82"/>
      <c r="I112" s="82"/>
      <c r="J112" s="158"/>
      <c r="K112" s="158"/>
      <c r="L112" s="158"/>
      <c r="M112" s="158"/>
      <c r="N112" s="209"/>
      <c r="O112" s="209"/>
      <c r="P112" s="209"/>
      <c r="Q112" s="209"/>
      <c r="R112" s="209"/>
      <c r="S112" s="210"/>
      <c r="T112" s="209"/>
      <c r="U112" s="584"/>
      <c r="V112" s="584"/>
      <c r="W112" s="194"/>
    </row>
    <row r="113" spans="1:23" x14ac:dyDescent="0.25">
      <c r="A113" s="562"/>
      <c r="B113" s="564"/>
      <c r="C113" s="564"/>
      <c r="D113" s="564"/>
      <c r="E113" s="215" t="s">
        <v>79</v>
      </c>
      <c r="F113" s="81">
        <f>SUM(G113:L113)</f>
        <v>0</v>
      </c>
      <c r="G113" s="82"/>
      <c r="H113" s="82"/>
      <c r="I113" s="82"/>
      <c r="J113" s="158"/>
      <c r="K113" s="158"/>
      <c r="L113" s="158"/>
      <c r="M113" s="158"/>
      <c r="N113" s="209"/>
      <c r="O113" s="209"/>
      <c r="P113" s="209"/>
      <c r="Q113" s="209"/>
      <c r="R113" s="209"/>
      <c r="S113" s="210"/>
      <c r="T113" s="209"/>
      <c r="U113" s="585"/>
      <c r="V113" s="585"/>
      <c r="W113" s="194"/>
    </row>
    <row r="114" spans="1:23" x14ac:dyDescent="0.25">
      <c r="A114" s="561" t="s">
        <v>300</v>
      </c>
      <c r="B114" s="563"/>
      <c r="C114" s="563"/>
      <c r="D114" s="563"/>
      <c r="E114" s="213" t="s">
        <v>4</v>
      </c>
      <c r="F114" s="81">
        <v>1</v>
      </c>
      <c r="G114" s="82"/>
      <c r="H114" s="82"/>
      <c r="I114" s="82"/>
      <c r="J114" s="158">
        <v>1</v>
      </c>
      <c r="K114" s="158"/>
      <c r="L114" s="158"/>
      <c r="M114" s="158"/>
      <c r="N114" s="209"/>
      <c r="O114" s="209"/>
      <c r="P114" s="209"/>
      <c r="Q114" s="209"/>
      <c r="R114" s="209"/>
      <c r="S114" s="210"/>
      <c r="T114" s="209"/>
      <c r="U114" s="592" t="s">
        <v>323</v>
      </c>
      <c r="V114" s="584"/>
      <c r="W114" s="194"/>
    </row>
    <row r="115" spans="1:23" x14ac:dyDescent="0.25">
      <c r="A115" s="562"/>
      <c r="B115" s="564"/>
      <c r="C115" s="564"/>
      <c r="D115" s="564"/>
      <c r="E115" s="215" t="s">
        <v>79</v>
      </c>
      <c r="F115" s="81">
        <f>SUM(G115:L115)</f>
        <v>1</v>
      </c>
      <c r="G115" s="82"/>
      <c r="H115" s="82"/>
      <c r="I115" s="82"/>
      <c r="J115" s="158"/>
      <c r="K115" s="158"/>
      <c r="L115" s="158">
        <v>1</v>
      </c>
      <c r="M115" s="158"/>
      <c r="N115" s="209"/>
      <c r="O115" s="209"/>
      <c r="P115" s="209"/>
      <c r="Q115" s="209"/>
      <c r="R115" s="209"/>
      <c r="S115" s="210"/>
      <c r="T115" s="209"/>
      <c r="U115" s="585"/>
      <c r="V115" s="585"/>
      <c r="W115" s="194"/>
    </row>
    <row r="116" spans="1:23" x14ac:dyDescent="0.25">
      <c r="A116" s="590" t="s">
        <v>324</v>
      </c>
      <c r="B116" s="563"/>
      <c r="C116" s="563" t="s">
        <v>325</v>
      </c>
      <c r="D116" s="563" t="s">
        <v>227</v>
      </c>
      <c r="E116" s="216" t="s">
        <v>4</v>
      </c>
      <c r="F116" s="129">
        <v>12</v>
      </c>
      <c r="G116" s="133"/>
      <c r="H116" s="133"/>
      <c r="I116" s="133"/>
      <c r="J116" s="134"/>
      <c r="K116" s="134"/>
      <c r="L116" s="134"/>
      <c r="M116" s="571">
        <v>10</v>
      </c>
      <c r="N116" s="304"/>
      <c r="O116" s="304"/>
      <c r="P116" s="304"/>
      <c r="Q116" s="304"/>
      <c r="R116" s="304"/>
      <c r="S116" s="305"/>
      <c r="T116" s="304"/>
      <c r="U116" s="588"/>
      <c r="V116" s="588"/>
      <c r="W116" s="192"/>
    </row>
    <row r="117" spans="1:23" x14ac:dyDescent="0.25">
      <c r="A117" s="591"/>
      <c r="B117" s="564"/>
      <c r="C117" s="564"/>
      <c r="D117" s="564"/>
      <c r="E117" s="217" t="s">
        <v>79</v>
      </c>
      <c r="F117" s="129">
        <f>SUM(G117:I117)</f>
        <v>4</v>
      </c>
      <c r="G117" s="133">
        <f>G119+G121</f>
        <v>0</v>
      </c>
      <c r="H117" s="133">
        <f>H119+H121</f>
        <v>0</v>
      </c>
      <c r="I117" s="133">
        <f>I119+I121</f>
        <v>4</v>
      </c>
      <c r="J117" s="133">
        <f>J119+J121</f>
        <v>0</v>
      </c>
      <c r="K117" s="341"/>
      <c r="L117" s="341"/>
      <c r="M117" s="572"/>
      <c r="N117" s="304"/>
      <c r="O117" s="304"/>
      <c r="P117" s="304"/>
      <c r="Q117" s="304"/>
      <c r="R117" s="304"/>
      <c r="S117" s="140">
        <f>S119+S121</f>
        <v>6000</v>
      </c>
      <c r="T117" s="304"/>
      <c r="U117" s="589"/>
      <c r="V117" s="589"/>
      <c r="W117" s="192"/>
    </row>
    <row r="118" spans="1:23" x14ac:dyDescent="0.25">
      <c r="A118" s="561" t="s">
        <v>271</v>
      </c>
      <c r="B118" s="563"/>
      <c r="C118" s="563"/>
      <c r="D118" s="563"/>
      <c r="E118" s="214" t="s">
        <v>4</v>
      </c>
      <c r="F118" s="81">
        <v>0</v>
      </c>
      <c r="G118" s="82"/>
      <c r="H118" s="82"/>
      <c r="I118" s="82"/>
      <c r="J118" s="158"/>
      <c r="K118" s="158"/>
      <c r="L118" s="158"/>
      <c r="M118" s="158"/>
      <c r="N118" s="209"/>
      <c r="O118" s="209"/>
      <c r="P118" s="209"/>
      <c r="Q118" s="209"/>
      <c r="R118" s="209"/>
      <c r="S118" s="210"/>
      <c r="T118" s="209"/>
      <c r="U118" s="584"/>
      <c r="V118" s="584"/>
      <c r="W118" s="194"/>
    </row>
    <row r="119" spans="1:23" x14ac:dyDescent="0.25">
      <c r="A119" s="562"/>
      <c r="B119" s="564"/>
      <c r="C119" s="564"/>
      <c r="D119" s="564"/>
      <c r="E119" s="215" t="s">
        <v>79</v>
      </c>
      <c r="F119" s="81">
        <f>SUM(G119:I119)</f>
        <v>0</v>
      </c>
      <c r="G119" s="82"/>
      <c r="H119" s="82"/>
      <c r="I119" s="82"/>
      <c r="J119" s="82"/>
      <c r="K119" s="158"/>
      <c r="L119" s="158"/>
      <c r="M119" s="158"/>
      <c r="N119" s="209"/>
      <c r="O119" s="209"/>
      <c r="P119" s="209"/>
      <c r="Q119" s="209"/>
      <c r="R119" s="209"/>
      <c r="S119" s="210"/>
      <c r="T119" s="209"/>
      <c r="U119" s="585"/>
      <c r="V119" s="585"/>
      <c r="W119" s="194"/>
    </row>
    <row r="120" spans="1:23" x14ac:dyDescent="0.25">
      <c r="A120" s="561" t="s">
        <v>300</v>
      </c>
      <c r="B120" s="563"/>
      <c r="C120" s="563"/>
      <c r="D120" s="563"/>
      <c r="E120" s="214" t="s">
        <v>4</v>
      </c>
      <c r="F120" s="81">
        <f>SUM(G120:L120)</f>
        <v>0</v>
      </c>
      <c r="G120" s="82"/>
      <c r="H120" s="82"/>
      <c r="I120" s="82"/>
      <c r="J120" s="158"/>
      <c r="K120" s="158"/>
      <c r="L120" s="158"/>
      <c r="M120" s="158"/>
      <c r="N120" s="209"/>
      <c r="O120" s="209"/>
      <c r="P120" s="209"/>
      <c r="Q120" s="209"/>
      <c r="R120" s="209"/>
      <c r="S120" s="210"/>
      <c r="T120" s="209"/>
      <c r="U120" s="592" t="s">
        <v>326</v>
      </c>
      <c r="V120" s="584"/>
      <c r="W120" s="194"/>
    </row>
    <row r="121" spans="1:23" x14ac:dyDescent="0.25">
      <c r="A121" s="562"/>
      <c r="B121" s="564"/>
      <c r="C121" s="564"/>
      <c r="D121" s="564"/>
      <c r="E121" s="215" t="s">
        <v>79</v>
      </c>
      <c r="F121" s="81">
        <f>SUM(G121:L121)</f>
        <v>4</v>
      </c>
      <c r="G121" s="82"/>
      <c r="H121" s="82"/>
      <c r="I121" s="82">
        <v>4</v>
      </c>
      <c r="J121" s="158"/>
      <c r="K121" s="158"/>
      <c r="L121" s="158"/>
      <c r="M121" s="158"/>
      <c r="N121" s="209"/>
      <c r="O121" s="209"/>
      <c r="P121" s="209"/>
      <c r="Q121" s="209"/>
      <c r="R121" s="209"/>
      <c r="S121" s="330">
        <v>6000</v>
      </c>
      <c r="T121" s="209"/>
      <c r="U121" s="593"/>
      <c r="V121" s="585"/>
      <c r="W121" s="194"/>
    </row>
    <row r="122" spans="1:23" x14ac:dyDescent="0.25">
      <c r="A122" s="590" t="s">
        <v>327</v>
      </c>
      <c r="B122" s="563"/>
      <c r="C122" s="563" t="s">
        <v>283</v>
      </c>
      <c r="D122" s="563" t="s">
        <v>247</v>
      </c>
      <c r="E122" s="80" t="s">
        <v>4</v>
      </c>
      <c r="F122" s="129">
        <f>F124+F126</f>
        <v>100</v>
      </c>
      <c r="G122" s="82"/>
      <c r="H122" s="82"/>
      <c r="I122" s="82"/>
      <c r="J122" s="82"/>
      <c r="K122" s="82"/>
      <c r="L122" s="82">
        <v>50</v>
      </c>
      <c r="M122" s="457">
        <v>5</v>
      </c>
      <c r="N122" s="209"/>
      <c r="O122" s="209"/>
      <c r="P122" s="209"/>
      <c r="Q122" s="209"/>
      <c r="R122" s="209"/>
      <c r="S122" s="210"/>
      <c r="T122" s="209"/>
      <c r="U122" s="584"/>
      <c r="V122" s="584"/>
      <c r="W122" s="194"/>
    </row>
    <row r="123" spans="1:23" x14ac:dyDescent="0.25">
      <c r="A123" s="591"/>
      <c r="B123" s="564"/>
      <c r="C123" s="564"/>
      <c r="D123" s="564"/>
      <c r="E123" s="80" t="s">
        <v>79</v>
      </c>
      <c r="F123" s="129"/>
      <c r="G123" s="82"/>
      <c r="H123" s="82"/>
      <c r="I123" s="82"/>
      <c r="J123" s="82"/>
      <c r="K123" s="82"/>
      <c r="L123" s="82"/>
      <c r="M123" s="458"/>
      <c r="N123" s="209"/>
      <c r="O123" s="209"/>
      <c r="P123" s="209"/>
      <c r="Q123" s="209"/>
      <c r="R123" s="209"/>
      <c r="S123" s="210"/>
      <c r="T123" s="209"/>
      <c r="U123" s="585"/>
      <c r="V123" s="585"/>
      <c r="W123" s="194"/>
    </row>
    <row r="124" spans="1:23" x14ac:dyDescent="0.25">
      <c r="A124" s="561" t="s">
        <v>271</v>
      </c>
      <c r="B124" s="563"/>
      <c r="C124" s="563"/>
      <c r="D124" s="563"/>
      <c r="E124" s="80" t="s">
        <v>4</v>
      </c>
      <c r="F124" s="81">
        <v>50</v>
      </c>
      <c r="G124" s="82"/>
      <c r="H124" s="82"/>
      <c r="I124" s="82"/>
      <c r="J124" s="82"/>
      <c r="K124" s="158"/>
      <c r="L124" s="158">
        <v>50</v>
      </c>
      <c r="M124" s="158"/>
      <c r="N124" s="209"/>
      <c r="O124" s="209"/>
      <c r="P124" s="209"/>
      <c r="Q124" s="209"/>
      <c r="R124" s="209"/>
      <c r="S124" s="210"/>
      <c r="T124" s="209"/>
      <c r="U124" s="584"/>
      <c r="V124" s="584"/>
      <c r="W124" s="194"/>
    </row>
    <row r="125" spans="1:23" x14ac:dyDescent="0.25">
      <c r="A125" s="562"/>
      <c r="B125" s="564"/>
      <c r="C125" s="564"/>
      <c r="D125" s="564"/>
      <c r="E125" s="80" t="s">
        <v>79</v>
      </c>
      <c r="F125" s="81"/>
      <c r="G125" s="82"/>
      <c r="H125" s="82"/>
      <c r="I125" s="82"/>
      <c r="J125" s="82"/>
      <c r="K125" s="158"/>
      <c r="L125" s="158"/>
      <c r="M125" s="158"/>
      <c r="N125" s="209"/>
      <c r="O125" s="209"/>
      <c r="P125" s="209"/>
      <c r="Q125" s="209"/>
      <c r="R125" s="209"/>
      <c r="S125" s="210"/>
      <c r="T125" s="209"/>
      <c r="U125" s="585"/>
      <c r="V125" s="585"/>
      <c r="W125" s="194"/>
    </row>
    <row r="126" spans="1:23" x14ac:dyDescent="0.25">
      <c r="A126" s="561" t="s">
        <v>284</v>
      </c>
      <c r="B126" s="563"/>
      <c r="C126" s="563"/>
      <c r="D126" s="563"/>
      <c r="E126" s="80" t="s">
        <v>4</v>
      </c>
      <c r="F126" s="81">
        <v>50</v>
      </c>
      <c r="G126" s="82"/>
      <c r="H126" s="82"/>
      <c r="I126" s="82"/>
      <c r="J126" s="82"/>
      <c r="K126" s="158"/>
      <c r="L126" s="158">
        <v>50</v>
      </c>
      <c r="M126" s="158"/>
      <c r="N126" s="209"/>
      <c r="O126" s="209"/>
      <c r="P126" s="209"/>
      <c r="Q126" s="209"/>
      <c r="R126" s="209"/>
      <c r="S126" s="210"/>
      <c r="T126" s="209"/>
      <c r="U126" s="584"/>
      <c r="V126" s="584"/>
      <c r="W126" s="194"/>
    </row>
    <row r="127" spans="1:23" x14ac:dyDescent="0.25">
      <c r="A127" s="562"/>
      <c r="B127" s="564"/>
      <c r="C127" s="564"/>
      <c r="D127" s="564"/>
      <c r="E127" s="80" t="s">
        <v>79</v>
      </c>
      <c r="F127" s="81"/>
      <c r="G127" s="82"/>
      <c r="H127" s="82"/>
      <c r="I127" s="82"/>
      <c r="J127" s="82"/>
      <c r="K127" s="158"/>
      <c r="L127" s="158"/>
      <c r="M127" s="158"/>
      <c r="N127" s="209"/>
      <c r="O127" s="209"/>
      <c r="P127" s="209"/>
      <c r="Q127" s="209"/>
      <c r="R127" s="209"/>
      <c r="S127" s="210"/>
      <c r="T127" s="209"/>
      <c r="U127" s="585"/>
      <c r="V127" s="585"/>
      <c r="W127" s="194"/>
    </row>
    <row r="128" spans="1:23" x14ac:dyDescent="0.25">
      <c r="A128" s="481" t="s">
        <v>286</v>
      </c>
      <c r="B128" s="563"/>
      <c r="C128" s="563"/>
      <c r="D128" s="563"/>
      <c r="E128" s="80" t="s">
        <v>4</v>
      </c>
      <c r="F128" s="195">
        <v>8</v>
      </c>
      <c r="G128" s="82"/>
      <c r="H128" s="82"/>
      <c r="I128" s="82"/>
      <c r="J128" s="82"/>
      <c r="K128" s="158"/>
      <c r="L128" s="320">
        <v>4</v>
      </c>
      <c r="M128" s="158"/>
      <c r="N128" s="209"/>
      <c r="O128" s="209"/>
      <c r="P128" s="209"/>
      <c r="Q128" s="209"/>
      <c r="R128" s="209"/>
      <c r="S128" s="210"/>
      <c r="T128" s="209"/>
      <c r="U128" s="584"/>
      <c r="V128" s="584"/>
      <c r="W128" s="194"/>
    </row>
    <row r="129" spans="1:23" x14ac:dyDescent="0.25">
      <c r="A129" s="482"/>
      <c r="B129" s="564"/>
      <c r="C129" s="564"/>
      <c r="D129" s="564"/>
      <c r="E129" s="80" t="s">
        <v>79</v>
      </c>
      <c r="F129" s="195"/>
      <c r="G129" s="82"/>
      <c r="H129" s="82"/>
      <c r="I129" s="82"/>
      <c r="J129" s="82"/>
      <c r="K129" s="158"/>
      <c r="L129" s="320"/>
      <c r="M129" s="158"/>
      <c r="N129" s="209"/>
      <c r="O129" s="209"/>
      <c r="P129" s="209"/>
      <c r="Q129" s="209"/>
      <c r="R129" s="209"/>
      <c r="S129" s="210"/>
      <c r="T129" s="209"/>
      <c r="U129" s="585"/>
      <c r="V129" s="585"/>
      <c r="W129" s="194"/>
    </row>
    <row r="130" spans="1:23" x14ac:dyDescent="0.25">
      <c r="A130" s="481" t="s">
        <v>287</v>
      </c>
      <c r="B130" s="563"/>
      <c r="C130" s="563"/>
      <c r="D130" s="563"/>
      <c r="E130" s="80" t="s">
        <v>4</v>
      </c>
      <c r="F130" s="195">
        <v>42</v>
      </c>
      <c r="G130" s="82"/>
      <c r="H130" s="82"/>
      <c r="I130" s="82"/>
      <c r="J130" s="82"/>
      <c r="K130" s="158"/>
      <c r="L130" s="320">
        <v>21</v>
      </c>
      <c r="M130" s="158"/>
      <c r="N130" s="209"/>
      <c r="O130" s="209"/>
      <c r="P130" s="209"/>
      <c r="Q130" s="209"/>
      <c r="R130" s="209"/>
      <c r="S130" s="210"/>
      <c r="T130" s="209"/>
      <c r="U130" s="584"/>
      <c r="V130" s="584"/>
      <c r="W130" s="194"/>
    </row>
    <row r="131" spans="1:23" x14ac:dyDescent="0.25">
      <c r="A131" s="482"/>
      <c r="B131" s="564"/>
      <c r="C131" s="564"/>
      <c r="D131" s="564"/>
      <c r="E131" s="80" t="s">
        <v>79</v>
      </c>
      <c r="F131" s="195"/>
      <c r="G131" s="82"/>
      <c r="H131" s="82"/>
      <c r="I131" s="82"/>
      <c r="J131" s="82"/>
      <c r="K131" s="158"/>
      <c r="L131" s="320"/>
      <c r="M131" s="158"/>
      <c r="N131" s="209"/>
      <c r="O131" s="209"/>
      <c r="P131" s="209"/>
      <c r="Q131" s="209"/>
      <c r="R131" s="209"/>
      <c r="S131" s="210"/>
      <c r="T131" s="209"/>
      <c r="U131" s="585"/>
      <c r="V131" s="585"/>
      <c r="W131" s="194"/>
    </row>
    <row r="132" spans="1:23" x14ac:dyDescent="0.25">
      <c r="A132" s="590" t="s">
        <v>328</v>
      </c>
      <c r="B132" s="563"/>
      <c r="C132" s="563" t="s">
        <v>283</v>
      </c>
      <c r="D132" s="563" t="s">
        <v>329</v>
      </c>
      <c r="E132" s="80" t="s">
        <v>4</v>
      </c>
      <c r="F132" s="129">
        <f>SUM(G132:L132)</f>
        <v>0</v>
      </c>
      <c r="G132" s="82"/>
      <c r="H132" s="82"/>
      <c r="I132" s="82"/>
      <c r="J132" s="82"/>
      <c r="K132" s="82"/>
      <c r="L132" s="82"/>
      <c r="M132" s="457">
        <v>5</v>
      </c>
      <c r="N132" s="209"/>
      <c r="O132" s="209"/>
      <c r="P132" s="209"/>
      <c r="Q132" s="209"/>
      <c r="R132" s="209"/>
      <c r="S132" s="210"/>
      <c r="T132" s="209"/>
      <c r="U132" s="584"/>
      <c r="V132" s="584"/>
      <c r="W132" s="194"/>
    </row>
    <row r="133" spans="1:23" x14ac:dyDescent="0.25">
      <c r="A133" s="591"/>
      <c r="B133" s="564"/>
      <c r="C133" s="564"/>
      <c r="D133" s="564"/>
      <c r="E133" s="80" t="s">
        <v>79</v>
      </c>
      <c r="F133" s="129">
        <f>F135+F137</f>
        <v>3</v>
      </c>
      <c r="G133" s="82">
        <f>G135+G137</f>
        <v>0</v>
      </c>
      <c r="H133" s="82">
        <f t="shared" ref="H133:L133" si="16">H135+H137</f>
        <v>0</v>
      </c>
      <c r="I133" s="82">
        <f t="shared" si="16"/>
        <v>0</v>
      </c>
      <c r="J133" s="82">
        <f t="shared" si="16"/>
        <v>0</v>
      </c>
      <c r="K133" s="82">
        <f t="shared" si="16"/>
        <v>1</v>
      </c>
      <c r="L133" s="82">
        <f t="shared" si="16"/>
        <v>2</v>
      </c>
      <c r="M133" s="458"/>
      <c r="N133" s="209"/>
      <c r="O133" s="209"/>
      <c r="P133" s="209"/>
      <c r="Q133" s="209"/>
      <c r="R133" s="209"/>
      <c r="S133" s="331">
        <f>S135+S137</f>
        <v>130</v>
      </c>
      <c r="T133" s="331"/>
      <c r="U133" s="585"/>
      <c r="V133" s="585"/>
      <c r="W133" s="194"/>
    </row>
    <row r="134" spans="1:23" x14ac:dyDescent="0.25">
      <c r="A134" s="561" t="s">
        <v>271</v>
      </c>
      <c r="B134" s="563"/>
      <c r="C134" s="563"/>
      <c r="D134" s="563"/>
      <c r="E134" s="80" t="s">
        <v>4</v>
      </c>
      <c r="F134" s="81">
        <f>SUM(G134:L134)</f>
        <v>0</v>
      </c>
      <c r="G134" s="82"/>
      <c r="H134" s="82"/>
      <c r="I134" s="82"/>
      <c r="J134" s="82"/>
      <c r="K134" s="158"/>
      <c r="L134" s="158"/>
      <c r="M134" s="158"/>
      <c r="N134" s="209"/>
      <c r="O134" s="209"/>
      <c r="P134" s="209"/>
      <c r="Q134" s="209"/>
      <c r="R134" s="209"/>
      <c r="S134" s="209"/>
      <c r="T134" s="209"/>
      <c r="U134" s="584"/>
      <c r="V134" s="584"/>
      <c r="W134" s="194"/>
    </row>
    <row r="135" spans="1:23" x14ac:dyDescent="0.25">
      <c r="A135" s="562"/>
      <c r="B135" s="564"/>
      <c r="C135" s="564"/>
      <c r="D135" s="564"/>
      <c r="E135" s="80" t="s">
        <v>79</v>
      </c>
      <c r="F135" s="81">
        <f>SUM(G135:K135)</f>
        <v>0</v>
      </c>
      <c r="G135" s="82"/>
      <c r="H135" s="82"/>
      <c r="I135" s="82"/>
      <c r="J135" s="82"/>
      <c r="K135" s="158"/>
      <c r="L135" s="158"/>
      <c r="M135" s="158"/>
      <c r="N135" s="209"/>
      <c r="O135" s="209"/>
      <c r="P135" s="209"/>
      <c r="Q135" s="209"/>
      <c r="R135" s="209"/>
      <c r="S135" s="209"/>
      <c r="T135" s="209"/>
      <c r="U135" s="585"/>
      <c r="V135" s="585"/>
      <c r="W135" s="194"/>
    </row>
    <row r="136" spans="1:23" x14ac:dyDescent="0.25">
      <c r="A136" s="561" t="s">
        <v>284</v>
      </c>
      <c r="B136" s="563"/>
      <c r="C136" s="563"/>
      <c r="D136" s="563"/>
      <c r="E136" s="80" t="s">
        <v>4</v>
      </c>
      <c r="F136" s="81">
        <f>SUM(G136:L136)</f>
        <v>0</v>
      </c>
      <c r="G136" s="82"/>
      <c r="H136" s="82"/>
      <c r="I136" s="82"/>
      <c r="J136" s="82"/>
      <c r="K136" s="158"/>
      <c r="L136" s="158"/>
      <c r="M136" s="158"/>
      <c r="N136" s="209"/>
      <c r="O136" s="209"/>
      <c r="P136" s="209"/>
      <c r="Q136" s="209"/>
      <c r="R136" s="209"/>
      <c r="S136" s="209"/>
      <c r="T136" s="209"/>
      <c r="U136" s="584"/>
      <c r="V136" s="584"/>
      <c r="W136" s="194"/>
    </row>
    <row r="137" spans="1:23" x14ac:dyDescent="0.25">
      <c r="A137" s="562"/>
      <c r="B137" s="564"/>
      <c r="C137" s="564"/>
      <c r="D137" s="564"/>
      <c r="E137" s="80" t="s">
        <v>79</v>
      </c>
      <c r="F137" s="81">
        <f>F139+F141+F143</f>
        <v>3</v>
      </c>
      <c r="G137" s="158">
        <f t="shared" ref="G137:J137" si="17">G139+G141+G143</f>
        <v>0</v>
      </c>
      <c r="H137" s="158">
        <f t="shared" si="17"/>
        <v>0</v>
      </c>
      <c r="I137" s="158">
        <f t="shared" si="17"/>
        <v>0</v>
      </c>
      <c r="J137" s="158">
        <f t="shared" si="17"/>
        <v>0</v>
      </c>
      <c r="K137" s="158">
        <f>K139+K141+K143</f>
        <v>1</v>
      </c>
      <c r="L137" s="158">
        <f>L139+L141+L143</f>
        <v>2</v>
      </c>
      <c r="M137" s="158"/>
      <c r="N137" s="209"/>
      <c r="O137" s="209"/>
      <c r="P137" s="209"/>
      <c r="Q137" s="209"/>
      <c r="R137" s="209"/>
      <c r="S137" s="331">
        <f>S139+S141+S143</f>
        <v>130</v>
      </c>
      <c r="T137" s="331"/>
      <c r="U137" s="585"/>
      <c r="V137" s="585"/>
      <c r="W137" s="194"/>
    </row>
    <row r="138" spans="1:23" x14ac:dyDescent="0.25">
      <c r="A138" s="481" t="s">
        <v>285</v>
      </c>
      <c r="B138" s="563"/>
      <c r="C138" s="563"/>
      <c r="D138" s="563"/>
      <c r="E138" s="80" t="s">
        <v>4</v>
      </c>
      <c r="F138" s="195">
        <f t="shared" ref="F138:F144" si="18">SUM(G138:L138)</f>
        <v>0</v>
      </c>
      <c r="G138" s="82"/>
      <c r="H138" s="82"/>
      <c r="I138" s="82"/>
      <c r="J138" s="158"/>
      <c r="K138" s="158"/>
      <c r="L138" s="158"/>
      <c r="M138" s="158"/>
      <c r="N138" s="209"/>
      <c r="O138" s="209"/>
      <c r="P138" s="209"/>
      <c r="Q138" s="209"/>
      <c r="R138" s="209"/>
      <c r="S138" s="210"/>
      <c r="T138" s="209"/>
      <c r="U138" s="584"/>
      <c r="V138" s="584"/>
      <c r="W138" s="194"/>
    </row>
    <row r="139" spans="1:23" x14ac:dyDescent="0.25">
      <c r="A139" s="482"/>
      <c r="B139" s="564"/>
      <c r="C139" s="564"/>
      <c r="D139" s="564"/>
      <c r="E139" s="80" t="s">
        <v>79</v>
      </c>
      <c r="F139" s="195">
        <f t="shared" si="18"/>
        <v>0</v>
      </c>
      <c r="G139" s="82">
        <v>0</v>
      </c>
      <c r="H139" s="82">
        <v>0</v>
      </c>
      <c r="I139" s="82">
        <v>0</v>
      </c>
      <c r="J139" s="82">
        <v>0</v>
      </c>
      <c r="K139" s="82">
        <v>0</v>
      </c>
      <c r="L139" s="82">
        <v>0</v>
      </c>
      <c r="M139" s="158"/>
      <c r="N139" s="209"/>
      <c r="O139" s="209"/>
      <c r="P139" s="209"/>
      <c r="Q139" s="209"/>
      <c r="R139" s="209"/>
      <c r="S139" s="210"/>
      <c r="T139" s="209"/>
      <c r="U139" s="585"/>
      <c r="V139" s="585"/>
      <c r="W139" s="194"/>
    </row>
    <row r="140" spans="1:23" x14ac:dyDescent="0.25">
      <c r="A140" s="481" t="s">
        <v>286</v>
      </c>
      <c r="B140" s="563"/>
      <c r="C140" s="563"/>
      <c r="D140" s="563"/>
      <c r="E140" s="80" t="s">
        <v>4</v>
      </c>
      <c r="F140" s="195">
        <f t="shared" si="18"/>
        <v>0</v>
      </c>
      <c r="G140" s="82"/>
      <c r="H140" s="82"/>
      <c r="I140" s="82"/>
      <c r="J140" s="158"/>
      <c r="K140" s="158"/>
      <c r="L140" s="158"/>
      <c r="M140" s="158"/>
      <c r="N140" s="209"/>
      <c r="O140" s="209"/>
      <c r="P140" s="209"/>
      <c r="Q140" s="209"/>
      <c r="R140" s="209"/>
      <c r="S140" s="210"/>
      <c r="T140" s="209"/>
      <c r="U140" s="584"/>
      <c r="V140" s="584"/>
      <c r="W140" s="194"/>
    </row>
    <row r="141" spans="1:23" x14ac:dyDescent="0.25">
      <c r="A141" s="482"/>
      <c r="B141" s="564"/>
      <c r="C141" s="564"/>
      <c r="D141" s="564"/>
      <c r="E141" s="80" t="s">
        <v>79</v>
      </c>
      <c r="F141" s="195">
        <f t="shared" si="18"/>
        <v>0</v>
      </c>
      <c r="G141" s="82"/>
      <c r="H141" s="82"/>
      <c r="I141" s="82"/>
      <c r="J141" s="158"/>
      <c r="K141" s="158"/>
      <c r="L141" s="158"/>
      <c r="M141" s="158"/>
      <c r="N141" s="209"/>
      <c r="O141" s="209"/>
      <c r="P141" s="209"/>
      <c r="Q141" s="209"/>
      <c r="R141" s="209"/>
      <c r="S141" s="210"/>
      <c r="T141" s="209"/>
      <c r="U141" s="585"/>
      <c r="V141" s="585"/>
      <c r="W141" s="194"/>
    </row>
    <row r="142" spans="1:23" x14ac:dyDescent="0.25">
      <c r="A142" s="481" t="s">
        <v>287</v>
      </c>
      <c r="B142" s="563"/>
      <c r="C142" s="563"/>
      <c r="D142" s="563"/>
      <c r="E142" s="80" t="s">
        <v>4</v>
      </c>
      <c r="F142" s="195">
        <f t="shared" si="18"/>
        <v>0</v>
      </c>
      <c r="G142" s="82"/>
      <c r="H142" s="82"/>
      <c r="I142" s="82"/>
      <c r="J142" s="158"/>
      <c r="K142" s="158"/>
      <c r="L142" s="158"/>
      <c r="M142" s="158"/>
      <c r="N142" s="209"/>
      <c r="O142" s="209"/>
      <c r="P142" s="209"/>
      <c r="Q142" s="209"/>
      <c r="R142" s="209"/>
      <c r="S142" s="210"/>
      <c r="T142" s="209"/>
      <c r="U142" s="592" t="s">
        <v>330</v>
      </c>
      <c r="V142" s="584"/>
      <c r="W142" s="194"/>
    </row>
    <row r="143" spans="1:23" x14ac:dyDescent="0.25">
      <c r="A143" s="482"/>
      <c r="B143" s="564"/>
      <c r="C143" s="564"/>
      <c r="D143" s="564"/>
      <c r="E143" s="80" t="s">
        <v>79</v>
      </c>
      <c r="F143" s="195">
        <f t="shared" si="18"/>
        <v>3</v>
      </c>
      <c r="G143" s="82"/>
      <c r="H143" s="82"/>
      <c r="I143" s="82"/>
      <c r="J143" s="158"/>
      <c r="K143" s="158">
        <v>1</v>
      </c>
      <c r="L143" s="158">
        <v>2</v>
      </c>
      <c r="M143" s="158"/>
      <c r="N143" s="209"/>
      <c r="O143" s="209"/>
      <c r="P143" s="209"/>
      <c r="Q143" s="209"/>
      <c r="R143" s="209"/>
      <c r="S143" s="331">
        <f>130+0</f>
        <v>130</v>
      </c>
      <c r="T143" s="331"/>
      <c r="U143" s="593"/>
      <c r="V143" s="585"/>
      <c r="W143" s="194"/>
    </row>
    <row r="144" spans="1:23" x14ac:dyDescent="0.25">
      <c r="A144" s="590" t="s">
        <v>331</v>
      </c>
      <c r="B144" s="563"/>
      <c r="C144" s="563" t="s">
        <v>283</v>
      </c>
      <c r="D144" s="563" t="s">
        <v>317</v>
      </c>
      <c r="E144" s="80" t="s">
        <v>4</v>
      </c>
      <c r="F144" s="129">
        <f t="shared" si="18"/>
        <v>0</v>
      </c>
      <c r="G144" s="82"/>
      <c r="H144" s="82"/>
      <c r="I144" s="82"/>
      <c r="J144" s="82"/>
      <c r="K144" s="158"/>
      <c r="L144" s="82"/>
      <c r="M144" s="457">
        <v>5</v>
      </c>
      <c r="N144" s="209"/>
      <c r="O144" s="209"/>
      <c r="P144" s="209"/>
      <c r="Q144" s="209"/>
      <c r="R144" s="209"/>
      <c r="S144" s="210"/>
      <c r="T144" s="209"/>
      <c r="U144" s="584"/>
      <c r="V144" s="584"/>
      <c r="W144" s="194"/>
    </row>
    <row r="145" spans="1:23" x14ac:dyDescent="0.25">
      <c r="A145" s="591"/>
      <c r="B145" s="564"/>
      <c r="C145" s="564"/>
      <c r="D145" s="564"/>
      <c r="E145" s="80" t="s">
        <v>79</v>
      </c>
      <c r="F145" s="129">
        <f>F147+F149</f>
        <v>74</v>
      </c>
      <c r="G145" s="82">
        <f>G147+G149</f>
        <v>0</v>
      </c>
      <c r="H145" s="82">
        <f t="shared" ref="H145:L145" si="19">H147+H149</f>
        <v>0</v>
      </c>
      <c r="I145" s="82">
        <f t="shared" si="19"/>
        <v>0</v>
      </c>
      <c r="J145" s="82">
        <f t="shared" si="19"/>
        <v>48</v>
      </c>
      <c r="K145" s="82">
        <f t="shared" si="19"/>
        <v>9</v>
      </c>
      <c r="L145" s="82">
        <f t="shared" si="19"/>
        <v>17</v>
      </c>
      <c r="M145" s="458"/>
      <c r="N145" s="209"/>
      <c r="O145" s="209"/>
      <c r="P145" s="209"/>
      <c r="Q145" s="209"/>
      <c r="R145" s="209"/>
      <c r="S145" s="210"/>
      <c r="T145" s="209"/>
      <c r="U145" s="585"/>
      <c r="V145" s="585"/>
      <c r="W145" s="194"/>
    </row>
    <row r="146" spans="1:23" x14ac:dyDescent="0.25">
      <c r="A146" s="561" t="s">
        <v>271</v>
      </c>
      <c r="B146" s="563"/>
      <c r="C146" s="563"/>
      <c r="D146" s="563"/>
      <c r="E146" s="80" t="s">
        <v>4</v>
      </c>
      <c r="F146" s="81">
        <f>SUM(G146:L146)</f>
        <v>0</v>
      </c>
      <c r="G146" s="82"/>
      <c r="H146" s="82"/>
      <c r="I146" s="82"/>
      <c r="J146" s="158"/>
      <c r="K146" s="158"/>
      <c r="L146" s="158"/>
      <c r="M146" s="158"/>
      <c r="N146" s="209"/>
      <c r="O146" s="209"/>
      <c r="P146" s="209"/>
      <c r="Q146" s="209"/>
      <c r="R146" s="209"/>
      <c r="S146" s="210"/>
      <c r="T146" s="209"/>
      <c r="U146" s="584"/>
      <c r="V146" s="584"/>
      <c r="W146" s="194"/>
    </row>
    <row r="147" spans="1:23" x14ac:dyDescent="0.25">
      <c r="A147" s="562"/>
      <c r="B147" s="564"/>
      <c r="C147" s="564"/>
      <c r="D147" s="564"/>
      <c r="E147" s="80" t="s">
        <v>79</v>
      </c>
      <c r="F147" s="81">
        <f>SUM(G147:L147)</f>
        <v>0</v>
      </c>
      <c r="G147" s="82"/>
      <c r="H147" s="82"/>
      <c r="I147" s="82"/>
      <c r="J147" s="158"/>
      <c r="K147" s="158"/>
      <c r="L147" s="158"/>
      <c r="M147" s="158"/>
      <c r="N147" s="209"/>
      <c r="O147" s="209"/>
      <c r="P147" s="209"/>
      <c r="Q147" s="209"/>
      <c r="R147" s="209"/>
      <c r="S147" s="210"/>
      <c r="T147" s="209"/>
      <c r="U147" s="585"/>
      <c r="V147" s="585"/>
      <c r="W147" s="194"/>
    </row>
    <row r="148" spans="1:23" x14ac:dyDescent="0.25">
      <c r="A148" s="561" t="s">
        <v>332</v>
      </c>
      <c r="B148" s="563"/>
      <c r="C148" s="563"/>
      <c r="D148" s="563"/>
      <c r="E148" s="80" t="s">
        <v>4</v>
      </c>
      <c r="F148" s="81">
        <f>SUM(G148:L148)</f>
        <v>0</v>
      </c>
      <c r="G148" s="82"/>
      <c r="H148" s="82"/>
      <c r="I148" s="82"/>
      <c r="J148" s="158"/>
      <c r="K148" s="158"/>
      <c r="L148" s="158"/>
      <c r="M148" s="158"/>
      <c r="N148" s="209"/>
      <c r="O148" s="209"/>
      <c r="P148" s="209"/>
      <c r="Q148" s="209"/>
      <c r="R148" s="209"/>
      <c r="S148" s="210"/>
      <c r="T148" s="209"/>
      <c r="U148" s="592" t="s">
        <v>333</v>
      </c>
      <c r="V148" s="584"/>
      <c r="W148" s="194"/>
    </row>
    <row r="149" spans="1:23" x14ac:dyDescent="0.25">
      <c r="A149" s="562"/>
      <c r="B149" s="564"/>
      <c r="C149" s="564"/>
      <c r="D149" s="564"/>
      <c r="E149" s="80" t="s">
        <v>79</v>
      </c>
      <c r="F149" s="81">
        <f>SUM(G149:L149)</f>
        <v>74</v>
      </c>
      <c r="G149" s="82"/>
      <c r="H149" s="82"/>
      <c r="I149" s="82"/>
      <c r="J149" s="158">
        <v>48</v>
      </c>
      <c r="K149" s="158">
        <v>9</v>
      </c>
      <c r="L149" s="158">
        <v>17</v>
      </c>
      <c r="M149" s="158"/>
      <c r="N149" s="209"/>
      <c r="O149" s="209"/>
      <c r="P149" s="209"/>
      <c r="Q149" s="209"/>
      <c r="R149" s="209"/>
      <c r="S149" s="210"/>
      <c r="T149" s="209"/>
      <c r="U149" s="593"/>
      <c r="V149" s="585"/>
      <c r="W149" s="194"/>
    </row>
    <row r="150" spans="1:23" x14ac:dyDescent="0.25">
      <c r="A150" s="590" t="s">
        <v>334</v>
      </c>
      <c r="B150" s="563"/>
      <c r="C150" s="563" t="s">
        <v>283</v>
      </c>
      <c r="D150" s="563" t="s">
        <v>317</v>
      </c>
      <c r="E150" s="80" t="s">
        <v>4</v>
      </c>
      <c r="F150" s="129">
        <f>SUM(G150:L150)</f>
        <v>0</v>
      </c>
      <c r="G150" s="82"/>
      <c r="H150" s="82"/>
      <c r="I150" s="82"/>
      <c r="J150" s="158"/>
      <c r="K150" s="158"/>
      <c r="L150" s="158"/>
      <c r="M150" s="457">
        <v>5</v>
      </c>
      <c r="N150" s="209"/>
      <c r="O150" s="209"/>
      <c r="P150" s="209"/>
      <c r="Q150" s="209"/>
      <c r="R150" s="209"/>
      <c r="S150" s="210"/>
      <c r="T150" s="209"/>
      <c r="U150" s="584"/>
      <c r="V150" s="584"/>
      <c r="W150" s="194"/>
    </row>
    <row r="151" spans="1:23" x14ac:dyDescent="0.25">
      <c r="A151" s="591"/>
      <c r="B151" s="564"/>
      <c r="C151" s="564"/>
      <c r="D151" s="564"/>
      <c r="E151" s="80" t="s">
        <v>79</v>
      </c>
      <c r="F151" s="129">
        <f>F153+F155</f>
        <v>54</v>
      </c>
      <c r="G151" s="82">
        <f>G155+G153</f>
        <v>0</v>
      </c>
      <c r="H151" s="82">
        <f t="shared" ref="H151:L151" si="20">H155+H153</f>
        <v>4</v>
      </c>
      <c r="I151" s="82">
        <f t="shared" si="20"/>
        <v>0</v>
      </c>
      <c r="J151" s="82">
        <f t="shared" si="20"/>
        <v>0</v>
      </c>
      <c r="K151" s="82">
        <f t="shared" si="20"/>
        <v>3</v>
      </c>
      <c r="L151" s="82">
        <f t="shared" si="20"/>
        <v>47</v>
      </c>
      <c r="M151" s="458"/>
      <c r="N151" s="209"/>
      <c r="O151" s="209"/>
      <c r="P151" s="209"/>
      <c r="Q151" s="209"/>
      <c r="R151" s="209"/>
      <c r="S151" s="210"/>
      <c r="T151" s="209"/>
      <c r="U151" s="585"/>
      <c r="V151" s="585"/>
      <c r="W151" s="194"/>
    </row>
    <row r="152" spans="1:23" x14ac:dyDescent="0.25">
      <c r="A152" s="561" t="s">
        <v>271</v>
      </c>
      <c r="B152" s="563"/>
      <c r="C152" s="563"/>
      <c r="D152" s="563"/>
      <c r="E152" s="80" t="s">
        <v>4</v>
      </c>
      <c r="F152" s="81">
        <f>SUM(G152:L152)</f>
        <v>0</v>
      </c>
      <c r="G152" s="82"/>
      <c r="H152" s="82"/>
      <c r="I152" s="82"/>
      <c r="J152" s="158"/>
      <c r="K152" s="158"/>
      <c r="L152" s="158"/>
      <c r="M152" s="158"/>
      <c r="N152" s="209"/>
      <c r="O152" s="209"/>
      <c r="P152" s="209"/>
      <c r="Q152" s="209"/>
      <c r="R152" s="209"/>
      <c r="S152" s="210"/>
      <c r="T152" s="209"/>
      <c r="U152" s="584"/>
      <c r="V152" s="584"/>
      <c r="W152" s="194"/>
    </row>
    <row r="153" spans="1:23" x14ac:dyDescent="0.25">
      <c r="A153" s="562"/>
      <c r="B153" s="564"/>
      <c r="C153" s="564"/>
      <c r="D153" s="564"/>
      <c r="E153" s="80" t="s">
        <v>79</v>
      </c>
      <c r="F153" s="81">
        <f>SUM(G153:K153)</f>
        <v>0</v>
      </c>
      <c r="G153" s="82"/>
      <c r="H153" s="82"/>
      <c r="I153" s="82"/>
      <c r="J153" s="158"/>
      <c r="K153" s="158"/>
      <c r="L153" s="158"/>
      <c r="M153" s="158"/>
      <c r="N153" s="209"/>
      <c r="O153" s="209"/>
      <c r="P153" s="209"/>
      <c r="Q153" s="209"/>
      <c r="R153" s="209"/>
      <c r="S153" s="210"/>
      <c r="T153" s="209"/>
      <c r="U153" s="585"/>
      <c r="V153" s="585"/>
      <c r="W153" s="194"/>
    </row>
    <row r="154" spans="1:23" x14ac:dyDescent="0.25">
      <c r="A154" s="561" t="s">
        <v>332</v>
      </c>
      <c r="B154" s="563"/>
      <c r="C154" s="563"/>
      <c r="D154" s="563"/>
      <c r="E154" s="80" t="s">
        <v>4</v>
      </c>
      <c r="F154" s="81">
        <f>SUM(G154:L154)</f>
        <v>0</v>
      </c>
      <c r="G154" s="82"/>
      <c r="H154" s="82"/>
      <c r="I154" s="82"/>
      <c r="J154" s="158"/>
      <c r="K154" s="158"/>
      <c r="L154" s="158"/>
      <c r="M154" s="158"/>
      <c r="N154" s="209"/>
      <c r="O154" s="209"/>
      <c r="P154" s="209"/>
      <c r="Q154" s="209"/>
      <c r="R154" s="209"/>
      <c r="S154" s="210"/>
      <c r="T154" s="209"/>
      <c r="U154" s="592" t="s">
        <v>335</v>
      </c>
      <c r="V154" s="584"/>
      <c r="W154" s="194"/>
    </row>
    <row r="155" spans="1:23" ht="69" customHeight="1" x14ac:dyDescent="0.25">
      <c r="A155" s="562"/>
      <c r="B155" s="564"/>
      <c r="C155" s="564"/>
      <c r="D155" s="564"/>
      <c r="E155" s="80" t="s">
        <v>79</v>
      </c>
      <c r="F155" s="81">
        <f>SUM(G155:L155)</f>
        <v>54</v>
      </c>
      <c r="G155" s="82"/>
      <c r="H155" s="82">
        <v>4</v>
      </c>
      <c r="I155" s="82"/>
      <c r="J155" s="158"/>
      <c r="K155" s="158">
        <v>3</v>
      </c>
      <c r="L155" s="158">
        <f>12+10+15+10</f>
        <v>47</v>
      </c>
      <c r="M155" s="158"/>
      <c r="N155" s="209"/>
      <c r="O155" s="209"/>
      <c r="P155" s="209"/>
      <c r="Q155" s="209"/>
      <c r="R155" s="209"/>
      <c r="S155" s="210"/>
      <c r="T155" s="209"/>
      <c r="U155" s="593"/>
      <c r="V155" s="585"/>
      <c r="W155" s="194"/>
    </row>
    <row r="156" spans="1:23" x14ac:dyDescent="0.25">
      <c r="A156" s="590" t="s">
        <v>336</v>
      </c>
      <c r="B156" s="563"/>
      <c r="C156" s="563" t="s">
        <v>283</v>
      </c>
      <c r="D156" s="563" t="s">
        <v>317</v>
      </c>
      <c r="E156" s="80" t="s">
        <v>4</v>
      </c>
      <c r="F156" s="129">
        <f>SUM(G156:L156)</f>
        <v>0</v>
      </c>
      <c r="G156" s="82"/>
      <c r="H156" s="82"/>
      <c r="I156" s="82"/>
      <c r="J156" s="158"/>
      <c r="K156" s="158"/>
      <c r="L156" s="158"/>
      <c r="M156" s="457">
        <v>10</v>
      </c>
      <c r="N156" s="209"/>
      <c r="O156" s="209"/>
      <c r="P156" s="209"/>
      <c r="Q156" s="209"/>
      <c r="R156" s="209"/>
      <c r="S156" s="210"/>
      <c r="T156" s="209"/>
      <c r="U156" s="584"/>
      <c r="V156" s="584"/>
      <c r="W156" s="194"/>
    </row>
    <row r="157" spans="1:23" x14ac:dyDescent="0.25">
      <c r="A157" s="591"/>
      <c r="B157" s="564"/>
      <c r="C157" s="564"/>
      <c r="D157" s="564"/>
      <c r="E157" s="80" t="s">
        <v>79</v>
      </c>
      <c r="F157" s="129">
        <f>F159+F161</f>
        <v>4</v>
      </c>
      <c r="G157" s="82"/>
      <c r="H157" s="82"/>
      <c r="I157" s="82">
        <f>I159+I161</f>
        <v>1</v>
      </c>
      <c r="J157" s="159"/>
      <c r="K157" s="159"/>
      <c r="L157" s="159"/>
      <c r="M157" s="458"/>
      <c r="N157" s="209"/>
      <c r="O157" s="209"/>
      <c r="P157" s="209"/>
      <c r="Q157" s="209"/>
      <c r="R157" s="209"/>
      <c r="S157" s="210"/>
      <c r="T157" s="209"/>
      <c r="U157" s="585"/>
      <c r="V157" s="585"/>
      <c r="W157" s="194"/>
    </row>
    <row r="158" spans="1:23" x14ac:dyDescent="0.25">
      <c r="A158" s="561" t="s">
        <v>271</v>
      </c>
      <c r="B158" s="563"/>
      <c r="C158" s="563"/>
      <c r="D158" s="563"/>
      <c r="E158" s="80" t="s">
        <v>4</v>
      </c>
      <c r="F158" s="81">
        <f>SUM(G158:L158)</f>
        <v>0</v>
      </c>
      <c r="G158" s="82"/>
      <c r="H158" s="82"/>
      <c r="I158" s="82"/>
      <c r="J158" s="158"/>
      <c r="K158" s="158"/>
      <c r="L158" s="158"/>
      <c r="M158" s="158"/>
      <c r="N158" s="209"/>
      <c r="O158" s="209"/>
      <c r="P158" s="209"/>
      <c r="Q158" s="209"/>
      <c r="R158" s="209"/>
      <c r="S158" s="210"/>
      <c r="T158" s="209"/>
      <c r="U158" s="584"/>
      <c r="V158" s="584"/>
      <c r="W158" s="194"/>
    </row>
    <row r="159" spans="1:23" x14ac:dyDescent="0.25">
      <c r="A159" s="562"/>
      <c r="B159" s="564"/>
      <c r="C159" s="564"/>
      <c r="D159" s="564"/>
      <c r="E159" s="80" t="s">
        <v>79</v>
      </c>
      <c r="F159" s="81">
        <f>SUM(G159:K159)</f>
        <v>0</v>
      </c>
      <c r="G159" s="82"/>
      <c r="H159" s="82"/>
      <c r="I159" s="82"/>
      <c r="J159" s="158"/>
      <c r="K159" s="158"/>
      <c r="L159" s="158"/>
      <c r="M159" s="158"/>
      <c r="N159" s="209"/>
      <c r="O159" s="209"/>
      <c r="P159" s="209"/>
      <c r="Q159" s="209"/>
      <c r="R159" s="209"/>
      <c r="S159" s="210"/>
      <c r="T159" s="209"/>
      <c r="U159" s="585"/>
      <c r="V159" s="585"/>
      <c r="W159" s="194"/>
    </row>
    <row r="160" spans="1:23" x14ac:dyDescent="0.25">
      <c r="A160" s="561" t="s">
        <v>332</v>
      </c>
      <c r="B160" s="563"/>
      <c r="C160" s="563"/>
      <c r="D160" s="563"/>
      <c r="E160" s="80" t="s">
        <v>4</v>
      </c>
      <c r="F160" s="81">
        <f>SUM(G160:L160)</f>
        <v>0</v>
      </c>
      <c r="G160" s="82"/>
      <c r="H160" s="82"/>
      <c r="I160" s="82"/>
      <c r="J160" s="158"/>
      <c r="K160" s="158"/>
      <c r="L160" s="158"/>
      <c r="M160" s="158"/>
      <c r="N160" s="209"/>
      <c r="O160" s="209"/>
      <c r="P160" s="209"/>
      <c r="Q160" s="209"/>
      <c r="R160" s="209"/>
      <c r="S160" s="210"/>
      <c r="T160" s="209"/>
      <c r="U160" s="592" t="s">
        <v>337</v>
      </c>
      <c r="V160" s="584"/>
      <c r="W160" s="194"/>
    </row>
    <row r="161" spans="1:23" x14ac:dyDescent="0.25">
      <c r="A161" s="562"/>
      <c r="B161" s="564"/>
      <c r="C161" s="564"/>
      <c r="D161" s="564"/>
      <c r="E161" s="80" t="s">
        <v>79</v>
      </c>
      <c r="F161" s="81">
        <f>SUM(G161:L161)</f>
        <v>4</v>
      </c>
      <c r="G161" s="82"/>
      <c r="H161" s="82"/>
      <c r="I161" s="82">
        <v>1</v>
      </c>
      <c r="J161" s="158"/>
      <c r="K161" s="158"/>
      <c r="L161" s="158">
        <v>3</v>
      </c>
      <c r="M161" s="158"/>
      <c r="N161" s="209"/>
      <c r="O161" s="209"/>
      <c r="P161" s="209"/>
      <c r="Q161" s="209"/>
      <c r="R161" s="209"/>
      <c r="S161" s="210"/>
      <c r="T161" s="209"/>
      <c r="U161" s="593"/>
      <c r="V161" s="585"/>
      <c r="W161" s="194"/>
    </row>
    <row r="162" spans="1:23" x14ac:dyDescent="0.25">
      <c r="A162" s="590" t="s">
        <v>338</v>
      </c>
      <c r="B162" s="563"/>
      <c r="C162" s="563" t="s">
        <v>251</v>
      </c>
      <c r="D162" s="563" t="s">
        <v>339</v>
      </c>
      <c r="E162" s="80" t="s">
        <v>4</v>
      </c>
      <c r="F162" s="342">
        <v>392000</v>
      </c>
      <c r="G162" s="82"/>
      <c r="H162" s="82"/>
      <c r="I162" s="82"/>
      <c r="J162" s="158"/>
      <c r="K162" s="158"/>
      <c r="L162" s="158"/>
      <c r="M162" s="457" t="s">
        <v>340</v>
      </c>
      <c r="N162" s="209"/>
      <c r="O162" s="209"/>
      <c r="P162" s="209"/>
      <c r="Q162" s="209"/>
      <c r="R162" s="209"/>
      <c r="S162" s="210"/>
      <c r="T162" s="209"/>
      <c r="U162" s="584"/>
      <c r="V162" s="584"/>
      <c r="W162" s="194"/>
    </row>
    <row r="163" spans="1:23" x14ac:dyDescent="0.25">
      <c r="A163" s="591"/>
      <c r="B163" s="564"/>
      <c r="C163" s="564"/>
      <c r="D163" s="564"/>
      <c r="E163" s="80" t="s">
        <v>79</v>
      </c>
      <c r="F163" s="342">
        <f>SUM(G163:J163)</f>
        <v>1500</v>
      </c>
      <c r="G163" s="82"/>
      <c r="H163" s="82"/>
      <c r="I163" s="82">
        <f>I165+I167</f>
        <v>1500</v>
      </c>
      <c r="J163" s="159"/>
      <c r="K163" s="159"/>
      <c r="L163" s="159"/>
      <c r="M163" s="458"/>
      <c r="N163" s="209"/>
      <c r="O163" s="209"/>
      <c r="P163" s="209"/>
      <c r="Q163" s="209"/>
      <c r="R163" s="331">
        <f>R165+R167</f>
        <v>1500</v>
      </c>
      <c r="S163" s="210"/>
      <c r="T163" s="209"/>
      <c r="U163" s="585"/>
      <c r="V163" s="585"/>
      <c r="W163" s="194"/>
    </row>
    <row r="164" spans="1:23" x14ac:dyDescent="0.25">
      <c r="A164" s="561" t="s">
        <v>271</v>
      </c>
      <c r="B164" s="563"/>
      <c r="C164" s="563"/>
      <c r="D164" s="563"/>
      <c r="E164" s="80" t="s">
        <v>4</v>
      </c>
      <c r="F164" s="343">
        <v>196000</v>
      </c>
      <c r="G164" s="82"/>
      <c r="H164" s="82"/>
      <c r="I164" s="82"/>
      <c r="J164" s="158"/>
      <c r="K164" s="158"/>
      <c r="L164" s="158"/>
      <c r="M164" s="158"/>
      <c r="N164" s="209"/>
      <c r="O164" s="209"/>
      <c r="P164" s="209"/>
      <c r="Q164" s="209"/>
      <c r="R164" s="209"/>
      <c r="S164" s="210"/>
      <c r="T164" s="209"/>
      <c r="U164" s="584"/>
      <c r="V164" s="584"/>
      <c r="W164" s="194"/>
    </row>
    <row r="165" spans="1:23" x14ac:dyDescent="0.25">
      <c r="A165" s="562"/>
      <c r="B165" s="564"/>
      <c r="C165" s="564"/>
      <c r="D165" s="564"/>
      <c r="E165" s="80" t="s">
        <v>79</v>
      </c>
      <c r="F165" s="343">
        <f>SUM(G165:J165)</f>
        <v>0</v>
      </c>
      <c r="G165" s="82"/>
      <c r="H165" s="82"/>
      <c r="I165" s="82"/>
      <c r="J165" s="158"/>
      <c r="K165" s="158"/>
      <c r="L165" s="158"/>
      <c r="M165" s="158"/>
      <c r="N165" s="209"/>
      <c r="O165" s="209"/>
      <c r="P165" s="209"/>
      <c r="Q165" s="209"/>
      <c r="R165" s="209"/>
      <c r="S165" s="210"/>
      <c r="T165" s="209"/>
      <c r="U165" s="585"/>
      <c r="V165" s="585"/>
      <c r="W165" s="194"/>
    </row>
    <row r="166" spans="1:23" x14ac:dyDescent="0.25">
      <c r="A166" s="561" t="s">
        <v>284</v>
      </c>
      <c r="B166" s="563"/>
      <c r="C166" s="563"/>
      <c r="D166" s="563"/>
      <c r="E166" s="80" t="s">
        <v>4</v>
      </c>
      <c r="F166" s="343">
        <v>196000</v>
      </c>
      <c r="G166" s="82"/>
      <c r="H166" s="82"/>
      <c r="I166" s="82"/>
      <c r="J166" s="158"/>
      <c r="K166" s="158"/>
      <c r="L166" s="158"/>
      <c r="M166" s="158"/>
      <c r="N166" s="209"/>
      <c r="O166" s="209"/>
      <c r="P166" s="209"/>
      <c r="Q166" s="209"/>
      <c r="R166" s="209"/>
      <c r="S166" s="210"/>
      <c r="T166" s="209"/>
      <c r="U166" s="584"/>
      <c r="V166" s="584"/>
      <c r="W166" s="194"/>
    </row>
    <row r="167" spans="1:23" x14ac:dyDescent="0.25">
      <c r="A167" s="562"/>
      <c r="B167" s="564"/>
      <c r="C167" s="564"/>
      <c r="D167" s="564"/>
      <c r="E167" s="80" t="s">
        <v>79</v>
      </c>
      <c r="F167" s="343">
        <f>SUM(G167:J167)</f>
        <v>1500</v>
      </c>
      <c r="G167" s="82"/>
      <c r="H167" s="82"/>
      <c r="I167" s="82">
        <f>I169+I171+I173</f>
        <v>1500</v>
      </c>
      <c r="J167" s="158"/>
      <c r="K167" s="158"/>
      <c r="L167" s="158"/>
      <c r="M167" s="158"/>
      <c r="N167" s="209"/>
      <c r="O167" s="209"/>
      <c r="P167" s="209"/>
      <c r="Q167" s="209"/>
      <c r="R167" s="331">
        <f>R169+R171+R173</f>
        <v>1500</v>
      </c>
      <c r="S167" s="210"/>
      <c r="T167" s="209"/>
      <c r="U167" s="585"/>
      <c r="V167" s="585"/>
      <c r="W167" s="194"/>
    </row>
    <row r="168" spans="1:23" x14ac:dyDescent="0.25">
      <c r="A168" s="481" t="s">
        <v>285</v>
      </c>
      <c r="B168" s="563"/>
      <c r="C168" s="563"/>
      <c r="D168" s="563"/>
      <c r="E168" s="80" t="s">
        <v>4</v>
      </c>
      <c r="F168" s="344">
        <v>28000</v>
      </c>
      <c r="G168" s="82"/>
      <c r="H168" s="82"/>
      <c r="I168" s="82"/>
      <c r="J168" s="158"/>
      <c r="K168" s="158"/>
      <c r="L168" s="158"/>
      <c r="M168" s="158"/>
      <c r="N168" s="209"/>
      <c r="O168" s="209"/>
      <c r="P168" s="209"/>
      <c r="Q168" s="209"/>
      <c r="R168" s="209"/>
      <c r="S168" s="210"/>
      <c r="T168" s="209"/>
      <c r="U168" s="584"/>
      <c r="V168" s="584"/>
      <c r="W168" s="194"/>
    </row>
    <row r="169" spans="1:23" x14ac:dyDescent="0.25">
      <c r="A169" s="482"/>
      <c r="B169" s="564"/>
      <c r="C169" s="564"/>
      <c r="D169" s="564"/>
      <c r="E169" s="80" t="s">
        <v>79</v>
      </c>
      <c r="F169" s="81">
        <f>SUM(G169:L169)</f>
        <v>0</v>
      </c>
      <c r="G169" s="82">
        <v>0</v>
      </c>
      <c r="H169" s="82">
        <v>0</v>
      </c>
      <c r="I169" s="82"/>
      <c r="J169" s="158"/>
      <c r="K169" s="158"/>
      <c r="L169" s="158"/>
      <c r="M169" s="158"/>
      <c r="N169" s="209"/>
      <c r="O169" s="209"/>
      <c r="P169" s="209"/>
      <c r="Q169" s="209"/>
      <c r="R169" s="209"/>
      <c r="S169" s="210"/>
      <c r="T169" s="209"/>
      <c r="U169" s="585"/>
      <c r="V169" s="585"/>
      <c r="W169" s="194"/>
    </row>
    <row r="170" spans="1:23" x14ac:dyDescent="0.25">
      <c r="A170" s="481" t="s">
        <v>286</v>
      </c>
      <c r="B170" s="563"/>
      <c r="C170" s="563"/>
      <c r="D170" s="563"/>
      <c r="E170" s="80" t="s">
        <v>4</v>
      </c>
      <c r="F170" s="344">
        <v>28000</v>
      </c>
      <c r="G170" s="82"/>
      <c r="H170" s="82"/>
      <c r="I170" s="82"/>
      <c r="J170" s="158"/>
      <c r="K170" s="158"/>
      <c r="L170" s="158"/>
      <c r="M170" s="158"/>
      <c r="N170" s="209"/>
      <c r="O170" s="209"/>
      <c r="P170" s="209"/>
      <c r="Q170" s="209"/>
      <c r="R170" s="209"/>
      <c r="S170" s="210"/>
      <c r="T170" s="209"/>
      <c r="U170" s="584"/>
      <c r="V170" s="584"/>
      <c r="W170" s="194"/>
    </row>
    <row r="171" spans="1:23" x14ac:dyDescent="0.25">
      <c r="A171" s="482"/>
      <c r="B171" s="564"/>
      <c r="C171" s="564"/>
      <c r="D171" s="564"/>
      <c r="E171" s="80" t="s">
        <v>79</v>
      </c>
      <c r="F171" s="81">
        <f>SUM(G171:L171)</f>
        <v>1500</v>
      </c>
      <c r="G171" s="82"/>
      <c r="H171" s="82"/>
      <c r="I171" s="82">
        <v>1500</v>
      </c>
      <c r="J171" s="158"/>
      <c r="K171" s="158"/>
      <c r="L171" s="158"/>
      <c r="M171" s="158"/>
      <c r="N171" s="209"/>
      <c r="O171" s="209"/>
      <c r="P171" s="209"/>
      <c r="Q171" s="209"/>
      <c r="R171" s="331">
        <v>1500</v>
      </c>
      <c r="S171" s="210"/>
      <c r="T171" s="209"/>
      <c r="U171" s="585"/>
      <c r="V171" s="585"/>
      <c r="W171" s="194"/>
    </row>
    <row r="172" spans="1:23" x14ac:dyDescent="0.25">
      <c r="A172" s="481" t="s">
        <v>287</v>
      </c>
      <c r="B172" s="563"/>
      <c r="C172" s="563"/>
      <c r="D172" s="563"/>
      <c r="E172" s="80" t="s">
        <v>4</v>
      </c>
      <c r="F172" s="344">
        <v>140000</v>
      </c>
      <c r="G172" s="82"/>
      <c r="H172" s="82"/>
      <c r="I172" s="82"/>
      <c r="J172" s="158"/>
      <c r="K172" s="158"/>
      <c r="L172" s="158"/>
      <c r="M172" s="158"/>
      <c r="N172" s="209"/>
      <c r="O172" s="209"/>
      <c r="P172" s="209"/>
      <c r="Q172" s="209"/>
      <c r="R172" s="209"/>
      <c r="S172" s="210"/>
      <c r="T172" s="209"/>
      <c r="U172" s="592" t="s">
        <v>341</v>
      </c>
      <c r="V172" s="584"/>
      <c r="W172" s="194"/>
    </row>
    <row r="173" spans="1:23" x14ac:dyDescent="0.25">
      <c r="A173" s="482"/>
      <c r="B173" s="564"/>
      <c r="C173" s="564"/>
      <c r="D173" s="564"/>
      <c r="E173" s="80" t="s">
        <v>79</v>
      </c>
      <c r="F173" s="81">
        <f>SUM(G173:L173)</f>
        <v>0</v>
      </c>
      <c r="G173" s="82"/>
      <c r="H173" s="82"/>
      <c r="I173" s="82"/>
      <c r="J173" s="158"/>
      <c r="K173" s="158"/>
      <c r="L173" s="158"/>
      <c r="M173" s="158"/>
      <c r="N173" s="209"/>
      <c r="O173" s="209"/>
      <c r="P173" s="209"/>
      <c r="Q173" s="209"/>
      <c r="R173" s="209"/>
      <c r="S173" s="210"/>
      <c r="T173" s="209"/>
      <c r="U173" s="593"/>
      <c r="V173" s="585"/>
      <c r="W173" s="194"/>
    </row>
    <row r="174" spans="1:23" x14ac:dyDescent="0.25">
      <c r="A174" s="590" t="s">
        <v>342</v>
      </c>
      <c r="B174" s="563"/>
      <c r="C174" s="563" t="s">
        <v>343</v>
      </c>
      <c r="D174" s="563" t="s">
        <v>227</v>
      </c>
      <c r="E174" s="80" t="s">
        <v>4</v>
      </c>
      <c r="F174" s="129">
        <v>1981</v>
      </c>
      <c r="G174" s="82"/>
      <c r="H174" s="82"/>
      <c r="I174" s="82"/>
      <c r="J174" s="82"/>
      <c r="K174" s="82"/>
      <c r="L174" s="82"/>
      <c r="M174" s="457">
        <v>6</v>
      </c>
      <c r="N174" s="209"/>
      <c r="O174" s="209"/>
      <c r="P174" s="209"/>
      <c r="Q174" s="209"/>
      <c r="R174" s="209"/>
      <c r="S174" s="210"/>
      <c r="T174" s="209"/>
      <c r="U174" s="584"/>
      <c r="V174" s="584"/>
      <c r="W174" s="194"/>
    </row>
    <row r="175" spans="1:23" x14ac:dyDescent="0.25">
      <c r="A175" s="591"/>
      <c r="B175" s="564"/>
      <c r="C175" s="564"/>
      <c r="D175" s="564"/>
      <c r="E175" s="80" t="s">
        <v>79</v>
      </c>
      <c r="F175" s="323">
        <f>SUM(G175:J175)</f>
        <v>0</v>
      </c>
      <c r="G175" s="82"/>
      <c r="H175" s="82"/>
      <c r="I175" s="82"/>
      <c r="J175" s="82"/>
      <c r="K175" s="82"/>
      <c r="L175" s="82"/>
      <c r="M175" s="458"/>
      <c r="N175" s="209"/>
      <c r="O175" s="209"/>
      <c r="P175" s="209"/>
      <c r="Q175" s="209"/>
      <c r="R175" s="209"/>
      <c r="S175" s="210"/>
      <c r="T175" s="209"/>
      <c r="U175" s="585"/>
      <c r="V175" s="585"/>
      <c r="W175" s="194"/>
    </row>
    <row r="176" spans="1:23" x14ac:dyDescent="0.25">
      <c r="A176" s="561" t="s">
        <v>271</v>
      </c>
      <c r="B176" s="563"/>
      <c r="C176" s="563"/>
      <c r="D176" s="563"/>
      <c r="E176" s="80" t="s">
        <v>4</v>
      </c>
      <c r="F176" s="81">
        <v>991</v>
      </c>
      <c r="G176" s="82"/>
      <c r="H176" s="82"/>
      <c r="I176" s="82"/>
      <c r="J176" s="158"/>
      <c r="K176" s="158"/>
      <c r="L176" s="158"/>
      <c r="M176" s="158"/>
      <c r="N176" s="209"/>
      <c r="O176" s="209"/>
      <c r="P176" s="209"/>
      <c r="Q176" s="209"/>
      <c r="R176" s="209"/>
      <c r="S176" s="210"/>
      <c r="T176" s="209"/>
      <c r="U176" s="584"/>
      <c r="V176" s="584"/>
      <c r="W176" s="194"/>
    </row>
    <row r="177" spans="1:23" x14ac:dyDescent="0.25">
      <c r="A177" s="562"/>
      <c r="B177" s="564"/>
      <c r="C177" s="564"/>
      <c r="D177" s="564"/>
      <c r="E177" s="80" t="s">
        <v>79</v>
      </c>
      <c r="F177" s="81"/>
      <c r="G177" s="82"/>
      <c r="H177" s="82"/>
      <c r="I177" s="82"/>
      <c r="J177" s="158"/>
      <c r="K177" s="158"/>
      <c r="L177" s="158"/>
      <c r="M177" s="158"/>
      <c r="N177" s="209"/>
      <c r="O177" s="209"/>
      <c r="P177" s="209"/>
      <c r="Q177" s="209"/>
      <c r="R177" s="209"/>
      <c r="S177" s="210"/>
      <c r="T177" s="209"/>
      <c r="U177" s="585"/>
      <c r="V177" s="585"/>
      <c r="W177" s="194"/>
    </row>
    <row r="178" spans="1:23" x14ac:dyDescent="0.25">
      <c r="A178" s="561" t="s">
        <v>284</v>
      </c>
      <c r="B178" s="563"/>
      <c r="C178" s="563"/>
      <c r="D178" s="563"/>
      <c r="E178" s="80" t="s">
        <v>4</v>
      </c>
      <c r="F178" s="81">
        <v>990</v>
      </c>
      <c r="G178" s="82"/>
      <c r="H178" s="82"/>
      <c r="I178" s="82"/>
      <c r="J178" s="158"/>
      <c r="K178" s="158"/>
      <c r="L178" s="158"/>
      <c r="M178" s="158"/>
      <c r="N178" s="209"/>
      <c r="O178" s="209"/>
      <c r="P178" s="209"/>
      <c r="Q178" s="209"/>
      <c r="R178" s="209"/>
      <c r="S178" s="210"/>
      <c r="T178" s="209"/>
      <c r="U178" s="584"/>
      <c r="V178" s="584"/>
      <c r="W178" s="194"/>
    </row>
    <row r="179" spans="1:23" x14ac:dyDescent="0.25">
      <c r="A179" s="562"/>
      <c r="B179" s="564"/>
      <c r="C179" s="564"/>
      <c r="D179" s="564"/>
      <c r="E179" s="80" t="s">
        <v>79</v>
      </c>
      <c r="F179" s="81"/>
      <c r="G179" s="82"/>
      <c r="H179" s="82"/>
      <c r="I179" s="82"/>
      <c r="J179" s="158"/>
      <c r="K179" s="158"/>
      <c r="L179" s="158"/>
      <c r="M179" s="158"/>
      <c r="N179" s="209"/>
      <c r="O179" s="209"/>
      <c r="P179" s="209"/>
      <c r="Q179" s="209"/>
      <c r="R179" s="209"/>
      <c r="S179" s="210"/>
      <c r="T179" s="209"/>
      <c r="U179" s="585"/>
      <c r="V179" s="585"/>
      <c r="W179" s="194"/>
    </row>
    <row r="180" spans="1:23" x14ac:dyDescent="0.25">
      <c r="A180" s="481" t="s">
        <v>285</v>
      </c>
      <c r="B180" s="563"/>
      <c r="C180" s="563"/>
      <c r="D180" s="563"/>
      <c r="E180" s="80" t="s">
        <v>4</v>
      </c>
      <c r="F180" s="196">
        <v>141</v>
      </c>
      <c r="G180" s="82"/>
      <c r="H180" s="82"/>
      <c r="I180" s="82"/>
      <c r="J180" s="158"/>
      <c r="K180" s="158"/>
      <c r="L180" s="158"/>
      <c r="M180" s="158"/>
      <c r="N180" s="209"/>
      <c r="O180" s="209"/>
      <c r="P180" s="209"/>
      <c r="Q180" s="209"/>
      <c r="R180" s="209"/>
      <c r="S180" s="210"/>
      <c r="T180" s="209"/>
      <c r="U180" s="584"/>
      <c r="V180" s="584"/>
      <c r="W180" s="194"/>
    </row>
    <row r="181" spans="1:23" x14ac:dyDescent="0.25">
      <c r="A181" s="482"/>
      <c r="B181" s="564"/>
      <c r="C181" s="564"/>
      <c r="D181" s="564"/>
      <c r="E181" s="80" t="s">
        <v>79</v>
      </c>
      <c r="F181" s="196"/>
      <c r="G181" s="82"/>
      <c r="H181" s="82"/>
      <c r="I181" s="82"/>
      <c r="J181" s="158"/>
      <c r="K181" s="158"/>
      <c r="L181" s="158"/>
      <c r="M181" s="158"/>
      <c r="N181" s="209"/>
      <c r="O181" s="209"/>
      <c r="P181" s="209"/>
      <c r="Q181" s="209"/>
      <c r="R181" s="209"/>
      <c r="S181" s="210"/>
      <c r="T181" s="209"/>
      <c r="U181" s="585"/>
      <c r="V181" s="585"/>
      <c r="W181" s="194"/>
    </row>
    <row r="182" spans="1:23" x14ac:dyDescent="0.25">
      <c r="A182" s="481" t="s">
        <v>286</v>
      </c>
      <c r="B182" s="563"/>
      <c r="C182" s="563"/>
      <c r="D182" s="563"/>
      <c r="E182" s="80" t="s">
        <v>4</v>
      </c>
      <c r="F182" s="196">
        <v>141</v>
      </c>
      <c r="G182" s="82"/>
      <c r="H182" s="82"/>
      <c r="I182" s="82"/>
      <c r="J182" s="158"/>
      <c r="K182" s="158"/>
      <c r="L182" s="158"/>
      <c r="M182" s="158"/>
      <c r="N182" s="209"/>
      <c r="O182" s="209"/>
      <c r="P182" s="209"/>
      <c r="Q182" s="209"/>
      <c r="R182" s="209"/>
      <c r="S182" s="210"/>
      <c r="T182" s="209"/>
      <c r="U182" s="584"/>
      <c r="V182" s="584"/>
      <c r="W182" s="194"/>
    </row>
    <row r="183" spans="1:23" x14ac:dyDescent="0.25">
      <c r="A183" s="482"/>
      <c r="B183" s="564"/>
      <c r="C183" s="564"/>
      <c r="D183" s="564"/>
      <c r="E183" s="80" t="s">
        <v>79</v>
      </c>
      <c r="F183" s="196"/>
      <c r="G183" s="82"/>
      <c r="H183" s="82"/>
      <c r="I183" s="82"/>
      <c r="J183" s="158"/>
      <c r="K183" s="158"/>
      <c r="L183" s="158"/>
      <c r="M183" s="158"/>
      <c r="N183" s="209"/>
      <c r="O183" s="209"/>
      <c r="P183" s="209"/>
      <c r="Q183" s="209"/>
      <c r="R183" s="209"/>
      <c r="S183" s="210"/>
      <c r="T183" s="209"/>
      <c r="U183" s="585"/>
      <c r="V183" s="585"/>
      <c r="W183" s="194"/>
    </row>
    <row r="184" spans="1:23" x14ac:dyDescent="0.25">
      <c r="A184" s="481" t="s">
        <v>287</v>
      </c>
      <c r="B184" s="563"/>
      <c r="C184" s="563"/>
      <c r="D184" s="563"/>
      <c r="E184" s="80" t="s">
        <v>4</v>
      </c>
      <c r="F184" s="196">
        <v>708</v>
      </c>
      <c r="G184" s="82"/>
      <c r="H184" s="82"/>
      <c r="I184" s="82"/>
      <c r="J184" s="158"/>
      <c r="K184" s="158"/>
      <c r="L184" s="158"/>
      <c r="M184" s="158"/>
      <c r="N184" s="209"/>
      <c r="O184" s="209"/>
      <c r="P184" s="209"/>
      <c r="Q184" s="209"/>
      <c r="R184" s="209"/>
      <c r="S184" s="210"/>
      <c r="T184" s="209"/>
      <c r="U184" s="584"/>
      <c r="V184" s="584"/>
      <c r="W184" s="194"/>
    </row>
    <row r="185" spans="1:23" x14ac:dyDescent="0.25">
      <c r="A185" s="482"/>
      <c r="B185" s="564"/>
      <c r="C185" s="564"/>
      <c r="D185" s="564"/>
      <c r="E185" s="80" t="s">
        <v>79</v>
      </c>
      <c r="F185" s="197"/>
      <c r="G185" s="82"/>
      <c r="H185" s="82"/>
      <c r="I185" s="82"/>
      <c r="J185" s="158"/>
      <c r="K185" s="158"/>
      <c r="L185" s="158"/>
      <c r="M185" s="158"/>
      <c r="N185" s="209"/>
      <c r="O185" s="209"/>
      <c r="P185" s="209"/>
      <c r="Q185" s="209"/>
      <c r="R185" s="209"/>
      <c r="S185" s="210"/>
      <c r="T185" s="209"/>
      <c r="U185" s="585"/>
      <c r="V185" s="585"/>
      <c r="W185" s="194"/>
    </row>
    <row r="186" spans="1:23" x14ac:dyDescent="0.25">
      <c r="A186" s="606" t="s">
        <v>344</v>
      </c>
      <c r="B186" s="563"/>
      <c r="C186" s="563" t="s">
        <v>345</v>
      </c>
      <c r="D186" s="563" t="s">
        <v>227</v>
      </c>
      <c r="E186" s="80" t="s">
        <v>4</v>
      </c>
      <c r="F186" s="129">
        <f t="shared" ref="F186:F199" si="21">SUM(G186:L186)</f>
        <v>0</v>
      </c>
      <c r="G186" s="82"/>
      <c r="H186" s="82"/>
      <c r="I186" s="82"/>
      <c r="J186" s="158"/>
      <c r="K186" s="158"/>
      <c r="L186" s="158"/>
      <c r="M186" s="457">
        <v>6</v>
      </c>
      <c r="N186" s="209"/>
      <c r="O186" s="209"/>
      <c r="P186" s="209"/>
      <c r="Q186" s="209"/>
      <c r="R186" s="209"/>
      <c r="S186" s="210"/>
      <c r="T186" s="209"/>
      <c r="U186" s="584"/>
      <c r="V186" s="584"/>
      <c r="W186" s="194"/>
    </row>
    <row r="187" spans="1:23" x14ac:dyDescent="0.25">
      <c r="A187" s="607"/>
      <c r="B187" s="564"/>
      <c r="C187" s="564"/>
      <c r="D187" s="564"/>
      <c r="E187" s="80" t="s">
        <v>79</v>
      </c>
      <c r="F187" s="129">
        <f t="shared" si="21"/>
        <v>13</v>
      </c>
      <c r="G187" s="81">
        <f t="shared" ref="G187:L187" si="22">G189+G191</f>
        <v>0</v>
      </c>
      <c r="H187" s="81">
        <f t="shared" si="22"/>
        <v>0</v>
      </c>
      <c r="I187" s="81">
        <f t="shared" si="22"/>
        <v>0</v>
      </c>
      <c r="J187" s="81">
        <f t="shared" si="22"/>
        <v>1</v>
      </c>
      <c r="K187" s="81">
        <f t="shared" si="22"/>
        <v>1</v>
      </c>
      <c r="L187" s="81">
        <f t="shared" si="22"/>
        <v>11</v>
      </c>
      <c r="M187" s="458"/>
      <c r="N187" s="209"/>
      <c r="O187" s="209"/>
      <c r="P187" s="209"/>
      <c r="Q187" s="209"/>
      <c r="R187" s="209"/>
      <c r="S187" s="210"/>
      <c r="T187" s="209"/>
      <c r="U187" s="585"/>
      <c r="V187" s="585"/>
      <c r="W187" s="194"/>
    </row>
    <row r="188" spans="1:23" x14ac:dyDescent="0.25">
      <c r="A188" s="604" t="s">
        <v>271</v>
      </c>
      <c r="B188" s="563"/>
      <c r="C188" s="563"/>
      <c r="D188" s="563"/>
      <c r="E188" s="80" t="s">
        <v>4</v>
      </c>
      <c r="F188" s="81">
        <f t="shared" si="21"/>
        <v>0</v>
      </c>
      <c r="G188" s="82"/>
      <c r="H188" s="82"/>
      <c r="I188" s="82"/>
      <c r="J188" s="158"/>
      <c r="K188" s="158"/>
      <c r="L188" s="158"/>
      <c r="M188" s="158"/>
      <c r="N188" s="209"/>
      <c r="O188" s="209"/>
      <c r="P188" s="209"/>
      <c r="Q188" s="209"/>
      <c r="R188" s="209"/>
      <c r="S188" s="210"/>
      <c r="T188" s="209"/>
      <c r="U188" s="584"/>
      <c r="V188" s="584"/>
      <c r="W188" s="194"/>
    </row>
    <row r="189" spans="1:23" x14ac:dyDescent="0.25">
      <c r="A189" s="605"/>
      <c r="B189" s="564"/>
      <c r="C189" s="564"/>
      <c r="D189" s="564"/>
      <c r="E189" s="80" t="s">
        <v>79</v>
      </c>
      <c r="F189" s="345">
        <f t="shared" si="21"/>
        <v>0</v>
      </c>
      <c r="G189" s="82"/>
      <c r="H189" s="82"/>
      <c r="I189" s="82"/>
      <c r="J189" s="158"/>
      <c r="K189" s="158"/>
      <c r="L189" s="158"/>
      <c r="M189" s="158"/>
      <c r="N189" s="209"/>
      <c r="O189" s="209"/>
      <c r="P189" s="209"/>
      <c r="Q189" s="209"/>
      <c r="R189" s="209"/>
      <c r="S189" s="210"/>
      <c r="T189" s="209"/>
      <c r="U189" s="585"/>
      <c r="V189" s="585"/>
      <c r="W189" s="194"/>
    </row>
    <row r="190" spans="1:23" x14ac:dyDescent="0.25">
      <c r="A190" s="604" t="s">
        <v>284</v>
      </c>
      <c r="B190" s="563"/>
      <c r="C190" s="563"/>
      <c r="D190" s="563"/>
      <c r="E190" s="80" t="s">
        <v>4</v>
      </c>
      <c r="F190" s="345">
        <f t="shared" si="21"/>
        <v>0</v>
      </c>
      <c r="G190" s="82"/>
      <c r="H190" s="82"/>
      <c r="I190" s="82"/>
      <c r="J190" s="158"/>
      <c r="K190" s="158"/>
      <c r="L190" s="158"/>
      <c r="M190" s="158"/>
      <c r="N190" s="209"/>
      <c r="O190" s="209"/>
      <c r="P190" s="209"/>
      <c r="Q190" s="209"/>
      <c r="R190" s="209"/>
      <c r="S190" s="210"/>
      <c r="T190" s="209"/>
      <c r="U190" s="584" t="s">
        <v>206</v>
      </c>
      <c r="V190" s="584"/>
      <c r="W190" s="194"/>
    </row>
    <row r="191" spans="1:23" x14ac:dyDescent="0.25">
      <c r="A191" s="605"/>
      <c r="B191" s="564"/>
      <c r="C191" s="564"/>
      <c r="D191" s="564"/>
      <c r="E191" s="80" t="s">
        <v>79</v>
      </c>
      <c r="F191" s="345">
        <f t="shared" si="21"/>
        <v>13</v>
      </c>
      <c r="G191" s="345">
        <f t="shared" ref="G191:L191" si="23">G193+G195+G197</f>
        <v>0</v>
      </c>
      <c r="H191" s="345">
        <f t="shared" si="23"/>
        <v>0</v>
      </c>
      <c r="I191" s="345">
        <f t="shared" si="23"/>
        <v>0</v>
      </c>
      <c r="J191" s="345">
        <f t="shared" si="23"/>
        <v>1</v>
      </c>
      <c r="K191" s="345">
        <f t="shared" si="23"/>
        <v>1</v>
      </c>
      <c r="L191" s="345">
        <f t="shared" si="23"/>
        <v>11</v>
      </c>
      <c r="M191" s="158"/>
      <c r="N191" s="209"/>
      <c r="O191" s="209"/>
      <c r="P191" s="209"/>
      <c r="Q191" s="209"/>
      <c r="R191" s="209"/>
      <c r="S191" s="210"/>
      <c r="T191" s="209"/>
      <c r="U191" s="585"/>
      <c r="V191" s="585"/>
      <c r="W191" s="194"/>
    </row>
    <row r="192" spans="1:23" x14ac:dyDescent="0.25">
      <c r="A192" s="513" t="s">
        <v>285</v>
      </c>
      <c r="B192" s="563"/>
      <c r="C192" s="563"/>
      <c r="D192" s="563"/>
      <c r="E192" s="80" t="s">
        <v>4</v>
      </c>
      <c r="F192" s="196">
        <f t="shared" si="21"/>
        <v>0</v>
      </c>
      <c r="G192" s="82"/>
      <c r="H192" s="82"/>
      <c r="I192" s="82"/>
      <c r="J192" s="158"/>
      <c r="K192" s="158"/>
      <c r="L192" s="158"/>
      <c r="M192" s="158"/>
      <c r="N192" s="209"/>
      <c r="O192" s="209"/>
      <c r="P192" s="209"/>
      <c r="Q192" s="209"/>
      <c r="R192" s="209"/>
      <c r="S192" s="210"/>
      <c r="T192" s="209"/>
      <c r="U192" s="584"/>
      <c r="V192" s="584"/>
      <c r="W192" s="194"/>
    </row>
    <row r="193" spans="1:23" x14ac:dyDescent="0.25">
      <c r="A193" s="514"/>
      <c r="B193" s="564"/>
      <c r="C193" s="564"/>
      <c r="D193" s="564"/>
      <c r="E193" s="80" t="s">
        <v>79</v>
      </c>
      <c r="F193" s="196">
        <f t="shared" si="21"/>
        <v>2</v>
      </c>
      <c r="G193" s="82"/>
      <c r="H193" s="82"/>
      <c r="I193" s="82"/>
      <c r="J193" s="158">
        <v>1</v>
      </c>
      <c r="K193" s="158">
        <v>1</v>
      </c>
      <c r="L193" s="158"/>
      <c r="M193" s="158"/>
      <c r="N193" s="209"/>
      <c r="O193" s="209"/>
      <c r="P193" s="209"/>
      <c r="Q193" s="209"/>
      <c r="R193" s="209"/>
      <c r="S193" s="210"/>
      <c r="T193" s="209"/>
      <c r="U193" s="585"/>
      <c r="V193" s="585"/>
      <c r="W193" s="194"/>
    </row>
    <row r="194" spans="1:23" x14ac:dyDescent="0.25">
      <c r="A194" s="513" t="s">
        <v>286</v>
      </c>
      <c r="B194" s="563"/>
      <c r="C194" s="563"/>
      <c r="D194" s="563"/>
      <c r="E194" s="80" t="s">
        <v>4</v>
      </c>
      <c r="F194" s="196">
        <f t="shared" si="21"/>
        <v>0</v>
      </c>
      <c r="G194" s="82"/>
      <c r="H194" s="82"/>
      <c r="I194" s="82"/>
      <c r="J194" s="82"/>
      <c r="K194" s="82"/>
      <c r="L194" s="82"/>
      <c r="M194" s="82"/>
      <c r="N194" s="321"/>
      <c r="O194" s="321"/>
      <c r="P194" s="209"/>
      <c r="Q194" s="209"/>
      <c r="R194" s="209"/>
      <c r="S194" s="210"/>
      <c r="T194" s="209"/>
      <c r="U194" s="584"/>
      <c r="V194" s="584"/>
      <c r="W194" s="194"/>
    </row>
    <row r="195" spans="1:23" x14ac:dyDescent="0.25">
      <c r="A195" s="514"/>
      <c r="B195" s="564"/>
      <c r="C195" s="564"/>
      <c r="D195" s="564"/>
      <c r="E195" s="80" t="s">
        <v>79</v>
      </c>
      <c r="F195" s="196">
        <f t="shared" si="21"/>
        <v>0</v>
      </c>
      <c r="G195" s="82"/>
      <c r="H195" s="82"/>
      <c r="I195" s="82"/>
      <c r="J195" s="158"/>
      <c r="K195" s="158"/>
      <c r="L195" s="158"/>
      <c r="M195" s="158"/>
      <c r="N195" s="209"/>
      <c r="O195" s="209"/>
      <c r="P195" s="209"/>
      <c r="Q195" s="209"/>
      <c r="R195" s="209"/>
      <c r="S195" s="210"/>
      <c r="T195" s="209"/>
      <c r="U195" s="585"/>
      <c r="V195" s="585"/>
      <c r="W195" s="194"/>
    </row>
    <row r="196" spans="1:23" x14ac:dyDescent="0.25">
      <c r="A196" s="513" t="s">
        <v>287</v>
      </c>
      <c r="B196" s="563"/>
      <c r="C196" s="563"/>
      <c r="D196" s="563"/>
      <c r="E196" s="80" t="s">
        <v>4</v>
      </c>
      <c r="F196" s="196">
        <f t="shared" si="21"/>
        <v>0</v>
      </c>
      <c r="G196" s="82"/>
      <c r="H196" s="82"/>
      <c r="I196" s="82"/>
      <c r="J196" s="82"/>
      <c r="K196" s="82"/>
      <c r="L196" s="82"/>
      <c r="M196" s="82"/>
      <c r="N196" s="321"/>
      <c r="O196" s="321"/>
      <c r="P196" s="209"/>
      <c r="Q196" s="209"/>
      <c r="R196" s="209"/>
      <c r="S196" s="210"/>
      <c r="T196" s="209"/>
      <c r="U196" s="592" t="s">
        <v>346</v>
      </c>
      <c r="V196" s="584"/>
      <c r="W196" s="191"/>
    </row>
    <row r="197" spans="1:23" ht="43.5" customHeight="1" x14ac:dyDescent="0.25">
      <c r="A197" s="608"/>
      <c r="B197" s="564"/>
      <c r="C197" s="564"/>
      <c r="D197" s="564"/>
      <c r="E197" s="143" t="s">
        <v>79</v>
      </c>
      <c r="F197" s="346">
        <f t="shared" si="21"/>
        <v>11</v>
      </c>
      <c r="G197" s="158"/>
      <c r="H197" s="158"/>
      <c r="I197" s="158"/>
      <c r="J197" s="158"/>
      <c r="K197" s="158"/>
      <c r="L197" s="158">
        <f>9+2</f>
        <v>11</v>
      </c>
      <c r="M197" s="158"/>
      <c r="N197" s="209"/>
      <c r="O197" s="209"/>
      <c r="P197" s="209"/>
      <c r="Q197" s="209"/>
      <c r="R197" s="209"/>
      <c r="S197" s="210"/>
      <c r="T197" s="209"/>
      <c r="U197" s="609"/>
      <c r="V197" s="610"/>
      <c r="W197" s="194"/>
    </row>
    <row r="198" spans="1:23" x14ac:dyDescent="0.25">
      <c r="A198" s="611" t="s">
        <v>347</v>
      </c>
      <c r="B198" s="563"/>
      <c r="C198" s="563" t="s">
        <v>348</v>
      </c>
      <c r="D198" s="563" t="s">
        <v>349</v>
      </c>
      <c r="E198" s="208" t="s">
        <v>4</v>
      </c>
      <c r="F198" s="347">
        <f t="shared" si="21"/>
        <v>45</v>
      </c>
      <c r="G198" s="133"/>
      <c r="H198" s="133"/>
      <c r="I198" s="133">
        <v>15</v>
      </c>
      <c r="J198" s="133">
        <v>15</v>
      </c>
      <c r="K198" s="133">
        <v>15</v>
      </c>
      <c r="L198" s="133"/>
      <c r="M198" s="133"/>
      <c r="N198" s="348"/>
      <c r="O198" s="348"/>
      <c r="P198" s="348"/>
      <c r="Q198" s="348"/>
      <c r="R198" s="348"/>
      <c r="S198" s="349"/>
      <c r="T198" s="348"/>
      <c r="U198" s="592" t="s">
        <v>350</v>
      </c>
      <c r="V198" s="218"/>
      <c r="W198" s="192"/>
    </row>
    <row r="199" spans="1:23" ht="30" customHeight="1" x14ac:dyDescent="0.25">
      <c r="A199" s="611"/>
      <c r="B199" s="564"/>
      <c r="C199" s="564"/>
      <c r="D199" s="564"/>
      <c r="E199" s="208"/>
      <c r="F199" s="347">
        <f t="shared" si="21"/>
        <v>143</v>
      </c>
      <c r="G199" s="133">
        <v>56</v>
      </c>
      <c r="H199" s="133">
        <v>79</v>
      </c>
      <c r="I199" s="133">
        <v>3</v>
      </c>
      <c r="J199" s="133">
        <v>3</v>
      </c>
      <c r="K199" s="133">
        <v>1</v>
      </c>
      <c r="L199" s="133">
        <v>1</v>
      </c>
      <c r="M199" s="133"/>
      <c r="N199" s="348"/>
      <c r="O199" s="348"/>
      <c r="P199" s="348"/>
      <c r="Q199" s="348"/>
      <c r="R199" s="348"/>
      <c r="S199" s="349"/>
      <c r="T199" s="348"/>
      <c r="U199" s="593"/>
      <c r="V199" s="218"/>
      <c r="W199" s="192"/>
    </row>
    <row r="200" spans="1:23" x14ac:dyDescent="0.25">
      <c r="A200" s="611" t="s">
        <v>351</v>
      </c>
      <c r="B200" s="563"/>
      <c r="C200" s="563" t="s">
        <v>352</v>
      </c>
      <c r="D200" s="563" t="s">
        <v>353</v>
      </c>
      <c r="E200" s="208" t="s">
        <v>4</v>
      </c>
      <c r="F200" s="347">
        <v>9</v>
      </c>
      <c r="G200" s="133"/>
      <c r="H200" s="133"/>
      <c r="I200" s="133"/>
      <c r="J200" s="133"/>
      <c r="K200" s="133"/>
      <c r="L200" s="133"/>
      <c r="M200" s="133"/>
      <c r="N200" s="348"/>
      <c r="O200" s="348"/>
      <c r="P200" s="348"/>
      <c r="Q200" s="348"/>
      <c r="R200" s="348"/>
      <c r="S200" s="349"/>
      <c r="T200" s="348"/>
      <c r="U200" s="592" t="s">
        <v>354</v>
      </c>
      <c r="V200" s="218"/>
      <c r="W200" s="192"/>
    </row>
    <row r="201" spans="1:23" x14ac:dyDescent="0.25">
      <c r="A201" s="611"/>
      <c r="B201" s="564"/>
      <c r="C201" s="564"/>
      <c r="D201" s="564"/>
      <c r="E201" s="208"/>
      <c r="F201" s="347">
        <f>SUM(G201:L201)</f>
        <v>0</v>
      </c>
      <c r="G201" s="133"/>
      <c r="H201" s="133"/>
      <c r="I201" s="133"/>
      <c r="J201" s="133"/>
      <c r="K201" s="133"/>
      <c r="L201" s="133"/>
      <c r="M201" s="133"/>
      <c r="N201" s="348"/>
      <c r="O201" s="348"/>
      <c r="P201" s="348"/>
      <c r="Q201" s="348"/>
      <c r="R201" s="348"/>
      <c r="S201" s="349"/>
      <c r="T201" s="348"/>
      <c r="U201" s="593"/>
      <c r="V201" s="218"/>
      <c r="W201" s="192"/>
    </row>
    <row r="202" spans="1:23" x14ac:dyDescent="0.25">
      <c r="A202" s="227"/>
      <c r="B202" s="219"/>
      <c r="C202" s="219"/>
      <c r="D202" s="219"/>
      <c r="E202" s="220"/>
      <c r="F202" s="199"/>
      <c r="G202" s="221"/>
      <c r="H202" s="221"/>
      <c r="I202" s="221"/>
      <c r="J202" s="221"/>
      <c r="K202" s="221"/>
      <c r="L202" s="221"/>
      <c r="M202" s="222"/>
      <c r="N202" s="222"/>
      <c r="O202" s="222"/>
      <c r="P202" s="471" t="s">
        <v>38</v>
      </c>
      <c r="Q202" s="471" t="s">
        <v>39</v>
      </c>
      <c r="R202" s="471"/>
      <c r="S202" s="471" t="s">
        <v>40</v>
      </c>
      <c r="T202" s="483" t="s">
        <v>41</v>
      </c>
      <c r="U202" s="223"/>
      <c r="V202" s="224"/>
      <c r="W202" s="201"/>
    </row>
    <row r="203" spans="1:23" ht="30.75" thickBot="1" x14ac:dyDescent="0.3">
      <c r="A203" s="227"/>
      <c r="B203" s="219"/>
      <c r="C203" s="219"/>
      <c r="D203" s="219"/>
      <c r="E203" s="220"/>
      <c r="F203" s="199"/>
      <c r="G203" s="221"/>
      <c r="H203" s="221"/>
      <c r="I203" s="221"/>
      <c r="J203" s="221"/>
      <c r="K203" s="221"/>
      <c r="L203" s="221"/>
      <c r="M203" s="222"/>
      <c r="N203" s="222"/>
      <c r="O203" s="222"/>
      <c r="P203" s="471"/>
      <c r="Q203" s="136" t="s">
        <v>42</v>
      </c>
      <c r="R203" s="136" t="s">
        <v>43</v>
      </c>
      <c r="S203" s="471"/>
      <c r="T203" s="484"/>
      <c r="U203" s="223"/>
      <c r="V203" s="224"/>
      <c r="W203" s="201"/>
    </row>
    <row r="204" spans="1:23" ht="45.75" thickBot="1" x14ac:dyDescent="0.3">
      <c r="A204" s="227"/>
      <c r="B204" s="219"/>
      <c r="C204" s="219"/>
      <c r="D204" s="219"/>
      <c r="E204" s="220"/>
      <c r="F204" s="199"/>
      <c r="G204" s="221"/>
      <c r="H204" s="221"/>
      <c r="I204" s="221"/>
      <c r="J204" s="221"/>
      <c r="K204" s="221"/>
      <c r="L204" s="221"/>
      <c r="M204" s="222"/>
      <c r="N204" s="222"/>
      <c r="O204" s="100" t="s">
        <v>355</v>
      </c>
      <c r="P204" s="133">
        <f>P7+P51+P63+P105+P163</f>
        <v>147</v>
      </c>
      <c r="Q204" s="133">
        <f>Q39</f>
        <v>270</v>
      </c>
      <c r="R204" s="225">
        <f>R7+R51+R63+R105+R163</f>
        <v>45500</v>
      </c>
      <c r="S204" s="225">
        <f>S7+S51+S63+S105+S163+S133+S117</f>
        <v>338228.62</v>
      </c>
      <c r="T204" s="226">
        <f t="shared" ref="T204" si="24">T7+T51+T63+T105+T163</f>
        <v>0</v>
      </c>
      <c r="U204" s="223"/>
      <c r="V204" s="224"/>
      <c r="W204" s="201"/>
    </row>
    <row r="205" spans="1:23" x14ac:dyDescent="0.25">
      <c r="A205" s="228"/>
      <c r="B205" s="116"/>
      <c r="C205" s="116"/>
      <c r="D205" s="116"/>
      <c r="E205" s="117"/>
      <c r="F205" s="202"/>
      <c r="G205" s="121"/>
      <c r="H205" s="200"/>
      <c r="I205" s="200"/>
      <c r="J205" s="200"/>
      <c r="K205" s="200"/>
      <c r="L205" s="200"/>
      <c r="M205" s="203"/>
      <c r="N205" s="204"/>
      <c r="O205" s="204"/>
      <c r="P205" s="205"/>
      <c r="Q205" s="205"/>
      <c r="R205" s="205"/>
      <c r="S205" s="206"/>
      <c r="T205" s="205"/>
      <c r="U205" s="207"/>
      <c r="V205" s="207"/>
      <c r="W205" s="194"/>
    </row>
  </sheetData>
  <sheetProtection password="C71F" sheet="1" objects="1" scenarios="1"/>
  <mergeCells count="631">
    <mergeCell ref="P202:P203"/>
    <mergeCell ref="Q202:R202"/>
    <mergeCell ref="S202:S203"/>
    <mergeCell ref="T202:T203"/>
    <mergeCell ref="A198:A199"/>
    <mergeCell ref="B198:B199"/>
    <mergeCell ref="C198:C199"/>
    <mergeCell ref="D198:D199"/>
    <mergeCell ref="U198:U199"/>
    <mergeCell ref="A200:A201"/>
    <mergeCell ref="B200:B201"/>
    <mergeCell ref="C200:C201"/>
    <mergeCell ref="D200:D201"/>
    <mergeCell ref="U200:U201"/>
    <mergeCell ref="A196:A197"/>
    <mergeCell ref="B196:B197"/>
    <mergeCell ref="C196:C197"/>
    <mergeCell ref="D196:D197"/>
    <mergeCell ref="U196:U197"/>
    <mergeCell ref="V196:V197"/>
    <mergeCell ref="A194:A195"/>
    <mergeCell ref="B194:B195"/>
    <mergeCell ref="C194:C195"/>
    <mergeCell ref="D194:D195"/>
    <mergeCell ref="U194:U195"/>
    <mergeCell ref="V194:V195"/>
    <mergeCell ref="A192:A193"/>
    <mergeCell ref="B192:B193"/>
    <mergeCell ref="C192:C193"/>
    <mergeCell ref="D192:D193"/>
    <mergeCell ref="U192:U193"/>
    <mergeCell ref="V192:V193"/>
    <mergeCell ref="A190:A191"/>
    <mergeCell ref="B190:B191"/>
    <mergeCell ref="C190:C191"/>
    <mergeCell ref="D190:D191"/>
    <mergeCell ref="U190:U191"/>
    <mergeCell ref="V190:V191"/>
    <mergeCell ref="V186:V187"/>
    <mergeCell ref="A188:A189"/>
    <mergeCell ref="B188:B189"/>
    <mergeCell ref="C188:C189"/>
    <mergeCell ref="D188:D189"/>
    <mergeCell ref="U188:U189"/>
    <mergeCell ref="V188:V189"/>
    <mergeCell ref="A186:A187"/>
    <mergeCell ref="B186:B187"/>
    <mergeCell ref="C186:C187"/>
    <mergeCell ref="D186:D187"/>
    <mergeCell ref="M186:M187"/>
    <mergeCell ref="U186:U187"/>
    <mergeCell ref="A184:A185"/>
    <mergeCell ref="B184:B185"/>
    <mergeCell ref="C184:C185"/>
    <mergeCell ref="D184:D185"/>
    <mergeCell ref="U184:U185"/>
    <mergeCell ref="V184:V185"/>
    <mergeCell ref="A182:A183"/>
    <mergeCell ref="B182:B183"/>
    <mergeCell ref="C182:C183"/>
    <mergeCell ref="D182:D183"/>
    <mergeCell ref="U182:U183"/>
    <mergeCell ref="V182:V183"/>
    <mergeCell ref="A180:A181"/>
    <mergeCell ref="B180:B181"/>
    <mergeCell ref="C180:C181"/>
    <mergeCell ref="D180:D181"/>
    <mergeCell ref="U180:U181"/>
    <mergeCell ref="V180:V181"/>
    <mergeCell ref="A178:A179"/>
    <mergeCell ref="B178:B179"/>
    <mergeCell ref="C178:C179"/>
    <mergeCell ref="D178:D179"/>
    <mergeCell ref="U178:U179"/>
    <mergeCell ref="V178:V179"/>
    <mergeCell ref="V174:V175"/>
    <mergeCell ref="A176:A177"/>
    <mergeCell ref="B176:B177"/>
    <mergeCell ref="C176:C177"/>
    <mergeCell ref="D176:D177"/>
    <mergeCell ref="U176:U177"/>
    <mergeCell ref="V176:V177"/>
    <mergeCell ref="A174:A175"/>
    <mergeCell ref="B174:B175"/>
    <mergeCell ref="C174:C175"/>
    <mergeCell ref="D174:D175"/>
    <mergeCell ref="M174:M175"/>
    <mergeCell ref="U174:U175"/>
    <mergeCell ref="A172:A173"/>
    <mergeCell ref="B172:B173"/>
    <mergeCell ref="C172:C173"/>
    <mergeCell ref="D172:D173"/>
    <mergeCell ref="U172:U173"/>
    <mergeCell ref="V172:V173"/>
    <mergeCell ref="A170:A171"/>
    <mergeCell ref="B170:B171"/>
    <mergeCell ref="C170:C171"/>
    <mergeCell ref="D170:D171"/>
    <mergeCell ref="U170:U171"/>
    <mergeCell ref="V170:V171"/>
    <mergeCell ref="A168:A169"/>
    <mergeCell ref="B168:B169"/>
    <mergeCell ref="C168:C169"/>
    <mergeCell ref="D168:D169"/>
    <mergeCell ref="U168:U169"/>
    <mergeCell ref="V168:V169"/>
    <mergeCell ref="A166:A167"/>
    <mergeCell ref="B166:B167"/>
    <mergeCell ref="C166:C167"/>
    <mergeCell ref="D166:D167"/>
    <mergeCell ref="U166:U167"/>
    <mergeCell ref="V166:V167"/>
    <mergeCell ref="V162:V163"/>
    <mergeCell ref="A164:A165"/>
    <mergeCell ref="B164:B165"/>
    <mergeCell ref="C164:C165"/>
    <mergeCell ref="D164:D165"/>
    <mergeCell ref="U164:U165"/>
    <mergeCell ref="V164:V165"/>
    <mergeCell ref="A162:A163"/>
    <mergeCell ref="B162:B163"/>
    <mergeCell ref="C162:C163"/>
    <mergeCell ref="D162:D163"/>
    <mergeCell ref="M162:M163"/>
    <mergeCell ref="U162:U163"/>
    <mergeCell ref="A160:A161"/>
    <mergeCell ref="B160:B161"/>
    <mergeCell ref="C160:C161"/>
    <mergeCell ref="D160:D161"/>
    <mergeCell ref="U160:U161"/>
    <mergeCell ref="V160:V161"/>
    <mergeCell ref="V156:V157"/>
    <mergeCell ref="A158:A159"/>
    <mergeCell ref="B158:B159"/>
    <mergeCell ref="C158:C159"/>
    <mergeCell ref="D158:D159"/>
    <mergeCell ref="U158:U159"/>
    <mergeCell ref="V158:V159"/>
    <mergeCell ref="A156:A157"/>
    <mergeCell ref="B156:B157"/>
    <mergeCell ref="C156:C157"/>
    <mergeCell ref="D156:D157"/>
    <mergeCell ref="M156:M157"/>
    <mergeCell ref="U156:U157"/>
    <mergeCell ref="A154:A155"/>
    <mergeCell ref="B154:B155"/>
    <mergeCell ref="C154:C155"/>
    <mergeCell ref="D154:D155"/>
    <mergeCell ref="U154:U155"/>
    <mergeCell ref="V154:V155"/>
    <mergeCell ref="V150:V151"/>
    <mergeCell ref="A152:A153"/>
    <mergeCell ref="B152:B153"/>
    <mergeCell ref="C152:C153"/>
    <mergeCell ref="D152:D153"/>
    <mergeCell ref="U152:U153"/>
    <mergeCell ref="V152:V153"/>
    <mergeCell ref="A150:A151"/>
    <mergeCell ref="B150:B151"/>
    <mergeCell ref="C150:C151"/>
    <mergeCell ref="D150:D151"/>
    <mergeCell ref="M150:M151"/>
    <mergeCell ref="U150:U151"/>
    <mergeCell ref="A148:A149"/>
    <mergeCell ref="B148:B149"/>
    <mergeCell ref="C148:C149"/>
    <mergeCell ref="D148:D149"/>
    <mergeCell ref="U148:U149"/>
    <mergeCell ref="V148:V149"/>
    <mergeCell ref="V144:V145"/>
    <mergeCell ref="A146:A147"/>
    <mergeCell ref="B146:B147"/>
    <mergeCell ref="C146:C147"/>
    <mergeCell ref="D146:D147"/>
    <mergeCell ref="U146:U147"/>
    <mergeCell ref="V146:V147"/>
    <mergeCell ref="A144:A145"/>
    <mergeCell ref="B144:B145"/>
    <mergeCell ref="C144:C145"/>
    <mergeCell ref="D144:D145"/>
    <mergeCell ref="M144:M145"/>
    <mergeCell ref="U144:U145"/>
    <mergeCell ref="A142:A143"/>
    <mergeCell ref="B142:B143"/>
    <mergeCell ref="C142:C143"/>
    <mergeCell ref="D142:D143"/>
    <mergeCell ref="U142:U143"/>
    <mergeCell ref="V142:V143"/>
    <mergeCell ref="A140:A141"/>
    <mergeCell ref="B140:B141"/>
    <mergeCell ref="C140:C141"/>
    <mergeCell ref="D140:D141"/>
    <mergeCell ref="U140:U141"/>
    <mergeCell ref="V140:V141"/>
    <mergeCell ref="A138:A139"/>
    <mergeCell ref="B138:B139"/>
    <mergeCell ref="C138:C139"/>
    <mergeCell ref="D138:D139"/>
    <mergeCell ref="U138:U139"/>
    <mergeCell ref="V138:V139"/>
    <mergeCell ref="A136:A137"/>
    <mergeCell ref="B136:B137"/>
    <mergeCell ref="C136:C137"/>
    <mergeCell ref="D136:D137"/>
    <mergeCell ref="U136:U137"/>
    <mergeCell ref="V136:V137"/>
    <mergeCell ref="V132:V133"/>
    <mergeCell ref="A134:A135"/>
    <mergeCell ref="B134:B135"/>
    <mergeCell ref="C134:C135"/>
    <mergeCell ref="D134:D135"/>
    <mergeCell ref="U134:U135"/>
    <mergeCell ref="V134:V135"/>
    <mergeCell ref="A132:A133"/>
    <mergeCell ref="B132:B133"/>
    <mergeCell ref="C132:C133"/>
    <mergeCell ref="D132:D133"/>
    <mergeCell ref="M132:M133"/>
    <mergeCell ref="U132:U133"/>
    <mergeCell ref="A130:A131"/>
    <mergeCell ref="B130:B131"/>
    <mergeCell ref="C130:C131"/>
    <mergeCell ref="D130:D131"/>
    <mergeCell ref="U130:U131"/>
    <mergeCell ref="V130:V131"/>
    <mergeCell ref="A128:A129"/>
    <mergeCell ref="B128:B129"/>
    <mergeCell ref="C128:C129"/>
    <mergeCell ref="D128:D129"/>
    <mergeCell ref="U128:U129"/>
    <mergeCell ref="V128:V129"/>
    <mergeCell ref="A126:A127"/>
    <mergeCell ref="B126:B127"/>
    <mergeCell ref="C126:C127"/>
    <mergeCell ref="D126:D127"/>
    <mergeCell ref="U126:U127"/>
    <mergeCell ref="V126:V127"/>
    <mergeCell ref="V122:V123"/>
    <mergeCell ref="A124:A125"/>
    <mergeCell ref="B124:B125"/>
    <mergeCell ref="C124:C125"/>
    <mergeCell ref="D124:D125"/>
    <mergeCell ref="U124:U125"/>
    <mergeCell ref="V124:V125"/>
    <mergeCell ref="A122:A123"/>
    <mergeCell ref="B122:B123"/>
    <mergeCell ref="C122:C123"/>
    <mergeCell ref="D122:D123"/>
    <mergeCell ref="M122:M123"/>
    <mergeCell ref="U122:U123"/>
    <mergeCell ref="A120:A121"/>
    <mergeCell ref="B120:B121"/>
    <mergeCell ref="C120:C121"/>
    <mergeCell ref="D120:D121"/>
    <mergeCell ref="U120:U121"/>
    <mergeCell ref="V120:V121"/>
    <mergeCell ref="V116:V117"/>
    <mergeCell ref="A118:A119"/>
    <mergeCell ref="B118:B119"/>
    <mergeCell ref="C118:C119"/>
    <mergeCell ref="D118:D119"/>
    <mergeCell ref="U118:U119"/>
    <mergeCell ref="V118:V119"/>
    <mergeCell ref="A116:A117"/>
    <mergeCell ref="B116:B117"/>
    <mergeCell ref="C116:C117"/>
    <mergeCell ref="D116:D117"/>
    <mergeCell ref="M116:M117"/>
    <mergeCell ref="U116:U117"/>
    <mergeCell ref="A114:A115"/>
    <mergeCell ref="B114:B115"/>
    <mergeCell ref="C114:C115"/>
    <mergeCell ref="D114:D115"/>
    <mergeCell ref="U114:U115"/>
    <mergeCell ref="V114:V115"/>
    <mergeCell ref="V110:V111"/>
    <mergeCell ref="A112:A113"/>
    <mergeCell ref="B112:B113"/>
    <mergeCell ref="C112:C113"/>
    <mergeCell ref="D112:D113"/>
    <mergeCell ref="U112:U113"/>
    <mergeCell ref="V112:V113"/>
    <mergeCell ref="A110:A111"/>
    <mergeCell ref="B110:B111"/>
    <mergeCell ref="C110:C111"/>
    <mergeCell ref="D110:D111"/>
    <mergeCell ref="M110:M111"/>
    <mergeCell ref="U110:U111"/>
    <mergeCell ref="A108:A109"/>
    <mergeCell ref="B108:B109"/>
    <mergeCell ref="C108:C109"/>
    <mergeCell ref="D108:D109"/>
    <mergeCell ref="U108:U109"/>
    <mergeCell ref="V108:V109"/>
    <mergeCell ref="V104:V105"/>
    <mergeCell ref="A106:A107"/>
    <mergeCell ref="B106:B107"/>
    <mergeCell ref="C106:C107"/>
    <mergeCell ref="D106:D107"/>
    <mergeCell ref="U106:U107"/>
    <mergeCell ref="V106:V107"/>
    <mergeCell ref="A104:A105"/>
    <mergeCell ref="B104:B105"/>
    <mergeCell ref="C104:C105"/>
    <mergeCell ref="D104:D105"/>
    <mergeCell ref="M104:M105"/>
    <mergeCell ref="U104:U105"/>
    <mergeCell ref="A102:A103"/>
    <mergeCell ref="B102:B103"/>
    <mergeCell ref="C102:C103"/>
    <mergeCell ref="D102:D103"/>
    <mergeCell ref="U102:U103"/>
    <mergeCell ref="V102:V103"/>
    <mergeCell ref="V98:V99"/>
    <mergeCell ref="A100:A101"/>
    <mergeCell ref="B100:B101"/>
    <mergeCell ref="C100:C101"/>
    <mergeCell ref="D100:D101"/>
    <mergeCell ref="U100:U101"/>
    <mergeCell ref="V100:V101"/>
    <mergeCell ref="A98:A99"/>
    <mergeCell ref="B98:B99"/>
    <mergeCell ref="C98:C99"/>
    <mergeCell ref="D98:D99"/>
    <mergeCell ref="M98:M99"/>
    <mergeCell ref="U98:U99"/>
    <mergeCell ref="A96:A97"/>
    <mergeCell ref="B96:B97"/>
    <mergeCell ref="C96:C97"/>
    <mergeCell ref="D96:D97"/>
    <mergeCell ref="U96:U97"/>
    <mergeCell ref="V96:V97"/>
    <mergeCell ref="V92:V93"/>
    <mergeCell ref="A94:A95"/>
    <mergeCell ref="B94:B95"/>
    <mergeCell ref="C94:C95"/>
    <mergeCell ref="D94:D95"/>
    <mergeCell ref="U94:U95"/>
    <mergeCell ref="V94:V95"/>
    <mergeCell ref="A92:A93"/>
    <mergeCell ref="B92:B93"/>
    <mergeCell ref="C92:C93"/>
    <mergeCell ref="D92:D93"/>
    <mergeCell ref="M92:M93"/>
    <mergeCell ref="U92:U93"/>
    <mergeCell ref="A90:A91"/>
    <mergeCell ref="B90:B91"/>
    <mergeCell ref="C90:C91"/>
    <mergeCell ref="D90:D91"/>
    <mergeCell ref="U90:U91"/>
    <mergeCell ref="V90:V91"/>
    <mergeCell ref="V86:V87"/>
    <mergeCell ref="A88:A89"/>
    <mergeCell ref="B88:B89"/>
    <mergeCell ref="C88:C89"/>
    <mergeCell ref="D88:D89"/>
    <mergeCell ref="U88:U89"/>
    <mergeCell ref="V88:V89"/>
    <mergeCell ref="A86:A87"/>
    <mergeCell ref="B86:B87"/>
    <mergeCell ref="C86:C87"/>
    <mergeCell ref="D86:D87"/>
    <mergeCell ref="M86:M87"/>
    <mergeCell ref="U86:U87"/>
    <mergeCell ref="V80:V81"/>
    <mergeCell ref="A82:A83"/>
    <mergeCell ref="B82:B83"/>
    <mergeCell ref="U82:U83"/>
    <mergeCell ref="V82:V83"/>
    <mergeCell ref="A84:A85"/>
    <mergeCell ref="B84:B85"/>
    <mergeCell ref="U84:U85"/>
    <mergeCell ref="V84:V85"/>
    <mergeCell ref="A80:A81"/>
    <mergeCell ref="B80:B81"/>
    <mergeCell ref="C80:C81"/>
    <mergeCell ref="D80:D81"/>
    <mergeCell ref="M80:M81"/>
    <mergeCell ref="U80:U81"/>
    <mergeCell ref="A78:A79"/>
    <mergeCell ref="B78:B79"/>
    <mergeCell ref="C78:C79"/>
    <mergeCell ref="D78:D79"/>
    <mergeCell ref="U78:U79"/>
    <mergeCell ref="V78:V79"/>
    <mergeCell ref="V74:V75"/>
    <mergeCell ref="A76:A77"/>
    <mergeCell ref="B76:B77"/>
    <mergeCell ref="C76:C77"/>
    <mergeCell ref="D76:D77"/>
    <mergeCell ref="U76:U77"/>
    <mergeCell ref="V76:V77"/>
    <mergeCell ref="A74:A75"/>
    <mergeCell ref="B74:B75"/>
    <mergeCell ref="C74:C75"/>
    <mergeCell ref="D74:D75"/>
    <mergeCell ref="M74:M75"/>
    <mergeCell ref="U74:U75"/>
    <mergeCell ref="A72:A73"/>
    <mergeCell ref="B72:B73"/>
    <mergeCell ref="C72:C73"/>
    <mergeCell ref="D72:D73"/>
    <mergeCell ref="U72:U73"/>
    <mergeCell ref="V72:V73"/>
    <mergeCell ref="A70:A71"/>
    <mergeCell ref="B70:B71"/>
    <mergeCell ref="C70:C71"/>
    <mergeCell ref="D70:D71"/>
    <mergeCell ref="U70:U71"/>
    <mergeCell ref="V70:V71"/>
    <mergeCell ref="A68:A69"/>
    <mergeCell ref="B68:B69"/>
    <mergeCell ref="C68:C69"/>
    <mergeCell ref="D68:D69"/>
    <mergeCell ref="U68:U69"/>
    <mergeCell ref="V68:V69"/>
    <mergeCell ref="A66:A67"/>
    <mergeCell ref="B66:B67"/>
    <mergeCell ref="C66:C67"/>
    <mergeCell ref="D66:D67"/>
    <mergeCell ref="U66:U67"/>
    <mergeCell ref="V66:V67"/>
    <mergeCell ref="V62:V63"/>
    <mergeCell ref="A64:A65"/>
    <mergeCell ref="B64:B65"/>
    <mergeCell ref="C64:C65"/>
    <mergeCell ref="D64:D65"/>
    <mergeCell ref="U64:U65"/>
    <mergeCell ref="V64:V65"/>
    <mergeCell ref="A62:A63"/>
    <mergeCell ref="B62:B63"/>
    <mergeCell ref="C62:C63"/>
    <mergeCell ref="D62:D63"/>
    <mergeCell ref="M62:M63"/>
    <mergeCell ref="U62:U63"/>
    <mergeCell ref="A60:A61"/>
    <mergeCell ref="B60:B61"/>
    <mergeCell ref="C60:C61"/>
    <mergeCell ref="D60:D61"/>
    <mergeCell ref="U60:U61"/>
    <mergeCell ref="V60:V61"/>
    <mergeCell ref="A58:A59"/>
    <mergeCell ref="B58:B59"/>
    <mergeCell ref="C58:C59"/>
    <mergeCell ref="D58:D59"/>
    <mergeCell ref="U58:U59"/>
    <mergeCell ref="V58:V59"/>
    <mergeCell ref="A56:A57"/>
    <mergeCell ref="B56:B57"/>
    <mergeCell ref="C56:C57"/>
    <mergeCell ref="D56:D57"/>
    <mergeCell ref="U56:U57"/>
    <mergeCell ref="V56:V57"/>
    <mergeCell ref="A54:A55"/>
    <mergeCell ref="B54:B55"/>
    <mergeCell ref="C54:C55"/>
    <mergeCell ref="D54:D55"/>
    <mergeCell ref="U54:U55"/>
    <mergeCell ref="V54:V55"/>
    <mergeCell ref="V50:V51"/>
    <mergeCell ref="A52:A53"/>
    <mergeCell ref="B52:B53"/>
    <mergeCell ref="C52:C53"/>
    <mergeCell ref="D52:D53"/>
    <mergeCell ref="U52:U53"/>
    <mergeCell ref="V52:V53"/>
    <mergeCell ref="A50:A51"/>
    <mergeCell ref="B50:B51"/>
    <mergeCell ref="C50:C51"/>
    <mergeCell ref="D50:D51"/>
    <mergeCell ref="M50:M51"/>
    <mergeCell ref="U50:U51"/>
    <mergeCell ref="A48:A49"/>
    <mergeCell ref="B48:B49"/>
    <mergeCell ref="C48:C49"/>
    <mergeCell ref="D48:D49"/>
    <mergeCell ref="U48:U49"/>
    <mergeCell ref="V48:V49"/>
    <mergeCell ref="A46:A47"/>
    <mergeCell ref="B46:B47"/>
    <mergeCell ref="C46:C47"/>
    <mergeCell ref="D46:D47"/>
    <mergeCell ref="U46:U47"/>
    <mergeCell ref="V46:V47"/>
    <mergeCell ref="A44:A45"/>
    <mergeCell ref="B44:B45"/>
    <mergeCell ref="C44:C45"/>
    <mergeCell ref="D44:D45"/>
    <mergeCell ref="U44:U45"/>
    <mergeCell ref="V44:V45"/>
    <mergeCell ref="A42:A43"/>
    <mergeCell ref="B42:B43"/>
    <mergeCell ref="C42:C43"/>
    <mergeCell ref="D42:D43"/>
    <mergeCell ref="U42:U43"/>
    <mergeCell ref="V42:V43"/>
    <mergeCell ref="V38:V39"/>
    <mergeCell ref="A40:A41"/>
    <mergeCell ref="B40:B41"/>
    <mergeCell ref="C40:C41"/>
    <mergeCell ref="D40:D41"/>
    <mergeCell ref="U40:U41"/>
    <mergeCell ref="V40:V41"/>
    <mergeCell ref="A38:A39"/>
    <mergeCell ref="B38:B39"/>
    <mergeCell ref="C38:C39"/>
    <mergeCell ref="D38:D39"/>
    <mergeCell ref="M38:M39"/>
    <mergeCell ref="U38:U39"/>
    <mergeCell ref="A36:A37"/>
    <mergeCell ref="B36:B37"/>
    <mergeCell ref="C36:C37"/>
    <mergeCell ref="D36:D37"/>
    <mergeCell ref="U36:U37"/>
    <mergeCell ref="V36:V37"/>
    <mergeCell ref="A34:A35"/>
    <mergeCell ref="B34:B35"/>
    <mergeCell ref="C34:C35"/>
    <mergeCell ref="D34:D35"/>
    <mergeCell ref="U34:U35"/>
    <mergeCell ref="V34:V35"/>
    <mergeCell ref="A32:A33"/>
    <mergeCell ref="B32:B33"/>
    <mergeCell ref="C32:C33"/>
    <mergeCell ref="D32:D33"/>
    <mergeCell ref="U32:U33"/>
    <mergeCell ref="V32:V33"/>
    <mergeCell ref="A30:A31"/>
    <mergeCell ref="B30:B31"/>
    <mergeCell ref="C30:C31"/>
    <mergeCell ref="D30:D31"/>
    <mergeCell ref="U30:U31"/>
    <mergeCell ref="V30:V31"/>
    <mergeCell ref="A28:A29"/>
    <mergeCell ref="B28:B29"/>
    <mergeCell ref="C28:C29"/>
    <mergeCell ref="D28:D29"/>
    <mergeCell ref="U28:U29"/>
    <mergeCell ref="V28:V29"/>
    <mergeCell ref="A26:A27"/>
    <mergeCell ref="B26:B27"/>
    <mergeCell ref="C26:C27"/>
    <mergeCell ref="D26:D27"/>
    <mergeCell ref="U26:U27"/>
    <mergeCell ref="V26:V27"/>
    <mergeCell ref="A24:A25"/>
    <mergeCell ref="B24:B25"/>
    <mergeCell ref="C24:C25"/>
    <mergeCell ref="D24:D25"/>
    <mergeCell ref="U24:U25"/>
    <mergeCell ref="V24:V25"/>
    <mergeCell ref="A22:A23"/>
    <mergeCell ref="B22:B23"/>
    <mergeCell ref="C22:C23"/>
    <mergeCell ref="D22:D23"/>
    <mergeCell ref="U22:U23"/>
    <mergeCell ref="V22:V23"/>
    <mergeCell ref="A20:A21"/>
    <mergeCell ref="B20:B21"/>
    <mergeCell ref="C20:C21"/>
    <mergeCell ref="D20:D21"/>
    <mergeCell ref="U20:U21"/>
    <mergeCell ref="V20:V21"/>
    <mergeCell ref="A18:A19"/>
    <mergeCell ref="B18:B19"/>
    <mergeCell ref="C18:C19"/>
    <mergeCell ref="D18:D19"/>
    <mergeCell ref="U18:U19"/>
    <mergeCell ref="V18:V19"/>
    <mergeCell ref="A16:A17"/>
    <mergeCell ref="B16:B17"/>
    <mergeCell ref="C16:C17"/>
    <mergeCell ref="D16:D17"/>
    <mergeCell ref="U16:U17"/>
    <mergeCell ref="V16:V17"/>
    <mergeCell ref="A14:A15"/>
    <mergeCell ref="B14:B15"/>
    <mergeCell ref="C14:C15"/>
    <mergeCell ref="D14:D15"/>
    <mergeCell ref="U14:U15"/>
    <mergeCell ref="V14:V15"/>
    <mergeCell ref="P2:T2"/>
    <mergeCell ref="A12:A13"/>
    <mergeCell ref="B12:B13"/>
    <mergeCell ref="C12:C13"/>
    <mergeCell ref="D12:D13"/>
    <mergeCell ref="U12:U13"/>
    <mergeCell ref="V12:V13"/>
    <mergeCell ref="A10:A11"/>
    <mergeCell ref="B10:B11"/>
    <mergeCell ref="C10:C11"/>
    <mergeCell ref="D10:D11"/>
    <mergeCell ref="U10:U11"/>
    <mergeCell ref="V10:V11"/>
    <mergeCell ref="V6:V7"/>
    <mergeCell ref="A8:A9"/>
    <mergeCell ref="B8:B9"/>
    <mergeCell ref="C8:C9"/>
    <mergeCell ref="D8:D9"/>
    <mergeCell ref="U8:U9"/>
    <mergeCell ref="V8:V9"/>
    <mergeCell ref="A6:A7"/>
    <mergeCell ref="B6:B7"/>
    <mergeCell ref="C6:C7"/>
    <mergeCell ref="D6:D7"/>
    <mergeCell ref="M6:M7"/>
    <mergeCell ref="U6:U7"/>
    <mergeCell ref="U2:V2"/>
    <mergeCell ref="P3:T3"/>
    <mergeCell ref="U3:V3"/>
    <mergeCell ref="U4:U5"/>
    <mergeCell ref="V4:V5"/>
    <mergeCell ref="A2:A5"/>
    <mergeCell ref="B2:B5"/>
    <mergeCell ref="C2:C5"/>
    <mergeCell ref="D2:D5"/>
    <mergeCell ref="E2:F5"/>
    <mergeCell ref="G2:L3"/>
    <mergeCell ref="G4:G5"/>
    <mergeCell ref="H4:H5"/>
    <mergeCell ref="I4:I5"/>
    <mergeCell ref="J4:J5"/>
    <mergeCell ref="P4:P5"/>
    <mergeCell ref="Q4:R4"/>
    <mergeCell ref="S4:S5"/>
    <mergeCell ref="T4:T5"/>
    <mergeCell ref="K4:K5"/>
    <mergeCell ref="L4:L5"/>
    <mergeCell ref="M2:M5"/>
    <mergeCell ref="N2:N5"/>
    <mergeCell ref="O2:O5"/>
  </mergeCells>
  <conditionalFormatting sqref="G16:L17">
    <cfRule type="cellIs" dxfId="253" priority="120" operator="equal">
      <formula>"X"</formula>
    </cfRule>
  </conditionalFormatting>
  <conditionalFormatting sqref="G6:L7">
    <cfRule type="cellIs" dxfId="252" priority="121" operator="equal">
      <formula>"X"</formula>
    </cfRule>
  </conditionalFormatting>
  <conditionalFormatting sqref="G8:L8">
    <cfRule type="cellIs" dxfId="251" priority="119" operator="equal">
      <formula>"X"</formula>
    </cfRule>
  </conditionalFormatting>
  <conditionalFormatting sqref="G14:L14">
    <cfRule type="cellIs" dxfId="250" priority="117" operator="equal">
      <formula>"X"</formula>
    </cfRule>
  </conditionalFormatting>
  <conditionalFormatting sqref="G12:L12">
    <cfRule type="cellIs" dxfId="249" priority="118" operator="equal">
      <formula>"X"</formula>
    </cfRule>
  </conditionalFormatting>
  <conditionalFormatting sqref="G30:H30 G34:L34 G70:L70 G74:L74 G78:L78 G82:L82 G86:L86 G90:L90 I20:L20 G26:L26 G62:L62 G38:L38 G50:L51 G18:L19 G22:L22">
    <cfRule type="cellIs" dxfId="248" priority="116" operator="equal">
      <formula>"X"</formula>
    </cfRule>
  </conditionalFormatting>
  <conditionalFormatting sqref="G20:H20 G24:L24 G28:L28 G36:L36 G64:H64 G68:L68 G72:L72 G76:L76 G88:L88 G92:L92 I30:L30 G52:L52 G84:L84 G80:L80">
    <cfRule type="cellIs" dxfId="247" priority="115" operator="equal">
      <formula>"X"</formula>
    </cfRule>
  </conditionalFormatting>
  <conditionalFormatting sqref="G94:L94 G96:L96 G98:L98 G100:L100 G102:L102 G104:L104 G106:L106 G108:L108 G110:L110 G112:L112 G114:L114 G118:L118 G120:L120 G122:L122 G124:L124 G126:L126 G128:L128 G130:L130 G132:L132 G134:L134 G136:L136 G138:L138 G140:L140 G142:L142 G144:L144 G146:L146 G148:L148 G152:L152 G154:L154 G156:L156 G158:L158 G160:L160 G150:L150 G116:L116">
    <cfRule type="cellIs" dxfId="246" priority="114" operator="equal">
      <formula>"X"</formula>
    </cfRule>
  </conditionalFormatting>
  <conditionalFormatting sqref="G162:L162 G164:L164 G172:L172 G174:L174 G166:L166 G168:L168 G170:L170">
    <cfRule type="cellIs" dxfId="245" priority="113" operator="equal">
      <formula>"X"</formula>
    </cfRule>
  </conditionalFormatting>
  <conditionalFormatting sqref="G176:L176 G178:L178 G180:L180 G182:L182 G184:L184 G186:L186 G188:L188">
    <cfRule type="cellIs" dxfId="244" priority="112" operator="equal">
      <formula>"X"</formula>
    </cfRule>
  </conditionalFormatting>
  <conditionalFormatting sqref="G190:L190 G192:L192 G194:L194 G196:L196">
    <cfRule type="cellIs" dxfId="243" priority="111" operator="equal">
      <formula>"X"</formula>
    </cfRule>
  </conditionalFormatting>
  <conditionalFormatting sqref="G9:L11">
    <cfRule type="cellIs" dxfId="242" priority="110" operator="equal">
      <formula>"X"</formula>
    </cfRule>
  </conditionalFormatting>
  <conditionalFormatting sqref="G13:L13">
    <cfRule type="cellIs" dxfId="241" priority="109" operator="equal">
      <formula>"X"</formula>
    </cfRule>
  </conditionalFormatting>
  <conditionalFormatting sqref="G15:L15">
    <cfRule type="cellIs" dxfId="240" priority="108" operator="equal">
      <formula>"X"</formula>
    </cfRule>
  </conditionalFormatting>
  <conditionalFormatting sqref="G21:L21">
    <cfRule type="cellIs" dxfId="239" priority="107" operator="equal">
      <formula>"X"</formula>
    </cfRule>
  </conditionalFormatting>
  <conditionalFormatting sqref="G23:I23">
    <cfRule type="cellIs" dxfId="238" priority="106" operator="equal">
      <formula>"X"</formula>
    </cfRule>
  </conditionalFormatting>
  <conditionalFormatting sqref="G25:L25">
    <cfRule type="cellIs" dxfId="237" priority="105" operator="equal">
      <formula>"X"</formula>
    </cfRule>
  </conditionalFormatting>
  <conditionalFormatting sqref="G27:L27">
    <cfRule type="cellIs" dxfId="236" priority="104" operator="equal">
      <formula>"X"</formula>
    </cfRule>
  </conditionalFormatting>
  <conditionalFormatting sqref="G29:L29">
    <cfRule type="cellIs" dxfId="235" priority="103" operator="equal">
      <formula>"X"</formula>
    </cfRule>
  </conditionalFormatting>
  <conditionalFormatting sqref="G31:L31">
    <cfRule type="cellIs" dxfId="234" priority="102" operator="equal">
      <formula>"X"</formula>
    </cfRule>
  </conditionalFormatting>
  <conditionalFormatting sqref="G33:L33">
    <cfRule type="cellIs" dxfId="233" priority="101" operator="equal">
      <formula>"X"</formula>
    </cfRule>
  </conditionalFormatting>
  <conditionalFormatting sqref="G35:L35">
    <cfRule type="cellIs" dxfId="232" priority="100" operator="equal">
      <formula>"X"</formula>
    </cfRule>
  </conditionalFormatting>
  <conditionalFormatting sqref="G37:L37">
    <cfRule type="cellIs" dxfId="231" priority="99" operator="equal">
      <formula>"X"</formula>
    </cfRule>
  </conditionalFormatting>
  <conditionalFormatting sqref="F39:L39">
    <cfRule type="cellIs" dxfId="230" priority="98" operator="equal">
      <formula>"X"</formula>
    </cfRule>
  </conditionalFormatting>
  <conditionalFormatting sqref="G41:L41">
    <cfRule type="cellIs" dxfId="229" priority="97" operator="equal">
      <formula>"X"</formula>
    </cfRule>
  </conditionalFormatting>
  <conditionalFormatting sqref="G43:L43">
    <cfRule type="cellIs" dxfId="228" priority="96" operator="equal">
      <formula>"X"</formula>
    </cfRule>
  </conditionalFormatting>
  <conditionalFormatting sqref="G45:L45">
    <cfRule type="cellIs" dxfId="227" priority="95" operator="equal">
      <formula>"X"</formula>
    </cfRule>
  </conditionalFormatting>
  <conditionalFormatting sqref="G47:L47">
    <cfRule type="cellIs" dxfId="226" priority="94" operator="equal">
      <formula>"X"</formula>
    </cfRule>
  </conditionalFormatting>
  <conditionalFormatting sqref="G49:L49">
    <cfRule type="cellIs" dxfId="225" priority="93" operator="equal">
      <formula>"X"</formula>
    </cfRule>
  </conditionalFormatting>
  <conditionalFormatting sqref="G53:L53">
    <cfRule type="cellIs" dxfId="224" priority="92" operator="equal">
      <formula>"X"</formula>
    </cfRule>
  </conditionalFormatting>
  <conditionalFormatting sqref="G55:L55">
    <cfRule type="cellIs" dxfId="223" priority="91" operator="equal">
      <formula>"X"</formula>
    </cfRule>
  </conditionalFormatting>
  <conditionalFormatting sqref="G57:L57">
    <cfRule type="cellIs" dxfId="222" priority="90" operator="equal">
      <formula>"X"</formula>
    </cfRule>
  </conditionalFormatting>
  <conditionalFormatting sqref="G59:L59">
    <cfRule type="cellIs" dxfId="221" priority="89" operator="equal">
      <formula>"X"</formula>
    </cfRule>
  </conditionalFormatting>
  <conditionalFormatting sqref="G61:L61">
    <cfRule type="cellIs" dxfId="220" priority="88" operator="equal">
      <formula>"X"</formula>
    </cfRule>
  </conditionalFormatting>
  <conditionalFormatting sqref="G63:L63">
    <cfRule type="cellIs" dxfId="219" priority="87" operator="equal">
      <formula>"X"</formula>
    </cfRule>
  </conditionalFormatting>
  <conditionalFormatting sqref="G65:L65">
    <cfRule type="cellIs" dxfId="218" priority="86" operator="equal">
      <formula>"X"</formula>
    </cfRule>
  </conditionalFormatting>
  <conditionalFormatting sqref="G67:L67">
    <cfRule type="cellIs" dxfId="217" priority="85" operator="equal">
      <formula>"X"</formula>
    </cfRule>
  </conditionalFormatting>
  <conditionalFormatting sqref="G69:L69">
    <cfRule type="cellIs" dxfId="216" priority="84" operator="equal">
      <formula>"X"</formula>
    </cfRule>
  </conditionalFormatting>
  <conditionalFormatting sqref="G71:L71">
    <cfRule type="cellIs" dxfId="215" priority="83" operator="equal">
      <formula>"X"</formula>
    </cfRule>
  </conditionalFormatting>
  <conditionalFormatting sqref="G73:L73">
    <cfRule type="cellIs" dxfId="214" priority="82" operator="equal">
      <formula>"X"</formula>
    </cfRule>
  </conditionalFormatting>
  <conditionalFormatting sqref="G75:L75">
    <cfRule type="cellIs" dxfId="213" priority="81" operator="equal">
      <formula>"X"</formula>
    </cfRule>
  </conditionalFormatting>
  <conditionalFormatting sqref="G77:L77">
    <cfRule type="cellIs" dxfId="212" priority="80" operator="equal">
      <formula>"X"</formula>
    </cfRule>
  </conditionalFormatting>
  <conditionalFormatting sqref="G79:L79">
    <cfRule type="cellIs" dxfId="211" priority="79" operator="equal">
      <formula>"X"</formula>
    </cfRule>
  </conditionalFormatting>
  <conditionalFormatting sqref="G81:L81">
    <cfRule type="cellIs" dxfId="210" priority="78" operator="equal">
      <formula>"X"</formula>
    </cfRule>
  </conditionalFormatting>
  <conditionalFormatting sqref="G83:L83">
    <cfRule type="cellIs" dxfId="209" priority="77" operator="equal">
      <formula>"X"</formula>
    </cfRule>
  </conditionalFormatting>
  <conditionalFormatting sqref="G85:L85">
    <cfRule type="cellIs" dxfId="208" priority="76" operator="equal">
      <formula>"X"</formula>
    </cfRule>
  </conditionalFormatting>
  <conditionalFormatting sqref="G87:L87">
    <cfRule type="cellIs" dxfId="207" priority="75" operator="equal">
      <formula>"X"</formula>
    </cfRule>
  </conditionalFormatting>
  <conditionalFormatting sqref="G89:L89">
    <cfRule type="cellIs" dxfId="206" priority="74" operator="equal">
      <formula>"X"</formula>
    </cfRule>
  </conditionalFormatting>
  <conditionalFormatting sqref="G91:L91">
    <cfRule type="cellIs" dxfId="205" priority="73" operator="equal">
      <formula>"X"</formula>
    </cfRule>
  </conditionalFormatting>
  <conditionalFormatting sqref="G93:L93">
    <cfRule type="cellIs" dxfId="204" priority="72" operator="equal">
      <formula>"X"</formula>
    </cfRule>
  </conditionalFormatting>
  <conditionalFormatting sqref="G95:L95">
    <cfRule type="cellIs" dxfId="203" priority="71" operator="equal">
      <formula>"X"</formula>
    </cfRule>
  </conditionalFormatting>
  <conditionalFormatting sqref="G97:L97">
    <cfRule type="cellIs" dxfId="202" priority="70" operator="equal">
      <formula>"X"</formula>
    </cfRule>
  </conditionalFormatting>
  <conditionalFormatting sqref="G101:L101">
    <cfRule type="cellIs" dxfId="201" priority="69" operator="equal">
      <formula>"X"</formula>
    </cfRule>
  </conditionalFormatting>
  <conditionalFormatting sqref="G103:L103">
    <cfRule type="cellIs" dxfId="200" priority="68" operator="equal">
      <formula>"X"</formula>
    </cfRule>
  </conditionalFormatting>
  <conditionalFormatting sqref="G105:L105">
    <cfRule type="cellIs" dxfId="199" priority="67" operator="equal">
      <formula>"X"</formula>
    </cfRule>
  </conditionalFormatting>
  <conditionalFormatting sqref="G107:L107">
    <cfRule type="cellIs" dxfId="198" priority="66" operator="equal">
      <formula>"X"</formula>
    </cfRule>
  </conditionalFormatting>
  <conditionalFormatting sqref="G109:L109">
    <cfRule type="cellIs" dxfId="197" priority="65" operator="equal">
      <formula>"X"</formula>
    </cfRule>
  </conditionalFormatting>
  <conditionalFormatting sqref="G113:L113">
    <cfRule type="cellIs" dxfId="196" priority="63" operator="equal">
      <formula>"X"</formula>
    </cfRule>
  </conditionalFormatting>
  <conditionalFormatting sqref="G115:L115">
    <cfRule type="cellIs" dxfId="195" priority="62" operator="equal">
      <formula>"X"</formula>
    </cfRule>
  </conditionalFormatting>
  <conditionalFormatting sqref="G117:L117">
    <cfRule type="cellIs" dxfId="194" priority="61" operator="equal">
      <formula>"X"</formula>
    </cfRule>
  </conditionalFormatting>
  <conditionalFormatting sqref="G119:L119">
    <cfRule type="cellIs" dxfId="193" priority="60" operator="equal">
      <formula>"X"</formula>
    </cfRule>
  </conditionalFormatting>
  <conditionalFormatting sqref="G121:L121">
    <cfRule type="cellIs" dxfId="192" priority="59" operator="equal">
      <formula>"X"</formula>
    </cfRule>
  </conditionalFormatting>
  <conditionalFormatting sqref="G123:L123">
    <cfRule type="cellIs" dxfId="191" priority="58" operator="equal">
      <formula>"X"</formula>
    </cfRule>
  </conditionalFormatting>
  <conditionalFormatting sqref="G125:L125">
    <cfRule type="cellIs" dxfId="190" priority="57" operator="equal">
      <formula>"X"</formula>
    </cfRule>
  </conditionalFormatting>
  <conditionalFormatting sqref="G127:L127">
    <cfRule type="cellIs" dxfId="189" priority="56" operator="equal">
      <formula>"X"</formula>
    </cfRule>
  </conditionalFormatting>
  <conditionalFormatting sqref="G129:L129">
    <cfRule type="cellIs" dxfId="188" priority="55" operator="equal">
      <formula>"X"</formula>
    </cfRule>
  </conditionalFormatting>
  <conditionalFormatting sqref="G131:L131">
    <cfRule type="cellIs" dxfId="187" priority="54" operator="equal">
      <formula>"X"</formula>
    </cfRule>
  </conditionalFormatting>
  <conditionalFormatting sqref="G133:L133">
    <cfRule type="cellIs" dxfId="186" priority="53" operator="equal">
      <formula>"X"</formula>
    </cfRule>
  </conditionalFormatting>
  <conditionalFormatting sqref="G135:L135">
    <cfRule type="cellIs" dxfId="185" priority="52" operator="equal">
      <formula>"X"</formula>
    </cfRule>
  </conditionalFormatting>
  <conditionalFormatting sqref="G137:L137">
    <cfRule type="cellIs" dxfId="184" priority="51" operator="equal">
      <formula>"X"</formula>
    </cfRule>
  </conditionalFormatting>
  <conditionalFormatting sqref="G139:L139">
    <cfRule type="cellIs" dxfId="183" priority="50" operator="equal">
      <formula>"X"</formula>
    </cfRule>
  </conditionalFormatting>
  <conditionalFormatting sqref="G141:L141">
    <cfRule type="cellIs" dxfId="182" priority="49" operator="equal">
      <formula>"X"</formula>
    </cfRule>
  </conditionalFormatting>
  <conditionalFormatting sqref="G143:L143">
    <cfRule type="cellIs" dxfId="181" priority="48" operator="equal">
      <formula>"X"</formula>
    </cfRule>
  </conditionalFormatting>
  <conditionalFormatting sqref="G147:L147">
    <cfRule type="cellIs" dxfId="180" priority="46" operator="equal">
      <formula>"X"</formula>
    </cfRule>
  </conditionalFormatting>
  <conditionalFormatting sqref="G145:L145">
    <cfRule type="cellIs" dxfId="179" priority="47" operator="equal">
      <formula>"X"</formula>
    </cfRule>
  </conditionalFormatting>
  <conditionalFormatting sqref="G149:L149">
    <cfRule type="cellIs" dxfId="178" priority="45" operator="equal">
      <formula>"X"</formula>
    </cfRule>
  </conditionalFormatting>
  <conditionalFormatting sqref="G151:L151">
    <cfRule type="cellIs" dxfId="177" priority="44" operator="equal">
      <formula>"X"</formula>
    </cfRule>
  </conditionalFormatting>
  <conditionalFormatting sqref="G153:L153">
    <cfRule type="cellIs" dxfId="176" priority="43" operator="equal">
      <formula>"X"</formula>
    </cfRule>
  </conditionalFormatting>
  <conditionalFormatting sqref="G155 I155:L155">
    <cfRule type="cellIs" dxfId="175" priority="42" operator="equal">
      <formula>"X"</formula>
    </cfRule>
  </conditionalFormatting>
  <conditionalFormatting sqref="G157:L157">
    <cfRule type="cellIs" dxfId="174" priority="41" operator="equal">
      <formula>"X"</formula>
    </cfRule>
  </conditionalFormatting>
  <conditionalFormatting sqref="G159:L159">
    <cfRule type="cellIs" dxfId="173" priority="40" operator="equal">
      <formula>"X"</formula>
    </cfRule>
  </conditionalFormatting>
  <conditionalFormatting sqref="G161:L161">
    <cfRule type="cellIs" dxfId="172" priority="39" operator="equal">
      <formula>"X"</formula>
    </cfRule>
  </conditionalFormatting>
  <conditionalFormatting sqref="G163:L163">
    <cfRule type="cellIs" dxfId="171" priority="38" operator="equal">
      <formula>"X"</formula>
    </cfRule>
  </conditionalFormatting>
  <conditionalFormatting sqref="G165:L165">
    <cfRule type="cellIs" dxfId="170" priority="37" operator="equal">
      <formula>"X"</formula>
    </cfRule>
  </conditionalFormatting>
  <conditionalFormatting sqref="G169:L169">
    <cfRule type="cellIs" dxfId="169" priority="35" operator="equal">
      <formula>"X"</formula>
    </cfRule>
  </conditionalFormatting>
  <conditionalFormatting sqref="G167:L167">
    <cfRule type="cellIs" dxfId="168" priority="36" operator="equal">
      <formula>"X"</formula>
    </cfRule>
  </conditionalFormatting>
  <conditionalFormatting sqref="G171:L171">
    <cfRule type="cellIs" dxfId="167" priority="34" operator="equal">
      <formula>"X"</formula>
    </cfRule>
  </conditionalFormatting>
  <conditionalFormatting sqref="G173:L173">
    <cfRule type="cellIs" dxfId="166" priority="33" operator="equal">
      <formula>"X"</formula>
    </cfRule>
  </conditionalFormatting>
  <conditionalFormatting sqref="G175:L175">
    <cfRule type="cellIs" dxfId="165" priority="32" operator="equal">
      <formula>"X"</formula>
    </cfRule>
  </conditionalFormatting>
  <conditionalFormatting sqref="G179:L179">
    <cfRule type="cellIs" dxfId="164" priority="30" operator="equal">
      <formula>"X"</formula>
    </cfRule>
  </conditionalFormatting>
  <conditionalFormatting sqref="G177:L177">
    <cfRule type="cellIs" dxfId="163" priority="31" operator="equal">
      <formula>"X"</formula>
    </cfRule>
  </conditionalFormatting>
  <conditionalFormatting sqref="G181:L181">
    <cfRule type="cellIs" dxfId="162" priority="29" operator="equal">
      <formula>"X"</formula>
    </cfRule>
  </conditionalFormatting>
  <conditionalFormatting sqref="G183:L183">
    <cfRule type="cellIs" dxfId="161" priority="28" operator="equal">
      <formula>"X"</formula>
    </cfRule>
  </conditionalFormatting>
  <conditionalFormatting sqref="G185:L185">
    <cfRule type="cellIs" dxfId="160" priority="27" operator="equal">
      <formula>"X"</formula>
    </cfRule>
  </conditionalFormatting>
  <conditionalFormatting sqref="G189:L189">
    <cfRule type="cellIs" dxfId="159" priority="25" operator="equal">
      <formula>"X"</formula>
    </cfRule>
  </conditionalFormatting>
  <conditionalFormatting sqref="G193:L193">
    <cfRule type="cellIs" dxfId="158" priority="23" operator="equal">
      <formula>"X"</formula>
    </cfRule>
  </conditionalFormatting>
  <conditionalFormatting sqref="G197:L205">
    <cfRule type="cellIs" dxfId="157" priority="21" operator="equal">
      <formula>"X"</formula>
    </cfRule>
  </conditionalFormatting>
  <conditionalFormatting sqref="G195:L195">
    <cfRule type="cellIs" dxfId="156" priority="22" operator="equal">
      <formula>"X"</formula>
    </cfRule>
  </conditionalFormatting>
  <conditionalFormatting sqref="G40:L40">
    <cfRule type="cellIs" dxfId="155" priority="20" operator="equal">
      <formula>"X"</formula>
    </cfRule>
  </conditionalFormatting>
  <conditionalFormatting sqref="G42:L42">
    <cfRule type="cellIs" dxfId="154" priority="19" operator="equal">
      <formula>"X"</formula>
    </cfRule>
  </conditionalFormatting>
  <conditionalFormatting sqref="G44:L44">
    <cfRule type="cellIs" dxfId="153" priority="18" operator="equal">
      <formula>"X"</formula>
    </cfRule>
  </conditionalFormatting>
  <conditionalFormatting sqref="G46:L46">
    <cfRule type="cellIs" dxfId="152" priority="17" operator="equal">
      <formula>"X"</formula>
    </cfRule>
  </conditionalFormatting>
  <conditionalFormatting sqref="G48:L48">
    <cfRule type="cellIs" dxfId="151" priority="16" operator="equal">
      <formula>"X"</formula>
    </cfRule>
  </conditionalFormatting>
  <conditionalFormatting sqref="G54:L54">
    <cfRule type="cellIs" dxfId="150" priority="15" operator="equal">
      <formula>"X"</formula>
    </cfRule>
  </conditionalFormatting>
  <conditionalFormatting sqref="G56:L56">
    <cfRule type="cellIs" dxfId="149" priority="14" operator="equal">
      <formula>"X"</formula>
    </cfRule>
  </conditionalFormatting>
  <conditionalFormatting sqref="G58:L58">
    <cfRule type="cellIs" dxfId="148" priority="13" operator="equal">
      <formula>"X"</formula>
    </cfRule>
  </conditionalFormatting>
  <conditionalFormatting sqref="G60:L60">
    <cfRule type="cellIs" dxfId="147" priority="12" operator="equal">
      <formula>"X"</formula>
    </cfRule>
  </conditionalFormatting>
  <conditionalFormatting sqref="I64:L64">
    <cfRule type="cellIs" dxfId="146" priority="11" operator="equal">
      <formula>"X"</formula>
    </cfRule>
  </conditionalFormatting>
  <conditionalFormatting sqref="G66:L66">
    <cfRule type="cellIs" dxfId="145" priority="10" operator="equal">
      <formula>"X"</formula>
    </cfRule>
  </conditionalFormatting>
  <conditionalFormatting sqref="G32:L32">
    <cfRule type="cellIs" dxfId="144" priority="9" operator="equal">
      <formula>"X"</formula>
    </cfRule>
  </conditionalFormatting>
  <conditionalFormatting sqref="P17:R17 T17">
    <cfRule type="cellIs" dxfId="143" priority="8" operator="equal">
      <formula>"X"</formula>
    </cfRule>
  </conditionalFormatting>
  <conditionalFormatting sqref="P19:R19 T19">
    <cfRule type="cellIs" dxfId="142" priority="7" operator="equal">
      <formula>"X"</formula>
    </cfRule>
  </conditionalFormatting>
  <conditionalFormatting sqref="H155">
    <cfRule type="cellIs" dxfId="141" priority="6" operator="equal">
      <formula>"X"</formula>
    </cfRule>
  </conditionalFormatting>
  <conditionalFormatting sqref="F63">
    <cfRule type="cellIs" dxfId="140" priority="4" operator="equal">
      <formula>"X"</formula>
    </cfRule>
  </conditionalFormatting>
  <conditionalFormatting sqref="J23:L23">
    <cfRule type="cellIs" dxfId="139" priority="3" operator="equal">
      <formula>"X"</formula>
    </cfRule>
  </conditionalFormatting>
  <conditionalFormatting sqref="S17">
    <cfRule type="cellIs" dxfId="138" priority="2" operator="equal">
      <formula>"X"</formula>
    </cfRule>
  </conditionalFormatting>
  <conditionalFormatting sqref="S19">
    <cfRule type="cellIs" dxfId="137" priority="1" operator="equal">
      <formula>"X"</formula>
    </cfRule>
  </conditionalFormatting>
  <pageMargins left="0.7" right="0.7" top="0.75" bottom="0.75" header="0.3" footer="0.3"/>
  <pageSetup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tabSelected="1" topLeftCell="B1" zoomScale="70" zoomScaleNormal="70" workbookViewId="0">
      <selection activeCell="T1" sqref="T1"/>
    </sheetView>
  </sheetViews>
  <sheetFormatPr baseColWidth="10" defaultRowHeight="15" x14ac:dyDescent="0.25"/>
  <cols>
    <col min="1" max="1" width="88.85546875" customWidth="1"/>
    <col min="3" max="3" width="15.7109375" customWidth="1"/>
    <col min="15" max="15" width="15.28515625" customWidth="1"/>
    <col min="17" max="17" width="16.85546875" customWidth="1"/>
  </cols>
  <sheetData>
    <row r="1" spans="1:19" x14ac:dyDescent="0.25">
      <c r="A1" s="511" t="s">
        <v>69</v>
      </c>
      <c r="B1" s="512"/>
      <c r="C1" s="512"/>
      <c r="D1" s="512"/>
      <c r="E1" s="512"/>
      <c r="F1" s="512"/>
      <c r="G1" s="512"/>
      <c r="H1" s="512"/>
      <c r="I1" s="512"/>
      <c r="J1" s="512"/>
      <c r="K1" s="512"/>
      <c r="L1" s="512"/>
      <c r="M1" s="512"/>
      <c r="N1" s="30"/>
      <c r="O1" s="30"/>
      <c r="P1" s="30"/>
      <c r="Q1" s="30"/>
      <c r="R1" s="31"/>
      <c r="S1" s="29"/>
    </row>
    <row r="2" spans="1:19" ht="15.75" thickBot="1" x14ac:dyDescent="0.3">
      <c r="A2" s="32"/>
      <c r="B2" s="33"/>
      <c r="C2" s="34"/>
      <c r="D2" s="33"/>
      <c r="E2" s="33"/>
      <c r="F2" s="126"/>
      <c r="G2" s="33"/>
      <c r="H2" s="33"/>
      <c r="I2" s="33"/>
      <c r="J2" s="33"/>
      <c r="K2" s="33"/>
      <c r="L2" s="33"/>
      <c r="M2" s="33"/>
      <c r="N2" s="35"/>
      <c r="O2" s="35"/>
      <c r="P2" s="35"/>
      <c r="Q2" s="35"/>
      <c r="R2" s="31"/>
      <c r="S2" s="29"/>
    </row>
    <row r="3" spans="1:19" ht="36.75" customHeight="1" x14ac:dyDescent="0.25">
      <c r="A3" s="112" t="s">
        <v>157</v>
      </c>
      <c r="B3" s="489" t="s">
        <v>357</v>
      </c>
      <c r="C3" s="489"/>
      <c r="D3" s="489"/>
      <c r="E3" s="489"/>
      <c r="F3" s="489"/>
      <c r="G3" s="489"/>
      <c r="H3" s="489"/>
      <c r="I3" s="489"/>
      <c r="J3" s="489"/>
      <c r="K3" s="489"/>
      <c r="L3" s="489"/>
      <c r="M3" s="612" t="s">
        <v>34</v>
      </c>
      <c r="N3" s="612"/>
      <c r="O3" s="230">
        <v>44019</v>
      </c>
      <c r="P3" s="29"/>
      <c r="Q3" s="29"/>
      <c r="R3" s="29"/>
      <c r="S3" s="29"/>
    </row>
    <row r="4" spans="1:19" ht="15.75" thickBot="1" x14ac:dyDescent="0.3">
      <c r="A4" s="37"/>
      <c r="B4" s="37"/>
      <c r="C4" s="38"/>
      <c r="D4" s="37"/>
      <c r="E4" s="39"/>
      <c r="F4" s="127"/>
      <c r="G4" s="39"/>
      <c r="H4" s="39"/>
      <c r="I4" s="39"/>
      <c r="J4" s="39"/>
      <c r="K4" s="37"/>
      <c r="L4" s="37"/>
      <c r="M4" s="37"/>
      <c r="N4" s="31"/>
      <c r="O4" s="31"/>
      <c r="P4" s="31"/>
      <c r="Q4" s="31"/>
      <c r="R4" s="31"/>
      <c r="S4" s="37"/>
    </row>
    <row r="5" spans="1:19" x14ac:dyDescent="0.25">
      <c r="A5" s="528" t="s">
        <v>71</v>
      </c>
      <c r="B5" s="528" t="s">
        <v>72</v>
      </c>
      <c r="C5" s="528" t="s">
        <v>1</v>
      </c>
      <c r="D5" s="528"/>
      <c r="E5" s="613" t="s">
        <v>73</v>
      </c>
      <c r="F5" s="614"/>
      <c r="G5" s="614"/>
      <c r="H5" s="614"/>
      <c r="I5" s="614"/>
      <c r="J5" s="615"/>
      <c r="K5" s="441" t="s">
        <v>74</v>
      </c>
      <c r="L5" s="441" t="s">
        <v>75</v>
      </c>
      <c r="M5" s="441" t="s">
        <v>35</v>
      </c>
      <c r="N5" s="616" t="s">
        <v>36</v>
      </c>
      <c r="O5" s="616"/>
      <c r="P5" s="616"/>
      <c r="Q5" s="616"/>
      <c r="R5" s="616"/>
      <c r="S5" s="37"/>
    </row>
    <row r="6" spans="1:19" x14ac:dyDescent="0.25">
      <c r="A6" s="528"/>
      <c r="B6" s="528"/>
      <c r="C6" s="528"/>
      <c r="D6" s="528"/>
      <c r="E6" s="613"/>
      <c r="F6" s="614"/>
      <c r="G6" s="614"/>
      <c r="H6" s="614"/>
      <c r="I6" s="614"/>
      <c r="J6" s="615"/>
      <c r="K6" s="442"/>
      <c r="L6" s="442"/>
      <c r="M6" s="442"/>
      <c r="N6" s="528" t="s">
        <v>37</v>
      </c>
      <c r="O6" s="528"/>
      <c r="P6" s="528"/>
      <c r="Q6" s="528"/>
      <c r="R6" s="528"/>
      <c r="S6" s="37"/>
    </row>
    <row r="7" spans="1:19" x14ac:dyDescent="0.25">
      <c r="A7" s="528"/>
      <c r="B7" s="528"/>
      <c r="C7" s="528"/>
      <c r="D7" s="528"/>
      <c r="E7" s="528" t="s">
        <v>31</v>
      </c>
      <c r="F7" s="528" t="s">
        <v>52</v>
      </c>
      <c r="G7" s="528" t="s">
        <v>32</v>
      </c>
      <c r="H7" s="528" t="s">
        <v>64</v>
      </c>
      <c r="I7" s="528" t="s">
        <v>65</v>
      </c>
      <c r="J7" s="528" t="s">
        <v>66</v>
      </c>
      <c r="K7" s="442"/>
      <c r="L7" s="442"/>
      <c r="M7" s="442"/>
      <c r="N7" s="617" t="s">
        <v>38</v>
      </c>
      <c r="O7" s="528" t="s">
        <v>39</v>
      </c>
      <c r="P7" s="528"/>
      <c r="Q7" s="617" t="s">
        <v>40</v>
      </c>
      <c r="R7" s="617" t="s">
        <v>41</v>
      </c>
      <c r="S7" s="37"/>
    </row>
    <row r="8" spans="1:19" ht="25.5" x14ac:dyDescent="0.25">
      <c r="A8" s="528"/>
      <c r="B8" s="528"/>
      <c r="C8" s="528"/>
      <c r="D8" s="528"/>
      <c r="E8" s="528"/>
      <c r="F8" s="528"/>
      <c r="G8" s="528"/>
      <c r="H8" s="528"/>
      <c r="I8" s="528"/>
      <c r="J8" s="528"/>
      <c r="K8" s="443"/>
      <c r="L8" s="443"/>
      <c r="M8" s="443"/>
      <c r="N8" s="443"/>
      <c r="O8" s="40" t="s">
        <v>42</v>
      </c>
      <c r="P8" s="40" t="s">
        <v>43</v>
      </c>
      <c r="Q8" s="443"/>
      <c r="R8" s="443"/>
      <c r="S8" s="37"/>
    </row>
    <row r="9" spans="1:19" x14ac:dyDescent="0.25">
      <c r="A9" s="537" t="s">
        <v>3</v>
      </c>
      <c r="B9" s="539"/>
      <c r="C9" s="41" t="s">
        <v>4</v>
      </c>
      <c r="D9" s="48">
        <v>184</v>
      </c>
      <c r="E9" s="43"/>
      <c r="F9" s="43"/>
      <c r="G9" s="43"/>
      <c r="H9" s="43"/>
      <c r="I9" s="43"/>
      <c r="J9" s="43"/>
      <c r="K9" s="427">
        <v>3</v>
      </c>
      <c r="L9" s="427" t="s">
        <v>53</v>
      </c>
      <c r="M9" s="427" t="s">
        <v>45</v>
      </c>
      <c r="N9" s="618"/>
      <c r="O9" s="618"/>
      <c r="P9" s="618"/>
      <c r="Q9" s="620"/>
      <c r="R9" s="618"/>
      <c r="S9" s="125"/>
    </row>
    <row r="10" spans="1:19" x14ac:dyDescent="0.25">
      <c r="A10" s="538"/>
      <c r="B10" s="540"/>
      <c r="C10" s="41" t="s">
        <v>79</v>
      </c>
      <c r="D10" s="48">
        <f>SUM(E10:J10)</f>
        <v>138</v>
      </c>
      <c r="E10" s="43"/>
      <c r="F10" s="43"/>
      <c r="G10" s="43"/>
      <c r="H10" s="43"/>
      <c r="I10" s="43"/>
      <c r="J10" s="43">
        <f>48+40+17+33</f>
        <v>138</v>
      </c>
      <c r="K10" s="428"/>
      <c r="L10" s="428"/>
      <c r="M10" s="428"/>
      <c r="N10" s="619"/>
      <c r="O10" s="619"/>
      <c r="P10" s="619"/>
      <c r="Q10" s="621"/>
      <c r="R10" s="619"/>
      <c r="S10" s="125"/>
    </row>
    <row r="11" spans="1:19" x14ac:dyDescent="0.25">
      <c r="A11" s="537" t="s">
        <v>7</v>
      </c>
      <c r="B11" s="539"/>
      <c r="C11" s="41" t="s">
        <v>4</v>
      </c>
      <c r="D11" s="48">
        <v>214</v>
      </c>
      <c r="E11" s="169"/>
      <c r="F11" s="44">
        <v>21</v>
      </c>
      <c r="G11" s="170">
        <v>21</v>
      </c>
      <c r="H11" s="43">
        <v>21</v>
      </c>
      <c r="I11" s="43">
        <v>21</v>
      </c>
      <c r="J11" s="43">
        <v>21</v>
      </c>
      <c r="K11" s="427">
        <v>5</v>
      </c>
      <c r="L11" s="427" t="s">
        <v>55</v>
      </c>
      <c r="M11" s="427" t="s">
        <v>45</v>
      </c>
      <c r="N11" s="618"/>
      <c r="O11" s="618"/>
      <c r="P11" s="618"/>
      <c r="Q11" s="620"/>
      <c r="R11" s="618"/>
      <c r="S11" s="125"/>
    </row>
    <row r="12" spans="1:19" x14ac:dyDescent="0.25">
      <c r="A12" s="538"/>
      <c r="B12" s="540"/>
      <c r="C12" s="41" t="s">
        <v>79</v>
      </c>
      <c r="D12" s="48">
        <f>SUM(E12:J12)</f>
        <v>181</v>
      </c>
      <c r="E12" s="43">
        <v>3</v>
      </c>
      <c r="F12" s="49">
        <v>10</v>
      </c>
      <c r="G12" s="49">
        <f>15+13+2</f>
        <v>30</v>
      </c>
      <c r="H12" s="43">
        <v>21</v>
      </c>
      <c r="I12" s="43">
        <f>3+12+28</f>
        <v>43</v>
      </c>
      <c r="J12" s="43">
        <f>28+16+7+1+22</f>
        <v>74</v>
      </c>
      <c r="K12" s="428"/>
      <c r="L12" s="428"/>
      <c r="M12" s="428"/>
      <c r="N12" s="619"/>
      <c r="O12" s="619"/>
      <c r="P12" s="619"/>
      <c r="Q12" s="621"/>
      <c r="R12" s="619"/>
      <c r="S12" s="125"/>
    </row>
    <row r="13" spans="1:19" x14ac:dyDescent="0.25">
      <c r="A13" s="537" t="s">
        <v>137</v>
      </c>
      <c r="B13" s="539"/>
      <c r="C13" s="41" t="s">
        <v>4</v>
      </c>
      <c r="D13" s="48">
        <v>534</v>
      </c>
      <c r="E13" s="43"/>
      <c r="F13" s="231"/>
      <c r="G13" s="169"/>
      <c r="H13" s="43"/>
      <c r="I13" s="43">
        <v>90</v>
      </c>
      <c r="J13" s="43">
        <v>27</v>
      </c>
      <c r="K13" s="427">
        <v>4</v>
      </c>
      <c r="L13" s="427" t="s">
        <v>55</v>
      </c>
      <c r="M13" s="427" t="s">
        <v>45</v>
      </c>
      <c r="N13" s="618">
        <v>62</v>
      </c>
      <c r="O13" s="618"/>
      <c r="P13" s="618"/>
      <c r="Q13" s="620">
        <v>138502.9</v>
      </c>
      <c r="R13" s="618"/>
      <c r="S13" s="125"/>
    </row>
    <row r="14" spans="1:19" x14ac:dyDescent="0.25">
      <c r="A14" s="538"/>
      <c r="B14" s="540"/>
      <c r="C14" s="41" t="s">
        <v>79</v>
      </c>
      <c r="D14" s="48">
        <f>SUM(E14:J14)</f>
        <v>95</v>
      </c>
      <c r="E14" s="43"/>
      <c r="F14" s="43"/>
      <c r="G14" s="43">
        <v>15</v>
      </c>
      <c r="H14" s="43">
        <v>1</v>
      </c>
      <c r="I14" s="43">
        <f>18+33+5</f>
        <v>56</v>
      </c>
      <c r="J14" s="43">
        <f>8+15</f>
        <v>23</v>
      </c>
      <c r="K14" s="428"/>
      <c r="L14" s="428"/>
      <c r="M14" s="428"/>
      <c r="N14" s="619"/>
      <c r="O14" s="619"/>
      <c r="P14" s="619"/>
      <c r="Q14" s="621"/>
      <c r="R14" s="619"/>
      <c r="S14" s="125"/>
    </row>
    <row r="15" spans="1:19" x14ac:dyDescent="0.25">
      <c r="A15" s="537" t="s">
        <v>8</v>
      </c>
      <c r="B15" s="539"/>
      <c r="C15" s="41" t="s">
        <v>4</v>
      </c>
      <c r="D15" s="48">
        <v>534</v>
      </c>
      <c r="E15" s="232"/>
      <c r="F15" s="182"/>
      <c r="G15" s="233">
        <v>58</v>
      </c>
      <c r="H15" s="43">
        <v>59</v>
      </c>
      <c r="I15" s="43">
        <v>59</v>
      </c>
      <c r="J15" s="43">
        <v>59</v>
      </c>
      <c r="K15" s="427">
        <v>5</v>
      </c>
      <c r="L15" s="427" t="s">
        <v>53</v>
      </c>
      <c r="M15" s="427" t="s">
        <v>46</v>
      </c>
      <c r="N15" s="618">
        <v>241</v>
      </c>
      <c r="O15" s="618"/>
      <c r="P15" s="618"/>
      <c r="Q15" s="620">
        <v>792186.12</v>
      </c>
      <c r="R15" s="618"/>
      <c r="S15" s="125"/>
    </row>
    <row r="16" spans="1:19" x14ac:dyDescent="0.25">
      <c r="A16" s="538"/>
      <c r="B16" s="540"/>
      <c r="C16" s="41" t="s">
        <v>79</v>
      </c>
      <c r="D16" s="48">
        <f>SUM(E16:J16)</f>
        <v>201</v>
      </c>
      <c r="E16" s="43"/>
      <c r="F16" s="49">
        <v>2</v>
      </c>
      <c r="G16" s="49">
        <f>21+24+5</f>
        <v>50</v>
      </c>
      <c r="H16" s="43">
        <v>47</v>
      </c>
      <c r="I16" s="43">
        <f>28+22+2</f>
        <v>52</v>
      </c>
      <c r="J16" s="43">
        <f>22+28</f>
        <v>50</v>
      </c>
      <c r="K16" s="428"/>
      <c r="L16" s="428"/>
      <c r="M16" s="428"/>
      <c r="N16" s="619"/>
      <c r="O16" s="619"/>
      <c r="P16" s="619"/>
      <c r="Q16" s="621"/>
      <c r="R16" s="619"/>
      <c r="S16" s="125"/>
    </row>
    <row r="17" spans="1:19" x14ac:dyDescent="0.25">
      <c r="A17" s="537" t="s">
        <v>9</v>
      </c>
      <c r="B17" s="539"/>
      <c r="C17" s="41" t="s">
        <v>4</v>
      </c>
      <c r="D17" s="113">
        <v>7</v>
      </c>
      <c r="E17" s="181"/>
      <c r="F17" s="182"/>
      <c r="G17" s="182"/>
      <c r="H17" s="43"/>
      <c r="I17" s="43"/>
      <c r="J17" s="43">
        <v>2</v>
      </c>
      <c r="K17" s="427">
        <v>2</v>
      </c>
      <c r="L17" s="427" t="s">
        <v>56</v>
      </c>
      <c r="M17" s="427" t="s">
        <v>47</v>
      </c>
      <c r="N17" s="618"/>
      <c r="O17" s="618"/>
      <c r="P17" s="618"/>
      <c r="Q17" s="620"/>
      <c r="R17" s="618"/>
      <c r="S17" s="125"/>
    </row>
    <row r="18" spans="1:19" x14ac:dyDescent="0.25">
      <c r="A18" s="538"/>
      <c r="B18" s="540"/>
      <c r="C18" s="41" t="s">
        <v>79</v>
      </c>
      <c r="D18" s="48">
        <f>SUM(E18:J18)</f>
        <v>0</v>
      </c>
      <c r="E18" s="183"/>
      <c r="F18" s="49"/>
      <c r="G18" s="49"/>
      <c r="H18" s="43"/>
      <c r="I18" s="43"/>
      <c r="J18" s="43"/>
      <c r="K18" s="428"/>
      <c r="L18" s="428"/>
      <c r="M18" s="428"/>
      <c r="N18" s="619"/>
      <c r="O18" s="619"/>
      <c r="P18" s="619"/>
      <c r="Q18" s="621"/>
      <c r="R18" s="619"/>
      <c r="S18" s="125"/>
    </row>
    <row r="19" spans="1:19" x14ac:dyDescent="0.25">
      <c r="A19" s="537" t="s">
        <v>10</v>
      </c>
      <c r="B19" s="539"/>
      <c r="C19" s="41" t="s">
        <v>4</v>
      </c>
      <c r="D19" s="48">
        <v>12</v>
      </c>
      <c r="E19" s="181">
        <v>1</v>
      </c>
      <c r="F19" s="182">
        <v>1</v>
      </c>
      <c r="G19" s="182">
        <v>1</v>
      </c>
      <c r="H19" s="43">
        <v>1</v>
      </c>
      <c r="I19" s="43">
        <v>1</v>
      </c>
      <c r="J19" s="43">
        <v>1</v>
      </c>
      <c r="K19" s="427">
        <v>2</v>
      </c>
      <c r="L19" s="427" t="s">
        <v>56</v>
      </c>
      <c r="M19" s="427" t="s">
        <v>47</v>
      </c>
      <c r="N19" s="618"/>
      <c r="O19" s="618"/>
      <c r="P19" s="618"/>
      <c r="Q19" s="622"/>
      <c r="R19" s="618"/>
      <c r="S19" s="125"/>
    </row>
    <row r="20" spans="1:19" x14ac:dyDescent="0.25">
      <c r="A20" s="538"/>
      <c r="B20" s="540"/>
      <c r="C20" s="41" t="s">
        <v>79</v>
      </c>
      <c r="D20" s="48">
        <f>SUM(E20:J20)</f>
        <v>6</v>
      </c>
      <c r="E20" s="50">
        <v>1</v>
      </c>
      <c r="F20" s="51">
        <v>1</v>
      </c>
      <c r="G20" s="51">
        <v>1</v>
      </c>
      <c r="H20" s="43">
        <v>1</v>
      </c>
      <c r="I20" s="43">
        <v>1</v>
      </c>
      <c r="J20" s="43">
        <v>1</v>
      </c>
      <c r="K20" s="428"/>
      <c r="L20" s="428"/>
      <c r="M20" s="428"/>
      <c r="N20" s="619"/>
      <c r="O20" s="619"/>
      <c r="P20" s="619"/>
      <c r="Q20" s="623"/>
      <c r="R20" s="619"/>
      <c r="S20" s="125"/>
    </row>
    <row r="21" spans="1:19" x14ac:dyDescent="0.25">
      <c r="A21" s="537" t="s">
        <v>138</v>
      </c>
      <c r="B21" s="539"/>
      <c r="C21" s="41" t="s">
        <v>4</v>
      </c>
      <c r="D21" s="114">
        <v>1</v>
      </c>
      <c r="E21" s="52"/>
      <c r="F21" s="51"/>
      <c r="G21" s="53">
        <v>1</v>
      </c>
      <c r="H21" s="43"/>
      <c r="I21" s="43"/>
      <c r="J21" s="43"/>
      <c r="K21" s="427">
        <v>2</v>
      </c>
      <c r="L21" s="427" t="s">
        <v>56</v>
      </c>
      <c r="M21" s="427" t="s">
        <v>47</v>
      </c>
      <c r="N21" s="618"/>
      <c r="O21" s="618"/>
      <c r="P21" s="618"/>
      <c r="Q21" s="620"/>
      <c r="R21" s="618"/>
      <c r="S21" s="37"/>
    </row>
    <row r="22" spans="1:19" x14ac:dyDescent="0.25">
      <c r="A22" s="538"/>
      <c r="B22" s="540"/>
      <c r="C22" s="41" t="s">
        <v>79</v>
      </c>
      <c r="D22" s="48">
        <f>SUM(E22:J22)</f>
        <v>1</v>
      </c>
      <c r="E22" s="52"/>
      <c r="F22" s="51"/>
      <c r="G22" s="53"/>
      <c r="H22" s="43"/>
      <c r="I22" s="43"/>
      <c r="J22" s="43">
        <v>1</v>
      </c>
      <c r="K22" s="428"/>
      <c r="L22" s="428"/>
      <c r="M22" s="428"/>
      <c r="N22" s="619"/>
      <c r="O22" s="619"/>
      <c r="P22" s="619"/>
      <c r="Q22" s="621"/>
      <c r="R22" s="619"/>
      <c r="S22" s="37"/>
    </row>
    <row r="23" spans="1:19" x14ac:dyDescent="0.25">
      <c r="A23" s="537" t="s">
        <v>11</v>
      </c>
      <c r="B23" s="539"/>
      <c r="C23" s="41" t="s">
        <v>4</v>
      </c>
      <c r="D23" s="48">
        <v>2</v>
      </c>
      <c r="E23" s="52"/>
      <c r="F23" s="51"/>
      <c r="G23" s="53"/>
      <c r="H23" s="43"/>
      <c r="I23" s="43"/>
      <c r="J23" s="43"/>
      <c r="K23" s="427">
        <v>2</v>
      </c>
      <c r="L23" s="427" t="s">
        <v>56</v>
      </c>
      <c r="M23" s="427" t="s">
        <v>47</v>
      </c>
      <c r="N23" s="624"/>
      <c r="O23" s="625"/>
      <c r="P23" s="625"/>
      <c r="Q23" s="624"/>
      <c r="R23" s="618"/>
      <c r="S23" s="37"/>
    </row>
    <row r="24" spans="1:19" x14ac:dyDescent="0.25">
      <c r="A24" s="538"/>
      <c r="B24" s="540"/>
      <c r="C24" s="41" t="s">
        <v>79</v>
      </c>
      <c r="D24" s="48">
        <f>SUM(E24:J24)</f>
        <v>0</v>
      </c>
      <c r="E24" s="52"/>
      <c r="F24" s="51"/>
      <c r="G24" s="53"/>
      <c r="H24" s="43"/>
      <c r="I24" s="43"/>
      <c r="J24" s="43"/>
      <c r="K24" s="428"/>
      <c r="L24" s="428"/>
      <c r="M24" s="428"/>
      <c r="N24" s="624"/>
      <c r="O24" s="626"/>
      <c r="P24" s="626"/>
      <c r="Q24" s="624"/>
      <c r="R24" s="619"/>
      <c r="S24" s="37"/>
    </row>
    <row r="25" spans="1:19" x14ac:dyDescent="0.25">
      <c r="A25" s="537" t="s">
        <v>160</v>
      </c>
      <c r="B25" s="539"/>
      <c r="C25" s="41" t="s">
        <v>4</v>
      </c>
      <c r="D25" s="48">
        <v>1</v>
      </c>
      <c r="E25" s="52"/>
      <c r="F25" s="50"/>
      <c r="G25" s="52">
        <v>1</v>
      </c>
      <c r="H25" s="43"/>
      <c r="I25" s="43"/>
      <c r="J25" s="43"/>
      <c r="K25" s="427">
        <v>5</v>
      </c>
      <c r="L25" s="427" t="s">
        <v>56</v>
      </c>
      <c r="M25" s="427" t="s">
        <v>47</v>
      </c>
      <c r="N25" s="627"/>
      <c r="O25" s="627"/>
      <c r="P25" s="627"/>
      <c r="Q25" s="628"/>
      <c r="R25" s="618"/>
      <c r="S25" s="37"/>
    </row>
    <row r="26" spans="1:19" x14ac:dyDescent="0.25">
      <c r="A26" s="538"/>
      <c r="B26" s="540"/>
      <c r="C26" s="41" t="s">
        <v>79</v>
      </c>
      <c r="D26" s="48">
        <f>SUM(E26:J26)</f>
        <v>0</v>
      </c>
      <c r="E26" s="52"/>
      <c r="F26" s="50"/>
      <c r="G26" s="52"/>
      <c r="H26" s="43"/>
      <c r="I26" s="43"/>
      <c r="J26" s="43"/>
      <c r="K26" s="428"/>
      <c r="L26" s="428"/>
      <c r="M26" s="428"/>
      <c r="N26" s="627"/>
      <c r="O26" s="627"/>
      <c r="P26" s="627"/>
      <c r="Q26" s="628"/>
      <c r="R26" s="619"/>
      <c r="S26" s="37"/>
    </row>
    <row r="27" spans="1:19" x14ac:dyDescent="0.25">
      <c r="A27" s="537" t="s">
        <v>141</v>
      </c>
      <c r="B27" s="539"/>
      <c r="C27" s="41" t="s">
        <v>4</v>
      </c>
      <c r="D27" s="48">
        <v>4</v>
      </c>
      <c r="E27" s="52"/>
      <c r="F27" s="51"/>
      <c r="G27" s="53">
        <v>1</v>
      </c>
      <c r="H27" s="43"/>
      <c r="I27" s="43"/>
      <c r="J27" s="43">
        <v>1</v>
      </c>
      <c r="K27" s="427">
        <v>2</v>
      </c>
      <c r="L27" s="427" t="s">
        <v>53</v>
      </c>
      <c r="M27" s="427" t="s">
        <v>47</v>
      </c>
      <c r="N27" s="618"/>
      <c r="O27" s="618"/>
      <c r="P27" s="618"/>
      <c r="Q27" s="620"/>
      <c r="R27" s="618"/>
      <c r="S27" s="37"/>
    </row>
    <row r="28" spans="1:19" x14ac:dyDescent="0.25">
      <c r="A28" s="538"/>
      <c r="B28" s="540"/>
      <c r="C28" s="41" t="s">
        <v>79</v>
      </c>
      <c r="D28" s="48">
        <f>SUM(E28:J28)</f>
        <v>2</v>
      </c>
      <c r="E28" s="52"/>
      <c r="F28" s="51"/>
      <c r="G28" s="53">
        <v>1</v>
      </c>
      <c r="H28" s="43"/>
      <c r="I28" s="43"/>
      <c r="J28" s="43">
        <v>1</v>
      </c>
      <c r="K28" s="428"/>
      <c r="L28" s="428"/>
      <c r="M28" s="428"/>
      <c r="N28" s="619"/>
      <c r="O28" s="619"/>
      <c r="P28" s="619"/>
      <c r="Q28" s="621"/>
      <c r="R28" s="619"/>
      <c r="S28" s="37"/>
    </row>
    <row r="29" spans="1:19" x14ac:dyDescent="0.25">
      <c r="A29" s="537" t="s">
        <v>161</v>
      </c>
      <c r="B29" s="539"/>
      <c r="C29" s="41" t="s">
        <v>4</v>
      </c>
      <c r="D29" s="48">
        <v>2</v>
      </c>
      <c r="E29" s="52"/>
      <c r="F29" s="51"/>
      <c r="G29" s="53"/>
      <c r="H29" s="43"/>
      <c r="I29" s="43"/>
      <c r="J29" s="43"/>
      <c r="K29" s="427">
        <v>9</v>
      </c>
      <c r="L29" s="427" t="s">
        <v>143</v>
      </c>
      <c r="M29" s="427" t="s">
        <v>242</v>
      </c>
      <c r="N29" s="618"/>
      <c r="O29" s="618"/>
      <c r="P29" s="618"/>
      <c r="Q29" s="620"/>
      <c r="R29" s="618"/>
      <c r="S29" s="37"/>
    </row>
    <row r="30" spans="1:19" x14ac:dyDescent="0.25">
      <c r="A30" s="538"/>
      <c r="B30" s="540"/>
      <c r="C30" s="41" t="s">
        <v>79</v>
      </c>
      <c r="D30" s="48">
        <f>SUM(E30:J30)</f>
        <v>0</v>
      </c>
      <c r="E30" s="52"/>
      <c r="F30" s="51"/>
      <c r="G30" s="53"/>
      <c r="H30" s="43"/>
      <c r="I30" s="43"/>
      <c r="J30" s="43"/>
      <c r="K30" s="428"/>
      <c r="L30" s="428"/>
      <c r="M30" s="428"/>
      <c r="N30" s="619"/>
      <c r="O30" s="619"/>
      <c r="P30" s="619"/>
      <c r="Q30" s="621"/>
      <c r="R30" s="619"/>
      <c r="S30" s="37"/>
    </row>
    <row r="31" spans="1:19" x14ac:dyDescent="0.25">
      <c r="A31" s="537" t="s">
        <v>145</v>
      </c>
      <c r="B31" s="539"/>
      <c r="C31" s="41" t="s">
        <v>4</v>
      </c>
      <c r="D31" s="48">
        <v>37</v>
      </c>
      <c r="E31" s="189"/>
      <c r="F31" s="66"/>
      <c r="G31" s="54"/>
      <c r="H31" s="43"/>
      <c r="I31" s="43"/>
      <c r="J31" s="43">
        <v>37</v>
      </c>
      <c r="K31" s="427">
        <v>5</v>
      </c>
      <c r="L31" s="427" t="s">
        <v>58</v>
      </c>
      <c r="M31" s="427" t="s">
        <v>242</v>
      </c>
      <c r="N31" s="618"/>
      <c r="O31" s="618"/>
      <c r="P31" s="618"/>
      <c r="Q31" s="620"/>
      <c r="R31" s="618"/>
      <c r="S31" s="37"/>
    </row>
    <row r="32" spans="1:19" x14ac:dyDescent="0.25">
      <c r="A32" s="538"/>
      <c r="B32" s="540"/>
      <c r="C32" s="41" t="s">
        <v>79</v>
      </c>
      <c r="D32" s="48">
        <f>SUM(E32:J32)</f>
        <v>10</v>
      </c>
      <c r="E32" s="189"/>
      <c r="F32" s="66">
        <v>6</v>
      </c>
      <c r="G32" s="54">
        <v>4</v>
      </c>
      <c r="H32" s="43"/>
      <c r="I32" s="43"/>
      <c r="J32" s="43"/>
      <c r="K32" s="428"/>
      <c r="L32" s="428"/>
      <c r="M32" s="428"/>
      <c r="N32" s="619"/>
      <c r="O32" s="619"/>
      <c r="P32" s="619"/>
      <c r="Q32" s="621"/>
      <c r="R32" s="619"/>
      <c r="S32" s="37"/>
    </row>
    <row r="33" spans="1:19" x14ac:dyDescent="0.25">
      <c r="A33" s="537" t="s">
        <v>148</v>
      </c>
      <c r="B33" s="539"/>
      <c r="C33" s="41" t="s">
        <v>4</v>
      </c>
      <c r="D33" s="48">
        <v>29</v>
      </c>
      <c r="E33" s="189"/>
      <c r="F33" s="66"/>
      <c r="G33" s="54"/>
      <c r="H33" s="43"/>
      <c r="I33" s="43"/>
      <c r="J33" s="43"/>
      <c r="K33" s="427">
        <v>5</v>
      </c>
      <c r="L33" s="427" t="s">
        <v>58</v>
      </c>
      <c r="M33" s="427" t="s">
        <v>242</v>
      </c>
      <c r="N33" s="618"/>
      <c r="O33" s="618"/>
      <c r="P33" s="618"/>
      <c r="Q33" s="620"/>
      <c r="R33" s="618"/>
      <c r="S33" s="37"/>
    </row>
    <row r="34" spans="1:19" x14ac:dyDescent="0.25">
      <c r="A34" s="538"/>
      <c r="B34" s="540"/>
      <c r="C34" s="41" t="s">
        <v>79</v>
      </c>
      <c r="D34" s="48">
        <f>SUM(E34:J34)</f>
        <v>0</v>
      </c>
      <c r="E34" s="189"/>
      <c r="F34" s="66"/>
      <c r="G34" s="54"/>
      <c r="H34" s="43"/>
      <c r="I34" s="43"/>
      <c r="J34" s="43"/>
      <c r="K34" s="428"/>
      <c r="L34" s="428"/>
      <c r="M34" s="428"/>
      <c r="N34" s="619"/>
      <c r="O34" s="619"/>
      <c r="P34" s="619"/>
      <c r="Q34" s="621"/>
      <c r="R34" s="619"/>
      <c r="S34" s="37"/>
    </row>
    <row r="35" spans="1:19" x14ac:dyDescent="0.25">
      <c r="A35" s="537" t="s">
        <v>149</v>
      </c>
      <c r="B35" s="539"/>
      <c r="C35" s="41" t="s">
        <v>4</v>
      </c>
      <c r="D35" s="48">
        <v>4</v>
      </c>
      <c r="E35" s="55"/>
      <c r="F35" s="43"/>
      <c r="G35" s="55"/>
      <c r="H35" s="43"/>
      <c r="I35" s="43"/>
      <c r="J35" s="43"/>
      <c r="K35" s="427">
        <v>5</v>
      </c>
      <c r="L35" s="427" t="s">
        <v>162</v>
      </c>
      <c r="M35" s="427" t="s">
        <v>242</v>
      </c>
      <c r="N35" s="618"/>
      <c r="O35" s="618"/>
      <c r="P35" s="618"/>
      <c r="Q35" s="620"/>
      <c r="R35" s="618"/>
      <c r="S35" s="37"/>
    </row>
    <row r="36" spans="1:19" x14ac:dyDescent="0.25">
      <c r="A36" s="538"/>
      <c r="B36" s="540"/>
      <c r="C36" s="41" t="s">
        <v>79</v>
      </c>
      <c r="D36" s="48">
        <f>SUM(E36:J36)</f>
        <v>8</v>
      </c>
      <c r="E36" s="55"/>
      <c r="F36" s="43"/>
      <c r="G36" s="55"/>
      <c r="H36" s="43"/>
      <c r="I36" s="43">
        <v>7</v>
      </c>
      <c r="J36" s="43">
        <v>1</v>
      </c>
      <c r="K36" s="428"/>
      <c r="L36" s="428"/>
      <c r="M36" s="428"/>
      <c r="N36" s="619"/>
      <c r="O36" s="619"/>
      <c r="P36" s="619"/>
      <c r="Q36" s="621"/>
      <c r="R36" s="619"/>
      <c r="S36" s="37"/>
    </row>
    <row r="37" spans="1:19" x14ac:dyDescent="0.25">
      <c r="A37" s="537" t="s">
        <v>150</v>
      </c>
      <c r="B37" s="539"/>
      <c r="C37" s="41" t="s">
        <v>4</v>
      </c>
      <c r="D37" s="48">
        <v>7</v>
      </c>
      <c r="E37" s="55"/>
      <c r="F37" s="43"/>
      <c r="G37" s="55"/>
      <c r="H37" s="43"/>
      <c r="I37" s="43">
        <v>7</v>
      </c>
      <c r="J37" s="43"/>
      <c r="K37" s="427">
        <v>7</v>
      </c>
      <c r="L37" s="427" t="s">
        <v>59</v>
      </c>
      <c r="M37" s="427" t="s">
        <v>358</v>
      </c>
      <c r="N37" s="618"/>
      <c r="O37" s="618"/>
      <c r="P37" s="618"/>
      <c r="Q37" s="620"/>
      <c r="R37" s="618"/>
      <c r="S37" s="37"/>
    </row>
    <row r="38" spans="1:19" x14ac:dyDescent="0.25">
      <c r="A38" s="538"/>
      <c r="B38" s="540"/>
      <c r="C38" s="41" t="s">
        <v>79</v>
      </c>
      <c r="D38" s="48">
        <f>SUM(E38:J38)</f>
        <v>23</v>
      </c>
      <c r="E38" s="55"/>
      <c r="F38" s="43"/>
      <c r="G38" s="55"/>
      <c r="H38" s="43"/>
      <c r="I38" s="43">
        <v>6</v>
      </c>
      <c r="J38" s="43">
        <v>17</v>
      </c>
      <c r="K38" s="428"/>
      <c r="L38" s="428"/>
      <c r="M38" s="428"/>
      <c r="N38" s="619"/>
      <c r="O38" s="619"/>
      <c r="P38" s="619"/>
      <c r="Q38" s="621"/>
      <c r="R38" s="619"/>
      <c r="S38" s="37"/>
    </row>
    <row r="39" spans="1:19" x14ac:dyDescent="0.25">
      <c r="A39" s="537" t="s">
        <v>151</v>
      </c>
      <c r="B39" s="539"/>
      <c r="C39" s="41" t="s">
        <v>4</v>
      </c>
      <c r="D39" s="48">
        <v>8</v>
      </c>
      <c r="E39" s="189"/>
      <c r="F39" s="66"/>
      <c r="G39" s="54"/>
      <c r="H39" s="43"/>
      <c r="I39" s="43"/>
      <c r="J39" s="43"/>
      <c r="K39" s="427">
        <v>7</v>
      </c>
      <c r="L39" s="427" t="s">
        <v>60</v>
      </c>
      <c r="M39" s="427" t="s">
        <v>127</v>
      </c>
      <c r="N39" s="618"/>
      <c r="O39" s="618"/>
      <c r="P39" s="618"/>
      <c r="Q39" s="620"/>
      <c r="R39" s="618"/>
      <c r="S39" s="37"/>
    </row>
    <row r="40" spans="1:19" x14ac:dyDescent="0.25">
      <c r="A40" s="538"/>
      <c r="B40" s="540"/>
      <c r="C40" s="41" t="s">
        <v>79</v>
      </c>
      <c r="D40" s="48">
        <f>SUM(E40:J40)</f>
        <v>1</v>
      </c>
      <c r="E40" s="189"/>
      <c r="F40" s="66"/>
      <c r="G40" s="54"/>
      <c r="H40" s="43"/>
      <c r="I40" s="43"/>
      <c r="J40" s="43">
        <v>1</v>
      </c>
      <c r="K40" s="428"/>
      <c r="L40" s="428"/>
      <c r="M40" s="428"/>
      <c r="N40" s="619"/>
      <c r="O40" s="619"/>
      <c r="P40" s="619"/>
      <c r="Q40" s="621"/>
      <c r="R40" s="619"/>
      <c r="S40" s="37"/>
    </row>
    <row r="41" spans="1:19" x14ac:dyDescent="0.25">
      <c r="A41" s="537" t="s">
        <v>152</v>
      </c>
      <c r="B41" s="539"/>
      <c r="C41" s="41" t="s">
        <v>4</v>
      </c>
      <c r="D41" s="48">
        <v>294000</v>
      </c>
      <c r="E41" s="54"/>
      <c r="F41" s="66"/>
      <c r="G41" s="54"/>
      <c r="H41" s="43"/>
      <c r="I41" s="43"/>
      <c r="J41" s="43"/>
      <c r="K41" s="427">
        <v>6</v>
      </c>
      <c r="L41" s="427" t="s">
        <v>61</v>
      </c>
      <c r="M41" s="427" t="s">
        <v>359</v>
      </c>
      <c r="N41" s="618"/>
      <c r="O41" s="618"/>
      <c r="P41" s="618"/>
      <c r="Q41" s="620"/>
      <c r="R41" s="618"/>
      <c r="S41" s="37"/>
    </row>
    <row r="42" spans="1:19" x14ac:dyDescent="0.25">
      <c r="A42" s="538"/>
      <c r="B42" s="540"/>
      <c r="C42" s="41" t="s">
        <v>79</v>
      </c>
      <c r="D42" s="48">
        <f>SUM(E42:J42)</f>
        <v>1400</v>
      </c>
      <c r="E42" s="54"/>
      <c r="F42" s="66"/>
      <c r="G42" s="54">
        <v>1400</v>
      </c>
      <c r="H42" s="43"/>
      <c r="I42" s="43"/>
      <c r="J42" s="43"/>
      <c r="K42" s="428"/>
      <c r="L42" s="428"/>
      <c r="M42" s="428"/>
      <c r="N42" s="619"/>
      <c r="O42" s="619"/>
      <c r="P42" s="619"/>
      <c r="Q42" s="621"/>
      <c r="R42" s="619"/>
      <c r="S42" s="37"/>
    </row>
    <row r="43" spans="1:19" x14ac:dyDescent="0.25">
      <c r="A43" s="537" t="s">
        <v>153</v>
      </c>
      <c r="B43" s="539"/>
      <c r="C43" s="41" t="s">
        <v>4</v>
      </c>
      <c r="D43" s="48">
        <v>2405</v>
      </c>
      <c r="E43" s="54"/>
      <c r="F43" s="66"/>
      <c r="G43" s="54"/>
      <c r="H43" s="43"/>
      <c r="I43" s="43"/>
      <c r="J43" s="43"/>
      <c r="K43" s="427">
        <v>6</v>
      </c>
      <c r="L43" s="427" t="s">
        <v>155</v>
      </c>
      <c r="M43" s="427" t="s">
        <v>45</v>
      </c>
      <c r="N43" s="618"/>
      <c r="O43" s="618"/>
      <c r="P43" s="618"/>
      <c r="Q43" s="620"/>
      <c r="R43" s="618"/>
      <c r="S43" s="37"/>
    </row>
    <row r="44" spans="1:19" x14ac:dyDescent="0.25">
      <c r="A44" s="538"/>
      <c r="B44" s="540"/>
      <c r="C44" s="41" t="s">
        <v>79</v>
      </c>
      <c r="D44" s="48">
        <f>SUM(E44:J44)</f>
        <v>0</v>
      </c>
      <c r="E44" s="54"/>
      <c r="F44" s="66"/>
      <c r="G44" s="54"/>
      <c r="H44" s="43"/>
      <c r="I44" s="43"/>
      <c r="J44" s="43"/>
      <c r="K44" s="428"/>
      <c r="L44" s="428"/>
      <c r="M44" s="428"/>
      <c r="N44" s="619"/>
      <c r="O44" s="619"/>
      <c r="P44" s="619"/>
      <c r="Q44" s="621"/>
      <c r="R44" s="619"/>
      <c r="S44" s="37"/>
    </row>
    <row r="45" spans="1:19" x14ac:dyDescent="0.25">
      <c r="A45" s="537" t="s">
        <v>154</v>
      </c>
      <c r="B45" s="539"/>
      <c r="C45" s="41" t="s">
        <v>4</v>
      </c>
      <c r="D45" s="48">
        <v>34</v>
      </c>
      <c r="E45" s="54"/>
      <c r="F45" s="66"/>
      <c r="G45" s="54"/>
      <c r="H45" s="43"/>
      <c r="I45" s="43"/>
      <c r="J45" s="43"/>
      <c r="K45" s="427">
        <v>6</v>
      </c>
      <c r="L45" s="427" t="s">
        <v>62</v>
      </c>
      <c r="M45" s="427" t="s">
        <v>45</v>
      </c>
      <c r="N45" s="618"/>
      <c r="O45" s="618"/>
      <c r="P45" s="618"/>
      <c r="Q45" s="620"/>
      <c r="R45" s="618"/>
      <c r="S45" s="37"/>
    </row>
    <row r="46" spans="1:19" x14ac:dyDescent="0.25">
      <c r="A46" s="538"/>
      <c r="B46" s="540"/>
      <c r="C46" s="41" t="s">
        <v>79</v>
      </c>
      <c r="D46" s="48">
        <f>SUM(E46:J46)</f>
        <v>16</v>
      </c>
      <c r="E46" s="54">
        <v>8</v>
      </c>
      <c r="F46" s="66">
        <v>6</v>
      </c>
      <c r="G46" s="54">
        <v>2</v>
      </c>
      <c r="H46" s="43"/>
      <c r="I46" s="43"/>
      <c r="J46" s="43"/>
      <c r="K46" s="428"/>
      <c r="L46" s="428"/>
      <c r="M46" s="428"/>
      <c r="N46" s="619"/>
      <c r="O46" s="619"/>
      <c r="P46" s="619"/>
      <c r="Q46" s="621"/>
      <c r="R46" s="619"/>
      <c r="S46" s="37"/>
    </row>
    <row r="47" spans="1:19" x14ac:dyDescent="0.25">
      <c r="A47" s="537" t="s">
        <v>156</v>
      </c>
      <c r="B47" s="539"/>
      <c r="C47" s="41" t="s">
        <v>4</v>
      </c>
      <c r="D47" s="48">
        <v>122</v>
      </c>
      <c r="E47" s="54"/>
      <c r="F47" s="66"/>
      <c r="G47" s="54">
        <v>15</v>
      </c>
      <c r="H47" s="43">
        <v>15</v>
      </c>
      <c r="I47" s="43">
        <v>15</v>
      </c>
      <c r="J47" s="43">
        <v>15</v>
      </c>
      <c r="K47" s="427">
        <v>8</v>
      </c>
      <c r="L47" s="427" t="s">
        <v>53</v>
      </c>
      <c r="M47" s="427" t="s">
        <v>45</v>
      </c>
      <c r="N47" s="618"/>
      <c r="O47" s="618"/>
      <c r="P47" s="618"/>
      <c r="Q47" s="620"/>
      <c r="R47" s="618"/>
      <c r="S47" s="37"/>
    </row>
    <row r="48" spans="1:19" x14ac:dyDescent="0.25">
      <c r="A48" s="538"/>
      <c r="B48" s="540"/>
      <c r="C48" s="41" t="s">
        <v>79</v>
      </c>
      <c r="D48" s="48">
        <f>SUM(E48:J48)</f>
        <v>23</v>
      </c>
      <c r="E48" s="54"/>
      <c r="F48" s="66"/>
      <c r="G48" s="54">
        <v>21</v>
      </c>
      <c r="H48" s="43"/>
      <c r="I48" s="43"/>
      <c r="J48" s="43">
        <v>2</v>
      </c>
      <c r="K48" s="428"/>
      <c r="L48" s="428"/>
      <c r="M48" s="428"/>
      <c r="N48" s="619"/>
      <c r="O48" s="619"/>
      <c r="P48" s="619"/>
      <c r="Q48" s="621"/>
      <c r="R48" s="619"/>
      <c r="S48" s="37"/>
    </row>
    <row r="49" spans="1:19" x14ac:dyDescent="0.25">
      <c r="A49" s="537" t="s">
        <v>13</v>
      </c>
      <c r="B49" s="539"/>
      <c r="C49" s="41" t="s">
        <v>4</v>
      </c>
      <c r="D49" s="48">
        <v>9</v>
      </c>
      <c r="E49" s="54"/>
      <c r="F49" s="66"/>
      <c r="G49" s="54"/>
      <c r="H49" s="43"/>
      <c r="I49" s="43"/>
      <c r="J49" s="43"/>
      <c r="K49" s="427">
        <v>10</v>
      </c>
      <c r="L49" s="427" t="s">
        <v>57</v>
      </c>
      <c r="M49" s="427" t="s">
        <v>45</v>
      </c>
      <c r="N49" s="618"/>
      <c r="O49" s="618"/>
      <c r="P49" s="618"/>
      <c r="Q49" s="620"/>
      <c r="R49" s="618"/>
      <c r="S49" s="37"/>
    </row>
    <row r="50" spans="1:19" x14ac:dyDescent="0.25">
      <c r="A50" s="538"/>
      <c r="B50" s="540"/>
      <c r="C50" s="41" t="s">
        <v>79</v>
      </c>
      <c r="D50" s="48">
        <f>SUM(E50:J50)</f>
        <v>0</v>
      </c>
      <c r="E50" s="54"/>
      <c r="F50" s="66"/>
      <c r="G50" s="54"/>
      <c r="H50" s="43"/>
      <c r="I50" s="43"/>
      <c r="J50" s="43"/>
      <c r="K50" s="428"/>
      <c r="L50" s="428"/>
      <c r="M50" s="428"/>
      <c r="N50" s="619"/>
      <c r="O50" s="619"/>
      <c r="P50" s="619"/>
      <c r="Q50" s="621"/>
      <c r="R50" s="619"/>
      <c r="S50" s="37"/>
    </row>
    <row r="51" spans="1:19" x14ac:dyDescent="0.25">
      <c r="A51" s="37"/>
      <c r="B51" s="37"/>
      <c r="C51" s="38"/>
      <c r="D51" s="37"/>
      <c r="E51" s="39"/>
      <c r="F51" s="127"/>
      <c r="G51" s="39"/>
      <c r="H51" s="39"/>
      <c r="I51" s="39"/>
      <c r="J51" s="39"/>
      <c r="K51" s="37"/>
      <c r="L51" s="37"/>
      <c r="M51" s="37"/>
      <c r="N51" s="31"/>
      <c r="O51" s="31"/>
      <c r="P51" s="31"/>
      <c r="Q51" s="31"/>
      <c r="R51" s="31"/>
      <c r="S51" s="37"/>
    </row>
    <row r="52" spans="1:19" x14ac:dyDescent="0.25">
      <c r="A52" s="37"/>
      <c r="B52" s="37"/>
      <c r="C52" s="38"/>
      <c r="D52" s="37"/>
      <c r="E52" s="39"/>
      <c r="F52" s="127"/>
      <c r="G52" s="39"/>
      <c r="H52" s="39"/>
      <c r="I52" s="39"/>
      <c r="J52" s="39"/>
      <c r="K52" s="37"/>
      <c r="L52" s="37"/>
      <c r="M52" s="37"/>
      <c r="N52" s="31"/>
      <c r="O52" s="31"/>
      <c r="P52" s="31"/>
      <c r="Q52" s="31"/>
      <c r="R52" s="31"/>
      <c r="S52" s="37"/>
    </row>
  </sheetData>
  <sheetProtection password="C71F" sheet="1" objects="1" scenarios="1"/>
  <mergeCells count="232">
    <mergeCell ref="Q49:Q50"/>
    <mergeCell ref="R49:R50"/>
    <mergeCell ref="Q47:Q48"/>
    <mergeCell ref="R47:R48"/>
    <mergeCell ref="A49:A50"/>
    <mergeCell ref="B49:B50"/>
    <mergeCell ref="K49:K50"/>
    <mergeCell ref="L49:L50"/>
    <mergeCell ref="M49:M50"/>
    <mergeCell ref="N49:N50"/>
    <mergeCell ref="O49:O50"/>
    <mergeCell ref="P49:P50"/>
    <mergeCell ref="R45:R46"/>
    <mergeCell ref="A47:A48"/>
    <mergeCell ref="B47:B48"/>
    <mergeCell ref="K47:K48"/>
    <mergeCell ref="L47:L48"/>
    <mergeCell ref="M47:M48"/>
    <mergeCell ref="N47:N48"/>
    <mergeCell ref="O47:O48"/>
    <mergeCell ref="P47:P48"/>
    <mergeCell ref="A45:A46"/>
    <mergeCell ref="B45:B46"/>
    <mergeCell ref="K45:K46"/>
    <mergeCell ref="L45:L46"/>
    <mergeCell ref="M45:M46"/>
    <mergeCell ref="N45:N46"/>
    <mergeCell ref="O45:O46"/>
    <mergeCell ref="P45:P46"/>
    <mergeCell ref="Q45:Q46"/>
    <mergeCell ref="R41:R42"/>
    <mergeCell ref="A43:A44"/>
    <mergeCell ref="B43:B44"/>
    <mergeCell ref="K43:K44"/>
    <mergeCell ref="L43:L44"/>
    <mergeCell ref="M43:M44"/>
    <mergeCell ref="N43:N44"/>
    <mergeCell ref="O43:O44"/>
    <mergeCell ref="P43:P44"/>
    <mergeCell ref="Q43:Q44"/>
    <mergeCell ref="R43:R44"/>
    <mergeCell ref="A41:A42"/>
    <mergeCell ref="B41:B42"/>
    <mergeCell ref="K41:K42"/>
    <mergeCell ref="L41:L42"/>
    <mergeCell ref="M41:M42"/>
    <mergeCell ref="N41:N42"/>
    <mergeCell ref="O41:O42"/>
    <mergeCell ref="P41:P42"/>
    <mergeCell ref="Q41:Q42"/>
    <mergeCell ref="R37:R38"/>
    <mergeCell ref="A39:A40"/>
    <mergeCell ref="B39:B40"/>
    <mergeCell ref="K39:K40"/>
    <mergeCell ref="L39:L40"/>
    <mergeCell ref="M39:M40"/>
    <mergeCell ref="N39:N40"/>
    <mergeCell ref="O39:O40"/>
    <mergeCell ref="P39:P40"/>
    <mergeCell ref="Q39:Q40"/>
    <mergeCell ref="R39:R40"/>
    <mergeCell ref="A37:A38"/>
    <mergeCell ref="B37:B38"/>
    <mergeCell ref="K37:K38"/>
    <mergeCell ref="L37:L38"/>
    <mergeCell ref="M37:M38"/>
    <mergeCell ref="N37:N38"/>
    <mergeCell ref="O37:O38"/>
    <mergeCell ref="P37:P38"/>
    <mergeCell ref="Q37:Q38"/>
    <mergeCell ref="R33:R34"/>
    <mergeCell ref="A35:A36"/>
    <mergeCell ref="B35:B36"/>
    <mergeCell ref="K35:K36"/>
    <mergeCell ref="L35:L36"/>
    <mergeCell ref="M35:M36"/>
    <mergeCell ref="N35:N36"/>
    <mergeCell ref="O35:O36"/>
    <mergeCell ref="P35:P36"/>
    <mergeCell ref="Q35:Q36"/>
    <mergeCell ref="R35:R36"/>
    <mergeCell ref="A33:A34"/>
    <mergeCell ref="B33:B34"/>
    <mergeCell ref="K33:K34"/>
    <mergeCell ref="L33:L34"/>
    <mergeCell ref="M33:M34"/>
    <mergeCell ref="N33:N34"/>
    <mergeCell ref="O33:O34"/>
    <mergeCell ref="P33:P34"/>
    <mergeCell ref="Q33:Q34"/>
    <mergeCell ref="R29:R30"/>
    <mergeCell ref="A31:A32"/>
    <mergeCell ref="B31:B32"/>
    <mergeCell ref="K31:K32"/>
    <mergeCell ref="L31:L32"/>
    <mergeCell ref="M31:M32"/>
    <mergeCell ref="N31:N32"/>
    <mergeCell ref="O31:O32"/>
    <mergeCell ref="P31:P32"/>
    <mergeCell ref="Q31:Q32"/>
    <mergeCell ref="R31:R32"/>
    <mergeCell ref="A29:A30"/>
    <mergeCell ref="B29:B30"/>
    <mergeCell ref="K29:K30"/>
    <mergeCell ref="L29:L30"/>
    <mergeCell ref="M29:M30"/>
    <mergeCell ref="N29:N30"/>
    <mergeCell ref="O29:O30"/>
    <mergeCell ref="P29:P30"/>
    <mergeCell ref="Q29:Q30"/>
    <mergeCell ref="R25:R26"/>
    <mergeCell ref="A27:A28"/>
    <mergeCell ref="B27:B28"/>
    <mergeCell ref="K27:K28"/>
    <mergeCell ref="L27:L28"/>
    <mergeCell ref="M27:M28"/>
    <mergeCell ref="N27:N28"/>
    <mergeCell ref="O27:O28"/>
    <mergeCell ref="P27:P28"/>
    <mergeCell ref="Q27:Q28"/>
    <mergeCell ref="R27:R28"/>
    <mergeCell ref="A25:A26"/>
    <mergeCell ref="B25:B26"/>
    <mergeCell ref="K25:K26"/>
    <mergeCell ref="L25:L26"/>
    <mergeCell ref="M25:M26"/>
    <mergeCell ref="N25:N26"/>
    <mergeCell ref="O25:O26"/>
    <mergeCell ref="P25:P26"/>
    <mergeCell ref="Q25:Q26"/>
    <mergeCell ref="R21:R22"/>
    <mergeCell ref="A23:A24"/>
    <mergeCell ref="B23:B24"/>
    <mergeCell ref="K23:K24"/>
    <mergeCell ref="L23:L24"/>
    <mergeCell ref="M23:M24"/>
    <mergeCell ref="N23:N24"/>
    <mergeCell ref="O23:O24"/>
    <mergeCell ref="P23:P24"/>
    <mergeCell ref="Q23:Q24"/>
    <mergeCell ref="R23:R24"/>
    <mergeCell ref="A21:A22"/>
    <mergeCell ref="B21:B22"/>
    <mergeCell ref="K21:K22"/>
    <mergeCell ref="L21:L22"/>
    <mergeCell ref="M21:M22"/>
    <mergeCell ref="N21:N22"/>
    <mergeCell ref="O21:O22"/>
    <mergeCell ref="P21:P22"/>
    <mergeCell ref="Q21:Q22"/>
    <mergeCell ref="R17:R18"/>
    <mergeCell ref="A19:A20"/>
    <mergeCell ref="B19:B20"/>
    <mergeCell ref="K19:K20"/>
    <mergeCell ref="L19:L20"/>
    <mergeCell ref="M19:M20"/>
    <mergeCell ref="N19:N20"/>
    <mergeCell ref="O19:O20"/>
    <mergeCell ref="P19:P20"/>
    <mergeCell ref="Q19:Q20"/>
    <mergeCell ref="R19:R20"/>
    <mergeCell ref="A17:A18"/>
    <mergeCell ref="B17:B18"/>
    <mergeCell ref="K17:K18"/>
    <mergeCell ref="L17:L18"/>
    <mergeCell ref="M17:M18"/>
    <mergeCell ref="N17:N18"/>
    <mergeCell ref="O17:O18"/>
    <mergeCell ref="P17:P18"/>
    <mergeCell ref="Q17:Q18"/>
    <mergeCell ref="R13:R14"/>
    <mergeCell ref="A15:A16"/>
    <mergeCell ref="B15:B16"/>
    <mergeCell ref="K15:K16"/>
    <mergeCell ref="L15:L16"/>
    <mergeCell ref="M15:M16"/>
    <mergeCell ref="N15:N16"/>
    <mergeCell ref="O15:O16"/>
    <mergeCell ref="P15:P16"/>
    <mergeCell ref="Q15:Q16"/>
    <mergeCell ref="R15:R16"/>
    <mergeCell ref="A13:A14"/>
    <mergeCell ref="B13:B14"/>
    <mergeCell ref="K13:K14"/>
    <mergeCell ref="L13:L14"/>
    <mergeCell ref="M13:M14"/>
    <mergeCell ref="N13:N14"/>
    <mergeCell ref="O13:O14"/>
    <mergeCell ref="P13:P14"/>
    <mergeCell ref="Q13:Q14"/>
    <mergeCell ref="R9:R10"/>
    <mergeCell ref="A11:A12"/>
    <mergeCell ref="B11:B12"/>
    <mergeCell ref="K11:K12"/>
    <mergeCell ref="L11:L12"/>
    <mergeCell ref="M11:M12"/>
    <mergeCell ref="N11:N12"/>
    <mergeCell ref="O11:O12"/>
    <mergeCell ref="P11:P12"/>
    <mergeCell ref="Q11:Q12"/>
    <mergeCell ref="R11:R12"/>
    <mergeCell ref="A9:A10"/>
    <mergeCell ref="B9:B10"/>
    <mergeCell ref="K9:K10"/>
    <mergeCell ref="L9:L10"/>
    <mergeCell ref="M9:M10"/>
    <mergeCell ref="N9:N10"/>
    <mergeCell ref="O9:O10"/>
    <mergeCell ref="P9:P10"/>
    <mergeCell ref="Q9:Q10"/>
    <mergeCell ref="A1:M1"/>
    <mergeCell ref="B3:L3"/>
    <mergeCell ref="M3:N3"/>
    <mergeCell ref="A5:A8"/>
    <mergeCell ref="B5:B8"/>
    <mergeCell ref="C5:D8"/>
    <mergeCell ref="E5:J6"/>
    <mergeCell ref="K5:K8"/>
    <mergeCell ref="L5:L8"/>
    <mergeCell ref="M5:M8"/>
    <mergeCell ref="N5:R5"/>
    <mergeCell ref="N6:R6"/>
    <mergeCell ref="E7:E8"/>
    <mergeCell ref="F7:F8"/>
    <mergeCell ref="G7:G8"/>
    <mergeCell ref="H7:H8"/>
    <mergeCell ref="I7:I8"/>
    <mergeCell ref="J7:J8"/>
    <mergeCell ref="N7:N8"/>
    <mergeCell ref="O7:P7"/>
    <mergeCell ref="Q7:Q8"/>
    <mergeCell ref="R7:R8"/>
  </mergeCells>
  <conditionalFormatting sqref="E20:G34 E39:G46 E51:H52 E49:G50 J51:J52">
    <cfRule type="cellIs" dxfId="136" priority="15" operator="equal">
      <formula>"X"</formula>
    </cfRule>
  </conditionalFormatting>
  <conditionalFormatting sqref="E9:G10">
    <cfRule type="cellIs" dxfId="135" priority="16" operator="equal">
      <formula>"X"</formula>
    </cfRule>
  </conditionalFormatting>
  <conditionalFormatting sqref="E12:G12">
    <cfRule type="cellIs" dxfId="134" priority="14" operator="equal">
      <formula>"X"</formula>
    </cfRule>
  </conditionalFormatting>
  <conditionalFormatting sqref="E18:G18">
    <cfRule type="cellIs" dxfId="133" priority="11" operator="equal">
      <formula>"X"</formula>
    </cfRule>
  </conditionalFormatting>
  <conditionalFormatting sqref="E14:G14 E13">
    <cfRule type="cellIs" dxfId="132" priority="13" operator="equal">
      <formula>"X"</formula>
    </cfRule>
  </conditionalFormatting>
  <conditionalFormatting sqref="E16:G16">
    <cfRule type="cellIs" dxfId="131" priority="12" operator="equal">
      <formula>"X"</formula>
    </cfRule>
  </conditionalFormatting>
  <conditionalFormatting sqref="E37:G38">
    <cfRule type="cellIs" dxfId="130" priority="10" operator="equal">
      <formula>"X"</formula>
    </cfRule>
  </conditionalFormatting>
  <conditionalFormatting sqref="E35:G36">
    <cfRule type="cellIs" dxfId="129" priority="9" operator="equal">
      <formula>"X"</formula>
    </cfRule>
  </conditionalFormatting>
  <conditionalFormatting sqref="E47:G48">
    <cfRule type="cellIs" dxfId="128" priority="8" operator="equal">
      <formula>"X"</formula>
    </cfRule>
  </conditionalFormatting>
  <conditionalFormatting sqref="E17:G17">
    <cfRule type="cellIs" dxfId="127" priority="7" operator="equal">
      <formula>"X"</formula>
    </cfRule>
  </conditionalFormatting>
  <conditionalFormatting sqref="F11:G11">
    <cfRule type="cellIs" dxfId="126" priority="6" operator="equal">
      <formula>"X"</formula>
    </cfRule>
  </conditionalFormatting>
  <conditionalFormatting sqref="F15:G15">
    <cfRule type="cellIs" dxfId="125" priority="5" operator="equal">
      <formula>"X"</formula>
    </cfRule>
  </conditionalFormatting>
  <conditionalFormatting sqref="E19:G19">
    <cfRule type="cellIs" dxfId="124" priority="4" operator="equal">
      <formula>"X"</formula>
    </cfRule>
  </conditionalFormatting>
  <conditionalFormatting sqref="H9:H50 J9:J50">
    <cfRule type="cellIs" dxfId="123" priority="3" operator="equal">
      <formula>"X"</formula>
    </cfRule>
  </conditionalFormatting>
  <conditionalFormatting sqref="I51:I52">
    <cfRule type="cellIs" dxfId="122" priority="2" operator="equal">
      <formula>"X"</formula>
    </cfRule>
  </conditionalFormatting>
  <conditionalFormatting sqref="I9:I50">
    <cfRule type="cellIs" dxfId="121" priority="1" operator="equal">
      <formula>"X"</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3"/>
  <sheetViews>
    <sheetView topLeftCell="B1" zoomScale="70" zoomScaleNormal="70" workbookViewId="0">
      <selection activeCell="U1" sqref="U1"/>
    </sheetView>
  </sheetViews>
  <sheetFormatPr baseColWidth="10" defaultRowHeight="15" x14ac:dyDescent="0.25"/>
  <cols>
    <col min="1" max="1" width="77.5703125" customWidth="1"/>
    <col min="3" max="3" width="20.140625" customWidth="1"/>
    <col min="15" max="15" width="22" customWidth="1"/>
  </cols>
  <sheetData>
    <row r="1" spans="1:19" x14ac:dyDescent="0.25">
      <c r="A1" s="486" t="s">
        <v>69</v>
      </c>
      <c r="B1" s="487"/>
      <c r="C1" s="487"/>
      <c r="D1" s="487"/>
      <c r="E1" s="487"/>
      <c r="F1" s="487"/>
      <c r="G1" s="487"/>
      <c r="H1" s="487"/>
      <c r="I1" s="487"/>
      <c r="J1" s="487"/>
      <c r="K1" s="487"/>
      <c r="L1" s="487"/>
      <c r="M1" s="487"/>
      <c r="N1" s="57"/>
      <c r="O1" s="57"/>
      <c r="P1" s="57"/>
      <c r="Q1" s="57"/>
      <c r="R1" s="58"/>
      <c r="S1" s="56"/>
    </row>
    <row r="2" spans="1:19" ht="15.75" thickBot="1" x14ac:dyDescent="0.3">
      <c r="A2" s="59"/>
      <c r="B2" s="60"/>
      <c r="C2" s="61"/>
      <c r="D2" s="60"/>
      <c r="E2" s="60"/>
      <c r="F2" s="60"/>
      <c r="G2" s="60"/>
      <c r="H2" s="60"/>
      <c r="I2" s="60"/>
      <c r="J2" s="60"/>
      <c r="K2" s="60"/>
      <c r="L2" s="60"/>
      <c r="M2" s="60"/>
      <c r="N2" s="62"/>
      <c r="O2" s="62"/>
      <c r="P2" s="62"/>
      <c r="Q2" s="62"/>
      <c r="R2" s="58"/>
      <c r="S2" s="56"/>
    </row>
    <row r="3" spans="1:19" ht="38.25" x14ac:dyDescent="0.25">
      <c r="A3" s="112" t="s">
        <v>360</v>
      </c>
      <c r="B3" s="499"/>
      <c r="C3" s="499"/>
      <c r="D3" s="499"/>
      <c r="E3" s="499"/>
      <c r="F3" s="499"/>
      <c r="G3" s="499"/>
      <c r="H3" s="499"/>
      <c r="I3" s="499"/>
      <c r="J3" s="499"/>
      <c r="K3" s="499"/>
      <c r="L3" s="499"/>
      <c r="M3" s="499"/>
      <c r="N3" s="36" t="s">
        <v>34</v>
      </c>
      <c r="O3" s="264">
        <v>43946</v>
      </c>
      <c r="P3" s="56"/>
      <c r="Q3" s="56"/>
      <c r="R3" s="56"/>
      <c r="S3" s="56"/>
    </row>
    <row r="4" spans="1:19" ht="15.75" thickBot="1" x14ac:dyDescent="0.3">
      <c r="A4" s="63"/>
      <c r="B4" s="63"/>
      <c r="C4" s="64"/>
      <c r="D4" s="63"/>
      <c r="E4" s="65"/>
      <c r="F4" s="65"/>
      <c r="G4" s="65"/>
      <c r="H4" s="65"/>
      <c r="I4" s="65"/>
      <c r="J4" s="65"/>
      <c r="K4" s="63"/>
      <c r="L4" s="63"/>
      <c r="M4" s="63"/>
      <c r="N4" s="58"/>
      <c r="O4" s="58"/>
      <c r="P4" s="58"/>
      <c r="Q4" s="58"/>
      <c r="R4" s="58"/>
      <c r="S4" s="63"/>
    </row>
    <row r="5" spans="1:19" x14ac:dyDescent="0.25">
      <c r="A5" s="528" t="s">
        <v>71</v>
      </c>
      <c r="B5" s="528" t="s">
        <v>72</v>
      </c>
      <c r="C5" s="528" t="s">
        <v>1</v>
      </c>
      <c r="D5" s="528"/>
      <c r="E5" s="613" t="s">
        <v>73</v>
      </c>
      <c r="F5" s="614"/>
      <c r="G5" s="614"/>
      <c r="H5" s="614"/>
      <c r="I5" s="614"/>
      <c r="J5" s="615"/>
      <c r="K5" s="441" t="s">
        <v>74</v>
      </c>
      <c r="L5" s="441" t="s">
        <v>75</v>
      </c>
      <c r="M5" s="441" t="s">
        <v>35</v>
      </c>
      <c r="N5" s="616" t="s">
        <v>36</v>
      </c>
      <c r="O5" s="616"/>
      <c r="P5" s="616"/>
      <c r="Q5" s="616"/>
      <c r="R5" s="616"/>
      <c r="S5" s="63"/>
    </row>
    <row r="6" spans="1:19" x14ac:dyDescent="0.25">
      <c r="A6" s="528"/>
      <c r="B6" s="528"/>
      <c r="C6" s="528"/>
      <c r="D6" s="528"/>
      <c r="E6" s="613"/>
      <c r="F6" s="614"/>
      <c r="G6" s="614"/>
      <c r="H6" s="614"/>
      <c r="I6" s="614"/>
      <c r="J6" s="615"/>
      <c r="K6" s="442"/>
      <c r="L6" s="442"/>
      <c r="M6" s="442"/>
      <c r="N6" s="528" t="s">
        <v>37</v>
      </c>
      <c r="O6" s="528"/>
      <c r="P6" s="528"/>
      <c r="Q6" s="528"/>
      <c r="R6" s="528"/>
      <c r="S6" s="63"/>
    </row>
    <row r="7" spans="1:19" x14ac:dyDescent="0.25">
      <c r="A7" s="528"/>
      <c r="B7" s="528"/>
      <c r="C7" s="528"/>
      <c r="D7" s="528"/>
      <c r="E7" s="528" t="s">
        <v>31</v>
      </c>
      <c r="F7" s="528" t="s">
        <v>52</v>
      </c>
      <c r="G7" s="528" t="s">
        <v>32</v>
      </c>
      <c r="H7" s="528" t="s">
        <v>64</v>
      </c>
      <c r="I7" s="528" t="s">
        <v>65</v>
      </c>
      <c r="J7" s="528" t="s">
        <v>66</v>
      </c>
      <c r="K7" s="442"/>
      <c r="L7" s="442"/>
      <c r="M7" s="442"/>
      <c r="N7" s="617" t="s">
        <v>38</v>
      </c>
      <c r="O7" s="528" t="s">
        <v>39</v>
      </c>
      <c r="P7" s="528"/>
      <c r="Q7" s="617" t="s">
        <v>40</v>
      </c>
      <c r="R7" s="617" t="s">
        <v>41</v>
      </c>
      <c r="S7" s="63"/>
    </row>
    <row r="8" spans="1:19" ht="25.5" x14ac:dyDescent="0.25">
      <c r="A8" s="528"/>
      <c r="B8" s="528"/>
      <c r="C8" s="528"/>
      <c r="D8" s="528"/>
      <c r="E8" s="528"/>
      <c r="F8" s="528"/>
      <c r="G8" s="528"/>
      <c r="H8" s="528"/>
      <c r="I8" s="528"/>
      <c r="J8" s="528"/>
      <c r="K8" s="443"/>
      <c r="L8" s="443"/>
      <c r="M8" s="443"/>
      <c r="N8" s="443"/>
      <c r="O8" s="40" t="s">
        <v>42</v>
      </c>
      <c r="P8" s="40" t="s">
        <v>43</v>
      </c>
      <c r="Q8" s="443"/>
      <c r="R8" s="443"/>
      <c r="S8" s="63"/>
    </row>
    <row r="9" spans="1:19" x14ac:dyDescent="0.25">
      <c r="A9" s="537" t="s">
        <v>361</v>
      </c>
      <c r="B9" s="539" t="s">
        <v>206</v>
      </c>
      <c r="C9" s="237" t="s">
        <v>4</v>
      </c>
      <c r="D9" s="238">
        <v>2</v>
      </c>
      <c r="E9" s="239">
        <v>0</v>
      </c>
      <c r="F9" s="239">
        <v>0</v>
      </c>
      <c r="G9" s="239">
        <v>0</v>
      </c>
      <c r="H9" s="240">
        <v>0</v>
      </c>
      <c r="I9" s="240">
        <v>0</v>
      </c>
      <c r="J9" s="240">
        <v>1</v>
      </c>
      <c r="K9" s="427">
        <v>2</v>
      </c>
      <c r="L9" s="427" t="s">
        <v>140</v>
      </c>
      <c r="M9" s="427" t="s">
        <v>127</v>
      </c>
      <c r="N9" s="630"/>
      <c r="O9" s="618"/>
      <c r="P9" s="618"/>
      <c r="Q9" s="620"/>
      <c r="R9" s="618"/>
      <c r="S9" s="265"/>
    </row>
    <row r="10" spans="1:19" x14ac:dyDescent="0.25">
      <c r="A10" s="538"/>
      <c r="B10" s="540"/>
      <c r="C10" s="173" t="s">
        <v>79</v>
      </c>
      <c r="D10" s="241">
        <f>E10+F10+G10+H10+I10+J10</f>
        <v>1</v>
      </c>
      <c r="E10" s="130">
        <v>0</v>
      </c>
      <c r="F10" s="130">
        <v>0</v>
      </c>
      <c r="G10" s="130">
        <v>1</v>
      </c>
      <c r="H10" s="23"/>
      <c r="I10" s="23"/>
      <c r="J10" s="23"/>
      <c r="K10" s="428"/>
      <c r="L10" s="428"/>
      <c r="M10" s="428"/>
      <c r="N10" s="632"/>
      <c r="O10" s="619"/>
      <c r="P10" s="619"/>
      <c r="Q10" s="621"/>
      <c r="R10" s="619"/>
      <c r="S10" s="265"/>
    </row>
    <row r="11" spans="1:19" x14ac:dyDescent="0.25">
      <c r="A11" s="537" t="s">
        <v>362</v>
      </c>
      <c r="B11" s="539"/>
      <c r="C11" s="237" t="s">
        <v>4</v>
      </c>
      <c r="D11" s="238">
        <v>1</v>
      </c>
      <c r="E11" s="239">
        <v>1</v>
      </c>
      <c r="F11" s="242">
        <v>0</v>
      </c>
      <c r="G11" s="242">
        <v>0</v>
      </c>
      <c r="H11" s="243">
        <v>0</v>
      </c>
      <c r="I11" s="243">
        <v>0</v>
      </c>
      <c r="J11" s="243">
        <v>0</v>
      </c>
      <c r="K11" s="427">
        <v>8</v>
      </c>
      <c r="L11" s="427" t="s">
        <v>363</v>
      </c>
      <c r="M11" s="427" t="s">
        <v>144</v>
      </c>
      <c r="N11" s="630"/>
      <c r="O11" s="618"/>
      <c r="P11" s="618"/>
      <c r="Q11" s="620"/>
      <c r="R11" s="618"/>
      <c r="S11" s="265"/>
    </row>
    <row r="12" spans="1:19" x14ac:dyDescent="0.25">
      <c r="A12" s="545"/>
      <c r="B12" s="629"/>
      <c r="C12" s="173" t="s">
        <v>79</v>
      </c>
      <c r="D12" s="241">
        <f>E12+F12+G12+H12+I12+J12</f>
        <v>1</v>
      </c>
      <c r="E12" s="130">
        <v>0</v>
      </c>
      <c r="F12" s="171">
        <v>0</v>
      </c>
      <c r="G12" s="171">
        <v>0</v>
      </c>
      <c r="H12" s="244"/>
      <c r="I12" s="244"/>
      <c r="J12" s="244">
        <v>1</v>
      </c>
      <c r="K12" s="544"/>
      <c r="L12" s="544"/>
      <c r="M12" s="544"/>
      <c r="N12" s="631"/>
      <c r="O12" s="633"/>
      <c r="P12" s="633"/>
      <c r="Q12" s="634"/>
      <c r="R12" s="633"/>
      <c r="S12" s="265"/>
    </row>
    <row r="13" spans="1:19" x14ac:dyDescent="0.25">
      <c r="A13" s="545"/>
      <c r="B13" s="629"/>
      <c r="C13" s="237" t="s">
        <v>4</v>
      </c>
      <c r="D13" s="238">
        <v>1</v>
      </c>
      <c r="E13" s="239">
        <v>0</v>
      </c>
      <c r="F13" s="242">
        <v>0</v>
      </c>
      <c r="G13" s="242">
        <v>0</v>
      </c>
      <c r="H13" s="245">
        <v>0</v>
      </c>
      <c r="I13" s="245">
        <v>0</v>
      </c>
      <c r="J13" s="245">
        <v>0</v>
      </c>
      <c r="K13" s="544"/>
      <c r="L13" s="544"/>
      <c r="M13" s="544"/>
      <c r="N13" s="631"/>
      <c r="O13" s="633"/>
      <c r="P13" s="633"/>
      <c r="Q13" s="634"/>
      <c r="R13" s="633"/>
      <c r="S13" s="265"/>
    </row>
    <row r="14" spans="1:19" x14ac:dyDescent="0.25">
      <c r="A14" s="538"/>
      <c r="B14" s="540"/>
      <c r="C14" s="173" t="s">
        <v>79</v>
      </c>
      <c r="D14" s="241">
        <f>E14+F14+G14+H14+I14+J14</f>
        <v>0</v>
      </c>
      <c r="E14" s="130">
        <v>0</v>
      </c>
      <c r="F14" s="171">
        <v>0</v>
      </c>
      <c r="G14" s="171">
        <v>0</v>
      </c>
      <c r="H14" s="246"/>
      <c r="I14" s="246"/>
      <c r="J14" s="246"/>
      <c r="K14" s="428"/>
      <c r="L14" s="428"/>
      <c r="M14" s="428"/>
      <c r="N14" s="632"/>
      <c r="O14" s="619"/>
      <c r="P14" s="619"/>
      <c r="Q14" s="621"/>
      <c r="R14" s="619"/>
      <c r="S14" s="265"/>
    </row>
    <row r="15" spans="1:19" x14ac:dyDescent="0.25">
      <c r="A15" s="537" t="s">
        <v>364</v>
      </c>
      <c r="B15" s="539"/>
      <c r="C15" s="237" t="s">
        <v>4</v>
      </c>
      <c r="D15" s="238">
        <v>2</v>
      </c>
      <c r="E15" s="239">
        <v>0</v>
      </c>
      <c r="F15" s="239">
        <v>0</v>
      </c>
      <c r="G15" s="239">
        <v>0</v>
      </c>
      <c r="H15" s="240">
        <v>0</v>
      </c>
      <c r="I15" s="240">
        <v>0</v>
      </c>
      <c r="J15" s="240">
        <v>0</v>
      </c>
      <c r="K15" s="427">
        <v>8</v>
      </c>
      <c r="L15" s="427" t="s">
        <v>365</v>
      </c>
      <c r="M15" s="427" t="s">
        <v>127</v>
      </c>
      <c r="N15" s="630"/>
      <c r="O15" s="618"/>
      <c r="P15" s="618"/>
      <c r="Q15" s="620"/>
      <c r="R15" s="618"/>
      <c r="S15" s="265"/>
    </row>
    <row r="16" spans="1:19" x14ac:dyDescent="0.25">
      <c r="A16" s="545"/>
      <c r="B16" s="629"/>
      <c r="C16" s="173" t="s">
        <v>79</v>
      </c>
      <c r="D16" s="241">
        <f>E16+F16+G16+H16+I16+J16</f>
        <v>2</v>
      </c>
      <c r="E16" s="130">
        <v>0</v>
      </c>
      <c r="F16" s="130">
        <v>0</v>
      </c>
      <c r="G16" s="130">
        <v>1</v>
      </c>
      <c r="H16" s="247"/>
      <c r="I16" s="247"/>
      <c r="J16" s="247">
        <v>1</v>
      </c>
      <c r="K16" s="544"/>
      <c r="L16" s="544"/>
      <c r="M16" s="544"/>
      <c r="N16" s="631"/>
      <c r="O16" s="633"/>
      <c r="P16" s="633"/>
      <c r="Q16" s="634"/>
      <c r="R16" s="633"/>
      <c r="S16" s="265"/>
    </row>
    <row r="17" spans="1:19" x14ac:dyDescent="0.25">
      <c r="A17" s="545"/>
      <c r="B17" s="629"/>
      <c r="C17" s="237" t="s">
        <v>4</v>
      </c>
      <c r="D17" s="238">
        <v>3</v>
      </c>
      <c r="E17" s="239">
        <v>0</v>
      </c>
      <c r="F17" s="239">
        <v>0</v>
      </c>
      <c r="G17" s="239">
        <v>0</v>
      </c>
      <c r="H17" s="248">
        <v>0</v>
      </c>
      <c r="I17" s="248">
        <v>0</v>
      </c>
      <c r="J17" s="248">
        <v>0</v>
      </c>
      <c r="K17" s="544"/>
      <c r="L17" s="544"/>
      <c r="M17" s="544"/>
      <c r="N17" s="631"/>
      <c r="O17" s="633"/>
      <c r="P17" s="633"/>
      <c r="Q17" s="634"/>
      <c r="R17" s="633"/>
      <c r="S17" s="265"/>
    </row>
    <row r="18" spans="1:19" x14ac:dyDescent="0.25">
      <c r="A18" s="538"/>
      <c r="B18" s="540"/>
      <c r="C18" s="173" t="s">
        <v>79</v>
      </c>
      <c r="D18" s="241">
        <f>E18+F18+G18+H18+I18+J18</f>
        <v>2</v>
      </c>
      <c r="E18" s="130">
        <v>0</v>
      </c>
      <c r="F18" s="130">
        <v>0</v>
      </c>
      <c r="G18" s="130">
        <v>2</v>
      </c>
      <c r="H18" s="23"/>
      <c r="I18" s="23"/>
      <c r="J18" s="23"/>
      <c r="K18" s="428"/>
      <c r="L18" s="428"/>
      <c r="M18" s="428"/>
      <c r="N18" s="632"/>
      <c r="O18" s="619"/>
      <c r="P18" s="619"/>
      <c r="Q18" s="621"/>
      <c r="R18" s="619"/>
      <c r="S18" s="265"/>
    </row>
    <row r="19" spans="1:19" x14ac:dyDescent="0.25">
      <c r="A19" s="635" t="s">
        <v>366</v>
      </c>
      <c r="B19" s="539"/>
      <c r="C19" s="237" t="s">
        <v>4</v>
      </c>
      <c r="D19" s="238">
        <v>2</v>
      </c>
      <c r="E19" s="239">
        <v>0</v>
      </c>
      <c r="F19" s="242">
        <v>0</v>
      </c>
      <c r="G19" s="242">
        <v>0</v>
      </c>
      <c r="H19" s="243">
        <v>0</v>
      </c>
      <c r="I19" s="243">
        <v>0</v>
      </c>
      <c r="J19" s="243">
        <v>1</v>
      </c>
      <c r="K19" s="427">
        <v>8</v>
      </c>
      <c r="L19" s="427" t="s">
        <v>365</v>
      </c>
      <c r="M19" s="427" t="s">
        <v>127</v>
      </c>
      <c r="N19" s="630"/>
      <c r="O19" s="618"/>
      <c r="P19" s="618"/>
      <c r="Q19" s="620"/>
      <c r="R19" s="618"/>
      <c r="S19" s="265"/>
    </row>
    <row r="20" spans="1:19" x14ac:dyDescent="0.25">
      <c r="A20" s="635"/>
      <c r="B20" s="629"/>
      <c r="C20" s="173" t="s">
        <v>79</v>
      </c>
      <c r="D20" s="241">
        <f>E20+F20+G20+H20+I20+J20</f>
        <v>2</v>
      </c>
      <c r="E20" s="130">
        <v>0</v>
      </c>
      <c r="F20" s="171">
        <v>0</v>
      </c>
      <c r="G20" s="171">
        <v>1</v>
      </c>
      <c r="H20" s="244"/>
      <c r="I20" s="244"/>
      <c r="J20" s="244">
        <v>1</v>
      </c>
      <c r="K20" s="544"/>
      <c r="L20" s="544"/>
      <c r="M20" s="544"/>
      <c r="N20" s="631"/>
      <c r="O20" s="633"/>
      <c r="P20" s="633"/>
      <c r="Q20" s="634"/>
      <c r="R20" s="633"/>
      <c r="S20" s="265"/>
    </row>
    <row r="21" spans="1:19" x14ac:dyDescent="0.25">
      <c r="A21" s="635"/>
      <c r="B21" s="629"/>
      <c r="C21" s="237" t="s">
        <v>4</v>
      </c>
      <c r="D21" s="238">
        <v>1</v>
      </c>
      <c r="E21" s="239">
        <v>0</v>
      </c>
      <c r="F21" s="242">
        <v>0</v>
      </c>
      <c r="G21" s="242">
        <v>0</v>
      </c>
      <c r="H21" s="245">
        <v>0</v>
      </c>
      <c r="I21" s="245">
        <v>0</v>
      </c>
      <c r="J21" s="245">
        <v>0</v>
      </c>
      <c r="K21" s="544"/>
      <c r="L21" s="544"/>
      <c r="M21" s="544"/>
      <c r="N21" s="631"/>
      <c r="O21" s="633"/>
      <c r="P21" s="633"/>
      <c r="Q21" s="634"/>
      <c r="R21" s="633"/>
      <c r="S21" s="265"/>
    </row>
    <row r="22" spans="1:19" x14ac:dyDescent="0.25">
      <c r="A22" s="635"/>
      <c r="B22" s="540"/>
      <c r="C22" s="173" t="s">
        <v>79</v>
      </c>
      <c r="D22" s="241">
        <f>E22+F22+G22+H22+I22+J22</f>
        <v>0</v>
      </c>
      <c r="E22" s="130">
        <v>0</v>
      </c>
      <c r="F22" s="171">
        <v>0</v>
      </c>
      <c r="G22" s="171">
        <v>0</v>
      </c>
      <c r="H22" s="246"/>
      <c r="I22" s="246"/>
      <c r="J22" s="246"/>
      <c r="K22" s="428"/>
      <c r="L22" s="428"/>
      <c r="M22" s="428"/>
      <c r="N22" s="632"/>
      <c r="O22" s="619"/>
      <c r="P22" s="619"/>
      <c r="Q22" s="621"/>
      <c r="R22" s="619"/>
      <c r="S22" s="265"/>
    </row>
    <row r="23" spans="1:19" x14ac:dyDescent="0.25">
      <c r="A23" s="552" t="s">
        <v>367</v>
      </c>
      <c r="B23" s="539"/>
      <c r="C23" s="237" t="s">
        <v>4</v>
      </c>
      <c r="D23" s="249">
        <f>E23+F23+G23</f>
        <v>1</v>
      </c>
      <c r="E23" s="239">
        <v>0</v>
      </c>
      <c r="F23" s="242">
        <v>1</v>
      </c>
      <c r="G23" s="242">
        <v>0</v>
      </c>
      <c r="H23" s="243">
        <v>0</v>
      </c>
      <c r="I23" s="243">
        <v>0</v>
      </c>
      <c r="J23" s="243">
        <v>0</v>
      </c>
      <c r="K23" s="427">
        <v>3</v>
      </c>
      <c r="L23" s="427" t="s">
        <v>81</v>
      </c>
      <c r="M23" s="427" t="s">
        <v>45</v>
      </c>
      <c r="N23" s="250"/>
      <c r="O23" s="251"/>
      <c r="P23" s="251"/>
      <c r="Q23" s="252"/>
      <c r="R23" s="251"/>
      <c r="S23" s="265"/>
    </row>
    <row r="24" spans="1:19" x14ac:dyDescent="0.25">
      <c r="A24" s="637"/>
      <c r="B24" s="629"/>
      <c r="C24" s="173" t="s">
        <v>79</v>
      </c>
      <c r="D24" s="241">
        <f>E24+F24+G24+H24+I24+J24</f>
        <v>1</v>
      </c>
      <c r="E24" s="130"/>
      <c r="F24" s="171"/>
      <c r="G24" s="171">
        <v>1</v>
      </c>
      <c r="H24" s="244"/>
      <c r="I24" s="244"/>
      <c r="J24" s="244"/>
      <c r="K24" s="544"/>
      <c r="L24" s="544"/>
      <c r="M24" s="544"/>
      <c r="N24" s="250"/>
      <c r="O24" s="251"/>
      <c r="P24" s="251"/>
      <c r="Q24" s="252"/>
      <c r="R24" s="251"/>
      <c r="S24" s="265"/>
    </row>
    <row r="25" spans="1:19" x14ac:dyDescent="0.25">
      <c r="A25" s="637"/>
      <c r="B25" s="629"/>
      <c r="C25" s="237" t="s">
        <v>4</v>
      </c>
      <c r="D25" s="238">
        <v>2</v>
      </c>
      <c r="E25" s="239">
        <v>0</v>
      </c>
      <c r="F25" s="242">
        <v>0</v>
      </c>
      <c r="G25" s="242">
        <v>0</v>
      </c>
      <c r="H25" s="245">
        <v>0</v>
      </c>
      <c r="I25" s="245">
        <v>0</v>
      </c>
      <c r="J25" s="245">
        <v>0</v>
      </c>
      <c r="K25" s="544"/>
      <c r="L25" s="544"/>
      <c r="M25" s="544"/>
      <c r="N25" s="250"/>
      <c r="O25" s="251"/>
      <c r="P25" s="251"/>
      <c r="Q25" s="252"/>
      <c r="R25" s="251"/>
      <c r="S25" s="265"/>
    </row>
    <row r="26" spans="1:19" x14ac:dyDescent="0.25">
      <c r="A26" s="637"/>
      <c r="B26" s="629"/>
      <c r="C26" s="173" t="s">
        <v>79</v>
      </c>
      <c r="D26" s="241">
        <f>E26+F26+G26+H26+I26+J26</f>
        <v>2</v>
      </c>
      <c r="E26" s="130"/>
      <c r="F26" s="171">
        <v>1</v>
      </c>
      <c r="G26" s="171"/>
      <c r="H26" s="244"/>
      <c r="I26" s="244"/>
      <c r="J26" s="244">
        <v>1</v>
      </c>
      <c r="K26" s="544"/>
      <c r="L26" s="544"/>
      <c r="M26" s="544"/>
      <c r="N26" s="250"/>
      <c r="O26" s="251"/>
      <c r="P26" s="251"/>
      <c r="Q26" s="252"/>
      <c r="R26" s="251"/>
      <c r="S26" s="265"/>
    </row>
    <row r="27" spans="1:19" x14ac:dyDescent="0.25">
      <c r="A27" s="637"/>
      <c r="B27" s="629"/>
      <c r="C27" s="237" t="s">
        <v>4</v>
      </c>
      <c r="D27" s="249">
        <v>2</v>
      </c>
      <c r="E27" s="239">
        <v>0</v>
      </c>
      <c r="F27" s="242">
        <v>0</v>
      </c>
      <c r="G27" s="242">
        <v>0</v>
      </c>
      <c r="H27" s="245">
        <v>0</v>
      </c>
      <c r="I27" s="245">
        <v>0</v>
      </c>
      <c r="J27" s="245">
        <v>1</v>
      </c>
      <c r="K27" s="544"/>
      <c r="L27" s="544"/>
      <c r="M27" s="544"/>
      <c r="N27" s="630"/>
      <c r="O27" s="618"/>
      <c r="P27" s="618"/>
      <c r="Q27" s="620"/>
      <c r="R27" s="618"/>
      <c r="S27" s="265"/>
    </row>
    <row r="28" spans="1:19" x14ac:dyDescent="0.25">
      <c r="A28" s="553"/>
      <c r="B28" s="540"/>
      <c r="C28" s="173" t="s">
        <v>79</v>
      </c>
      <c r="D28" s="241">
        <f>E28+F28+G28+H28+I28+J28</f>
        <v>0</v>
      </c>
      <c r="E28" s="130">
        <v>0</v>
      </c>
      <c r="F28" s="171">
        <v>0</v>
      </c>
      <c r="G28" s="171">
        <v>0</v>
      </c>
      <c r="H28" s="246"/>
      <c r="I28" s="246"/>
      <c r="J28" s="246"/>
      <c r="K28" s="428"/>
      <c r="L28" s="428"/>
      <c r="M28" s="428"/>
      <c r="N28" s="632"/>
      <c r="O28" s="619"/>
      <c r="P28" s="619"/>
      <c r="Q28" s="621"/>
      <c r="R28" s="619"/>
      <c r="S28" s="265"/>
    </row>
    <row r="29" spans="1:19" x14ac:dyDescent="0.25">
      <c r="A29" s="537" t="s">
        <v>368</v>
      </c>
      <c r="B29" s="539"/>
      <c r="C29" s="237" t="s">
        <v>4</v>
      </c>
      <c r="D29" s="238">
        <v>2</v>
      </c>
      <c r="E29" s="253">
        <v>0</v>
      </c>
      <c r="F29" s="254">
        <v>0</v>
      </c>
      <c r="G29" s="254">
        <v>0</v>
      </c>
      <c r="H29" s="255">
        <v>0</v>
      </c>
      <c r="I29" s="255">
        <v>0</v>
      </c>
      <c r="J29" s="255">
        <v>0</v>
      </c>
      <c r="K29" s="427">
        <v>8</v>
      </c>
      <c r="L29" s="420" t="s">
        <v>369</v>
      </c>
      <c r="M29" s="420" t="s">
        <v>144</v>
      </c>
      <c r="N29" s="630"/>
      <c r="O29" s="618"/>
      <c r="P29" s="618"/>
      <c r="Q29" s="620"/>
      <c r="R29" s="618"/>
      <c r="S29" s="265"/>
    </row>
    <row r="30" spans="1:19" x14ac:dyDescent="0.25">
      <c r="A30" s="545"/>
      <c r="B30" s="629"/>
      <c r="C30" s="173" t="s">
        <v>79</v>
      </c>
      <c r="D30" s="241">
        <f>E30+F30+G30+H30+I30+J30</f>
        <v>2</v>
      </c>
      <c r="E30" s="256">
        <v>0</v>
      </c>
      <c r="F30" s="257">
        <v>0</v>
      </c>
      <c r="G30" s="257">
        <v>1</v>
      </c>
      <c r="H30" s="258"/>
      <c r="I30" s="258"/>
      <c r="J30" s="258">
        <v>1</v>
      </c>
      <c r="K30" s="544"/>
      <c r="L30" s="636"/>
      <c r="M30" s="636"/>
      <c r="N30" s="631"/>
      <c r="O30" s="633"/>
      <c r="P30" s="633"/>
      <c r="Q30" s="634"/>
      <c r="R30" s="633"/>
      <c r="S30" s="265"/>
    </row>
    <row r="31" spans="1:19" x14ac:dyDescent="0.25">
      <c r="A31" s="545"/>
      <c r="B31" s="629"/>
      <c r="C31" s="237" t="s">
        <v>4</v>
      </c>
      <c r="D31" s="238">
        <v>4</v>
      </c>
      <c r="E31" s="253">
        <v>0</v>
      </c>
      <c r="F31" s="254">
        <v>0</v>
      </c>
      <c r="G31" s="254">
        <v>0</v>
      </c>
      <c r="H31" s="259">
        <v>0</v>
      </c>
      <c r="I31" s="259">
        <v>0</v>
      </c>
      <c r="J31" s="259">
        <v>0</v>
      </c>
      <c r="K31" s="544"/>
      <c r="L31" s="636"/>
      <c r="M31" s="636"/>
      <c r="N31" s="631"/>
      <c r="O31" s="633"/>
      <c r="P31" s="633"/>
      <c r="Q31" s="634"/>
      <c r="R31" s="633"/>
      <c r="S31" s="265"/>
    </row>
    <row r="32" spans="1:19" x14ac:dyDescent="0.25">
      <c r="A32" s="538"/>
      <c r="B32" s="540"/>
      <c r="C32" s="173" t="s">
        <v>79</v>
      </c>
      <c r="D32" s="241">
        <f>E32+F32+G32+H32+I32+J32</f>
        <v>1</v>
      </c>
      <c r="E32" s="256">
        <v>0</v>
      </c>
      <c r="F32" s="257">
        <v>0</v>
      </c>
      <c r="G32" s="257">
        <v>1</v>
      </c>
      <c r="H32" s="260"/>
      <c r="I32" s="260"/>
      <c r="J32" s="260"/>
      <c r="K32" s="428"/>
      <c r="L32" s="421"/>
      <c r="M32" s="421"/>
      <c r="N32" s="632"/>
      <c r="O32" s="619"/>
      <c r="P32" s="619"/>
      <c r="Q32" s="621"/>
      <c r="R32" s="619"/>
      <c r="S32" s="265"/>
    </row>
    <row r="33" spans="1:19" x14ac:dyDescent="0.25">
      <c r="A33" s="537" t="s">
        <v>370</v>
      </c>
      <c r="B33" s="539"/>
      <c r="C33" s="237" t="s">
        <v>4</v>
      </c>
      <c r="D33" s="238">
        <v>2</v>
      </c>
      <c r="E33" s="253">
        <v>0</v>
      </c>
      <c r="F33" s="254">
        <v>0</v>
      </c>
      <c r="G33" s="254">
        <v>0</v>
      </c>
      <c r="H33" s="255">
        <v>0</v>
      </c>
      <c r="I33" s="255">
        <v>0</v>
      </c>
      <c r="J33" s="255">
        <v>0</v>
      </c>
      <c r="K33" s="427">
        <v>8</v>
      </c>
      <c r="L33" s="427" t="s">
        <v>369</v>
      </c>
      <c r="M33" s="427" t="s">
        <v>144</v>
      </c>
      <c r="N33" s="630"/>
      <c r="O33" s="618"/>
      <c r="P33" s="618"/>
      <c r="Q33" s="620"/>
      <c r="R33" s="618"/>
      <c r="S33" s="63"/>
    </row>
    <row r="34" spans="1:19" x14ac:dyDescent="0.25">
      <c r="A34" s="545"/>
      <c r="B34" s="629"/>
      <c r="C34" s="173" t="s">
        <v>79</v>
      </c>
      <c r="D34" s="241">
        <f>E34+F34+G34+H34+I34+J34</f>
        <v>0</v>
      </c>
      <c r="E34" s="256">
        <v>0</v>
      </c>
      <c r="F34" s="257">
        <v>0</v>
      </c>
      <c r="G34" s="257">
        <v>0</v>
      </c>
      <c r="H34" s="258"/>
      <c r="I34" s="258"/>
      <c r="J34" s="258"/>
      <c r="K34" s="544"/>
      <c r="L34" s="544"/>
      <c r="M34" s="544"/>
      <c r="N34" s="631"/>
      <c r="O34" s="633"/>
      <c r="P34" s="633"/>
      <c r="Q34" s="634"/>
      <c r="R34" s="633"/>
      <c r="S34" s="63"/>
    </row>
    <row r="35" spans="1:19" x14ac:dyDescent="0.25">
      <c r="A35" s="545"/>
      <c r="B35" s="629"/>
      <c r="C35" s="237" t="s">
        <v>4</v>
      </c>
      <c r="D35" s="238">
        <v>1</v>
      </c>
      <c r="E35" s="253">
        <v>0</v>
      </c>
      <c r="F35" s="254">
        <v>0</v>
      </c>
      <c r="G35" s="254">
        <v>1</v>
      </c>
      <c r="H35" s="259">
        <v>0</v>
      </c>
      <c r="I35" s="259">
        <v>0</v>
      </c>
      <c r="J35" s="259">
        <v>0</v>
      </c>
      <c r="K35" s="544"/>
      <c r="L35" s="544"/>
      <c r="M35" s="544"/>
      <c r="N35" s="631"/>
      <c r="O35" s="633"/>
      <c r="P35" s="633"/>
      <c r="Q35" s="634"/>
      <c r="R35" s="633"/>
      <c r="S35" s="63"/>
    </row>
    <row r="36" spans="1:19" x14ac:dyDescent="0.25">
      <c r="A36" s="538"/>
      <c r="B36" s="540"/>
      <c r="C36" s="173" t="s">
        <v>79</v>
      </c>
      <c r="D36" s="241">
        <f>E36+F36+G36+H36+I36+J36</f>
        <v>0</v>
      </c>
      <c r="E36" s="256">
        <v>0</v>
      </c>
      <c r="F36" s="257">
        <v>0</v>
      </c>
      <c r="G36" s="257">
        <v>0</v>
      </c>
      <c r="H36" s="260"/>
      <c r="I36" s="260"/>
      <c r="J36" s="260"/>
      <c r="K36" s="428"/>
      <c r="L36" s="428"/>
      <c r="M36" s="428"/>
      <c r="N36" s="632"/>
      <c r="O36" s="619"/>
      <c r="P36" s="619"/>
      <c r="Q36" s="621"/>
      <c r="R36" s="619"/>
      <c r="S36" s="63"/>
    </row>
    <row r="37" spans="1:19" x14ac:dyDescent="0.25">
      <c r="A37" s="537" t="s">
        <v>371</v>
      </c>
      <c r="B37" s="539"/>
      <c r="C37" s="237" t="s">
        <v>4</v>
      </c>
      <c r="D37" s="238">
        <v>1</v>
      </c>
      <c r="E37" s="253">
        <v>0</v>
      </c>
      <c r="F37" s="254">
        <v>0</v>
      </c>
      <c r="G37" s="254">
        <v>0</v>
      </c>
      <c r="H37" s="255">
        <v>0</v>
      </c>
      <c r="I37" s="255">
        <v>0</v>
      </c>
      <c r="J37" s="255">
        <v>0</v>
      </c>
      <c r="K37" s="420">
        <v>8</v>
      </c>
      <c r="L37" s="420" t="s">
        <v>98</v>
      </c>
      <c r="M37" s="420" t="s">
        <v>144</v>
      </c>
      <c r="N37" s="630"/>
      <c r="O37" s="618"/>
      <c r="P37" s="618"/>
      <c r="Q37" s="620"/>
      <c r="R37" s="618"/>
      <c r="S37" s="63"/>
    </row>
    <row r="38" spans="1:19" x14ac:dyDescent="0.25">
      <c r="A38" s="538"/>
      <c r="B38" s="540"/>
      <c r="C38" s="173" t="s">
        <v>79</v>
      </c>
      <c r="D38" s="241">
        <f>E38+F38+G38+H38+I38+J38</f>
        <v>0</v>
      </c>
      <c r="E38" s="256">
        <v>0</v>
      </c>
      <c r="F38" s="257">
        <v>0</v>
      </c>
      <c r="G38" s="257">
        <v>0</v>
      </c>
      <c r="H38" s="260"/>
      <c r="I38" s="260"/>
      <c r="J38" s="260"/>
      <c r="K38" s="421"/>
      <c r="L38" s="421"/>
      <c r="M38" s="421"/>
      <c r="N38" s="632"/>
      <c r="O38" s="619"/>
      <c r="P38" s="619"/>
      <c r="Q38" s="621"/>
      <c r="R38" s="619"/>
      <c r="S38" s="63"/>
    </row>
    <row r="39" spans="1:19" x14ac:dyDescent="0.25">
      <c r="A39" s="537" t="s">
        <v>372</v>
      </c>
      <c r="B39" s="539"/>
      <c r="C39" s="237" t="s">
        <v>4</v>
      </c>
      <c r="D39" s="238">
        <v>2</v>
      </c>
      <c r="E39" s="253">
        <v>0</v>
      </c>
      <c r="F39" s="253">
        <v>0</v>
      </c>
      <c r="G39" s="253">
        <v>0</v>
      </c>
      <c r="H39" s="261">
        <v>0</v>
      </c>
      <c r="I39" s="261">
        <v>0</v>
      </c>
      <c r="J39" s="261">
        <v>0</v>
      </c>
      <c r="K39" s="427">
        <v>8</v>
      </c>
      <c r="L39" s="420" t="s">
        <v>98</v>
      </c>
      <c r="M39" s="427" t="s">
        <v>144</v>
      </c>
      <c r="N39" s="630"/>
      <c r="O39" s="618"/>
      <c r="P39" s="618"/>
      <c r="Q39" s="620"/>
      <c r="R39" s="618"/>
      <c r="S39" s="63"/>
    </row>
    <row r="40" spans="1:19" x14ac:dyDescent="0.25">
      <c r="A40" s="538"/>
      <c r="B40" s="540"/>
      <c r="C40" s="173" t="s">
        <v>79</v>
      </c>
      <c r="D40" s="241">
        <f>E40+F40+G40+H40+I40+J40</f>
        <v>0</v>
      </c>
      <c r="E40" s="256">
        <v>0</v>
      </c>
      <c r="F40" s="256">
        <v>0</v>
      </c>
      <c r="G40" s="256">
        <v>0</v>
      </c>
      <c r="H40" s="262"/>
      <c r="I40" s="262"/>
      <c r="J40" s="262"/>
      <c r="K40" s="428"/>
      <c r="L40" s="421"/>
      <c r="M40" s="428"/>
      <c r="N40" s="632"/>
      <c r="O40" s="619"/>
      <c r="P40" s="619"/>
      <c r="Q40" s="621"/>
      <c r="R40" s="619"/>
      <c r="S40" s="63"/>
    </row>
    <row r="41" spans="1:19" x14ac:dyDescent="0.25">
      <c r="A41" s="537" t="s">
        <v>373</v>
      </c>
      <c r="B41" s="539"/>
      <c r="C41" s="237" t="s">
        <v>4</v>
      </c>
      <c r="D41" s="238">
        <v>2</v>
      </c>
      <c r="E41" s="253">
        <v>0</v>
      </c>
      <c r="F41" s="254">
        <v>0</v>
      </c>
      <c r="G41" s="254">
        <v>0</v>
      </c>
      <c r="H41" s="255">
        <v>0</v>
      </c>
      <c r="I41" s="255">
        <v>0</v>
      </c>
      <c r="J41" s="255">
        <v>0</v>
      </c>
      <c r="K41" s="427">
        <v>8</v>
      </c>
      <c r="L41" s="420" t="s">
        <v>98</v>
      </c>
      <c r="M41" s="427" t="s">
        <v>144</v>
      </c>
      <c r="N41" s="630"/>
      <c r="O41" s="618"/>
      <c r="P41" s="618"/>
      <c r="Q41" s="620"/>
      <c r="R41" s="618"/>
      <c r="S41" s="63"/>
    </row>
    <row r="42" spans="1:19" x14ac:dyDescent="0.25">
      <c r="A42" s="538"/>
      <c r="B42" s="540"/>
      <c r="C42" s="173" t="s">
        <v>79</v>
      </c>
      <c r="D42" s="241">
        <f>E42+F42+G42+H42+I42+J42</f>
        <v>0</v>
      </c>
      <c r="E42" s="256">
        <v>0</v>
      </c>
      <c r="F42" s="257">
        <v>0</v>
      </c>
      <c r="G42" s="257">
        <v>0</v>
      </c>
      <c r="H42" s="260"/>
      <c r="I42" s="260"/>
      <c r="J42" s="260"/>
      <c r="K42" s="428"/>
      <c r="L42" s="421"/>
      <c r="M42" s="428"/>
      <c r="N42" s="632"/>
      <c r="O42" s="619"/>
      <c r="P42" s="619"/>
      <c r="Q42" s="621"/>
      <c r="R42" s="619"/>
      <c r="S42" s="63"/>
    </row>
    <row r="43" spans="1:19" x14ac:dyDescent="0.25">
      <c r="A43" s="537" t="s">
        <v>374</v>
      </c>
      <c r="B43" s="539"/>
      <c r="C43" s="237" t="s">
        <v>4</v>
      </c>
      <c r="D43" s="238">
        <v>1</v>
      </c>
      <c r="E43" s="253">
        <v>0</v>
      </c>
      <c r="F43" s="254">
        <v>1</v>
      </c>
      <c r="G43" s="254">
        <v>0</v>
      </c>
      <c r="H43" s="255">
        <v>0</v>
      </c>
      <c r="I43" s="255">
        <v>0</v>
      </c>
      <c r="J43" s="255">
        <v>0</v>
      </c>
      <c r="K43" s="427">
        <v>8</v>
      </c>
      <c r="L43" s="427" t="s">
        <v>375</v>
      </c>
      <c r="M43" s="427" t="s">
        <v>45</v>
      </c>
      <c r="N43" s="630"/>
      <c r="O43" s="618"/>
      <c r="P43" s="618"/>
      <c r="Q43" s="620"/>
      <c r="R43" s="618"/>
      <c r="S43" s="63"/>
    </row>
    <row r="44" spans="1:19" x14ac:dyDescent="0.25">
      <c r="A44" s="545"/>
      <c r="B44" s="629"/>
      <c r="C44" s="173" t="s">
        <v>79</v>
      </c>
      <c r="D44" s="241">
        <f>E44+F44+G44+H44+I44+J44</f>
        <v>1</v>
      </c>
      <c r="E44" s="256">
        <v>0</v>
      </c>
      <c r="F44" s="257">
        <v>1</v>
      </c>
      <c r="G44" s="257">
        <v>0</v>
      </c>
      <c r="H44" s="258"/>
      <c r="I44" s="258"/>
      <c r="J44" s="258"/>
      <c r="K44" s="544"/>
      <c r="L44" s="544"/>
      <c r="M44" s="544"/>
      <c r="N44" s="631"/>
      <c r="O44" s="633"/>
      <c r="P44" s="633"/>
      <c r="Q44" s="634"/>
      <c r="R44" s="633"/>
      <c r="S44" s="63"/>
    </row>
    <row r="45" spans="1:19" x14ac:dyDescent="0.25">
      <c r="A45" s="545"/>
      <c r="B45" s="629"/>
      <c r="C45" s="237" t="s">
        <v>4</v>
      </c>
      <c r="D45" s="238">
        <v>2</v>
      </c>
      <c r="E45" s="253">
        <v>0</v>
      </c>
      <c r="F45" s="254">
        <v>0</v>
      </c>
      <c r="G45" s="254">
        <v>0</v>
      </c>
      <c r="H45" s="259">
        <v>0</v>
      </c>
      <c r="I45" s="259">
        <v>0</v>
      </c>
      <c r="J45" s="259">
        <v>0</v>
      </c>
      <c r="K45" s="544"/>
      <c r="L45" s="544"/>
      <c r="M45" s="544"/>
      <c r="N45" s="631"/>
      <c r="O45" s="633"/>
      <c r="P45" s="633"/>
      <c r="Q45" s="634"/>
      <c r="R45" s="633"/>
      <c r="S45" s="63"/>
    </row>
    <row r="46" spans="1:19" x14ac:dyDescent="0.25">
      <c r="A46" s="538"/>
      <c r="B46" s="540"/>
      <c r="C46" s="173" t="s">
        <v>79</v>
      </c>
      <c r="D46" s="241">
        <f>E46+F46+G46+H46+I46+J46</f>
        <v>2</v>
      </c>
      <c r="E46" s="256">
        <v>0</v>
      </c>
      <c r="F46" s="257">
        <v>0</v>
      </c>
      <c r="G46" s="257">
        <v>1</v>
      </c>
      <c r="H46" s="260"/>
      <c r="I46" s="260"/>
      <c r="J46" s="260">
        <v>1</v>
      </c>
      <c r="K46" s="428"/>
      <c r="L46" s="428"/>
      <c r="M46" s="428"/>
      <c r="N46" s="632"/>
      <c r="O46" s="619"/>
      <c r="P46" s="619"/>
      <c r="Q46" s="621"/>
      <c r="R46" s="619"/>
      <c r="S46" s="63"/>
    </row>
    <row r="47" spans="1:19" x14ac:dyDescent="0.25">
      <c r="A47" s="537" t="s">
        <v>376</v>
      </c>
      <c r="B47" s="539"/>
      <c r="C47" s="237" t="s">
        <v>4</v>
      </c>
      <c r="D47" s="238">
        <v>2</v>
      </c>
      <c r="E47" s="253">
        <v>0</v>
      </c>
      <c r="F47" s="254">
        <v>0</v>
      </c>
      <c r="G47" s="254">
        <v>0</v>
      </c>
      <c r="H47" s="255">
        <v>0</v>
      </c>
      <c r="I47" s="255">
        <v>0</v>
      </c>
      <c r="J47" s="255">
        <v>0</v>
      </c>
      <c r="K47" s="427">
        <v>8</v>
      </c>
      <c r="L47" s="427" t="s">
        <v>369</v>
      </c>
      <c r="M47" s="427" t="s">
        <v>144</v>
      </c>
      <c r="N47" s="618"/>
      <c r="O47" s="618"/>
      <c r="P47" s="618"/>
      <c r="Q47" s="620"/>
      <c r="R47" s="618"/>
      <c r="S47" s="63"/>
    </row>
    <row r="48" spans="1:19" x14ac:dyDescent="0.25">
      <c r="A48" s="538"/>
      <c r="B48" s="540"/>
      <c r="C48" s="173" t="s">
        <v>79</v>
      </c>
      <c r="D48" s="241">
        <f>E48+F48+G48+H48+I48+J48</f>
        <v>0</v>
      </c>
      <c r="E48" s="256">
        <v>0</v>
      </c>
      <c r="F48" s="257">
        <v>0</v>
      </c>
      <c r="G48" s="257">
        <v>0</v>
      </c>
      <c r="H48" s="260"/>
      <c r="I48" s="260"/>
      <c r="J48" s="260"/>
      <c r="K48" s="428"/>
      <c r="L48" s="428"/>
      <c r="M48" s="428"/>
      <c r="N48" s="619"/>
      <c r="O48" s="619"/>
      <c r="P48" s="619"/>
      <c r="Q48" s="621"/>
      <c r="R48" s="619"/>
      <c r="S48" s="63"/>
    </row>
    <row r="49" spans="1:19" x14ac:dyDescent="0.25">
      <c r="A49" s="537" t="s">
        <v>377</v>
      </c>
      <c r="B49" s="263"/>
      <c r="C49" s="237" t="s">
        <v>4</v>
      </c>
      <c r="D49" s="249">
        <v>1</v>
      </c>
      <c r="E49" s="253">
        <v>0</v>
      </c>
      <c r="F49" s="254">
        <v>0</v>
      </c>
      <c r="G49" s="254">
        <v>0</v>
      </c>
      <c r="H49" s="255">
        <v>0</v>
      </c>
      <c r="I49" s="255">
        <v>0</v>
      </c>
      <c r="J49" s="255">
        <v>0</v>
      </c>
      <c r="K49" s="427">
        <v>8</v>
      </c>
      <c r="L49" s="427" t="s">
        <v>369</v>
      </c>
      <c r="M49" s="427" t="s">
        <v>144</v>
      </c>
      <c r="N49" s="251"/>
      <c r="O49" s="251"/>
      <c r="P49" s="251"/>
      <c r="Q49" s="252"/>
      <c r="R49" s="251"/>
      <c r="S49" s="63"/>
    </row>
    <row r="50" spans="1:19" x14ac:dyDescent="0.25">
      <c r="A50" s="538"/>
      <c r="B50" s="263"/>
      <c r="C50" s="173" t="s">
        <v>79</v>
      </c>
      <c r="D50" s="241">
        <f>E50+F50+G50+H50+I50+J50</f>
        <v>0</v>
      </c>
      <c r="E50" s="256">
        <v>0</v>
      </c>
      <c r="F50" s="257">
        <v>0</v>
      </c>
      <c r="G50" s="257">
        <v>0</v>
      </c>
      <c r="H50" s="260"/>
      <c r="I50" s="260"/>
      <c r="J50" s="260"/>
      <c r="K50" s="428"/>
      <c r="L50" s="428"/>
      <c r="M50" s="428"/>
      <c r="N50" s="251"/>
      <c r="O50" s="251"/>
      <c r="P50" s="251"/>
      <c r="Q50" s="252"/>
      <c r="R50" s="251"/>
      <c r="S50" s="63"/>
    </row>
    <row r="51" spans="1:19" x14ac:dyDescent="0.25">
      <c r="A51" s="537" t="s">
        <v>378</v>
      </c>
      <c r="B51" s="539"/>
      <c r="C51" s="237" t="s">
        <v>4</v>
      </c>
      <c r="D51" s="238">
        <v>2</v>
      </c>
      <c r="E51" s="239">
        <v>0</v>
      </c>
      <c r="F51" s="239">
        <v>0</v>
      </c>
      <c r="G51" s="239">
        <v>0</v>
      </c>
      <c r="H51" s="240">
        <v>0</v>
      </c>
      <c r="I51" s="240">
        <v>0</v>
      </c>
      <c r="J51" s="240">
        <v>0</v>
      </c>
      <c r="K51" s="427">
        <v>8</v>
      </c>
      <c r="L51" s="427" t="s">
        <v>379</v>
      </c>
      <c r="M51" s="427" t="s">
        <v>380</v>
      </c>
      <c r="N51" s="618"/>
      <c r="O51" s="618"/>
      <c r="P51" s="618"/>
      <c r="Q51" s="620"/>
      <c r="R51" s="618"/>
      <c r="S51" s="63"/>
    </row>
    <row r="52" spans="1:19" x14ac:dyDescent="0.25">
      <c r="A52" s="538"/>
      <c r="B52" s="540"/>
      <c r="C52" s="173" t="s">
        <v>79</v>
      </c>
      <c r="D52" s="241">
        <f>E52+F52+G52+H52+I52+J52</f>
        <v>0</v>
      </c>
      <c r="E52" s="130">
        <v>0</v>
      </c>
      <c r="F52" s="130">
        <v>0</v>
      </c>
      <c r="G52" s="130">
        <v>0</v>
      </c>
      <c r="H52" s="23"/>
      <c r="I52" s="23"/>
      <c r="J52" s="23"/>
      <c r="K52" s="428"/>
      <c r="L52" s="428"/>
      <c r="M52" s="428"/>
      <c r="N52" s="619"/>
      <c r="O52" s="619"/>
      <c r="P52" s="619"/>
      <c r="Q52" s="621"/>
      <c r="R52" s="619"/>
      <c r="S52" s="63"/>
    </row>
    <row r="53" spans="1:19" x14ac:dyDescent="0.25">
      <c r="A53" s="63"/>
      <c r="B53" s="63"/>
      <c r="C53" s="266"/>
      <c r="D53" s="267"/>
      <c r="E53" s="268"/>
      <c r="F53" s="268"/>
      <c r="G53" s="268"/>
      <c r="H53" s="268"/>
      <c r="I53" s="268"/>
      <c r="J53" s="268"/>
      <c r="K53" s="63"/>
      <c r="L53" s="63"/>
      <c r="M53" s="63"/>
      <c r="N53" s="58"/>
      <c r="O53" s="58"/>
      <c r="P53" s="58"/>
      <c r="Q53" s="58"/>
      <c r="R53" s="58"/>
      <c r="S53" s="63"/>
    </row>
  </sheetData>
  <sheetProtection password="C71F" sheet="1" objects="1" scenarios="1"/>
  <mergeCells count="155">
    <mergeCell ref="O51:O52"/>
    <mergeCell ref="P51:P52"/>
    <mergeCell ref="Q51:Q52"/>
    <mergeCell ref="R51:R52"/>
    <mergeCell ref="A51:A52"/>
    <mergeCell ref="B51:B52"/>
    <mergeCell ref="K51:K52"/>
    <mergeCell ref="L51:L52"/>
    <mergeCell ref="M51:M52"/>
    <mergeCell ref="N51:N52"/>
    <mergeCell ref="R47:R48"/>
    <mergeCell ref="A49:A50"/>
    <mergeCell ref="K49:K50"/>
    <mergeCell ref="L49:L50"/>
    <mergeCell ref="M49:M50"/>
    <mergeCell ref="Q43:Q46"/>
    <mergeCell ref="R43:R46"/>
    <mergeCell ref="A47:A48"/>
    <mergeCell ref="B47:B48"/>
    <mergeCell ref="K47:K48"/>
    <mergeCell ref="L47:L48"/>
    <mergeCell ref="M47:M48"/>
    <mergeCell ref="N47:N48"/>
    <mergeCell ref="O47:O48"/>
    <mergeCell ref="P47:P48"/>
    <mergeCell ref="A43:A46"/>
    <mergeCell ref="B43:B46"/>
    <mergeCell ref="K43:K46"/>
    <mergeCell ref="L43:L46"/>
    <mergeCell ref="M43:M46"/>
    <mergeCell ref="N43:N46"/>
    <mergeCell ref="O43:O46"/>
    <mergeCell ref="P43:P46"/>
    <mergeCell ref="Q47:Q48"/>
    <mergeCell ref="R39:R40"/>
    <mergeCell ref="A41:A42"/>
    <mergeCell ref="B41:B42"/>
    <mergeCell ref="K41:K42"/>
    <mergeCell ref="L41:L42"/>
    <mergeCell ref="M41:M42"/>
    <mergeCell ref="N41:N42"/>
    <mergeCell ref="O41:O42"/>
    <mergeCell ref="P41:P42"/>
    <mergeCell ref="Q41:Q42"/>
    <mergeCell ref="R41:R42"/>
    <mergeCell ref="A39:A40"/>
    <mergeCell ref="B39:B40"/>
    <mergeCell ref="K39:K40"/>
    <mergeCell ref="L39:L40"/>
    <mergeCell ref="M39:M40"/>
    <mergeCell ref="N39:N40"/>
    <mergeCell ref="O39:O40"/>
    <mergeCell ref="P39:P40"/>
    <mergeCell ref="Q39:Q40"/>
    <mergeCell ref="R33:R36"/>
    <mergeCell ref="A37:A38"/>
    <mergeCell ref="B37:B38"/>
    <mergeCell ref="K37:K38"/>
    <mergeCell ref="L37:L38"/>
    <mergeCell ref="M37:M38"/>
    <mergeCell ref="N37:N38"/>
    <mergeCell ref="O37:O38"/>
    <mergeCell ref="P37:P38"/>
    <mergeCell ref="Q37:Q38"/>
    <mergeCell ref="R37:R38"/>
    <mergeCell ref="A33:A36"/>
    <mergeCell ref="B33:B36"/>
    <mergeCell ref="K33:K36"/>
    <mergeCell ref="L33:L36"/>
    <mergeCell ref="M33:M36"/>
    <mergeCell ref="N33:N36"/>
    <mergeCell ref="O33:O36"/>
    <mergeCell ref="P33:P36"/>
    <mergeCell ref="Q33:Q36"/>
    <mergeCell ref="R27:R28"/>
    <mergeCell ref="A29:A32"/>
    <mergeCell ref="B29:B32"/>
    <mergeCell ref="K29:K32"/>
    <mergeCell ref="L29:L32"/>
    <mergeCell ref="M29:M32"/>
    <mergeCell ref="N29:N32"/>
    <mergeCell ref="O29:O32"/>
    <mergeCell ref="P29:P32"/>
    <mergeCell ref="Q29:Q32"/>
    <mergeCell ref="R29:R32"/>
    <mergeCell ref="A23:A28"/>
    <mergeCell ref="B23:B28"/>
    <mergeCell ref="K23:K28"/>
    <mergeCell ref="L23:L28"/>
    <mergeCell ref="M23:M28"/>
    <mergeCell ref="N27:N28"/>
    <mergeCell ref="O27:O28"/>
    <mergeCell ref="P27:P28"/>
    <mergeCell ref="Q27:Q28"/>
    <mergeCell ref="R15:R18"/>
    <mergeCell ref="A19:A22"/>
    <mergeCell ref="B19:B22"/>
    <mergeCell ref="K19:K22"/>
    <mergeCell ref="L19:L22"/>
    <mergeCell ref="M19:M22"/>
    <mergeCell ref="N19:N22"/>
    <mergeCell ref="O19:O22"/>
    <mergeCell ref="P19:P22"/>
    <mergeCell ref="Q19:Q22"/>
    <mergeCell ref="R19:R22"/>
    <mergeCell ref="A15:A18"/>
    <mergeCell ref="B15:B18"/>
    <mergeCell ref="K15:K18"/>
    <mergeCell ref="L15:L18"/>
    <mergeCell ref="M15:M18"/>
    <mergeCell ref="N15:N18"/>
    <mergeCell ref="O15:O18"/>
    <mergeCell ref="P15:P18"/>
    <mergeCell ref="Q15:Q18"/>
    <mergeCell ref="R9:R10"/>
    <mergeCell ref="A11:A14"/>
    <mergeCell ref="B11:B14"/>
    <mergeCell ref="K11:K14"/>
    <mergeCell ref="L11:L14"/>
    <mergeCell ref="M11:M14"/>
    <mergeCell ref="N11:N14"/>
    <mergeCell ref="O11:O14"/>
    <mergeCell ref="P11:P14"/>
    <mergeCell ref="Q11:Q14"/>
    <mergeCell ref="R11:R14"/>
    <mergeCell ref="A9:A10"/>
    <mergeCell ref="B9:B10"/>
    <mergeCell ref="K9:K10"/>
    <mergeCell ref="L9:L10"/>
    <mergeCell ref="M9:M10"/>
    <mergeCell ref="N9:N10"/>
    <mergeCell ref="O9:O10"/>
    <mergeCell ref="P9:P10"/>
    <mergeCell ref="Q9:Q10"/>
    <mergeCell ref="N5:R5"/>
    <mergeCell ref="N6:R6"/>
    <mergeCell ref="E7:E8"/>
    <mergeCell ref="F7:F8"/>
    <mergeCell ref="G7:G8"/>
    <mergeCell ref="H7:H8"/>
    <mergeCell ref="I7:I8"/>
    <mergeCell ref="J7:J8"/>
    <mergeCell ref="N7:N8"/>
    <mergeCell ref="O7:P7"/>
    <mergeCell ref="Q7:Q8"/>
    <mergeCell ref="R7:R8"/>
    <mergeCell ref="A1:M1"/>
    <mergeCell ref="B3:M3"/>
    <mergeCell ref="A5:A8"/>
    <mergeCell ref="B5:B8"/>
    <mergeCell ref="C5:D8"/>
    <mergeCell ref="E5:J6"/>
    <mergeCell ref="K5:K8"/>
    <mergeCell ref="L5:L8"/>
    <mergeCell ref="M5:M8"/>
  </mergeCells>
  <conditionalFormatting sqref="E29:J50 E53:J53">
    <cfRule type="cellIs" dxfId="120" priority="8" operator="equal">
      <formula>"X"</formula>
    </cfRule>
  </conditionalFormatting>
  <conditionalFormatting sqref="E9:J10">
    <cfRule type="cellIs" dxfId="119" priority="9" operator="equal">
      <formula>"X"</formula>
    </cfRule>
  </conditionalFormatting>
  <conditionalFormatting sqref="E11:J14">
    <cfRule type="cellIs" dxfId="118" priority="7" operator="equal">
      <formula>"X"</formula>
    </cfRule>
  </conditionalFormatting>
  <conditionalFormatting sqref="E27:J28">
    <cfRule type="cellIs" dxfId="117" priority="4" operator="equal">
      <formula>"X"</formula>
    </cfRule>
  </conditionalFormatting>
  <conditionalFormatting sqref="E15:J18">
    <cfRule type="cellIs" dxfId="116" priority="6" operator="equal">
      <formula>"X"</formula>
    </cfRule>
  </conditionalFormatting>
  <conditionalFormatting sqref="E19:J22 E24:J24 E26:J26">
    <cfRule type="cellIs" dxfId="115" priority="5" operator="equal">
      <formula>"X"</formula>
    </cfRule>
  </conditionalFormatting>
  <conditionalFormatting sqref="E51:J52">
    <cfRule type="cellIs" dxfId="114" priority="3" operator="equal">
      <formula>"X"</formula>
    </cfRule>
  </conditionalFormatting>
  <conditionalFormatting sqref="E23:J23">
    <cfRule type="cellIs" dxfId="113" priority="2" operator="equal">
      <formula>"X"</formula>
    </cfRule>
  </conditionalFormatting>
  <conditionalFormatting sqref="E25:J25">
    <cfRule type="cellIs" dxfId="112" priority="1" operator="equal">
      <formula>"X"</formula>
    </cfRule>
  </conditionalFormatting>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9"/>
  <sheetViews>
    <sheetView topLeftCell="G3" zoomScale="60" zoomScaleNormal="60" workbookViewId="0">
      <selection activeCell="Q3" sqref="Q3"/>
    </sheetView>
  </sheetViews>
  <sheetFormatPr baseColWidth="10" defaultRowHeight="15" x14ac:dyDescent="0.25"/>
  <cols>
    <col min="1" max="1" width="107.5703125" customWidth="1"/>
    <col min="2" max="2" width="27.42578125" customWidth="1"/>
    <col min="3" max="3" width="19.7109375" customWidth="1"/>
    <col min="12" max="12" width="28.5703125" customWidth="1"/>
    <col min="16" max="16" width="23.140625" customWidth="1"/>
    <col min="18" max="18" width="19.7109375" bestFit="1" customWidth="1"/>
  </cols>
  <sheetData>
    <row r="1" spans="1:19" x14ac:dyDescent="0.25">
      <c r="A1" s="511" t="s">
        <v>133</v>
      </c>
      <c r="B1" s="512"/>
      <c r="C1" s="512"/>
      <c r="D1" s="512"/>
      <c r="E1" s="512"/>
      <c r="F1" s="512"/>
      <c r="G1" s="512"/>
      <c r="H1" s="512"/>
      <c r="I1" s="512"/>
      <c r="J1" s="512"/>
      <c r="K1" s="512"/>
      <c r="L1" s="512"/>
      <c r="M1" s="512"/>
      <c r="N1" s="361"/>
      <c r="O1" s="361"/>
      <c r="P1" s="361"/>
      <c r="Q1" s="361"/>
      <c r="R1" s="362"/>
      <c r="S1" s="29"/>
    </row>
    <row r="2" spans="1:19" ht="15.75" thickBot="1" x14ac:dyDescent="0.3">
      <c r="A2" s="32"/>
      <c r="B2" s="33"/>
      <c r="C2" s="34"/>
      <c r="D2" s="33"/>
      <c r="E2" s="33"/>
      <c r="F2" s="33"/>
      <c r="G2" s="33"/>
      <c r="H2" s="33"/>
      <c r="I2" s="33"/>
      <c r="J2" s="33"/>
      <c r="K2" s="33"/>
      <c r="L2" s="33"/>
      <c r="M2" s="33"/>
      <c r="N2" s="363"/>
      <c r="O2" s="363"/>
      <c r="P2" s="363"/>
      <c r="Q2" s="363"/>
      <c r="R2" s="362"/>
      <c r="S2" s="29"/>
    </row>
    <row r="3" spans="1:19" ht="45" x14ac:dyDescent="0.25">
      <c r="A3" s="112" t="s">
        <v>222</v>
      </c>
      <c r="B3" s="489" t="s">
        <v>381</v>
      </c>
      <c r="C3" s="489"/>
      <c r="D3" s="489"/>
      <c r="E3" s="489"/>
      <c r="F3" s="489"/>
      <c r="G3" s="489"/>
      <c r="H3" s="489"/>
      <c r="I3" s="489"/>
      <c r="J3" s="489"/>
      <c r="K3" s="489"/>
      <c r="L3" s="489"/>
      <c r="M3" s="490"/>
      <c r="N3" s="112" t="s">
        <v>34</v>
      </c>
      <c r="O3" s="269">
        <v>44033</v>
      </c>
      <c r="P3" s="29"/>
      <c r="Q3" s="29"/>
      <c r="R3" s="29"/>
      <c r="S3" s="29"/>
    </row>
    <row r="4" spans="1:19" ht="15.75" thickBot="1" x14ac:dyDescent="0.3">
      <c r="A4" s="362"/>
      <c r="B4" s="362"/>
      <c r="C4" s="364"/>
      <c r="D4" s="362"/>
      <c r="E4" s="365"/>
      <c r="F4" s="365"/>
      <c r="G4" s="365"/>
      <c r="H4" s="365"/>
      <c r="I4" s="365"/>
      <c r="J4" s="365"/>
      <c r="K4" s="362"/>
      <c r="L4" s="362"/>
      <c r="M4" s="362"/>
      <c r="N4" s="362"/>
      <c r="O4" s="362"/>
      <c r="P4" s="362"/>
      <c r="Q4" s="362"/>
      <c r="R4" s="362"/>
      <c r="S4" s="37"/>
    </row>
    <row r="5" spans="1:19" x14ac:dyDescent="0.25">
      <c r="A5" s="471" t="s">
        <v>71</v>
      </c>
      <c r="B5" s="471" t="s">
        <v>72</v>
      </c>
      <c r="C5" s="471" t="s">
        <v>382</v>
      </c>
      <c r="D5" s="471"/>
      <c r="E5" s="471" t="s">
        <v>73</v>
      </c>
      <c r="F5" s="471"/>
      <c r="G5" s="471"/>
      <c r="H5" s="471"/>
      <c r="I5" s="471"/>
      <c r="J5" s="471"/>
      <c r="K5" s="492" t="s">
        <v>74</v>
      </c>
      <c r="L5" s="492" t="s">
        <v>75</v>
      </c>
      <c r="M5" s="492" t="s">
        <v>35</v>
      </c>
      <c r="N5" s="485" t="s">
        <v>36</v>
      </c>
      <c r="O5" s="485"/>
      <c r="P5" s="485"/>
      <c r="Q5" s="485"/>
      <c r="R5" s="485"/>
      <c r="S5" s="37"/>
    </row>
    <row r="6" spans="1:19" x14ac:dyDescent="0.25">
      <c r="A6" s="471"/>
      <c r="B6" s="471"/>
      <c r="C6" s="471"/>
      <c r="D6" s="471"/>
      <c r="E6" s="471"/>
      <c r="F6" s="471"/>
      <c r="G6" s="471"/>
      <c r="H6" s="471"/>
      <c r="I6" s="471"/>
      <c r="J6" s="471"/>
      <c r="K6" s="491"/>
      <c r="L6" s="491"/>
      <c r="M6" s="491"/>
      <c r="N6" s="471" t="s">
        <v>37</v>
      </c>
      <c r="O6" s="471"/>
      <c r="P6" s="471"/>
      <c r="Q6" s="471"/>
      <c r="R6" s="471"/>
      <c r="S6" s="37"/>
    </row>
    <row r="7" spans="1:19" x14ac:dyDescent="0.25">
      <c r="A7" s="471"/>
      <c r="B7" s="471"/>
      <c r="C7" s="471"/>
      <c r="D7" s="471"/>
      <c r="E7" s="471" t="s">
        <v>31</v>
      </c>
      <c r="F7" s="471" t="s">
        <v>52</v>
      </c>
      <c r="G7" s="471" t="s">
        <v>32</v>
      </c>
      <c r="H7" s="471" t="s">
        <v>64</v>
      </c>
      <c r="I7" s="471" t="s">
        <v>65</v>
      </c>
      <c r="J7" s="471" t="s">
        <v>66</v>
      </c>
      <c r="K7" s="491"/>
      <c r="L7" s="491"/>
      <c r="M7" s="491"/>
      <c r="N7" s="483" t="s">
        <v>38</v>
      </c>
      <c r="O7" s="471" t="s">
        <v>39</v>
      </c>
      <c r="P7" s="471"/>
      <c r="Q7" s="483" t="s">
        <v>40</v>
      </c>
      <c r="R7" s="483" t="s">
        <v>41</v>
      </c>
      <c r="S7" s="37"/>
    </row>
    <row r="8" spans="1:19" x14ac:dyDescent="0.25">
      <c r="A8" s="471"/>
      <c r="B8" s="471"/>
      <c r="C8" s="471"/>
      <c r="D8" s="471"/>
      <c r="E8" s="471"/>
      <c r="F8" s="471"/>
      <c r="G8" s="471"/>
      <c r="H8" s="471"/>
      <c r="I8" s="471"/>
      <c r="J8" s="471"/>
      <c r="K8" s="484"/>
      <c r="L8" s="484"/>
      <c r="M8" s="484"/>
      <c r="N8" s="484"/>
      <c r="O8" s="351" t="s">
        <v>42</v>
      </c>
      <c r="P8" s="351" t="s">
        <v>43</v>
      </c>
      <c r="Q8" s="484"/>
      <c r="R8" s="484"/>
      <c r="S8" s="37"/>
    </row>
    <row r="9" spans="1:19" x14ac:dyDescent="0.25">
      <c r="A9" s="479" t="s">
        <v>383</v>
      </c>
      <c r="B9" s="459" t="s">
        <v>384</v>
      </c>
      <c r="C9" s="80" t="s">
        <v>4</v>
      </c>
      <c r="D9" s="81">
        <f>SUM(E9:J9)</f>
        <v>0</v>
      </c>
      <c r="E9" s="82">
        <v>0</v>
      </c>
      <c r="F9" s="82">
        <v>0</v>
      </c>
      <c r="G9" s="82">
        <v>0</v>
      </c>
      <c r="H9" s="82">
        <v>0</v>
      </c>
      <c r="I9" s="82">
        <v>0</v>
      </c>
      <c r="J9" s="82">
        <v>0</v>
      </c>
      <c r="K9" s="461">
        <v>6</v>
      </c>
      <c r="L9" s="461" t="s">
        <v>385</v>
      </c>
      <c r="M9" s="461">
        <v>1</v>
      </c>
      <c r="N9" s="457"/>
      <c r="O9" s="457"/>
      <c r="P9" s="455">
        <v>5000000</v>
      </c>
      <c r="Q9" s="455"/>
      <c r="R9" s="457"/>
      <c r="S9" s="125"/>
    </row>
    <row r="10" spans="1:19" x14ac:dyDescent="0.25">
      <c r="A10" s="480"/>
      <c r="B10" s="460"/>
      <c r="C10" s="80" t="s">
        <v>79</v>
      </c>
      <c r="D10" s="81">
        <f t="shared" ref="D10:D46" si="0">SUM(E10:J10)</f>
        <v>0</v>
      </c>
      <c r="E10" s="82">
        <v>0</v>
      </c>
      <c r="F10" s="82">
        <v>0</v>
      </c>
      <c r="G10" s="82">
        <v>0</v>
      </c>
      <c r="H10" s="82">
        <v>0</v>
      </c>
      <c r="I10" s="82">
        <v>0</v>
      </c>
      <c r="J10" s="82">
        <v>0</v>
      </c>
      <c r="K10" s="462"/>
      <c r="L10" s="462"/>
      <c r="M10" s="462"/>
      <c r="N10" s="458"/>
      <c r="O10" s="458"/>
      <c r="P10" s="456"/>
      <c r="Q10" s="456"/>
      <c r="R10" s="458"/>
      <c r="S10" s="125"/>
    </row>
    <row r="11" spans="1:19" x14ac:dyDescent="0.25">
      <c r="A11" s="479" t="s">
        <v>386</v>
      </c>
      <c r="B11" s="459" t="s">
        <v>384</v>
      </c>
      <c r="C11" s="80" t="s">
        <v>4</v>
      </c>
      <c r="D11" s="81">
        <f t="shared" si="0"/>
        <v>0</v>
      </c>
      <c r="E11" s="82">
        <v>0</v>
      </c>
      <c r="F11" s="86">
        <v>0</v>
      </c>
      <c r="G11" s="86">
        <v>0</v>
      </c>
      <c r="H11" s="82">
        <v>0</v>
      </c>
      <c r="I11" s="82">
        <v>0</v>
      </c>
      <c r="J11" s="86">
        <v>0</v>
      </c>
      <c r="K11" s="461">
        <v>6</v>
      </c>
      <c r="L11" s="461" t="s">
        <v>385</v>
      </c>
      <c r="M11" s="461">
        <v>1</v>
      </c>
      <c r="N11" s="457"/>
      <c r="O11" s="457"/>
      <c r="P11" s="457"/>
      <c r="Q11" s="455"/>
      <c r="R11" s="457"/>
      <c r="S11" s="125"/>
    </row>
    <row r="12" spans="1:19" ht="48.75" customHeight="1" x14ac:dyDescent="0.25">
      <c r="A12" s="480"/>
      <c r="B12" s="460"/>
      <c r="C12" s="80" t="s">
        <v>79</v>
      </c>
      <c r="D12" s="81">
        <f t="shared" si="0"/>
        <v>0</v>
      </c>
      <c r="E12" s="82">
        <v>0</v>
      </c>
      <c r="F12" s="86">
        <v>0</v>
      </c>
      <c r="G12" s="86">
        <v>0</v>
      </c>
      <c r="H12" s="82">
        <v>0</v>
      </c>
      <c r="I12" s="82">
        <v>0</v>
      </c>
      <c r="J12" s="86">
        <v>0</v>
      </c>
      <c r="K12" s="462"/>
      <c r="L12" s="462"/>
      <c r="M12" s="462"/>
      <c r="N12" s="458"/>
      <c r="O12" s="458"/>
      <c r="P12" s="458"/>
      <c r="Q12" s="456"/>
      <c r="R12" s="458"/>
      <c r="S12" s="125"/>
    </row>
    <row r="13" spans="1:19" x14ac:dyDescent="0.25">
      <c r="A13" s="479" t="s">
        <v>387</v>
      </c>
      <c r="B13" s="459" t="s">
        <v>384</v>
      </c>
      <c r="C13" s="80" t="s">
        <v>4</v>
      </c>
      <c r="D13" s="81">
        <f t="shared" si="0"/>
        <v>2</v>
      </c>
      <c r="E13" s="82">
        <v>0</v>
      </c>
      <c r="F13" s="82">
        <v>0</v>
      </c>
      <c r="G13" s="82">
        <v>1</v>
      </c>
      <c r="H13" s="82">
        <v>0</v>
      </c>
      <c r="I13" s="82">
        <v>0</v>
      </c>
      <c r="J13" s="82">
        <v>1</v>
      </c>
      <c r="K13" s="461">
        <v>6</v>
      </c>
      <c r="L13" s="461" t="s">
        <v>385</v>
      </c>
      <c r="M13" s="461">
        <v>1</v>
      </c>
      <c r="N13" s="457"/>
      <c r="O13" s="457"/>
      <c r="P13" s="457"/>
      <c r="Q13" s="455"/>
      <c r="R13" s="457"/>
      <c r="S13" s="125"/>
    </row>
    <row r="14" spans="1:19" ht="32.25" customHeight="1" x14ac:dyDescent="0.25">
      <c r="A14" s="480"/>
      <c r="B14" s="460"/>
      <c r="C14" s="80" t="s">
        <v>79</v>
      </c>
      <c r="D14" s="81">
        <f t="shared" si="0"/>
        <v>2</v>
      </c>
      <c r="E14" s="82">
        <v>0</v>
      </c>
      <c r="F14" s="82">
        <v>0</v>
      </c>
      <c r="G14" s="83">
        <v>1</v>
      </c>
      <c r="H14" s="82">
        <v>0</v>
      </c>
      <c r="I14" s="82">
        <v>0</v>
      </c>
      <c r="J14" s="82">
        <v>1</v>
      </c>
      <c r="K14" s="462"/>
      <c r="L14" s="462"/>
      <c r="M14" s="462"/>
      <c r="N14" s="458"/>
      <c r="O14" s="458"/>
      <c r="P14" s="458"/>
      <c r="Q14" s="456"/>
      <c r="R14" s="458"/>
      <c r="S14" s="125"/>
    </row>
    <row r="15" spans="1:19" x14ac:dyDescent="0.25">
      <c r="A15" s="479" t="s">
        <v>388</v>
      </c>
      <c r="B15" s="459" t="s">
        <v>384</v>
      </c>
      <c r="C15" s="80" t="s">
        <v>4</v>
      </c>
      <c r="D15" s="81">
        <f t="shared" si="0"/>
        <v>1</v>
      </c>
      <c r="E15" s="82">
        <v>0</v>
      </c>
      <c r="F15" s="86">
        <v>0</v>
      </c>
      <c r="G15" s="86">
        <v>0</v>
      </c>
      <c r="H15" s="82">
        <v>0</v>
      </c>
      <c r="I15" s="82">
        <v>0</v>
      </c>
      <c r="J15" s="86">
        <v>1</v>
      </c>
      <c r="K15" s="461">
        <v>6</v>
      </c>
      <c r="L15" s="461" t="s">
        <v>389</v>
      </c>
      <c r="M15" s="461">
        <v>1</v>
      </c>
      <c r="N15" s="457"/>
      <c r="O15" s="457"/>
      <c r="P15" s="457"/>
      <c r="Q15" s="455"/>
      <c r="R15" s="457"/>
      <c r="S15" s="125"/>
    </row>
    <row r="16" spans="1:19" x14ac:dyDescent="0.25">
      <c r="A16" s="480"/>
      <c r="B16" s="460"/>
      <c r="C16" s="80" t="s">
        <v>79</v>
      </c>
      <c r="D16" s="81">
        <f t="shared" si="0"/>
        <v>2</v>
      </c>
      <c r="E16" s="82">
        <v>0</v>
      </c>
      <c r="F16" s="86">
        <v>0</v>
      </c>
      <c r="G16" s="86">
        <v>0</v>
      </c>
      <c r="H16" s="82">
        <v>0</v>
      </c>
      <c r="I16" s="83">
        <v>1</v>
      </c>
      <c r="J16" s="86">
        <v>1</v>
      </c>
      <c r="K16" s="462"/>
      <c r="L16" s="462"/>
      <c r="M16" s="462"/>
      <c r="N16" s="458"/>
      <c r="O16" s="458"/>
      <c r="P16" s="458"/>
      <c r="Q16" s="456"/>
      <c r="R16" s="458"/>
      <c r="S16" s="125"/>
    </row>
    <row r="17" spans="1:19" x14ac:dyDescent="0.25">
      <c r="A17" s="479" t="s">
        <v>390</v>
      </c>
      <c r="B17" s="459" t="s">
        <v>384</v>
      </c>
      <c r="C17" s="80" t="s">
        <v>4</v>
      </c>
      <c r="D17" s="81">
        <f t="shared" si="0"/>
        <v>0</v>
      </c>
      <c r="E17" s="82">
        <v>0</v>
      </c>
      <c r="F17" s="86">
        <v>0</v>
      </c>
      <c r="G17" s="86">
        <v>0</v>
      </c>
      <c r="H17" s="82">
        <v>0</v>
      </c>
      <c r="I17" s="82">
        <v>0</v>
      </c>
      <c r="J17" s="86">
        <v>0</v>
      </c>
      <c r="K17" s="461">
        <v>6</v>
      </c>
      <c r="L17" s="461" t="s">
        <v>385</v>
      </c>
      <c r="M17" s="461">
        <v>1</v>
      </c>
      <c r="N17" s="457"/>
      <c r="O17" s="457"/>
      <c r="P17" s="457"/>
      <c r="Q17" s="455"/>
      <c r="R17" s="457"/>
      <c r="S17" s="125"/>
    </row>
    <row r="18" spans="1:19" ht="56.25" customHeight="1" x14ac:dyDescent="0.25">
      <c r="A18" s="480"/>
      <c r="B18" s="460"/>
      <c r="C18" s="80" t="s">
        <v>79</v>
      </c>
      <c r="D18" s="81">
        <f t="shared" si="0"/>
        <v>1</v>
      </c>
      <c r="E18" s="82">
        <v>0</v>
      </c>
      <c r="F18" s="86">
        <v>0</v>
      </c>
      <c r="G18" s="86">
        <v>0</v>
      </c>
      <c r="H18" s="82">
        <v>0</v>
      </c>
      <c r="I18" s="83">
        <v>1</v>
      </c>
      <c r="J18" s="86">
        <v>0</v>
      </c>
      <c r="K18" s="462"/>
      <c r="L18" s="462"/>
      <c r="M18" s="462"/>
      <c r="N18" s="458"/>
      <c r="O18" s="458"/>
      <c r="P18" s="458"/>
      <c r="Q18" s="456"/>
      <c r="R18" s="458"/>
      <c r="S18" s="125"/>
    </row>
    <row r="19" spans="1:19" x14ac:dyDescent="0.25">
      <c r="A19" s="479" t="s">
        <v>391</v>
      </c>
      <c r="B19" s="455">
        <v>23000</v>
      </c>
      <c r="C19" s="80" t="s">
        <v>4</v>
      </c>
      <c r="D19" s="81">
        <f t="shared" si="0"/>
        <v>1</v>
      </c>
      <c r="E19" s="88">
        <v>0</v>
      </c>
      <c r="F19" s="90">
        <v>0</v>
      </c>
      <c r="G19" s="90">
        <v>0</v>
      </c>
      <c r="H19" s="82">
        <v>0</v>
      </c>
      <c r="I19" s="82">
        <v>0</v>
      </c>
      <c r="J19" s="90">
        <v>1</v>
      </c>
      <c r="K19" s="461">
        <v>6</v>
      </c>
      <c r="L19" s="461" t="s">
        <v>385</v>
      </c>
      <c r="M19" s="461">
        <v>1</v>
      </c>
      <c r="N19" s="457"/>
      <c r="O19" s="457"/>
      <c r="P19" s="457"/>
      <c r="Q19" s="455"/>
      <c r="R19" s="457"/>
      <c r="S19" s="125"/>
    </row>
    <row r="20" spans="1:19" x14ac:dyDescent="0.25">
      <c r="A20" s="480"/>
      <c r="B20" s="456"/>
      <c r="C20" s="80" t="s">
        <v>79</v>
      </c>
      <c r="D20" s="81">
        <f t="shared" si="0"/>
        <v>1</v>
      </c>
      <c r="E20" s="88">
        <v>0</v>
      </c>
      <c r="F20" s="90">
        <v>0</v>
      </c>
      <c r="G20" s="90">
        <v>0</v>
      </c>
      <c r="H20" s="82">
        <v>0</v>
      </c>
      <c r="I20" s="82">
        <v>0</v>
      </c>
      <c r="J20" s="90">
        <v>1</v>
      </c>
      <c r="K20" s="462"/>
      <c r="L20" s="462"/>
      <c r="M20" s="462"/>
      <c r="N20" s="458"/>
      <c r="O20" s="458"/>
      <c r="P20" s="458"/>
      <c r="Q20" s="456"/>
      <c r="R20" s="458"/>
      <c r="S20" s="125"/>
    </row>
    <row r="21" spans="1:19" x14ac:dyDescent="0.25">
      <c r="A21" s="479" t="s">
        <v>392</v>
      </c>
      <c r="B21" s="459" t="s">
        <v>384</v>
      </c>
      <c r="C21" s="80" t="s">
        <v>4</v>
      </c>
      <c r="D21" s="81">
        <f t="shared" si="0"/>
        <v>11</v>
      </c>
      <c r="E21" s="91">
        <v>0</v>
      </c>
      <c r="F21" s="385">
        <v>0</v>
      </c>
      <c r="G21" s="385">
        <v>3</v>
      </c>
      <c r="H21" s="82">
        <v>0</v>
      </c>
      <c r="I21" s="82">
        <v>0</v>
      </c>
      <c r="J21" s="385">
        <v>8</v>
      </c>
      <c r="K21" s="461">
        <v>6</v>
      </c>
      <c r="L21" s="461" t="s">
        <v>385</v>
      </c>
      <c r="M21" s="461">
        <v>1</v>
      </c>
      <c r="N21" s="457"/>
      <c r="O21" s="457"/>
      <c r="P21" s="457"/>
      <c r="Q21" s="455"/>
      <c r="R21" s="457"/>
      <c r="S21" s="37"/>
    </row>
    <row r="22" spans="1:19" x14ac:dyDescent="0.25">
      <c r="A22" s="480"/>
      <c r="B22" s="460"/>
      <c r="C22" s="80" t="s">
        <v>79</v>
      </c>
      <c r="D22" s="81">
        <f t="shared" si="0"/>
        <v>4</v>
      </c>
      <c r="E22" s="91">
        <v>0</v>
      </c>
      <c r="F22" s="385">
        <v>0</v>
      </c>
      <c r="G22" s="385">
        <v>0</v>
      </c>
      <c r="H22" s="82">
        <v>0</v>
      </c>
      <c r="I22" s="82">
        <v>0</v>
      </c>
      <c r="J22" s="385">
        <v>4</v>
      </c>
      <c r="K22" s="462"/>
      <c r="L22" s="462"/>
      <c r="M22" s="462"/>
      <c r="N22" s="458"/>
      <c r="O22" s="458"/>
      <c r="P22" s="458"/>
      <c r="Q22" s="456"/>
      <c r="R22" s="458"/>
      <c r="S22" s="37"/>
    </row>
    <row r="23" spans="1:19" x14ac:dyDescent="0.25">
      <c r="A23" s="479" t="s">
        <v>393</v>
      </c>
      <c r="B23" s="459" t="s">
        <v>384</v>
      </c>
      <c r="C23" s="80" t="s">
        <v>4</v>
      </c>
      <c r="D23" s="81">
        <f t="shared" si="0"/>
        <v>1</v>
      </c>
      <c r="E23" s="91">
        <v>0</v>
      </c>
      <c r="F23" s="89">
        <v>0</v>
      </c>
      <c r="G23" s="89">
        <v>0</v>
      </c>
      <c r="H23" s="83">
        <v>0</v>
      </c>
      <c r="I23" s="83">
        <v>0</v>
      </c>
      <c r="J23" s="385">
        <v>1</v>
      </c>
      <c r="K23" s="461">
        <v>6</v>
      </c>
      <c r="L23" s="461" t="s">
        <v>385</v>
      </c>
      <c r="M23" s="461">
        <v>1</v>
      </c>
      <c r="N23" s="457"/>
      <c r="O23" s="457"/>
      <c r="P23" s="457"/>
      <c r="Q23" s="455"/>
      <c r="R23" s="457"/>
      <c r="S23" s="37"/>
    </row>
    <row r="24" spans="1:19" ht="31.5" customHeight="1" x14ac:dyDescent="0.25">
      <c r="A24" s="480"/>
      <c r="B24" s="460"/>
      <c r="C24" s="80" t="s">
        <v>79</v>
      </c>
      <c r="D24" s="81">
        <f t="shared" si="0"/>
        <v>3</v>
      </c>
      <c r="E24" s="91">
        <v>0</v>
      </c>
      <c r="F24" s="89">
        <v>0</v>
      </c>
      <c r="G24" s="89">
        <v>1</v>
      </c>
      <c r="H24" s="386">
        <v>0</v>
      </c>
      <c r="I24" s="83">
        <v>1</v>
      </c>
      <c r="J24" s="385">
        <v>1</v>
      </c>
      <c r="K24" s="462"/>
      <c r="L24" s="462"/>
      <c r="M24" s="462"/>
      <c r="N24" s="458"/>
      <c r="O24" s="458"/>
      <c r="P24" s="458"/>
      <c r="Q24" s="456"/>
      <c r="R24" s="458"/>
      <c r="S24" s="37"/>
    </row>
    <row r="25" spans="1:19" x14ac:dyDescent="0.25">
      <c r="A25" s="479" t="s">
        <v>394</v>
      </c>
      <c r="B25" s="459" t="s">
        <v>384</v>
      </c>
      <c r="C25" s="80" t="s">
        <v>4</v>
      </c>
      <c r="D25" s="81">
        <f t="shared" si="0"/>
        <v>2</v>
      </c>
      <c r="E25" s="91">
        <v>0</v>
      </c>
      <c r="F25" s="92">
        <v>0</v>
      </c>
      <c r="G25" s="92">
        <v>1</v>
      </c>
      <c r="H25" s="83">
        <v>0</v>
      </c>
      <c r="I25" s="83">
        <v>0</v>
      </c>
      <c r="J25" s="91">
        <v>1</v>
      </c>
      <c r="K25" s="461">
        <v>6</v>
      </c>
      <c r="L25" s="461" t="s">
        <v>385</v>
      </c>
      <c r="M25" s="461">
        <v>1</v>
      </c>
      <c r="N25" s="457"/>
      <c r="O25" s="457"/>
      <c r="P25" s="457"/>
      <c r="Q25" s="455"/>
      <c r="R25" s="457"/>
      <c r="S25" s="37"/>
    </row>
    <row r="26" spans="1:19" x14ac:dyDescent="0.25">
      <c r="A26" s="480"/>
      <c r="B26" s="460"/>
      <c r="C26" s="80" t="s">
        <v>79</v>
      </c>
      <c r="D26" s="81">
        <f t="shared" si="0"/>
        <v>2</v>
      </c>
      <c r="E26" s="91">
        <v>0</v>
      </c>
      <c r="F26" s="92">
        <v>0</v>
      </c>
      <c r="G26" s="92">
        <v>1</v>
      </c>
      <c r="H26" s="83">
        <v>0</v>
      </c>
      <c r="I26" s="83">
        <v>1</v>
      </c>
      <c r="J26" s="91">
        <v>0</v>
      </c>
      <c r="K26" s="462"/>
      <c r="L26" s="462"/>
      <c r="M26" s="462"/>
      <c r="N26" s="458"/>
      <c r="O26" s="458"/>
      <c r="P26" s="458"/>
      <c r="Q26" s="456"/>
      <c r="R26" s="458"/>
      <c r="S26" s="37"/>
    </row>
    <row r="27" spans="1:19" x14ac:dyDescent="0.25">
      <c r="A27" s="479" t="s">
        <v>395</v>
      </c>
      <c r="B27" s="459" t="s">
        <v>384</v>
      </c>
      <c r="C27" s="80" t="s">
        <v>4</v>
      </c>
      <c r="D27" s="81">
        <f t="shared" si="0"/>
        <v>10</v>
      </c>
      <c r="E27" s="91">
        <v>0</v>
      </c>
      <c r="F27" s="385">
        <v>0</v>
      </c>
      <c r="G27" s="385">
        <v>5</v>
      </c>
      <c r="H27" s="82">
        <v>0</v>
      </c>
      <c r="I27" s="82">
        <v>0</v>
      </c>
      <c r="J27" s="385">
        <v>5</v>
      </c>
      <c r="K27" s="461">
        <v>6</v>
      </c>
      <c r="L27" s="461">
        <v>20</v>
      </c>
      <c r="M27" s="461">
        <v>1</v>
      </c>
      <c r="N27" s="457"/>
      <c r="O27" s="457"/>
      <c r="P27" s="457"/>
      <c r="Q27" s="455"/>
      <c r="R27" s="457"/>
      <c r="S27" s="37"/>
    </row>
    <row r="28" spans="1:19" x14ac:dyDescent="0.25">
      <c r="A28" s="480"/>
      <c r="B28" s="460"/>
      <c r="C28" s="80" t="s">
        <v>79</v>
      </c>
      <c r="D28" s="81">
        <f t="shared" si="0"/>
        <v>7</v>
      </c>
      <c r="E28" s="91">
        <v>0</v>
      </c>
      <c r="F28" s="385">
        <v>1</v>
      </c>
      <c r="G28" s="385">
        <v>0</v>
      </c>
      <c r="H28" s="387">
        <v>0</v>
      </c>
      <c r="I28" s="82">
        <v>0</v>
      </c>
      <c r="J28" s="385">
        <v>6</v>
      </c>
      <c r="K28" s="462"/>
      <c r="L28" s="462"/>
      <c r="M28" s="462"/>
      <c r="N28" s="458"/>
      <c r="O28" s="458"/>
      <c r="P28" s="458"/>
      <c r="Q28" s="456"/>
      <c r="R28" s="458"/>
      <c r="S28" s="37"/>
    </row>
    <row r="29" spans="1:19" x14ac:dyDescent="0.25">
      <c r="A29" s="479" t="s">
        <v>396</v>
      </c>
      <c r="B29" s="459" t="s">
        <v>384</v>
      </c>
      <c r="C29" s="80" t="s">
        <v>4</v>
      </c>
      <c r="D29" s="81">
        <f t="shared" si="0"/>
        <v>1</v>
      </c>
      <c r="E29" s="91">
        <v>0</v>
      </c>
      <c r="F29" s="385">
        <v>0</v>
      </c>
      <c r="G29" s="385">
        <v>0</v>
      </c>
      <c r="H29" s="82">
        <v>0</v>
      </c>
      <c r="I29" s="82">
        <v>0</v>
      </c>
      <c r="J29" s="385">
        <v>1</v>
      </c>
      <c r="K29" s="461">
        <v>6</v>
      </c>
      <c r="L29" s="461">
        <v>20</v>
      </c>
      <c r="M29" s="461">
        <v>1</v>
      </c>
      <c r="N29" s="457"/>
      <c r="O29" s="457"/>
      <c r="P29" s="457"/>
      <c r="Q29" s="455"/>
      <c r="R29" s="457"/>
      <c r="S29" s="37"/>
    </row>
    <row r="30" spans="1:19" x14ac:dyDescent="0.25">
      <c r="A30" s="480"/>
      <c r="B30" s="460"/>
      <c r="C30" s="80" t="s">
        <v>79</v>
      </c>
      <c r="D30" s="81">
        <f t="shared" si="0"/>
        <v>0</v>
      </c>
      <c r="E30" s="91">
        <v>0</v>
      </c>
      <c r="F30" s="385">
        <v>0</v>
      </c>
      <c r="G30" s="381">
        <v>0</v>
      </c>
      <c r="H30" s="381">
        <v>0</v>
      </c>
      <c r="I30" s="381">
        <v>0</v>
      </c>
      <c r="J30" s="385">
        <v>0</v>
      </c>
      <c r="K30" s="462"/>
      <c r="L30" s="462"/>
      <c r="M30" s="462"/>
      <c r="N30" s="458"/>
      <c r="O30" s="458"/>
      <c r="P30" s="458"/>
      <c r="Q30" s="456"/>
      <c r="R30" s="458"/>
      <c r="S30" s="37"/>
    </row>
    <row r="31" spans="1:19" x14ac:dyDescent="0.25">
      <c r="A31" s="479" t="s">
        <v>397</v>
      </c>
      <c r="B31" s="459" t="s">
        <v>384</v>
      </c>
      <c r="C31" s="80" t="s">
        <v>4</v>
      </c>
      <c r="D31" s="81">
        <f t="shared" si="0"/>
        <v>1</v>
      </c>
      <c r="E31" s="388">
        <v>0</v>
      </c>
      <c r="F31" s="381">
        <v>0</v>
      </c>
      <c r="G31" s="381">
        <v>0</v>
      </c>
      <c r="H31" s="82">
        <v>0</v>
      </c>
      <c r="I31" s="82">
        <v>0</v>
      </c>
      <c r="J31" s="381">
        <v>1</v>
      </c>
      <c r="K31" s="461">
        <v>6</v>
      </c>
      <c r="L31" s="461">
        <v>20</v>
      </c>
      <c r="M31" s="461">
        <v>1</v>
      </c>
      <c r="N31" s="457"/>
      <c r="O31" s="457"/>
      <c r="P31" s="457"/>
      <c r="Q31" s="455"/>
      <c r="R31" s="457"/>
      <c r="S31" s="37"/>
    </row>
    <row r="32" spans="1:19" x14ac:dyDescent="0.25">
      <c r="A32" s="480"/>
      <c r="B32" s="460"/>
      <c r="C32" s="80" t="s">
        <v>79</v>
      </c>
      <c r="D32" s="81">
        <f t="shared" si="0"/>
        <v>0</v>
      </c>
      <c r="E32" s="388">
        <v>0</v>
      </c>
      <c r="F32" s="381">
        <v>0</v>
      </c>
      <c r="G32" s="381">
        <v>0</v>
      </c>
      <c r="H32" s="82">
        <v>0</v>
      </c>
      <c r="I32" s="82">
        <v>0</v>
      </c>
      <c r="J32" s="381">
        <v>0</v>
      </c>
      <c r="K32" s="462"/>
      <c r="L32" s="462"/>
      <c r="M32" s="462"/>
      <c r="N32" s="458"/>
      <c r="O32" s="458"/>
      <c r="P32" s="458"/>
      <c r="Q32" s="456"/>
      <c r="R32" s="458"/>
      <c r="S32" s="37"/>
    </row>
    <row r="33" spans="1:19" x14ac:dyDescent="0.25">
      <c r="A33" s="479" t="s">
        <v>398</v>
      </c>
      <c r="B33" s="459" t="s">
        <v>384</v>
      </c>
      <c r="C33" s="80" t="s">
        <v>4</v>
      </c>
      <c r="D33" s="81">
        <f t="shared" si="0"/>
        <v>3</v>
      </c>
      <c r="E33" s="102">
        <v>0</v>
      </c>
      <c r="F33" s="102">
        <v>0</v>
      </c>
      <c r="G33" s="102">
        <v>1</v>
      </c>
      <c r="H33" s="102">
        <v>1</v>
      </c>
      <c r="I33" s="102">
        <v>1</v>
      </c>
      <c r="J33" s="381">
        <v>0</v>
      </c>
      <c r="K33" s="461">
        <v>6</v>
      </c>
      <c r="L33" s="461">
        <v>20</v>
      </c>
      <c r="M33" s="461">
        <v>1</v>
      </c>
      <c r="N33" s="457"/>
      <c r="O33" s="457"/>
      <c r="P33" s="457"/>
      <c r="Q33" s="455"/>
      <c r="R33" s="457"/>
      <c r="S33" s="37"/>
    </row>
    <row r="34" spans="1:19" ht="38.25" customHeight="1" x14ac:dyDescent="0.25">
      <c r="A34" s="480"/>
      <c r="B34" s="460"/>
      <c r="C34" s="80" t="s">
        <v>79</v>
      </c>
      <c r="D34" s="81">
        <f t="shared" si="0"/>
        <v>0</v>
      </c>
      <c r="E34" s="388">
        <v>0</v>
      </c>
      <c r="F34" s="381">
        <v>0</v>
      </c>
      <c r="G34" s="381">
        <v>0</v>
      </c>
      <c r="H34" s="381">
        <v>0</v>
      </c>
      <c r="I34" s="381">
        <v>0</v>
      </c>
      <c r="J34" s="381">
        <v>0</v>
      </c>
      <c r="K34" s="462"/>
      <c r="L34" s="462"/>
      <c r="M34" s="462"/>
      <c r="N34" s="458"/>
      <c r="O34" s="458"/>
      <c r="P34" s="458"/>
      <c r="Q34" s="456"/>
      <c r="R34" s="458"/>
      <c r="S34" s="37"/>
    </row>
    <row r="35" spans="1:19" x14ac:dyDescent="0.25">
      <c r="A35" s="479" t="s">
        <v>399</v>
      </c>
      <c r="B35" s="459" t="s">
        <v>384</v>
      </c>
      <c r="C35" s="80" t="s">
        <v>4</v>
      </c>
      <c r="D35" s="81">
        <f t="shared" si="0"/>
        <v>1</v>
      </c>
      <c r="E35" s="102">
        <v>0</v>
      </c>
      <c r="F35" s="102">
        <v>0</v>
      </c>
      <c r="G35" s="102">
        <v>0</v>
      </c>
      <c r="H35" s="82">
        <v>1</v>
      </c>
      <c r="I35" s="82">
        <v>0</v>
      </c>
      <c r="J35" s="102">
        <v>0</v>
      </c>
      <c r="K35" s="461">
        <v>6</v>
      </c>
      <c r="L35" s="461">
        <v>20</v>
      </c>
      <c r="M35" s="461">
        <v>1</v>
      </c>
      <c r="N35" s="457"/>
      <c r="O35" s="457"/>
      <c r="P35" s="457"/>
      <c r="Q35" s="455"/>
      <c r="R35" s="457"/>
      <c r="S35" s="37"/>
    </row>
    <row r="36" spans="1:19" ht="55.5" customHeight="1" x14ac:dyDescent="0.25">
      <c r="A36" s="480"/>
      <c r="B36" s="460"/>
      <c r="C36" s="80" t="s">
        <v>79</v>
      </c>
      <c r="D36" s="81">
        <f t="shared" si="0"/>
        <v>0</v>
      </c>
      <c r="E36" s="102">
        <v>0</v>
      </c>
      <c r="F36" s="102">
        <v>0</v>
      </c>
      <c r="G36" s="102">
        <v>0</v>
      </c>
      <c r="H36" s="102">
        <v>0</v>
      </c>
      <c r="I36" s="102">
        <v>0</v>
      </c>
      <c r="J36" s="102">
        <v>0</v>
      </c>
      <c r="K36" s="462"/>
      <c r="L36" s="462"/>
      <c r="M36" s="462"/>
      <c r="N36" s="458"/>
      <c r="O36" s="458"/>
      <c r="P36" s="458"/>
      <c r="Q36" s="456"/>
      <c r="R36" s="458"/>
      <c r="S36" s="37"/>
    </row>
    <row r="37" spans="1:19" x14ac:dyDescent="0.25">
      <c r="A37" s="479" t="s">
        <v>400</v>
      </c>
      <c r="B37" s="459" t="s">
        <v>384</v>
      </c>
      <c r="C37" s="80" t="s">
        <v>4</v>
      </c>
      <c r="D37" s="81">
        <f t="shared" si="0"/>
        <v>1</v>
      </c>
      <c r="E37" s="102">
        <v>0</v>
      </c>
      <c r="F37" s="102">
        <v>0</v>
      </c>
      <c r="G37" s="102">
        <v>0</v>
      </c>
      <c r="H37" s="82">
        <v>1</v>
      </c>
      <c r="I37" s="82">
        <v>0</v>
      </c>
      <c r="J37" s="102">
        <v>0</v>
      </c>
      <c r="K37" s="461">
        <v>6</v>
      </c>
      <c r="L37" s="461">
        <v>20</v>
      </c>
      <c r="M37" s="461">
        <v>1</v>
      </c>
      <c r="N37" s="457"/>
      <c r="O37" s="457"/>
      <c r="P37" s="457"/>
      <c r="Q37" s="455"/>
      <c r="R37" s="457"/>
      <c r="S37" s="37"/>
    </row>
    <row r="38" spans="1:19" x14ac:dyDescent="0.25">
      <c r="A38" s="480"/>
      <c r="B38" s="460"/>
      <c r="C38" s="80" t="s">
        <v>79</v>
      </c>
      <c r="D38" s="81">
        <f t="shared" si="0"/>
        <v>0</v>
      </c>
      <c r="E38" s="102">
        <v>0</v>
      </c>
      <c r="F38" s="102">
        <v>0</v>
      </c>
      <c r="G38" s="82">
        <v>0</v>
      </c>
      <c r="H38" s="82">
        <v>0</v>
      </c>
      <c r="I38" s="82">
        <v>0</v>
      </c>
      <c r="J38" s="102">
        <v>0</v>
      </c>
      <c r="K38" s="462"/>
      <c r="L38" s="462"/>
      <c r="M38" s="462"/>
      <c r="N38" s="458"/>
      <c r="O38" s="458"/>
      <c r="P38" s="458"/>
      <c r="Q38" s="456"/>
      <c r="R38" s="458"/>
      <c r="S38" s="37"/>
    </row>
    <row r="39" spans="1:19" x14ac:dyDescent="0.25">
      <c r="A39" s="479" t="s">
        <v>401</v>
      </c>
      <c r="B39" s="459" t="s">
        <v>384</v>
      </c>
      <c r="C39" s="80" t="s">
        <v>4</v>
      </c>
      <c r="D39" s="81">
        <f t="shared" si="0"/>
        <v>1</v>
      </c>
      <c r="E39" s="388">
        <v>0</v>
      </c>
      <c r="F39" s="381">
        <v>0</v>
      </c>
      <c r="G39" s="381">
        <v>0</v>
      </c>
      <c r="H39" s="82">
        <v>1</v>
      </c>
      <c r="I39" s="82">
        <v>0</v>
      </c>
      <c r="J39" s="381">
        <v>0</v>
      </c>
      <c r="K39" s="461">
        <v>6</v>
      </c>
      <c r="L39" s="461">
        <v>20</v>
      </c>
      <c r="M39" s="461">
        <v>1</v>
      </c>
      <c r="N39" s="457"/>
      <c r="O39" s="457"/>
      <c r="P39" s="457"/>
      <c r="Q39" s="455"/>
      <c r="R39" s="457"/>
      <c r="S39" s="37"/>
    </row>
    <row r="40" spans="1:19" x14ac:dyDescent="0.25">
      <c r="A40" s="480"/>
      <c r="B40" s="460"/>
      <c r="C40" s="80" t="s">
        <v>79</v>
      </c>
      <c r="D40" s="81">
        <f t="shared" si="0"/>
        <v>0</v>
      </c>
      <c r="E40" s="381">
        <v>0</v>
      </c>
      <c r="F40" s="381">
        <v>0</v>
      </c>
      <c r="G40" s="381">
        <v>0</v>
      </c>
      <c r="H40" s="381">
        <v>0</v>
      </c>
      <c r="I40" s="82">
        <v>0</v>
      </c>
      <c r="J40" s="381">
        <v>0</v>
      </c>
      <c r="K40" s="462"/>
      <c r="L40" s="462"/>
      <c r="M40" s="462"/>
      <c r="N40" s="458"/>
      <c r="O40" s="458"/>
      <c r="P40" s="458"/>
      <c r="Q40" s="456"/>
      <c r="R40" s="458"/>
      <c r="S40" s="37"/>
    </row>
    <row r="41" spans="1:19" x14ac:dyDescent="0.25">
      <c r="A41" s="479" t="s">
        <v>402</v>
      </c>
      <c r="B41" s="459" t="s">
        <v>384</v>
      </c>
      <c r="C41" s="80" t="s">
        <v>4</v>
      </c>
      <c r="D41" s="81">
        <f t="shared" si="0"/>
        <v>0</v>
      </c>
      <c r="E41" s="381">
        <v>0</v>
      </c>
      <c r="F41" s="381">
        <v>0</v>
      </c>
      <c r="G41" s="381">
        <v>0</v>
      </c>
      <c r="H41" s="82">
        <v>0</v>
      </c>
      <c r="I41" s="82">
        <v>0</v>
      </c>
      <c r="J41" s="381">
        <v>0</v>
      </c>
      <c r="K41" s="461">
        <v>6</v>
      </c>
      <c r="L41" s="461">
        <v>20</v>
      </c>
      <c r="M41" s="461">
        <v>1</v>
      </c>
      <c r="N41" s="457"/>
      <c r="O41" s="457"/>
      <c r="P41" s="457"/>
      <c r="Q41" s="455"/>
      <c r="R41" s="457"/>
      <c r="S41" s="37"/>
    </row>
    <row r="42" spans="1:19" ht="66" customHeight="1" x14ac:dyDescent="0.25">
      <c r="A42" s="480"/>
      <c r="B42" s="460"/>
      <c r="C42" s="80" t="s">
        <v>79</v>
      </c>
      <c r="D42" s="81">
        <f t="shared" si="0"/>
        <v>1</v>
      </c>
      <c r="E42" s="381">
        <v>0</v>
      </c>
      <c r="F42" s="381">
        <v>0</v>
      </c>
      <c r="G42" s="381">
        <v>0</v>
      </c>
      <c r="H42" s="82">
        <v>1</v>
      </c>
      <c r="I42" s="82">
        <v>0</v>
      </c>
      <c r="J42" s="381">
        <v>0</v>
      </c>
      <c r="K42" s="462"/>
      <c r="L42" s="462"/>
      <c r="M42" s="462"/>
      <c r="N42" s="458"/>
      <c r="O42" s="458"/>
      <c r="P42" s="458"/>
      <c r="Q42" s="456"/>
      <c r="R42" s="458"/>
      <c r="S42" s="37"/>
    </row>
    <row r="43" spans="1:19" x14ac:dyDescent="0.25">
      <c r="A43" s="479" t="s">
        <v>403</v>
      </c>
      <c r="B43" s="459" t="s">
        <v>384</v>
      </c>
      <c r="C43" s="80" t="s">
        <v>4</v>
      </c>
      <c r="D43" s="81">
        <f t="shared" si="0"/>
        <v>0</v>
      </c>
      <c r="E43" s="381">
        <v>0</v>
      </c>
      <c r="F43" s="381">
        <v>0</v>
      </c>
      <c r="G43" s="381">
        <v>0</v>
      </c>
      <c r="H43" s="82">
        <v>0</v>
      </c>
      <c r="I43" s="82">
        <v>0</v>
      </c>
      <c r="J43" s="381">
        <v>0</v>
      </c>
      <c r="K43" s="461">
        <v>6</v>
      </c>
      <c r="L43" s="461">
        <v>20</v>
      </c>
      <c r="M43" s="461">
        <v>1</v>
      </c>
      <c r="N43" s="389"/>
      <c r="O43" s="389"/>
      <c r="P43" s="389"/>
      <c r="Q43" s="390"/>
      <c r="R43" s="389"/>
      <c r="S43" s="37"/>
    </row>
    <row r="44" spans="1:19" ht="30.75" customHeight="1" x14ac:dyDescent="0.25">
      <c r="A44" s="480"/>
      <c r="B44" s="460"/>
      <c r="C44" s="80" t="s">
        <v>79</v>
      </c>
      <c r="D44" s="81">
        <f t="shared" si="0"/>
        <v>0</v>
      </c>
      <c r="E44" s="381">
        <v>0</v>
      </c>
      <c r="F44" s="381">
        <v>0</v>
      </c>
      <c r="G44" s="381">
        <v>0</v>
      </c>
      <c r="H44" s="82">
        <v>0</v>
      </c>
      <c r="I44" s="82">
        <v>0</v>
      </c>
      <c r="J44" s="381">
        <v>0</v>
      </c>
      <c r="K44" s="462"/>
      <c r="L44" s="462"/>
      <c r="M44" s="462"/>
      <c r="N44" s="389"/>
      <c r="O44" s="389"/>
      <c r="P44" s="389"/>
      <c r="Q44" s="390"/>
      <c r="R44" s="389"/>
      <c r="S44" s="37"/>
    </row>
    <row r="45" spans="1:19" x14ac:dyDescent="0.25">
      <c r="A45" s="479" t="s">
        <v>404</v>
      </c>
      <c r="B45" s="459" t="s">
        <v>384</v>
      </c>
      <c r="C45" s="80" t="s">
        <v>4</v>
      </c>
      <c r="D45" s="81">
        <f t="shared" si="0"/>
        <v>1</v>
      </c>
      <c r="E45" s="381">
        <v>0</v>
      </c>
      <c r="F45" s="381">
        <v>0</v>
      </c>
      <c r="G45" s="381">
        <v>0</v>
      </c>
      <c r="H45" s="82">
        <v>1</v>
      </c>
      <c r="I45" s="82">
        <v>0</v>
      </c>
      <c r="J45" s="381">
        <v>0</v>
      </c>
      <c r="K45" s="461">
        <v>6</v>
      </c>
      <c r="L45" s="461">
        <v>20</v>
      </c>
      <c r="M45" s="461">
        <v>1</v>
      </c>
      <c r="N45" s="457"/>
      <c r="O45" s="457">
        <v>18504</v>
      </c>
      <c r="P45" s="457"/>
      <c r="Q45" s="455"/>
      <c r="R45" s="457"/>
      <c r="S45" s="37"/>
    </row>
    <row r="46" spans="1:19" ht="45.75" customHeight="1" x14ac:dyDescent="0.25">
      <c r="A46" s="480"/>
      <c r="B46" s="460"/>
      <c r="C46" s="80" t="s">
        <v>79</v>
      </c>
      <c r="D46" s="81">
        <f t="shared" si="0"/>
        <v>1</v>
      </c>
      <c r="E46" s="381">
        <v>0</v>
      </c>
      <c r="F46" s="381">
        <v>0</v>
      </c>
      <c r="G46" s="381">
        <v>0</v>
      </c>
      <c r="H46" s="82">
        <v>0</v>
      </c>
      <c r="I46" s="82">
        <v>0</v>
      </c>
      <c r="J46" s="381">
        <v>1</v>
      </c>
      <c r="K46" s="462"/>
      <c r="L46" s="462"/>
      <c r="M46" s="462"/>
      <c r="N46" s="458"/>
      <c r="O46" s="458"/>
      <c r="P46" s="458"/>
      <c r="Q46" s="456"/>
      <c r="R46" s="458"/>
      <c r="S46" s="37"/>
    </row>
    <row r="47" spans="1:19" x14ac:dyDescent="0.25">
      <c r="A47" s="362"/>
      <c r="B47" s="362"/>
      <c r="C47" s="364"/>
      <c r="D47" s="362"/>
      <c r="E47" s="365"/>
      <c r="F47" s="365"/>
      <c r="G47" s="365"/>
      <c r="H47" s="365"/>
      <c r="I47" s="365"/>
      <c r="J47" s="365"/>
      <c r="K47" s="362"/>
      <c r="L47" s="362"/>
      <c r="M47" s="362"/>
      <c r="N47" s="362"/>
      <c r="O47" s="362"/>
      <c r="P47" s="362"/>
      <c r="Q47" s="362"/>
      <c r="R47" s="362"/>
      <c r="S47" s="37"/>
    </row>
    <row r="48" spans="1:19" x14ac:dyDescent="0.25">
      <c r="A48" s="37"/>
      <c r="B48" s="37"/>
      <c r="C48" s="38"/>
      <c r="D48" s="37"/>
      <c r="E48" s="39"/>
      <c r="F48" s="39"/>
      <c r="G48" s="39"/>
      <c r="H48" s="39"/>
      <c r="I48" s="39"/>
      <c r="J48" s="39"/>
      <c r="K48" s="37"/>
      <c r="L48" s="37"/>
      <c r="M48" s="37"/>
      <c r="N48" s="31"/>
      <c r="O48" s="31"/>
      <c r="P48" s="31"/>
      <c r="Q48" s="31"/>
      <c r="R48" s="31"/>
      <c r="S48" s="37"/>
    </row>
    <row r="49" spans="1:19" x14ac:dyDescent="0.25">
      <c r="A49" s="37"/>
      <c r="B49" s="37"/>
      <c r="C49" s="38"/>
      <c r="D49" s="37"/>
      <c r="E49" s="39"/>
      <c r="F49" s="39"/>
      <c r="G49" s="39"/>
      <c r="H49" s="39"/>
      <c r="I49" s="39"/>
      <c r="J49" s="39"/>
      <c r="K49" s="37"/>
      <c r="L49" s="37"/>
      <c r="M49" s="37"/>
      <c r="N49" s="31"/>
      <c r="O49" s="31"/>
      <c r="P49" s="31"/>
      <c r="Q49" s="31"/>
      <c r="R49" s="31"/>
      <c r="S49" s="37"/>
    </row>
  </sheetData>
  <sheetProtection password="C71F" sheet="1" objects="1" scenarios="1"/>
  <mergeCells count="206">
    <mergeCell ref="O45:O46"/>
    <mergeCell ref="P45:P46"/>
    <mergeCell ref="Q45:Q46"/>
    <mergeCell ref="R45:R46"/>
    <mergeCell ref="A45:A46"/>
    <mergeCell ref="B45:B46"/>
    <mergeCell ref="K45:K46"/>
    <mergeCell ref="L45:L46"/>
    <mergeCell ref="M45:M46"/>
    <mergeCell ref="N45:N46"/>
    <mergeCell ref="Q41:Q42"/>
    <mergeCell ref="R41:R42"/>
    <mergeCell ref="A43:A44"/>
    <mergeCell ref="B43:B44"/>
    <mergeCell ref="K43:K44"/>
    <mergeCell ref="L43:L44"/>
    <mergeCell ref="M43:M44"/>
    <mergeCell ref="Q39:Q40"/>
    <mergeCell ref="R39:R40"/>
    <mergeCell ref="A41:A42"/>
    <mergeCell ref="B41:B42"/>
    <mergeCell ref="K41:K42"/>
    <mergeCell ref="L41:L42"/>
    <mergeCell ref="M41:M42"/>
    <mergeCell ref="N41:N42"/>
    <mergeCell ref="O41:O42"/>
    <mergeCell ref="P41:P42"/>
    <mergeCell ref="R37:R38"/>
    <mergeCell ref="A39:A40"/>
    <mergeCell ref="B39:B40"/>
    <mergeCell ref="K39:K40"/>
    <mergeCell ref="L39:L40"/>
    <mergeCell ref="M39:M40"/>
    <mergeCell ref="N39:N40"/>
    <mergeCell ref="O39:O40"/>
    <mergeCell ref="P39:P40"/>
    <mergeCell ref="A37:A38"/>
    <mergeCell ref="B37:B38"/>
    <mergeCell ref="K37:K38"/>
    <mergeCell ref="L37:L38"/>
    <mergeCell ref="M37:M38"/>
    <mergeCell ref="N37:N38"/>
    <mergeCell ref="O37:O38"/>
    <mergeCell ref="P37:P38"/>
    <mergeCell ref="Q37:Q38"/>
    <mergeCell ref="R33:R34"/>
    <mergeCell ref="A35:A36"/>
    <mergeCell ref="B35:B36"/>
    <mergeCell ref="K35:K36"/>
    <mergeCell ref="L35:L36"/>
    <mergeCell ref="M35:M36"/>
    <mergeCell ref="N35:N36"/>
    <mergeCell ref="O35:O36"/>
    <mergeCell ref="P35:P36"/>
    <mergeCell ref="Q35:Q36"/>
    <mergeCell ref="R35:R36"/>
    <mergeCell ref="A33:A34"/>
    <mergeCell ref="B33:B34"/>
    <mergeCell ref="K33:K34"/>
    <mergeCell ref="L33:L34"/>
    <mergeCell ref="M33:M34"/>
    <mergeCell ref="N33:N34"/>
    <mergeCell ref="O33:O34"/>
    <mergeCell ref="P33:P34"/>
    <mergeCell ref="Q33:Q34"/>
    <mergeCell ref="R29:R30"/>
    <mergeCell ref="A31:A32"/>
    <mergeCell ref="B31:B32"/>
    <mergeCell ref="K31:K32"/>
    <mergeCell ref="L31:L32"/>
    <mergeCell ref="M31:M32"/>
    <mergeCell ref="N31:N32"/>
    <mergeCell ref="O31:O32"/>
    <mergeCell ref="P31:P32"/>
    <mergeCell ref="Q31:Q32"/>
    <mergeCell ref="R31:R32"/>
    <mergeCell ref="A29:A30"/>
    <mergeCell ref="B29:B30"/>
    <mergeCell ref="K29:K30"/>
    <mergeCell ref="L29:L30"/>
    <mergeCell ref="M29:M30"/>
    <mergeCell ref="N29:N30"/>
    <mergeCell ref="O29:O30"/>
    <mergeCell ref="P29:P30"/>
    <mergeCell ref="Q29:Q30"/>
    <mergeCell ref="R25:R26"/>
    <mergeCell ref="A27:A28"/>
    <mergeCell ref="B27:B28"/>
    <mergeCell ref="K27:K28"/>
    <mergeCell ref="L27:L28"/>
    <mergeCell ref="M27:M28"/>
    <mergeCell ref="N27:N28"/>
    <mergeCell ref="O27:O28"/>
    <mergeCell ref="P27:P28"/>
    <mergeCell ref="Q27:Q28"/>
    <mergeCell ref="R27:R28"/>
    <mergeCell ref="A25:A26"/>
    <mergeCell ref="B25:B26"/>
    <mergeCell ref="K25:K26"/>
    <mergeCell ref="L25:L26"/>
    <mergeCell ref="M25:M26"/>
    <mergeCell ref="N25:N26"/>
    <mergeCell ref="O25:O26"/>
    <mergeCell ref="P25:P26"/>
    <mergeCell ref="Q25:Q26"/>
    <mergeCell ref="R21:R22"/>
    <mergeCell ref="A23:A24"/>
    <mergeCell ref="B23:B24"/>
    <mergeCell ref="K23:K24"/>
    <mergeCell ref="L23:L24"/>
    <mergeCell ref="M23:M24"/>
    <mergeCell ref="N23:N24"/>
    <mergeCell ref="O23:O24"/>
    <mergeCell ref="P23:P24"/>
    <mergeCell ref="Q23:Q24"/>
    <mergeCell ref="R23:R24"/>
    <mergeCell ref="A21:A22"/>
    <mergeCell ref="B21:B22"/>
    <mergeCell ref="K21:K22"/>
    <mergeCell ref="L21:L22"/>
    <mergeCell ref="M21:M22"/>
    <mergeCell ref="N21:N22"/>
    <mergeCell ref="O21:O22"/>
    <mergeCell ref="P21:P22"/>
    <mergeCell ref="Q21:Q22"/>
    <mergeCell ref="R17:R18"/>
    <mergeCell ref="A19:A20"/>
    <mergeCell ref="B19:B20"/>
    <mergeCell ref="K19:K20"/>
    <mergeCell ref="L19:L20"/>
    <mergeCell ref="M19:M20"/>
    <mergeCell ref="N19:N20"/>
    <mergeCell ref="O19:O20"/>
    <mergeCell ref="P19:P20"/>
    <mergeCell ref="Q19:Q20"/>
    <mergeCell ref="R19:R20"/>
    <mergeCell ref="A17:A18"/>
    <mergeCell ref="B17:B18"/>
    <mergeCell ref="K17:K18"/>
    <mergeCell ref="L17:L18"/>
    <mergeCell ref="M17:M18"/>
    <mergeCell ref="N17:N18"/>
    <mergeCell ref="O17:O18"/>
    <mergeCell ref="P17:P18"/>
    <mergeCell ref="Q17:Q18"/>
    <mergeCell ref="R13:R14"/>
    <mergeCell ref="A15:A16"/>
    <mergeCell ref="B15:B16"/>
    <mergeCell ref="K15:K16"/>
    <mergeCell ref="L15:L16"/>
    <mergeCell ref="M15:M16"/>
    <mergeCell ref="N15:N16"/>
    <mergeCell ref="O15:O16"/>
    <mergeCell ref="P15:P16"/>
    <mergeCell ref="Q15:Q16"/>
    <mergeCell ref="R15:R16"/>
    <mergeCell ref="A13:A14"/>
    <mergeCell ref="B13:B14"/>
    <mergeCell ref="K13:K14"/>
    <mergeCell ref="L13:L14"/>
    <mergeCell ref="M13:M14"/>
    <mergeCell ref="N13:N14"/>
    <mergeCell ref="O13:O14"/>
    <mergeCell ref="P13:P14"/>
    <mergeCell ref="Q13:Q14"/>
    <mergeCell ref="R9:R10"/>
    <mergeCell ref="A11:A12"/>
    <mergeCell ref="B11:B12"/>
    <mergeCell ref="K11:K12"/>
    <mergeCell ref="L11:L12"/>
    <mergeCell ref="M11:M12"/>
    <mergeCell ref="N11:N12"/>
    <mergeCell ref="O11:O12"/>
    <mergeCell ref="P11:P12"/>
    <mergeCell ref="Q11:Q12"/>
    <mergeCell ref="R11:R12"/>
    <mergeCell ref="A9:A10"/>
    <mergeCell ref="B9:B10"/>
    <mergeCell ref="K9:K10"/>
    <mergeCell ref="L9:L10"/>
    <mergeCell ref="M9:M10"/>
    <mergeCell ref="N9:N10"/>
    <mergeCell ref="O9:O10"/>
    <mergeCell ref="P9:P10"/>
    <mergeCell ref="Q9:Q10"/>
    <mergeCell ref="N5:R5"/>
    <mergeCell ref="N6:R6"/>
    <mergeCell ref="E7:E8"/>
    <mergeCell ref="F7:F8"/>
    <mergeCell ref="G7:G8"/>
    <mergeCell ref="H7:H8"/>
    <mergeCell ref="I7:I8"/>
    <mergeCell ref="J7:J8"/>
    <mergeCell ref="N7:N8"/>
    <mergeCell ref="O7:P7"/>
    <mergeCell ref="Q7:Q8"/>
    <mergeCell ref="R7:R8"/>
    <mergeCell ref="A1:M1"/>
    <mergeCell ref="B3:M3"/>
    <mergeCell ref="A5:A8"/>
    <mergeCell ref="B5:B8"/>
    <mergeCell ref="C5:D8"/>
    <mergeCell ref="E5:J6"/>
    <mergeCell ref="K5:K8"/>
    <mergeCell ref="L5:L8"/>
    <mergeCell ref="M5:M8"/>
  </mergeCells>
  <conditionalFormatting sqref="J19:J33 J39:J46 E47:J49">
    <cfRule type="cellIs" dxfId="111" priority="79" operator="equal">
      <formula>"X"</formula>
    </cfRule>
  </conditionalFormatting>
  <conditionalFormatting sqref="J9:J10">
    <cfRule type="cellIs" dxfId="110" priority="80" operator="equal">
      <formula>"X"</formula>
    </cfRule>
  </conditionalFormatting>
  <conditionalFormatting sqref="J11:J12">
    <cfRule type="cellIs" dxfId="109" priority="78" operator="equal">
      <formula>"X"</formula>
    </cfRule>
  </conditionalFormatting>
  <conditionalFormatting sqref="J17:J18">
    <cfRule type="cellIs" dxfId="108" priority="75" operator="equal">
      <formula>"X"</formula>
    </cfRule>
  </conditionalFormatting>
  <conditionalFormatting sqref="J13:J14">
    <cfRule type="cellIs" dxfId="107" priority="77" operator="equal">
      <formula>"X"</formula>
    </cfRule>
  </conditionalFormatting>
  <conditionalFormatting sqref="J15:J16">
    <cfRule type="cellIs" dxfId="106" priority="76" operator="equal">
      <formula>"X"</formula>
    </cfRule>
  </conditionalFormatting>
  <conditionalFormatting sqref="J37:J38">
    <cfRule type="cellIs" dxfId="105" priority="74" operator="equal">
      <formula>"X"</formula>
    </cfRule>
  </conditionalFormatting>
  <conditionalFormatting sqref="J35:J36">
    <cfRule type="cellIs" dxfId="104" priority="73" operator="equal">
      <formula>"X"</formula>
    </cfRule>
  </conditionalFormatting>
  <conditionalFormatting sqref="E34:G34 E19:G32 E39:G46">
    <cfRule type="cellIs" dxfId="103" priority="71" operator="equal">
      <formula>"X"</formula>
    </cfRule>
  </conditionalFormatting>
  <conditionalFormatting sqref="E9:H10">
    <cfRule type="cellIs" dxfId="102" priority="72" operator="equal">
      <formula>"X"</formula>
    </cfRule>
  </conditionalFormatting>
  <conditionalFormatting sqref="E11:G12">
    <cfRule type="cellIs" dxfId="101" priority="70" operator="equal">
      <formula>"X"</formula>
    </cfRule>
  </conditionalFormatting>
  <conditionalFormatting sqref="E17:G18">
    <cfRule type="cellIs" dxfId="100" priority="67" operator="equal">
      <formula>"X"</formula>
    </cfRule>
  </conditionalFormatting>
  <conditionalFormatting sqref="E13:G14">
    <cfRule type="cellIs" dxfId="99" priority="69" operator="equal">
      <formula>"X"</formula>
    </cfRule>
  </conditionalFormatting>
  <conditionalFormatting sqref="E15:G16">
    <cfRule type="cellIs" dxfId="98" priority="68" operator="equal">
      <formula>"X"</formula>
    </cfRule>
  </conditionalFormatting>
  <conditionalFormatting sqref="E37:G38">
    <cfRule type="cellIs" dxfId="97" priority="66" operator="equal">
      <formula>"X"</formula>
    </cfRule>
  </conditionalFormatting>
  <conditionalFormatting sqref="E35:G36">
    <cfRule type="cellIs" dxfId="96" priority="65" operator="equal">
      <formula>"X"</formula>
    </cfRule>
  </conditionalFormatting>
  <conditionalFormatting sqref="H12">
    <cfRule type="cellIs" dxfId="95" priority="64" operator="equal">
      <formula>"X"</formula>
    </cfRule>
  </conditionalFormatting>
  <conditionalFormatting sqref="H15">
    <cfRule type="cellIs" dxfId="94" priority="32" operator="equal">
      <formula>"X"</formula>
    </cfRule>
  </conditionalFormatting>
  <conditionalFormatting sqref="I14">
    <cfRule type="cellIs" dxfId="93" priority="48" operator="equal">
      <formula>"X"</formula>
    </cfRule>
  </conditionalFormatting>
  <conditionalFormatting sqref="H14">
    <cfRule type="cellIs" dxfId="92" priority="63" operator="equal">
      <formula>"X"</formula>
    </cfRule>
  </conditionalFormatting>
  <conditionalFormatting sqref="H16">
    <cfRule type="cellIs" dxfId="91" priority="62" operator="equal">
      <formula>"X"</formula>
    </cfRule>
  </conditionalFormatting>
  <conditionalFormatting sqref="H18">
    <cfRule type="cellIs" dxfId="90" priority="61" operator="equal">
      <formula>"X"</formula>
    </cfRule>
  </conditionalFormatting>
  <conditionalFormatting sqref="H20">
    <cfRule type="cellIs" dxfId="89" priority="60" operator="equal">
      <formula>"X"</formula>
    </cfRule>
  </conditionalFormatting>
  <conditionalFormatting sqref="H22">
    <cfRule type="cellIs" dxfId="88" priority="59" operator="equal">
      <formula>"X"</formula>
    </cfRule>
  </conditionalFormatting>
  <conditionalFormatting sqref="I24">
    <cfRule type="cellIs" dxfId="87" priority="58" operator="equal">
      <formula>"X"</formula>
    </cfRule>
  </conditionalFormatting>
  <conditionalFormatting sqref="H26">
    <cfRule type="cellIs" dxfId="86" priority="57" operator="equal">
      <formula>"X"</formula>
    </cfRule>
  </conditionalFormatting>
  <conditionalFormatting sqref="H28">
    <cfRule type="cellIs" dxfId="85" priority="56" operator="equal">
      <formula>"X"</formula>
    </cfRule>
  </conditionalFormatting>
  <conditionalFormatting sqref="H35">
    <cfRule type="cellIs" dxfId="84" priority="55" operator="equal">
      <formula>"X"</formula>
    </cfRule>
  </conditionalFormatting>
  <conditionalFormatting sqref="H37">
    <cfRule type="cellIs" dxfId="83" priority="54" operator="equal">
      <formula>"X"</formula>
    </cfRule>
  </conditionalFormatting>
  <conditionalFormatting sqref="H39">
    <cfRule type="cellIs" dxfId="82" priority="53" operator="equal">
      <formula>"X"</formula>
    </cfRule>
  </conditionalFormatting>
  <conditionalFormatting sqref="H41">
    <cfRule type="cellIs" dxfId="81" priority="52" operator="equal">
      <formula>"X"</formula>
    </cfRule>
  </conditionalFormatting>
  <conditionalFormatting sqref="H42:H45">
    <cfRule type="cellIs" dxfId="80" priority="51" operator="equal">
      <formula>"X"</formula>
    </cfRule>
  </conditionalFormatting>
  <conditionalFormatting sqref="I9:I10">
    <cfRule type="cellIs" dxfId="79" priority="50" operator="equal">
      <formula>"X"</formula>
    </cfRule>
  </conditionalFormatting>
  <conditionalFormatting sqref="I12">
    <cfRule type="cellIs" dxfId="78" priority="49" operator="equal">
      <formula>"X"</formula>
    </cfRule>
  </conditionalFormatting>
  <conditionalFormatting sqref="I13">
    <cfRule type="cellIs" dxfId="77" priority="33" operator="equal">
      <formula>"X"</formula>
    </cfRule>
  </conditionalFormatting>
  <conditionalFormatting sqref="I16">
    <cfRule type="cellIs" dxfId="76" priority="47" operator="equal">
      <formula>"X"</formula>
    </cfRule>
  </conditionalFormatting>
  <conditionalFormatting sqref="I18">
    <cfRule type="cellIs" dxfId="75" priority="46" operator="equal">
      <formula>"X"</formula>
    </cfRule>
  </conditionalFormatting>
  <conditionalFormatting sqref="I20">
    <cfRule type="cellIs" dxfId="74" priority="45" operator="equal">
      <formula>"X"</formula>
    </cfRule>
  </conditionalFormatting>
  <conditionalFormatting sqref="I22">
    <cfRule type="cellIs" dxfId="73" priority="44" operator="equal">
      <formula>"X"</formula>
    </cfRule>
  </conditionalFormatting>
  <conditionalFormatting sqref="I26">
    <cfRule type="cellIs" dxfId="72" priority="43" operator="equal">
      <formula>"X"</formula>
    </cfRule>
  </conditionalFormatting>
  <conditionalFormatting sqref="I35">
    <cfRule type="cellIs" dxfId="71" priority="42" operator="equal">
      <formula>"X"</formula>
    </cfRule>
  </conditionalFormatting>
  <conditionalFormatting sqref="I37">
    <cfRule type="cellIs" dxfId="70" priority="41" operator="equal">
      <formula>"X"</formula>
    </cfRule>
  </conditionalFormatting>
  <conditionalFormatting sqref="I38:I39">
    <cfRule type="cellIs" dxfId="69" priority="40" operator="equal">
      <formula>"X"</formula>
    </cfRule>
  </conditionalFormatting>
  <conditionalFormatting sqref="I40:I41">
    <cfRule type="cellIs" dxfId="68" priority="39" operator="equal">
      <formula>"X"</formula>
    </cfRule>
  </conditionalFormatting>
  <conditionalFormatting sqref="I42:I45">
    <cfRule type="cellIs" dxfId="67" priority="38" operator="equal">
      <formula>"X"</formula>
    </cfRule>
  </conditionalFormatting>
  <conditionalFormatting sqref="I46">
    <cfRule type="cellIs" dxfId="66" priority="37" operator="equal">
      <formula>"X"</formula>
    </cfRule>
  </conditionalFormatting>
  <conditionalFormatting sqref="H11">
    <cfRule type="cellIs" dxfId="65" priority="36" operator="equal">
      <formula>"X"</formula>
    </cfRule>
  </conditionalFormatting>
  <conditionalFormatting sqref="I11">
    <cfRule type="cellIs" dxfId="64" priority="35" operator="equal">
      <formula>"X"</formula>
    </cfRule>
  </conditionalFormatting>
  <conditionalFormatting sqref="H13">
    <cfRule type="cellIs" dxfId="63" priority="34" operator="equal">
      <formula>"X"</formula>
    </cfRule>
  </conditionalFormatting>
  <conditionalFormatting sqref="I15">
    <cfRule type="cellIs" dxfId="62" priority="31" operator="equal">
      <formula>"X"</formula>
    </cfRule>
  </conditionalFormatting>
  <conditionalFormatting sqref="H17">
    <cfRule type="cellIs" dxfId="61" priority="30" operator="equal">
      <formula>"X"</formula>
    </cfRule>
  </conditionalFormatting>
  <conditionalFormatting sqref="I17">
    <cfRule type="cellIs" dxfId="60" priority="29" operator="equal">
      <formula>"X"</formula>
    </cfRule>
  </conditionalFormatting>
  <conditionalFormatting sqref="H19">
    <cfRule type="cellIs" dxfId="59" priority="28" operator="equal">
      <formula>"X"</formula>
    </cfRule>
  </conditionalFormatting>
  <conditionalFormatting sqref="I19">
    <cfRule type="cellIs" dxfId="58" priority="27" operator="equal">
      <formula>"X"</formula>
    </cfRule>
  </conditionalFormatting>
  <conditionalFormatting sqref="H21">
    <cfRule type="cellIs" dxfId="57" priority="26" operator="equal">
      <formula>"X"</formula>
    </cfRule>
  </conditionalFormatting>
  <conditionalFormatting sqref="I21">
    <cfRule type="cellIs" dxfId="56" priority="25" operator="equal">
      <formula>"X"</formula>
    </cfRule>
  </conditionalFormatting>
  <conditionalFormatting sqref="H23">
    <cfRule type="cellIs" dxfId="55" priority="24" operator="equal">
      <formula>"X"</formula>
    </cfRule>
  </conditionalFormatting>
  <conditionalFormatting sqref="I23">
    <cfRule type="cellIs" dxfId="54" priority="23" operator="equal">
      <formula>"X"</formula>
    </cfRule>
  </conditionalFormatting>
  <conditionalFormatting sqref="H25">
    <cfRule type="cellIs" dxfId="53" priority="22" operator="equal">
      <formula>"X"</formula>
    </cfRule>
  </conditionalFormatting>
  <conditionalFormatting sqref="I25">
    <cfRule type="cellIs" dxfId="52" priority="21" operator="equal">
      <formula>"X"</formula>
    </cfRule>
  </conditionalFormatting>
  <conditionalFormatting sqref="H27">
    <cfRule type="cellIs" dxfId="51" priority="20" operator="equal">
      <formula>"X"</formula>
    </cfRule>
  </conditionalFormatting>
  <conditionalFormatting sqref="I27">
    <cfRule type="cellIs" dxfId="50" priority="19" operator="equal">
      <formula>"X"</formula>
    </cfRule>
  </conditionalFormatting>
  <conditionalFormatting sqref="H29">
    <cfRule type="cellIs" dxfId="49" priority="18" operator="equal">
      <formula>"X"</formula>
    </cfRule>
  </conditionalFormatting>
  <conditionalFormatting sqref="I29">
    <cfRule type="cellIs" dxfId="48" priority="17" operator="equal">
      <formula>"X"</formula>
    </cfRule>
  </conditionalFormatting>
  <conditionalFormatting sqref="H31">
    <cfRule type="cellIs" dxfId="47" priority="16" operator="equal">
      <formula>"X"</formula>
    </cfRule>
  </conditionalFormatting>
  <conditionalFormatting sqref="I31">
    <cfRule type="cellIs" dxfId="46" priority="15" operator="equal">
      <formula>"X"</formula>
    </cfRule>
  </conditionalFormatting>
  <conditionalFormatting sqref="E33:I33">
    <cfRule type="cellIs" dxfId="45" priority="14" operator="equal">
      <formula>"X"</formula>
    </cfRule>
  </conditionalFormatting>
  <conditionalFormatting sqref="I36">
    <cfRule type="cellIs" dxfId="44" priority="13" operator="equal">
      <formula>"X"</formula>
    </cfRule>
  </conditionalFormatting>
  <conditionalFormatting sqref="I34">
    <cfRule type="cellIs" dxfId="43" priority="12" operator="equal">
      <formula>"X"</formula>
    </cfRule>
  </conditionalFormatting>
  <conditionalFormatting sqref="I32">
    <cfRule type="cellIs" dxfId="42" priority="11" operator="equal">
      <formula>"X"</formula>
    </cfRule>
  </conditionalFormatting>
  <conditionalFormatting sqref="I30">
    <cfRule type="cellIs" dxfId="41" priority="10" operator="equal">
      <formula>"X"</formula>
    </cfRule>
  </conditionalFormatting>
  <conditionalFormatting sqref="I28">
    <cfRule type="cellIs" dxfId="40" priority="9" operator="equal">
      <formula>"X"</formula>
    </cfRule>
  </conditionalFormatting>
  <conditionalFormatting sqref="H30">
    <cfRule type="cellIs" dxfId="39" priority="8" operator="equal">
      <formula>"X"</formula>
    </cfRule>
  </conditionalFormatting>
  <conditionalFormatting sqref="H32">
    <cfRule type="cellIs" dxfId="38" priority="7" operator="equal">
      <formula>"X"</formula>
    </cfRule>
  </conditionalFormatting>
  <conditionalFormatting sqref="J34">
    <cfRule type="cellIs" dxfId="37" priority="6" operator="equal">
      <formula>"X"</formula>
    </cfRule>
  </conditionalFormatting>
  <conditionalFormatting sqref="H34">
    <cfRule type="cellIs" dxfId="36" priority="5" operator="equal">
      <formula>"X"</formula>
    </cfRule>
  </conditionalFormatting>
  <conditionalFormatting sqref="H36">
    <cfRule type="cellIs" dxfId="35" priority="4" operator="equal">
      <formula>"X"</formula>
    </cfRule>
  </conditionalFormatting>
  <conditionalFormatting sqref="H38">
    <cfRule type="cellIs" dxfId="34" priority="3" operator="equal">
      <formula>"X"</formula>
    </cfRule>
  </conditionalFormatting>
  <conditionalFormatting sqref="H40">
    <cfRule type="cellIs" dxfId="33" priority="2" operator="equal">
      <formula>"X"</formula>
    </cfRule>
  </conditionalFormatting>
  <conditionalFormatting sqref="H46">
    <cfRule type="cellIs" dxfId="32" priority="1" operator="equal">
      <formula>"X"</formula>
    </cfRule>
  </conditionalFormatting>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C1" zoomScale="70" zoomScaleNormal="70" workbookViewId="0">
      <selection activeCell="J16" sqref="J16"/>
    </sheetView>
  </sheetViews>
  <sheetFormatPr baseColWidth="10" defaultRowHeight="15" x14ac:dyDescent="0.25"/>
  <cols>
    <col min="2" max="2" width="116.5703125" customWidth="1"/>
    <col min="4" max="4" width="16.140625" customWidth="1"/>
    <col min="16" max="16" width="17.7109375" customWidth="1"/>
  </cols>
  <sheetData>
    <row r="1" spans="1:19" x14ac:dyDescent="0.25">
      <c r="A1" s="29"/>
      <c r="B1" s="486" t="s">
        <v>405</v>
      </c>
      <c r="C1" s="512"/>
      <c r="D1" s="512"/>
      <c r="E1" s="512"/>
      <c r="F1" s="512"/>
      <c r="G1" s="512"/>
      <c r="H1" s="512"/>
      <c r="I1" s="512"/>
      <c r="J1" s="512"/>
      <c r="K1" s="512"/>
      <c r="L1" s="512"/>
      <c r="M1" s="512"/>
      <c r="N1" s="512"/>
      <c r="O1" s="638" t="s">
        <v>406</v>
      </c>
      <c r="P1" s="639"/>
      <c r="Q1" s="30"/>
      <c r="R1" s="30"/>
      <c r="S1" s="31"/>
    </row>
    <row r="2" spans="1:19" ht="15.75" thickBot="1" x14ac:dyDescent="0.3">
      <c r="A2" s="29"/>
      <c r="B2" s="32"/>
      <c r="C2" s="33"/>
      <c r="D2" s="34"/>
      <c r="E2" s="33"/>
      <c r="F2" s="33"/>
      <c r="G2" s="33"/>
      <c r="H2" s="33"/>
      <c r="I2" s="33"/>
      <c r="J2" s="33"/>
      <c r="K2" s="33"/>
      <c r="L2" s="33"/>
      <c r="M2" s="33"/>
      <c r="N2" s="33"/>
      <c r="O2" s="640"/>
      <c r="P2" s="640"/>
      <c r="Q2" s="35"/>
      <c r="R2" s="35"/>
      <c r="S2" s="31"/>
    </row>
    <row r="3" spans="1:19" ht="38.25" x14ac:dyDescent="0.25">
      <c r="A3" s="29"/>
      <c r="B3" s="112" t="s">
        <v>222</v>
      </c>
      <c r="C3" s="499" t="s">
        <v>407</v>
      </c>
      <c r="D3" s="499"/>
      <c r="E3" s="499"/>
      <c r="F3" s="499"/>
      <c r="G3" s="499"/>
      <c r="H3" s="499"/>
      <c r="I3" s="499"/>
      <c r="J3" s="499"/>
      <c r="K3" s="499"/>
      <c r="L3" s="499"/>
      <c r="M3" s="499"/>
      <c r="N3" s="499"/>
      <c r="O3" s="36" t="s">
        <v>34</v>
      </c>
      <c r="P3" s="270">
        <v>44033</v>
      </c>
      <c r="Q3" s="29"/>
      <c r="R3" s="29"/>
      <c r="S3" s="29"/>
    </row>
    <row r="4" spans="1:19" ht="15.75" thickBot="1" x14ac:dyDescent="0.3">
      <c r="A4" s="31"/>
      <c r="B4" s="31"/>
      <c r="C4" s="31"/>
      <c r="D4" s="273"/>
      <c r="E4" s="31"/>
      <c r="F4" s="31"/>
      <c r="G4" s="31"/>
      <c r="H4" s="274"/>
      <c r="I4" s="274"/>
      <c r="J4" s="274"/>
      <c r="K4" s="274"/>
      <c r="L4" s="31"/>
      <c r="M4" s="31"/>
      <c r="N4" s="31"/>
      <c r="O4" s="31"/>
      <c r="P4" s="31"/>
      <c r="Q4" s="31"/>
      <c r="R4" s="31"/>
      <c r="S4" s="31"/>
    </row>
    <row r="5" spans="1:19" x14ac:dyDescent="0.25">
      <c r="A5" s="641" t="s">
        <v>135</v>
      </c>
      <c r="B5" s="641" t="s">
        <v>71</v>
      </c>
      <c r="C5" s="641" t="s">
        <v>72</v>
      </c>
      <c r="D5" s="641" t="s">
        <v>1</v>
      </c>
      <c r="E5" s="641"/>
      <c r="F5" s="642" t="s">
        <v>73</v>
      </c>
      <c r="G5" s="643"/>
      <c r="H5" s="643"/>
      <c r="I5" s="643"/>
      <c r="J5" s="643"/>
      <c r="K5" s="644"/>
      <c r="L5" s="648" t="s">
        <v>74</v>
      </c>
      <c r="M5" s="648" t="s">
        <v>75</v>
      </c>
      <c r="N5" s="648" t="s">
        <v>35</v>
      </c>
      <c r="O5" s="661" t="s">
        <v>36</v>
      </c>
      <c r="P5" s="661"/>
      <c r="Q5" s="661"/>
      <c r="R5" s="661"/>
      <c r="S5" s="661"/>
    </row>
    <row r="6" spans="1:19" x14ac:dyDescent="0.25">
      <c r="A6" s="641"/>
      <c r="B6" s="641"/>
      <c r="C6" s="641"/>
      <c r="D6" s="641"/>
      <c r="E6" s="641"/>
      <c r="F6" s="645"/>
      <c r="G6" s="646"/>
      <c r="H6" s="646"/>
      <c r="I6" s="646"/>
      <c r="J6" s="646"/>
      <c r="K6" s="647"/>
      <c r="L6" s="649"/>
      <c r="M6" s="649"/>
      <c r="N6" s="649"/>
      <c r="O6" s="651" t="s">
        <v>37</v>
      </c>
      <c r="P6" s="651"/>
      <c r="Q6" s="651"/>
      <c r="R6" s="651"/>
      <c r="S6" s="651"/>
    </row>
    <row r="7" spans="1:19" x14ac:dyDescent="0.25">
      <c r="A7" s="641"/>
      <c r="B7" s="641"/>
      <c r="C7" s="641"/>
      <c r="D7" s="641"/>
      <c r="E7" s="641"/>
      <c r="F7" s="662" t="s">
        <v>31</v>
      </c>
      <c r="G7" s="662" t="s">
        <v>52</v>
      </c>
      <c r="H7" s="664" t="s">
        <v>32</v>
      </c>
      <c r="I7" s="664" t="s">
        <v>64</v>
      </c>
      <c r="J7" s="664" t="s">
        <v>65</v>
      </c>
      <c r="K7" s="664" t="s">
        <v>66</v>
      </c>
      <c r="L7" s="649"/>
      <c r="M7" s="649"/>
      <c r="N7" s="649"/>
      <c r="O7" s="652" t="s">
        <v>38</v>
      </c>
      <c r="P7" s="651" t="s">
        <v>39</v>
      </c>
      <c r="Q7" s="651"/>
      <c r="R7" s="652" t="s">
        <v>40</v>
      </c>
      <c r="S7" s="652" t="s">
        <v>41</v>
      </c>
    </row>
    <row r="8" spans="1:19" ht="22.5" x14ac:dyDescent="0.25">
      <c r="A8" s="641"/>
      <c r="B8" s="641"/>
      <c r="C8" s="641"/>
      <c r="D8" s="641"/>
      <c r="E8" s="641"/>
      <c r="F8" s="663"/>
      <c r="G8" s="663"/>
      <c r="H8" s="664"/>
      <c r="I8" s="664"/>
      <c r="J8" s="664"/>
      <c r="K8" s="664"/>
      <c r="L8" s="650"/>
      <c r="M8" s="650"/>
      <c r="N8" s="650"/>
      <c r="O8" s="653"/>
      <c r="P8" s="391" t="s">
        <v>42</v>
      </c>
      <c r="Q8" s="391" t="s">
        <v>43</v>
      </c>
      <c r="R8" s="653"/>
      <c r="S8" s="653"/>
    </row>
    <row r="9" spans="1:19" x14ac:dyDescent="0.25">
      <c r="A9" s="654">
        <v>1</v>
      </c>
      <c r="B9" s="655" t="s">
        <v>408</v>
      </c>
      <c r="C9" s="657"/>
      <c r="D9" s="45" t="s">
        <v>4</v>
      </c>
      <c r="E9" s="114">
        <v>3</v>
      </c>
      <c r="F9" s="114"/>
      <c r="G9" s="114">
        <v>3</v>
      </c>
      <c r="H9" s="352"/>
      <c r="I9" s="352"/>
      <c r="J9" s="352"/>
      <c r="K9" s="352"/>
      <c r="L9" s="659">
        <v>4</v>
      </c>
      <c r="M9" s="659" t="s">
        <v>409</v>
      </c>
      <c r="N9" s="659" t="s">
        <v>410</v>
      </c>
      <c r="O9" s="618"/>
      <c r="P9" s="618"/>
      <c r="Q9" s="618"/>
      <c r="R9" s="620"/>
      <c r="S9" s="618"/>
    </row>
    <row r="10" spans="1:19" x14ac:dyDescent="0.25">
      <c r="A10" s="654"/>
      <c r="B10" s="656"/>
      <c r="C10" s="658"/>
      <c r="D10" s="45" t="s">
        <v>79</v>
      </c>
      <c r="E10" s="114">
        <v>3</v>
      </c>
      <c r="F10" s="114"/>
      <c r="G10" s="114">
        <v>3</v>
      </c>
      <c r="H10" s="352"/>
      <c r="I10" s="352"/>
      <c r="J10" s="352"/>
      <c r="K10" s="352"/>
      <c r="L10" s="660"/>
      <c r="M10" s="660"/>
      <c r="N10" s="660"/>
      <c r="O10" s="619"/>
      <c r="P10" s="619"/>
      <c r="Q10" s="619"/>
      <c r="R10" s="621"/>
      <c r="S10" s="619"/>
    </row>
    <row r="11" spans="1:19" x14ac:dyDescent="0.25">
      <c r="A11" s="654">
        <v>2</v>
      </c>
      <c r="B11" s="655" t="s">
        <v>411</v>
      </c>
      <c r="C11" s="657"/>
      <c r="D11" s="45" t="s">
        <v>4</v>
      </c>
      <c r="E11" s="114">
        <v>9</v>
      </c>
      <c r="F11" s="114"/>
      <c r="G11" s="114">
        <v>9</v>
      </c>
      <c r="H11" s="352"/>
      <c r="I11" s="170"/>
      <c r="J11" s="170"/>
      <c r="K11" s="170"/>
      <c r="L11" s="618">
        <v>4</v>
      </c>
      <c r="M11" s="659" t="s">
        <v>63</v>
      </c>
      <c r="N11" s="659" t="s">
        <v>410</v>
      </c>
      <c r="O11" s="618"/>
      <c r="P11" s="618"/>
      <c r="Q11" s="618"/>
      <c r="R11" s="620"/>
      <c r="S11" s="618"/>
    </row>
    <row r="12" spans="1:19" x14ac:dyDescent="0.25">
      <c r="A12" s="654"/>
      <c r="B12" s="656"/>
      <c r="C12" s="658"/>
      <c r="D12" s="45" t="s">
        <v>79</v>
      </c>
      <c r="E12" s="114">
        <v>10</v>
      </c>
      <c r="F12" s="114"/>
      <c r="G12" s="114">
        <v>10</v>
      </c>
      <c r="H12" s="352"/>
      <c r="I12" s="170"/>
      <c r="J12" s="170"/>
      <c r="K12" s="170"/>
      <c r="L12" s="619"/>
      <c r="M12" s="660"/>
      <c r="N12" s="660"/>
      <c r="O12" s="619"/>
      <c r="P12" s="619"/>
      <c r="Q12" s="619"/>
      <c r="R12" s="621"/>
      <c r="S12" s="619"/>
    </row>
    <row r="13" spans="1:19" x14ac:dyDescent="0.25">
      <c r="A13" s="654">
        <v>3</v>
      </c>
      <c r="B13" s="655" t="s">
        <v>412</v>
      </c>
      <c r="C13" s="657"/>
      <c r="D13" s="45" t="s">
        <v>4</v>
      </c>
      <c r="E13" s="114">
        <v>9</v>
      </c>
      <c r="F13" s="114"/>
      <c r="G13" s="114"/>
      <c r="H13" s="352"/>
      <c r="I13" s="352">
        <v>9</v>
      </c>
      <c r="J13" s="352"/>
      <c r="K13" s="352"/>
      <c r="L13" s="618">
        <v>4</v>
      </c>
      <c r="M13" s="659" t="s">
        <v>63</v>
      </c>
      <c r="N13" s="659" t="s">
        <v>410</v>
      </c>
      <c r="O13" s="618"/>
      <c r="P13" s="618"/>
      <c r="Q13" s="618"/>
      <c r="R13" s="620"/>
      <c r="S13" s="618"/>
    </row>
    <row r="14" spans="1:19" x14ac:dyDescent="0.25">
      <c r="A14" s="654"/>
      <c r="B14" s="656"/>
      <c r="C14" s="658"/>
      <c r="D14" s="45" t="s">
        <v>79</v>
      </c>
      <c r="E14" s="114">
        <f>SUM(H14:J14)</f>
        <v>18</v>
      </c>
      <c r="F14" s="114"/>
      <c r="G14" s="114"/>
      <c r="H14" s="352"/>
      <c r="I14" s="352">
        <v>6</v>
      </c>
      <c r="J14" s="352">
        <v>12</v>
      </c>
      <c r="K14" s="352"/>
      <c r="L14" s="619"/>
      <c r="M14" s="660"/>
      <c r="N14" s="660"/>
      <c r="O14" s="619"/>
      <c r="P14" s="619"/>
      <c r="Q14" s="619"/>
      <c r="R14" s="621"/>
      <c r="S14" s="619"/>
    </row>
    <row r="15" spans="1:19" x14ac:dyDescent="0.25">
      <c r="A15" s="654">
        <v>4</v>
      </c>
      <c r="B15" s="655" t="s">
        <v>413</v>
      </c>
      <c r="C15" s="657"/>
      <c r="D15" s="45" t="s">
        <v>4</v>
      </c>
      <c r="E15" s="114">
        <v>6</v>
      </c>
      <c r="F15" s="114"/>
      <c r="G15" s="114"/>
      <c r="H15" s="352"/>
      <c r="I15" s="170"/>
      <c r="J15" s="170"/>
      <c r="K15" s="170"/>
      <c r="L15" s="659">
        <v>4</v>
      </c>
      <c r="M15" s="659" t="s">
        <v>63</v>
      </c>
      <c r="N15" s="659" t="s">
        <v>410</v>
      </c>
      <c r="O15" s="618"/>
      <c r="P15" s="618"/>
      <c r="Q15" s="618"/>
      <c r="R15" s="620"/>
      <c r="S15" s="618"/>
    </row>
    <row r="16" spans="1:19" x14ac:dyDescent="0.25">
      <c r="A16" s="654"/>
      <c r="B16" s="656"/>
      <c r="C16" s="658"/>
      <c r="D16" s="45" t="s">
        <v>79</v>
      </c>
      <c r="E16" s="114">
        <f>SUM(H16:J16)</f>
        <v>0</v>
      </c>
      <c r="F16" s="114"/>
      <c r="G16" s="114"/>
      <c r="H16" s="352"/>
      <c r="I16" s="170"/>
      <c r="J16" s="170"/>
      <c r="K16" s="170"/>
      <c r="L16" s="660"/>
      <c r="M16" s="660"/>
      <c r="N16" s="660"/>
      <c r="O16" s="619"/>
      <c r="P16" s="619"/>
      <c r="Q16" s="619"/>
      <c r="R16" s="621"/>
      <c r="S16" s="619"/>
    </row>
    <row r="17" spans="1:19" x14ac:dyDescent="0.25">
      <c r="A17" s="654">
        <v>5</v>
      </c>
      <c r="B17" s="655" t="s">
        <v>414</v>
      </c>
      <c r="C17" s="657"/>
      <c r="D17" s="45" t="s">
        <v>4</v>
      </c>
      <c r="E17" s="114">
        <v>2</v>
      </c>
      <c r="F17" s="114"/>
      <c r="G17" s="114"/>
      <c r="H17" s="352"/>
      <c r="I17" s="170"/>
      <c r="J17" s="170"/>
      <c r="K17" s="170"/>
      <c r="L17" s="659">
        <v>4</v>
      </c>
      <c r="M17" s="659" t="s">
        <v>63</v>
      </c>
      <c r="N17" s="659" t="s">
        <v>410</v>
      </c>
      <c r="O17" s="618"/>
      <c r="P17" s="618"/>
      <c r="Q17" s="618"/>
      <c r="R17" s="620"/>
      <c r="S17" s="618"/>
    </row>
    <row r="18" spans="1:19" x14ac:dyDescent="0.25">
      <c r="A18" s="654"/>
      <c r="B18" s="656"/>
      <c r="C18" s="658"/>
      <c r="D18" s="45" t="s">
        <v>79</v>
      </c>
      <c r="E18" s="114">
        <f>SUM(H18:J18)</f>
        <v>0</v>
      </c>
      <c r="F18" s="114"/>
      <c r="G18" s="114"/>
      <c r="H18" s="352"/>
      <c r="I18" s="170"/>
      <c r="J18" s="170"/>
      <c r="K18" s="170"/>
      <c r="L18" s="660"/>
      <c r="M18" s="660"/>
      <c r="N18" s="660"/>
      <c r="O18" s="619"/>
      <c r="P18" s="619"/>
      <c r="Q18" s="619"/>
      <c r="R18" s="621"/>
      <c r="S18" s="619"/>
    </row>
    <row r="19" spans="1:19" x14ac:dyDescent="0.25">
      <c r="A19" s="654">
        <v>6</v>
      </c>
      <c r="B19" s="655" t="s">
        <v>415</v>
      </c>
      <c r="C19" s="657"/>
      <c r="D19" s="45" t="s">
        <v>4</v>
      </c>
      <c r="E19" s="114">
        <v>204</v>
      </c>
      <c r="F19" s="114"/>
      <c r="G19" s="114">
        <v>68</v>
      </c>
      <c r="H19" s="359"/>
      <c r="I19" s="360"/>
      <c r="J19" s="360"/>
      <c r="K19" s="360">
        <v>68</v>
      </c>
      <c r="L19" s="659">
        <v>4</v>
      </c>
      <c r="M19" s="659" t="s">
        <v>409</v>
      </c>
      <c r="N19" s="659" t="s">
        <v>410</v>
      </c>
      <c r="O19" s="618"/>
      <c r="P19" s="618"/>
      <c r="Q19" s="618"/>
      <c r="R19" s="620"/>
      <c r="S19" s="618"/>
    </row>
    <row r="20" spans="1:19" x14ac:dyDescent="0.25">
      <c r="A20" s="654"/>
      <c r="B20" s="656"/>
      <c r="C20" s="658"/>
      <c r="D20" s="45" t="s">
        <v>79</v>
      </c>
      <c r="E20" s="114">
        <v>0</v>
      </c>
      <c r="F20" s="114"/>
      <c r="G20" s="114">
        <v>0</v>
      </c>
      <c r="H20" s="359"/>
      <c r="I20" s="360"/>
      <c r="J20" s="360"/>
      <c r="K20" s="360">
        <v>0</v>
      </c>
      <c r="L20" s="660"/>
      <c r="M20" s="660"/>
      <c r="N20" s="660"/>
      <c r="O20" s="619"/>
      <c r="P20" s="619"/>
      <c r="Q20" s="619"/>
      <c r="R20" s="621"/>
      <c r="S20" s="619"/>
    </row>
    <row r="21" spans="1:19" x14ac:dyDescent="0.25">
      <c r="A21" s="654">
        <v>7</v>
      </c>
      <c r="B21" s="655" t="s">
        <v>416</v>
      </c>
      <c r="C21" s="657"/>
      <c r="D21" s="45" t="s">
        <v>4</v>
      </c>
      <c r="E21" s="114">
        <v>1</v>
      </c>
      <c r="F21" s="114"/>
      <c r="G21" s="114"/>
      <c r="H21" s="359"/>
      <c r="I21" s="360"/>
      <c r="J21" s="360"/>
      <c r="K21" s="360"/>
      <c r="L21" s="659">
        <v>4</v>
      </c>
      <c r="M21" s="659" t="s">
        <v>409</v>
      </c>
      <c r="N21" s="659" t="s">
        <v>410</v>
      </c>
      <c r="O21" s="618"/>
      <c r="P21" s="618"/>
      <c r="Q21" s="618"/>
      <c r="R21" s="620"/>
      <c r="S21" s="618"/>
    </row>
    <row r="22" spans="1:19" x14ac:dyDescent="0.25">
      <c r="A22" s="654"/>
      <c r="B22" s="656"/>
      <c r="C22" s="658"/>
      <c r="D22" s="45" t="s">
        <v>79</v>
      </c>
      <c r="E22" s="114">
        <v>1</v>
      </c>
      <c r="F22" s="114"/>
      <c r="G22" s="114"/>
      <c r="H22" s="359"/>
      <c r="I22" s="360"/>
      <c r="J22" s="360"/>
      <c r="K22" s="360"/>
      <c r="L22" s="660"/>
      <c r="M22" s="660"/>
      <c r="N22" s="660"/>
      <c r="O22" s="619"/>
      <c r="P22" s="619"/>
      <c r="Q22" s="619"/>
      <c r="R22" s="621"/>
      <c r="S22" s="619"/>
    </row>
    <row r="23" spans="1:19" x14ac:dyDescent="0.25">
      <c r="A23" s="654">
        <v>8</v>
      </c>
      <c r="B23" s="655" t="s">
        <v>417</v>
      </c>
      <c r="C23" s="657"/>
      <c r="D23" s="45" t="s">
        <v>4</v>
      </c>
      <c r="E23" s="114">
        <v>9</v>
      </c>
      <c r="F23" s="114"/>
      <c r="G23" s="114"/>
      <c r="H23" s="359"/>
      <c r="I23" s="360">
        <v>9</v>
      </c>
      <c r="J23" s="360"/>
      <c r="K23" s="360"/>
      <c r="L23" s="659">
        <v>4</v>
      </c>
      <c r="M23" s="659" t="s">
        <v>409</v>
      </c>
      <c r="N23" s="659" t="s">
        <v>410</v>
      </c>
      <c r="O23" s="618"/>
      <c r="P23" s="618"/>
      <c r="Q23" s="618"/>
      <c r="R23" s="620"/>
      <c r="S23" s="618"/>
    </row>
    <row r="24" spans="1:19" ht="39.75" customHeight="1" x14ac:dyDescent="0.25">
      <c r="A24" s="654"/>
      <c r="B24" s="656"/>
      <c r="C24" s="658"/>
      <c r="D24" s="45" t="s">
        <v>79</v>
      </c>
      <c r="E24" s="114">
        <f>SUM(H24:J24)</f>
        <v>1</v>
      </c>
      <c r="F24" s="114"/>
      <c r="G24" s="114"/>
      <c r="H24" s="359"/>
      <c r="I24" s="360"/>
      <c r="J24" s="360">
        <v>1</v>
      </c>
      <c r="K24" s="360"/>
      <c r="L24" s="660"/>
      <c r="M24" s="660"/>
      <c r="N24" s="660"/>
      <c r="O24" s="619"/>
      <c r="P24" s="619"/>
      <c r="Q24" s="619"/>
      <c r="R24" s="621"/>
      <c r="S24" s="619"/>
    </row>
    <row r="25" spans="1:19" x14ac:dyDescent="0.25">
      <c r="A25" s="654">
        <v>9</v>
      </c>
      <c r="B25" s="655" t="s">
        <v>418</v>
      </c>
      <c r="C25" s="657"/>
      <c r="D25" s="45" t="s">
        <v>4</v>
      </c>
      <c r="E25" s="114">
        <v>100</v>
      </c>
      <c r="F25" s="114"/>
      <c r="G25" s="114"/>
      <c r="H25" s="359"/>
      <c r="I25" s="359">
        <v>50</v>
      </c>
      <c r="J25" s="359"/>
      <c r="K25" s="359">
        <v>50</v>
      </c>
      <c r="L25" s="659">
        <v>4</v>
      </c>
      <c r="M25" s="659" t="s">
        <v>409</v>
      </c>
      <c r="N25" s="659" t="s">
        <v>410</v>
      </c>
      <c r="O25" s="618"/>
      <c r="P25" s="618"/>
      <c r="Q25" s="618"/>
      <c r="R25" s="620"/>
      <c r="S25" s="618"/>
    </row>
    <row r="26" spans="1:19" x14ac:dyDescent="0.25">
      <c r="A26" s="654"/>
      <c r="B26" s="656"/>
      <c r="C26" s="658"/>
      <c r="D26" s="45" t="s">
        <v>79</v>
      </c>
      <c r="E26" s="114">
        <f>SUM(H26:J26)</f>
        <v>0</v>
      </c>
      <c r="F26" s="114"/>
      <c r="G26" s="114"/>
      <c r="H26" s="359"/>
      <c r="I26" s="359">
        <v>0</v>
      </c>
      <c r="J26" s="392"/>
      <c r="K26" s="358">
        <v>0</v>
      </c>
      <c r="L26" s="660"/>
      <c r="M26" s="660"/>
      <c r="N26" s="660"/>
      <c r="O26" s="619"/>
      <c r="P26" s="619"/>
      <c r="Q26" s="619"/>
      <c r="R26" s="621"/>
      <c r="S26" s="619"/>
    </row>
    <row r="27" spans="1:19" x14ac:dyDescent="0.25">
      <c r="A27" s="654">
        <v>10</v>
      </c>
      <c r="B27" s="655" t="s">
        <v>419</v>
      </c>
      <c r="C27" s="657"/>
      <c r="D27" s="45" t="s">
        <v>4</v>
      </c>
      <c r="E27" s="114">
        <v>100</v>
      </c>
      <c r="F27" s="114"/>
      <c r="G27" s="114"/>
      <c r="H27" s="359"/>
      <c r="I27" s="360"/>
      <c r="J27" s="360">
        <v>50</v>
      </c>
      <c r="K27" s="360"/>
      <c r="L27" s="659">
        <v>4</v>
      </c>
      <c r="M27" s="659" t="s">
        <v>409</v>
      </c>
      <c r="N27" s="659" t="s">
        <v>410</v>
      </c>
      <c r="O27" s="618"/>
      <c r="P27" s="618"/>
      <c r="Q27" s="618"/>
      <c r="R27" s="620"/>
      <c r="S27" s="618"/>
    </row>
    <row r="28" spans="1:19" x14ac:dyDescent="0.25">
      <c r="A28" s="654"/>
      <c r="B28" s="656"/>
      <c r="C28" s="658"/>
      <c r="D28" s="45" t="s">
        <v>79</v>
      </c>
      <c r="E28" s="114">
        <f>SUM(H28:J28)</f>
        <v>0</v>
      </c>
      <c r="F28" s="114"/>
      <c r="G28" s="114"/>
      <c r="H28" s="359"/>
      <c r="I28" s="360"/>
      <c r="J28" s="360">
        <v>0</v>
      </c>
      <c r="K28" s="360"/>
      <c r="L28" s="660"/>
      <c r="M28" s="660"/>
      <c r="N28" s="660"/>
      <c r="O28" s="619"/>
      <c r="P28" s="619"/>
      <c r="Q28" s="619"/>
      <c r="R28" s="621"/>
      <c r="S28" s="619"/>
    </row>
    <row r="29" spans="1:19" x14ac:dyDescent="0.25">
      <c r="A29" s="654">
        <v>11</v>
      </c>
      <c r="B29" s="655" t="s">
        <v>420</v>
      </c>
      <c r="C29" s="657"/>
      <c r="D29" s="45" t="s">
        <v>4</v>
      </c>
      <c r="E29" s="114">
        <v>1</v>
      </c>
      <c r="F29" s="114"/>
      <c r="G29" s="114"/>
      <c r="H29" s="359">
        <v>1</v>
      </c>
      <c r="I29" s="360"/>
      <c r="J29" s="360"/>
      <c r="K29" s="360"/>
      <c r="L29" s="659">
        <v>4</v>
      </c>
      <c r="M29" s="659" t="s">
        <v>409</v>
      </c>
      <c r="N29" s="659" t="s">
        <v>410</v>
      </c>
      <c r="O29" s="618"/>
      <c r="P29" s="618"/>
      <c r="Q29" s="618"/>
      <c r="R29" s="620"/>
      <c r="S29" s="618"/>
    </row>
    <row r="30" spans="1:19" x14ac:dyDescent="0.25">
      <c r="A30" s="654"/>
      <c r="B30" s="656"/>
      <c r="C30" s="658"/>
      <c r="D30" s="45" t="s">
        <v>79</v>
      </c>
      <c r="E30" s="114">
        <v>1</v>
      </c>
      <c r="F30" s="114"/>
      <c r="G30" s="114"/>
      <c r="H30" s="359">
        <v>1</v>
      </c>
      <c r="I30" s="360"/>
      <c r="J30" s="393"/>
      <c r="K30" s="393"/>
      <c r="L30" s="660"/>
      <c r="M30" s="660"/>
      <c r="N30" s="660"/>
      <c r="O30" s="619"/>
      <c r="P30" s="619"/>
      <c r="Q30" s="619"/>
      <c r="R30" s="621"/>
      <c r="S30" s="619"/>
    </row>
    <row r="31" spans="1:19" x14ac:dyDescent="0.25">
      <c r="A31" s="654">
        <v>12</v>
      </c>
      <c r="B31" s="655" t="s">
        <v>421</v>
      </c>
      <c r="C31" s="657"/>
      <c r="D31" s="45" t="s">
        <v>4</v>
      </c>
      <c r="E31" s="114">
        <v>50</v>
      </c>
      <c r="F31" s="114"/>
      <c r="G31" s="114"/>
      <c r="H31" s="394"/>
      <c r="I31" s="395"/>
      <c r="J31" s="395"/>
      <c r="K31" s="395"/>
      <c r="L31" s="659">
        <v>4</v>
      </c>
      <c r="M31" s="659" t="s">
        <v>409</v>
      </c>
      <c r="N31" s="659" t="s">
        <v>410</v>
      </c>
      <c r="O31" s="618"/>
      <c r="P31" s="618"/>
      <c r="Q31" s="618"/>
      <c r="R31" s="620"/>
      <c r="S31" s="618"/>
    </row>
    <row r="32" spans="1:19" x14ac:dyDescent="0.25">
      <c r="A32" s="654"/>
      <c r="B32" s="656"/>
      <c r="C32" s="658"/>
      <c r="D32" s="45" t="s">
        <v>79</v>
      </c>
      <c r="E32" s="114">
        <f>SUM(H32:J32)</f>
        <v>0</v>
      </c>
      <c r="F32" s="114"/>
      <c r="G32" s="114"/>
      <c r="H32" s="394"/>
      <c r="I32" s="395"/>
      <c r="J32" s="395"/>
      <c r="K32" s="395"/>
      <c r="L32" s="660"/>
      <c r="M32" s="660"/>
      <c r="N32" s="660"/>
      <c r="O32" s="619"/>
      <c r="P32" s="619"/>
      <c r="Q32" s="619"/>
      <c r="R32" s="621"/>
      <c r="S32" s="619"/>
    </row>
    <row r="33" spans="1:19" x14ac:dyDescent="0.25">
      <c r="A33" s="654">
        <v>13</v>
      </c>
      <c r="B33" s="655" t="s">
        <v>422</v>
      </c>
      <c r="C33" s="657"/>
      <c r="D33" s="45" t="s">
        <v>4</v>
      </c>
      <c r="E33" s="114">
        <v>50</v>
      </c>
      <c r="F33" s="114"/>
      <c r="G33" s="114"/>
      <c r="H33" s="394"/>
      <c r="I33" s="395"/>
      <c r="J33" s="395"/>
      <c r="K33" s="395"/>
      <c r="L33" s="659">
        <v>4</v>
      </c>
      <c r="M33" s="659" t="s">
        <v>409</v>
      </c>
      <c r="N33" s="659" t="s">
        <v>410</v>
      </c>
      <c r="O33" s="618"/>
      <c r="P33" s="618"/>
      <c r="Q33" s="618"/>
      <c r="R33" s="620"/>
      <c r="S33" s="618"/>
    </row>
    <row r="34" spans="1:19" x14ac:dyDescent="0.25">
      <c r="A34" s="654"/>
      <c r="B34" s="656"/>
      <c r="C34" s="658"/>
      <c r="D34" s="45" t="s">
        <v>79</v>
      </c>
      <c r="E34" s="114">
        <f>SUM(H34:J34)</f>
        <v>0</v>
      </c>
      <c r="F34" s="114"/>
      <c r="G34" s="114"/>
      <c r="H34" s="394"/>
      <c r="I34" s="395"/>
      <c r="J34" s="395"/>
      <c r="K34" s="395"/>
      <c r="L34" s="660"/>
      <c r="M34" s="660"/>
      <c r="N34" s="660"/>
      <c r="O34" s="619"/>
      <c r="P34" s="619"/>
      <c r="Q34" s="619"/>
      <c r="R34" s="621"/>
      <c r="S34" s="619"/>
    </row>
    <row r="35" spans="1:19" x14ac:dyDescent="0.25">
      <c r="A35" s="654">
        <v>14</v>
      </c>
      <c r="B35" s="655" t="s">
        <v>423</v>
      </c>
      <c r="C35" s="657"/>
      <c r="D35" s="45" t="s">
        <v>4</v>
      </c>
      <c r="E35" s="114">
        <v>50</v>
      </c>
      <c r="F35" s="114"/>
      <c r="G35" s="114"/>
      <c r="H35" s="352"/>
      <c r="I35" s="352"/>
      <c r="J35" s="352"/>
      <c r="K35" s="352"/>
      <c r="L35" s="659">
        <v>4</v>
      </c>
      <c r="M35" s="659" t="s">
        <v>409</v>
      </c>
      <c r="N35" s="659" t="s">
        <v>410</v>
      </c>
      <c r="O35" s="618"/>
      <c r="P35" s="618"/>
      <c r="Q35" s="618"/>
      <c r="R35" s="620"/>
      <c r="S35" s="618"/>
    </row>
    <row r="36" spans="1:19" x14ac:dyDescent="0.25">
      <c r="A36" s="654"/>
      <c r="B36" s="656"/>
      <c r="C36" s="658"/>
      <c r="D36" s="45" t="s">
        <v>79</v>
      </c>
      <c r="E36" s="114">
        <f>SUM(H36:J36)</f>
        <v>0</v>
      </c>
      <c r="F36" s="114"/>
      <c r="G36" s="114"/>
      <c r="H36" s="352"/>
      <c r="I36" s="352"/>
      <c r="J36" s="352"/>
      <c r="K36" s="352"/>
      <c r="L36" s="660"/>
      <c r="M36" s="660"/>
      <c r="N36" s="660"/>
      <c r="O36" s="619"/>
      <c r="P36" s="619"/>
      <c r="Q36" s="619"/>
      <c r="R36" s="621"/>
      <c r="S36" s="619"/>
    </row>
    <row r="37" spans="1:19" x14ac:dyDescent="0.25">
      <c r="A37" s="654">
        <v>15</v>
      </c>
      <c r="B37" s="655" t="s">
        <v>424</v>
      </c>
      <c r="C37" s="657"/>
      <c r="D37" s="45" t="s">
        <v>4</v>
      </c>
      <c r="E37" s="114">
        <v>50</v>
      </c>
      <c r="F37" s="114"/>
      <c r="G37" s="114"/>
      <c r="H37" s="352"/>
      <c r="I37" s="352"/>
      <c r="J37" s="352"/>
      <c r="K37" s="352"/>
      <c r="L37" s="659">
        <v>4</v>
      </c>
      <c r="M37" s="659" t="s">
        <v>409</v>
      </c>
      <c r="N37" s="659" t="s">
        <v>410</v>
      </c>
      <c r="O37" s="618"/>
      <c r="P37" s="618"/>
      <c r="Q37" s="618"/>
      <c r="R37" s="620"/>
      <c r="S37" s="618"/>
    </row>
    <row r="38" spans="1:19" x14ac:dyDescent="0.25">
      <c r="A38" s="654"/>
      <c r="B38" s="656"/>
      <c r="C38" s="658"/>
      <c r="D38" s="45" t="s">
        <v>79</v>
      </c>
      <c r="E38" s="114">
        <f>SUM(H38:J38)</f>
        <v>0</v>
      </c>
      <c r="F38" s="114"/>
      <c r="G38" s="114"/>
      <c r="H38" s="352"/>
      <c r="I38" s="352"/>
      <c r="J38" s="352"/>
      <c r="K38" s="352"/>
      <c r="L38" s="660"/>
      <c r="M38" s="660"/>
      <c r="N38" s="660"/>
      <c r="O38" s="619"/>
      <c r="P38" s="619"/>
      <c r="Q38" s="619"/>
      <c r="R38" s="621"/>
      <c r="S38" s="619"/>
    </row>
    <row r="39" spans="1:19" x14ac:dyDescent="0.25">
      <c r="A39" s="654">
        <v>16</v>
      </c>
      <c r="B39" s="655" t="s">
        <v>425</v>
      </c>
      <c r="C39" s="657"/>
      <c r="D39" s="45" t="s">
        <v>4</v>
      </c>
      <c r="E39" s="114">
        <v>50</v>
      </c>
      <c r="F39" s="114"/>
      <c r="G39" s="114"/>
      <c r="H39" s="394"/>
      <c r="I39" s="395"/>
      <c r="J39" s="395"/>
      <c r="K39" s="395"/>
      <c r="L39" s="659">
        <v>4</v>
      </c>
      <c r="M39" s="659" t="s">
        <v>409</v>
      </c>
      <c r="N39" s="659" t="s">
        <v>410</v>
      </c>
      <c r="O39" s="618"/>
      <c r="P39" s="618"/>
      <c r="Q39" s="618"/>
      <c r="R39" s="620"/>
      <c r="S39" s="618"/>
    </row>
    <row r="40" spans="1:19" x14ac:dyDescent="0.25">
      <c r="A40" s="654"/>
      <c r="B40" s="656"/>
      <c r="C40" s="658"/>
      <c r="D40" s="45" t="s">
        <v>79</v>
      </c>
      <c r="E40" s="114">
        <f>SUM(H40:J40)</f>
        <v>0</v>
      </c>
      <c r="F40" s="114"/>
      <c r="G40" s="114"/>
      <c r="H40" s="394"/>
      <c r="I40" s="395"/>
      <c r="J40" s="395"/>
      <c r="K40" s="395"/>
      <c r="L40" s="660"/>
      <c r="M40" s="660"/>
      <c r="N40" s="660"/>
      <c r="O40" s="619"/>
      <c r="P40" s="619"/>
      <c r="Q40" s="619"/>
      <c r="R40" s="621"/>
      <c r="S40" s="619"/>
    </row>
    <row r="41" spans="1:19" x14ac:dyDescent="0.25">
      <c r="A41" s="654">
        <v>17</v>
      </c>
      <c r="B41" s="655" t="s">
        <v>426</v>
      </c>
      <c r="C41" s="657"/>
      <c r="D41" s="45" t="s">
        <v>4</v>
      </c>
      <c r="E41" s="114">
        <v>4</v>
      </c>
      <c r="F41" s="114"/>
      <c r="G41" s="114">
        <v>1</v>
      </c>
      <c r="H41" s="395">
        <v>1</v>
      </c>
      <c r="I41" s="395"/>
      <c r="J41" s="395"/>
      <c r="K41" s="395">
        <v>1</v>
      </c>
      <c r="L41" s="659">
        <v>4</v>
      </c>
      <c r="M41" s="659" t="s">
        <v>409</v>
      </c>
      <c r="N41" s="659" t="s">
        <v>410</v>
      </c>
      <c r="O41" s="618"/>
      <c r="P41" s="618"/>
      <c r="Q41" s="618"/>
      <c r="R41" s="620"/>
      <c r="S41" s="618"/>
    </row>
    <row r="42" spans="1:19" x14ac:dyDescent="0.25">
      <c r="A42" s="654"/>
      <c r="B42" s="656"/>
      <c r="C42" s="658"/>
      <c r="D42" s="45" t="s">
        <v>79</v>
      </c>
      <c r="E42" s="114">
        <v>2</v>
      </c>
      <c r="F42" s="114"/>
      <c r="G42" s="114">
        <v>1</v>
      </c>
      <c r="H42" s="395">
        <v>1</v>
      </c>
      <c r="I42" s="395"/>
      <c r="J42" s="395"/>
      <c r="K42" s="395">
        <v>0</v>
      </c>
      <c r="L42" s="660"/>
      <c r="M42" s="660"/>
      <c r="N42" s="660"/>
      <c r="O42" s="619"/>
      <c r="P42" s="619"/>
      <c r="Q42" s="619"/>
      <c r="R42" s="621"/>
      <c r="S42" s="619"/>
    </row>
    <row r="43" spans="1:19" x14ac:dyDescent="0.25">
      <c r="A43" s="654">
        <v>18</v>
      </c>
      <c r="B43" s="655" t="s">
        <v>427</v>
      </c>
      <c r="C43" s="657">
        <v>5975</v>
      </c>
      <c r="D43" s="45" t="s">
        <v>4</v>
      </c>
      <c r="E43" s="114">
        <v>3</v>
      </c>
      <c r="F43" s="114"/>
      <c r="G43" s="114"/>
      <c r="H43" s="395">
        <v>1</v>
      </c>
      <c r="I43" s="395"/>
      <c r="J43" s="395"/>
      <c r="K43" s="395"/>
      <c r="L43" s="659">
        <v>4</v>
      </c>
      <c r="M43" s="659" t="s">
        <v>63</v>
      </c>
      <c r="N43" s="659" t="s">
        <v>410</v>
      </c>
      <c r="O43" s="618"/>
      <c r="P43" s="618"/>
      <c r="Q43" s="618"/>
      <c r="R43" s="620"/>
      <c r="S43" s="618"/>
    </row>
    <row r="44" spans="1:19" x14ac:dyDescent="0.25">
      <c r="A44" s="654"/>
      <c r="B44" s="656"/>
      <c r="C44" s="658"/>
      <c r="D44" s="45" t="s">
        <v>79</v>
      </c>
      <c r="E44" s="114">
        <f>SUM(H44:J44)</f>
        <v>1</v>
      </c>
      <c r="F44" s="114"/>
      <c r="G44" s="114"/>
      <c r="H44" s="395"/>
      <c r="I44" s="395">
        <v>1</v>
      </c>
      <c r="J44" s="395"/>
      <c r="K44" s="395"/>
      <c r="L44" s="660"/>
      <c r="M44" s="660"/>
      <c r="N44" s="660"/>
      <c r="O44" s="619"/>
      <c r="P44" s="619"/>
      <c r="Q44" s="619"/>
      <c r="R44" s="621"/>
      <c r="S44" s="619"/>
    </row>
    <row r="45" spans="1:19" x14ac:dyDescent="0.25">
      <c r="A45" s="654">
        <v>19</v>
      </c>
      <c r="B45" s="655" t="s">
        <v>428</v>
      </c>
      <c r="C45" s="657">
        <v>7000</v>
      </c>
      <c r="D45" s="45" t="s">
        <v>4</v>
      </c>
      <c r="E45" s="114">
        <v>2</v>
      </c>
      <c r="F45" s="114"/>
      <c r="G45" s="114"/>
      <c r="H45" s="395"/>
      <c r="I45" s="395">
        <v>1</v>
      </c>
      <c r="J45" s="395"/>
      <c r="K45" s="395">
        <v>1</v>
      </c>
      <c r="L45" s="659">
        <v>4</v>
      </c>
      <c r="M45" s="659" t="s">
        <v>63</v>
      </c>
      <c r="N45" s="659" t="s">
        <v>410</v>
      </c>
      <c r="O45" s="618"/>
      <c r="P45" s="618"/>
      <c r="Q45" s="618"/>
      <c r="R45" s="620"/>
      <c r="S45" s="618"/>
    </row>
    <row r="46" spans="1:19" x14ac:dyDescent="0.25">
      <c r="A46" s="654"/>
      <c r="B46" s="656"/>
      <c r="C46" s="658"/>
      <c r="D46" s="45" t="s">
        <v>79</v>
      </c>
      <c r="E46" s="114">
        <v>0</v>
      </c>
      <c r="F46" s="114"/>
      <c r="G46" s="114"/>
      <c r="H46" s="395"/>
      <c r="I46" s="395">
        <v>0</v>
      </c>
      <c r="J46" s="395"/>
      <c r="K46" s="395">
        <v>0</v>
      </c>
      <c r="L46" s="660"/>
      <c r="M46" s="660"/>
      <c r="N46" s="660"/>
      <c r="O46" s="619"/>
      <c r="P46" s="619"/>
      <c r="Q46" s="619"/>
      <c r="R46" s="621"/>
      <c r="S46" s="619"/>
    </row>
    <row r="47" spans="1:19" x14ac:dyDescent="0.25">
      <c r="A47" s="37"/>
      <c r="B47" s="37"/>
      <c r="C47" s="37"/>
      <c r="D47" s="38"/>
      <c r="E47" s="37"/>
      <c r="F47" s="37"/>
      <c r="G47" s="37"/>
      <c r="H47" s="39"/>
      <c r="I47" s="39"/>
      <c r="J47" s="39"/>
      <c r="K47" s="39"/>
      <c r="L47" s="37"/>
      <c r="M47" s="37"/>
      <c r="N47" s="37"/>
      <c r="O47" s="31"/>
      <c r="P47" s="31"/>
      <c r="Q47" s="31"/>
      <c r="R47" s="31"/>
      <c r="S47" s="31"/>
    </row>
    <row r="48" spans="1:19" x14ac:dyDescent="0.25">
      <c r="A48" s="37"/>
      <c r="B48" s="37"/>
      <c r="C48" s="37"/>
      <c r="D48" s="38"/>
      <c r="E48" s="37"/>
      <c r="F48" s="37"/>
      <c r="G48" s="37"/>
      <c r="H48" s="39"/>
      <c r="I48" s="39"/>
      <c r="J48" s="39"/>
      <c r="K48" s="39"/>
      <c r="L48" s="37"/>
      <c r="M48" s="37"/>
      <c r="N48" s="37"/>
      <c r="O48" s="31"/>
      <c r="P48" s="31"/>
      <c r="Q48" s="31"/>
      <c r="R48" s="31"/>
      <c r="S48" s="31"/>
    </row>
  </sheetData>
  <sheetProtection password="C71F" sheet="1" objects="1" scenarios="1"/>
  <mergeCells count="232">
    <mergeCell ref="N45:N46"/>
    <mergeCell ref="O45:O46"/>
    <mergeCell ref="P45:P46"/>
    <mergeCell ref="Q45:Q46"/>
    <mergeCell ref="R45:R46"/>
    <mergeCell ref="S45:S46"/>
    <mergeCell ref="O43:O44"/>
    <mergeCell ref="P43:P44"/>
    <mergeCell ref="Q43:Q44"/>
    <mergeCell ref="R43:R44"/>
    <mergeCell ref="S43:S44"/>
    <mergeCell ref="N43:N44"/>
    <mergeCell ref="A45:A46"/>
    <mergeCell ref="B45:B46"/>
    <mergeCell ref="C45:C46"/>
    <mergeCell ref="L45:L46"/>
    <mergeCell ref="M45:M46"/>
    <mergeCell ref="A43:A44"/>
    <mergeCell ref="B43:B44"/>
    <mergeCell ref="C43:C44"/>
    <mergeCell ref="L43:L44"/>
    <mergeCell ref="M43:M44"/>
    <mergeCell ref="N41:N42"/>
    <mergeCell ref="O41:O42"/>
    <mergeCell ref="P41:P42"/>
    <mergeCell ref="Q41:Q42"/>
    <mergeCell ref="R41:R42"/>
    <mergeCell ref="S41:S42"/>
    <mergeCell ref="O39:O40"/>
    <mergeCell ref="P39:P40"/>
    <mergeCell ref="Q39:Q40"/>
    <mergeCell ref="R39:R40"/>
    <mergeCell ref="S39:S40"/>
    <mergeCell ref="N39:N40"/>
    <mergeCell ref="A41:A42"/>
    <mergeCell ref="B41:B42"/>
    <mergeCell ref="C41:C42"/>
    <mergeCell ref="L41:L42"/>
    <mergeCell ref="M41:M42"/>
    <mergeCell ref="A39:A40"/>
    <mergeCell ref="B39:B40"/>
    <mergeCell ref="C39:C40"/>
    <mergeCell ref="L39:L40"/>
    <mergeCell ref="M39:M40"/>
    <mergeCell ref="N37:N38"/>
    <mergeCell ref="O37:O38"/>
    <mergeCell ref="P37:P38"/>
    <mergeCell ref="Q37:Q38"/>
    <mergeCell ref="R37:R38"/>
    <mergeCell ref="S37:S38"/>
    <mergeCell ref="O35:O36"/>
    <mergeCell ref="P35:P36"/>
    <mergeCell ref="Q35:Q36"/>
    <mergeCell ref="R35:R36"/>
    <mergeCell ref="S35:S36"/>
    <mergeCell ref="N35:N36"/>
    <mergeCell ref="A37:A38"/>
    <mergeCell ref="B37:B38"/>
    <mergeCell ref="C37:C38"/>
    <mergeCell ref="L37:L38"/>
    <mergeCell ref="M37:M38"/>
    <mergeCell ref="A35:A36"/>
    <mergeCell ref="B35:B36"/>
    <mergeCell ref="C35:C36"/>
    <mergeCell ref="L35:L36"/>
    <mergeCell ref="M35:M36"/>
    <mergeCell ref="N33:N34"/>
    <mergeCell ref="O33:O34"/>
    <mergeCell ref="P33:P34"/>
    <mergeCell ref="Q33:Q34"/>
    <mergeCell ref="R33:R34"/>
    <mergeCell ref="S33:S34"/>
    <mergeCell ref="O31:O32"/>
    <mergeCell ref="P31:P32"/>
    <mergeCell ref="Q31:Q32"/>
    <mergeCell ref="R31:R32"/>
    <mergeCell ref="S31:S32"/>
    <mergeCell ref="N31:N32"/>
    <mergeCell ref="A33:A34"/>
    <mergeCell ref="B33:B34"/>
    <mergeCell ref="C33:C34"/>
    <mergeCell ref="L33:L34"/>
    <mergeCell ref="M33:M34"/>
    <mergeCell ref="A31:A32"/>
    <mergeCell ref="B31:B32"/>
    <mergeCell ref="C31:C32"/>
    <mergeCell ref="L31:L32"/>
    <mergeCell ref="M31:M32"/>
    <mergeCell ref="N29:N30"/>
    <mergeCell ref="O29:O30"/>
    <mergeCell ref="P29:P30"/>
    <mergeCell ref="Q29:Q30"/>
    <mergeCell ref="R29:R30"/>
    <mergeCell ref="S29:S30"/>
    <mergeCell ref="O27:O28"/>
    <mergeCell ref="P27:P28"/>
    <mergeCell ref="Q27:Q28"/>
    <mergeCell ref="R27:R28"/>
    <mergeCell ref="S27:S28"/>
    <mergeCell ref="N27:N28"/>
    <mergeCell ref="A29:A30"/>
    <mergeCell ref="B29:B30"/>
    <mergeCell ref="C29:C30"/>
    <mergeCell ref="L29:L30"/>
    <mergeCell ref="M29:M30"/>
    <mergeCell ref="A27:A28"/>
    <mergeCell ref="B27:B28"/>
    <mergeCell ref="C27:C28"/>
    <mergeCell ref="L27:L28"/>
    <mergeCell ref="M27:M28"/>
    <mergeCell ref="N25:N26"/>
    <mergeCell ref="O25:O26"/>
    <mergeCell ref="P25:P26"/>
    <mergeCell ref="Q25:Q26"/>
    <mergeCell ref="R25:R26"/>
    <mergeCell ref="S25:S26"/>
    <mergeCell ref="O23:O24"/>
    <mergeCell ref="P23:P24"/>
    <mergeCell ref="Q23:Q24"/>
    <mergeCell ref="R23:R24"/>
    <mergeCell ref="S23:S24"/>
    <mergeCell ref="N23:N24"/>
    <mergeCell ref="A25:A26"/>
    <mergeCell ref="B25:B26"/>
    <mergeCell ref="C25:C26"/>
    <mergeCell ref="L25:L26"/>
    <mergeCell ref="M25:M26"/>
    <mergeCell ref="A23:A24"/>
    <mergeCell ref="B23:B24"/>
    <mergeCell ref="C23:C24"/>
    <mergeCell ref="L23:L24"/>
    <mergeCell ref="M23:M24"/>
    <mergeCell ref="N21:N22"/>
    <mergeCell ref="O21:O22"/>
    <mergeCell ref="P21:P22"/>
    <mergeCell ref="Q21:Q22"/>
    <mergeCell ref="R21:R22"/>
    <mergeCell ref="S21:S22"/>
    <mergeCell ref="O19:O20"/>
    <mergeCell ref="P19:P20"/>
    <mergeCell ref="Q19:Q20"/>
    <mergeCell ref="R19:R20"/>
    <mergeCell ref="S19:S20"/>
    <mergeCell ref="N19:N20"/>
    <mergeCell ref="A21:A22"/>
    <mergeCell ref="B21:B22"/>
    <mergeCell ref="C21:C22"/>
    <mergeCell ref="L21:L22"/>
    <mergeCell ref="M21:M22"/>
    <mergeCell ref="A19:A20"/>
    <mergeCell ref="B19:B20"/>
    <mergeCell ref="C19:C20"/>
    <mergeCell ref="L19:L20"/>
    <mergeCell ref="M19:M20"/>
    <mergeCell ref="R11:R12"/>
    <mergeCell ref="S11:S12"/>
    <mergeCell ref="A17:A18"/>
    <mergeCell ref="B17:B18"/>
    <mergeCell ref="C17:C18"/>
    <mergeCell ref="L17:L18"/>
    <mergeCell ref="M17:M18"/>
    <mergeCell ref="A15:A16"/>
    <mergeCell ref="B15:B16"/>
    <mergeCell ref="C15:C16"/>
    <mergeCell ref="L15:L16"/>
    <mergeCell ref="M15:M16"/>
    <mergeCell ref="N17:N18"/>
    <mergeCell ref="O17:O18"/>
    <mergeCell ref="P17:P18"/>
    <mergeCell ref="Q17:Q18"/>
    <mergeCell ref="R17:R18"/>
    <mergeCell ref="S17:S18"/>
    <mergeCell ref="O15:O16"/>
    <mergeCell ref="P15:P16"/>
    <mergeCell ref="Q15:Q16"/>
    <mergeCell ref="R15:R16"/>
    <mergeCell ref="S15:S16"/>
    <mergeCell ref="N15:N16"/>
    <mergeCell ref="A13:A14"/>
    <mergeCell ref="B13:B14"/>
    <mergeCell ref="C13:C14"/>
    <mergeCell ref="L13:L14"/>
    <mergeCell ref="M13:M14"/>
    <mergeCell ref="P9:P10"/>
    <mergeCell ref="Q9:Q10"/>
    <mergeCell ref="R9:R10"/>
    <mergeCell ref="S9:S10"/>
    <mergeCell ref="A11:A12"/>
    <mergeCell ref="B11:B12"/>
    <mergeCell ref="C11:C12"/>
    <mergeCell ref="L11:L12"/>
    <mergeCell ref="M11:M12"/>
    <mergeCell ref="N11:N12"/>
    <mergeCell ref="N13:N14"/>
    <mergeCell ref="O13:O14"/>
    <mergeCell ref="P13:P14"/>
    <mergeCell ref="Q13:Q14"/>
    <mergeCell ref="R13:R14"/>
    <mergeCell ref="S13:S14"/>
    <mergeCell ref="O11:O12"/>
    <mergeCell ref="P11:P12"/>
    <mergeCell ref="Q11:Q12"/>
    <mergeCell ref="R7:R8"/>
    <mergeCell ref="S7:S8"/>
    <mergeCell ref="A9:A10"/>
    <mergeCell ref="B9:B10"/>
    <mergeCell ref="C9:C10"/>
    <mergeCell ref="L9:L10"/>
    <mergeCell ref="M9:M10"/>
    <mergeCell ref="N9:N10"/>
    <mergeCell ref="O9:O10"/>
    <mergeCell ref="N5:N8"/>
    <mergeCell ref="O5:S5"/>
    <mergeCell ref="O6:S6"/>
    <mergeCell ref="F7:F8"/>
    <mergeCell ref="G7:G8"/>
    <mergeCell ref="H7:H8"/>
    <mergeCell ref="I7:I8"/>
    <mergeCell ref="J7:J8"/>
    <mergeCell ref="K7:K8"/>
    <mergeCell ref="O7:O8"/>
    <mergeCell ref="B1:N1"/>
    <mergeCell ref="O1:P2"/>
    <mergeCell ref="C3:N3"/>
    <mergeCell ref="A5:A8"/>
    <mergeCell ref="B5:B8"/>
    <mergeCell ref="C5:C8"/>
    <mergeCell ref="D5:E8"/>
    <mergeCell ref="F5:K6"/>
    <mergeCell ref="L5:L8"/>
    <mergeCell ref="M5:M8"/>
    <mergeCell ref="P7:Q7"/>
  </mergeCells>
  <conditionalFormatting sqref="H19:K34 H39:K48">
    <cfRule type="cellIs" dxfId="31" priority="7" operator="equal">
      <formula>"X"</formula>
    </cfRule>
  </conditionalFormatting>
  <conditionalFormatting sqref="H9:K10">
    <cfRule type="cellIs" dxfId="30" priority="8" operator="equal">
      <formula>"X"</formula>
    </cfRule>
  </conditionalFormatting>
  <conditionalFormatting sqref="H11:K12">
    <cfRule type="cellIs" dxfId="29" priority="6" operator="equal">
      <formula>"X"</formula>
    </cfRule>
  </conditionalFormatting>
  <conditionalFormatting sqref="H17:K18">
    <cfRule type="cellIs" dxfId="28" priority="3" operator="equal">
      <formula>"X"</formula>
    </cfRule>
  </conditionalFormatting>
  <conditionalFormatting sqref="H13:K14">
    <cfRule type="cellIs" dxfId="27" priority="5" operator="equal">
      <formula>"X"</formula>
    </cfRule>
  </conditionalFormatting>
  <conditionalFormatting sqref="H15:K16">
    <cfRule type="cellIs" dxfId="26" priority="4" operator="equal">
      <formula>"X"</formula>
    </cfRule>
  </conditionalFormatting>
  <conditionalFormatting sqref="H37:K38">
    <cfRule type="cellIs" dxfId="25" priority="2" operator="equal">
      <formula>"X"</formula>
    </cfRule>
  </conditionalFormatting>
  <conditionalFormatting sqref="H35:K36">
    <cfRule type="cellIs" dxfId="24" priority="1" operator="equal">
      <formula>"X"</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topLeftCell="A8" zoomScale="70" zoomScaleNormal="70" workbookViewId="0">
      <selection activeCell="A25" sqref="A25:A26"/>
    </sheetView>
  </sheetViews>
  <sheetFormatPr baseColWidth="10" defaultRowHeight="15" x14ac:dyDescent="0.25"/>
  <cols>
    <col min="1" max="1" width="65.28515625" customWidth="1"/>
    <col min="3" max="3" width="19.28515625" customWidth="1"/>
  </cols>
  <sheetData>
    <row r="1" spans="1:18" x14ac:dyDescent="0.25">
      <c r="A1" s="511" t="s">
        <v>69</v>
      </c>
      <c r="B1" s="512"/>
      <c r="C1" s="512"/>
      <c r="D1" s="512"/>
      <c r="E1" s="512"/>
      <c r="F1" s="512"/>
      <c r="G1" s="512"/>
      <c r="H1" s="512"/>
      <c r="I1" s="512"/>
      <c r="J1" s="512"/>
      <c r="K1" s="512"/>
      <c r="L1" s="512"/>
      <c r="M1" s="512"/>
      <c r="N1" s="30"/>
      <c r="O1" s="30"/>
      <c r="P1" s="30"/>
      <c r="Q1" s="30"/>
      <c r="R1" s="31"/>
    </row>
    <row r="2" spans="1:18" ht="15.75" thickBot="1" x14ac:dyDescent="0.3">
      <c r="A2" s="32"/>
      <c r="B2" s="33"/>
      <c r="C2" s="34"/>
      <c r="D2" s="33"/>
      <c r="E2" s="33"/>
      <c r="F2" s="33"/>
      <c r="G2" s="33"/>
      <c r="H2" s="33"/>
      <c r="I2" s="33"/>
      <c r="J2" s="33"/>
      <c r="K2" s="33"/>
      <c r="L2" s="33"/>
      <c r="M2" s="33"/>
      <c r="N2" s="35"/>
      <c r="O2" s="35"/>
      <c r="P2" s="35"/>
      <c r="Q2" s="35"/>
      <c r="R2" s="31"/>
    </row>
    <row r="3" spans="1:18" ht="38.25" x14ac:dyDescent="0.25">
      <c r="A3" s="112" t="s">
        <v>222</v>
      </c>
      <c r="B3" s="499" t="s">
        <v>444</v>
      </c>
      <c r="C3" s="499"/>
      <c r="D3" s="499"/>
      <c r="E3" s="499"/>
      <c r="F3" s="499"/>
      <c r="G3" s="499"/>
      <c r="H3" s="499"/>
      <c r="I3" s="499"/>
      <c r="J3" s="499"/>
      <c r="K3" s="499"/>
      <c r="L3" s="499"/>
      <c r="M3" s="499"/>
      <c r="N3" s="36" t="s">
        <v>34</v>
      </c>
      <c r="O3" s="271">
        <v>44002</v>
      </c>
      <c r="P3" s="29"/>
      <c r="Q3" s="29"/>
      <c r="R3" s="29"/>
    </row>
    <row r="4" spans="1:18" ht="15.75" thickBot="1" x14ac:dyDescent="0.3">
      <c r="A4" s="31"/>
      <c r="B4" s="31"/>
      <c r="C4" s="273"/>
      <c r="D4" s="31"/>
      <c r="E4" s="274"/>
      <c r="F4" s="274"/>
      <c r="G4" s="274"/>
      <c r="H4" s="274"/>
      <c r="I4" s="274"/>
      <c r="J4" s="274"/>
      <c r="K4" s="31"/>
      <c r="L4" s="31"/>
      <c r="M4" s="31"/>
      <c r="N4" s="31"/>
      <c r="O4" s="31"/>
      <c r="P4" s="31"/>
      <c r="Q4" s="31"/>
      <c r="R4" s="31"/>
    </row>
    <row r="5" spans="1:18" x14ac:dyDescent="0.25">
      <c r="A5" s="641" t="s">
        <v>71</v>
      </c>
      <c r="B5" s="641" t="s">
        <v>72</v>
      </c>
      <c r="C5" s="641" t="s">
        <v>1</v>
      </c>
      <c r="D5" s="641"/>
      <c r="E5" s="642" t="s">
        <v>73</v>
      </c>
      <c r="F5" s="643"/>
      <c r="G5" s="643"/>
      <c r="H5" s="643"/>
      <c r="I5" s="643"/>
      <c r="J5" s="644"/>
      <c r="K5" s="648" t="s">
        <v>74</v>
      </c>
      <c r="L5" s="648" t="s">
        <v>75</v>
      </c>
      <c r="M5" s="648" t="s">
        <v>35</v>
      </c>
      <c r="N5" s="616" t="s">
        <v>36</v>
      </c>
      <c r="O5" s="616"/>
      <c r="P5" s="616"/>
      <c r="Q5" s="616"/>
      <c r="R5" s="616"/>
    </row>
    <row r="6" spans="1:18" x14ac:dyDescent="0.25">
      <c r="A6" s="641"/>
      <c r="B6" s="641"/>
      <c r="C6" s="641"/>
      <c r="D6" s="641"/>
      <c r="E6" s="645"/>
      <c r="F6" s="646"/>
      <c r="G6" s="646"/>
      <c r="H6" s="646"/>
      <c r="I6" s="646"/>
      <c r="J6" s="647"/>
      <c r="K6" s="649"/>
      <c r="L6" s="649"/>
      <c r="M6" s="649"/>
      <c r="N6" s="528" t="s">
        <v>37</v>
      </c>
      <c r="O6" s="528"/>
      <c r="P6" s="528"/>
      <c r="Q6" s="528"/>
      <c r="R6" s="528"/>
    </row>
    <row r="7" spans="1:18" x14ac:dyDescent="0.25">
      <c r="A7" s="641"/>
      <c r="B7" s="641"/>
      <c r="C7" s="641"/>
      <c r="D7" s="641"/>
      <c r="E7" s="641" t="s">
        <v>31</v>
      </c>
      <c r="F7" s="641" t="s">
        <v>52</v>
      </c>
      <c r="G7" s="641" t="s">
        <v>32</v>
      </c>
      <c r="H7" s="641" t="s">
        <v>64</v>
      </c>
      <c r="I7" s="641" t="s">
        <v>65</v>
      </c>
      <c r="J7" s="641" t="s">
        <v>66</v>
      </c>
      <c r="K7" s="649"/>
      <c r="L7" s="649"/>
      <c r="M7" s="649"/>
      <c r="N7" s="617" t="s">
        <v>38</v>
      </c>
      <c r="O7" s="528" t="s">
        <v>39</v>
      </c>
      <c r="P7" s="528"/>
      <c r="Q7" s="617" t="s">
        <v>40</v>
      </c>
      <c r="R7" s="617" t="s">
        <v>41</v>
      </c>
    </row>
    <row r="8" spans="1:18" ht="25.5" x14ac:dyDescent="0.25">
      <c r="A8" s="641"/>
      <c r="B8" s="641"/>
      <c r="C8" s="641"/>
      <c r="D8" s="641"/>
      <c r="E8" s="641"/>
      <c r="F8" s="641"/>
      <c r="G8" s="641"/>
      <c r="H8" s="641"/>
      <c r="I8" s="641"/>
      <c r="J8" s="641"/>
      <c r="K8" s="650"/>
      <c r="L8" s="650"/>
      <c r="M8" s="650"/>
      <c r="N8" s="443"/>
      <c r="O8" s="40" t="s">
        <v>42</v>
      </c>
      <c r="P8" s="40" t="s">
        <v>43</v>
      </c>
      <c r="Q8" s="443"/>
      <c r="R8" s="443"/>
    </row>
    <row r="9" spans="1:18" x14ac:dyDescent="0.25">
      <c r="A9" s="665" t="s">
        <v>429</v>
      </c>
      <c r="B9" s="657"/>
      <c r="C9" s="45" t="s">
        <v>4</v>
      </c>
      <c r="D9" s="114">
        <v>1</v>
      </c>
      <c r="E9" s="275"/>
      <c r="F9" s="275"/>
      <c r="G9" s="275"/>
      <c r="H9" s="275"/>
      <c r="I9" s="275">
        <v>1</v>
      </c>
      <c r="J9" s="275"/>
      <c r="K9" s="659">
        <v>9</v>
      </c>
      <c r="L9" s="659">
        <v>9</v>
      </c>
      <c r="M9" s="659">
        <v>2</v>
      </c>
      <c r="N9" s="618"/>
      <c r="O9" s="618"/>
      <c r="P9" s="618"/>
      <c r="Q9" s="620"/>
      <c r="R9" s="618"/>
    </row>
    <row r="10" spans="1:18" x14ac:dyDescent="0.25">
      <c r="A10" s="666"/>
      <c r="B10" s="658"/>
      <c r="C10" s="45" t="s">
        <v>79</v>
      </c>
      <c r="D10" s="114">
        <f t="shared" ref="D10:D24" si="0">+E10+F10+G10</f>
        <v>0</v>
      </c>
      <c r="E10" s="275"/>
      <c r="F10" s="275"/>
      <c r="G10" s="275"/>
      <c r="H10" s="275"/>
      <c r="I10" s="275"/>
      <c r="J10" s="275"/>
      <c r="K10" s="660"/>
      <c r="L10" s="660"/>
      <c r="M10" s="660"/>
      <c r="N10" s="619"/>
      <c r="O10" s="619"/>
      <c r="P10" s="619"/>
      <c r="Q10" s="621"/>
      <c r="R10" s="619"/>
    </row>
    <row r="11" spans="1:18" x14ac:dyDescent="0.25">
      <c r="A11" s="665" t="s">
        <v>430</v>
      </c>
      <c r="B11" s="657"/>
      <c r="C11" s="45" t="s">
        <v>4</v>
      </c>
      <c r="D11" s="114">
        <f t="shared" si="0"/>
        <v>1</v>
      </c>
      <c r="E11" s="275"/>
      <c r="F11" s="275"/>
      <c r="G11" s="275">
        <v>1</v>
      </c>
      <c r="H11" s="275"/>
      <c r="I11" s="275"/>
      <c r="J11" s="275"/>
      <c r="K11" s="659">
        <v>9</v>
      </c>
      <c r="L11" s="659" t="s">
        <v>431</v>
      </c>
      <c r="M11" s="659">
        <v>2</v>
      </c>
      <c r="N11" s="618"/>
      <c r="O11" s="618"/>
      <c r="P11" s="618"/>
      <c r="Q11" s="620"/>
      <c r="R11" s="618"/>
    </row>
    <row r="12" spans="1:18" x14ac:dyDescent="0.25">
      <c r="A12" s="666"/>
      <c r="B12" s="658"/>
      <c r="C12" s="45" t="s">
        <v>79</v>
      </c>
      <c r="D12" s="114">
        <f t="shared" si="0"/>
        <v>1</v>
      </c>
      <c r="E12" s="275"/>
      <c r="F12" s="275"/>
      <c r="G12" s="275">
        <v>1</v>
      </c>
      <c r="H12" s="275"/>
      <c r="I12" s="275"/>
      <c r="J12" s="275"/>
      <c r="K12" s="660"/>
      <c r="L12" s="660"/>
      <c r="M12" s="660"/>
      <c r="N12" s="619"/>
      <c r="O12" s="619"/>
      <c r="P12" s="619"/>
      <c r="Q12" s="621"/>
      <c r="R12" s="619"/>
    </row>
    <row r="13" spans="1:18" x14ac:dyDescent="0.25">
      <c r="A13" s="665" t="s">
        <v>432</v>
      </c>
      <c r="B13" s="657"/>
      <c r="C13" s="45" t="s">
        <v>4</v>
      </c>
      <c r="D13" s="114">
        <v>3</v>
      </c>
      <c r="E13" s="275"/>
      <c r="F13" s="275">
        <v>1</v>
      </c>
      <c r="G13" s="275"/>
      <c r="H13" s="275">
        <v>1</v>
      </c>
      <c r="I13" s="275"/>
      <c r="J13" s="275">
        <v>1</v>
      </c>
      <c r="K13" s="659">
        <v>9</v>
      </c>
      <c r="L13" s="659">
        <v>9</v>
      </c>
      <c r="M13" s="659">
        <v>2</v>
      </c>
      <c r="N13" s="618"/>
      <c r="O13" s="618"/>
      <c r="P13" s="618"/>
      <c r="Q13" s="620"/>
      <c r="R13" s="618"/>
    </row>
    <row r="14" spans="1:18" x14ac:dyDescent="0.25">
      <c r="A14" s="666"/>
      <c r="B14" s="658"/>
      <c r="C14" s="45" t="s">
        <v>79</v>
      </c>
      <c r="D14" s="114">
        <f t="shared" si="0"/>
        <v>0</v>
      </c>
      <c r="E14" s="275"/>
      <c r="F14" s="275"/>
      <c r="G14" s="275"/>
      <c r="H14" s="275"/>
      <c r="I14" s="275"/>
      <c r="J14" s="275"/>
      <c r="K14" s="660"/>
      <c r="L14" s="660"/>
      <c r="M14" s="660"/>
      <c r="N14" s="619"/>
      <c r="O14" s="619"/>
      <c r="P14" s="619"/>
      <c r="Q14" s="621"/>
      <c r="R14" s="619"/>
    </row>
    <row r="15" spans="1:18" x14ac:dyDescent="0.25">
      <c r="A15" s="665" t="s">
        <v>161</v>
      </c>
      <c r="B15" s="657"/>
      <c r="C15" s="45" t="s">
        <v>4</v>
      </c>
      <c r="D15" s="114">
        <v>10</v>
      </c>
      <c r="E15" s="44"/>
      <c r="F15" s="44"/>
      <c r="G15" s="44"/>
      <c r="H15" s="44"/>
      <c r="I15" s="44"/>
      <c r="J15" s="44">
        <v>5</v>
      </c>
      <c r="K15" s="659">
        <v>9</v>
      </c>
      <c r="L15" s="659">
        <v>12</v>
      </c>
      <c r="M15" s="659">
        <v>2</v>
      </c>
      <c r="N15" s="618"/>
      <c r="O15" s="618"/>
      <c r="P15" s="618"/>
      <c r="Q15" s="620"/>
      <c r="R15" s="618"/>
    </row>
    <row r="16" spans="1:18" x14ac:dyDescent="0.25">
      <c r="A16" s="666"/>
      <c r="B16" s="658"/>
      <c r="C16" s="45" t="s">
        <v>79</v>
      </c>
      <c r="D16" s="114">
        <f t="shared" si="0"/>
        <v>0</v>
      </c>
      <c r="E16" s="44"/>
      <c r="F16" s="44"/>
      <c r="G16" s="44"/>
      <c r="H16" s="44"/>
      <c r="I16" s="44"/>
      <c r="J16" s="44"/>
      <c r="K16" s="660"/>
      <c r="L16" s="660"/>
      <c r="M16" s="660"/>
      <c r="N16" s="619"/>
      <c r="O16" s="619"/>
      <c r="P16" s="619"/>
      <c r="Q16" s="621"/>
      <c r="R16" s="619"/>
    </row>
    <row r="17" spans="1:18" x14ac:dyDescent="0.25">
      <c r="A17" s="665" t="s">
        <v>433</v>
      </c>
      <c r="B17" s="657"/>
      <c r="C17" s="45" t="s">
        <v>4</v>
      </c>
      <c r="D17" s="114">
        <v>1</v>
      </c>
      <c r="E17" s="276"/>
      <c r="F17" s="276"/>
      <c r="G17" s="277"/>
      <c r="H17" s="277"/>
      <c r="I17" s="277"/>
      <c r="J17" s="277">
        <v>1</v>
      </c>
      <c r="K17" s="659">
        <v>9</v>
      </c>
      <c r="L17" s="659">
        <v>12</v>
      </c>
      <c r="M17" s="659">
        <v>2</v>
      </c>
      <c r="N17" s="618"/>
      <c r="O17" s="618"/>
      <c r="P17" s="618"/>
      <c r="Q17" s="620"/>
      <c r="R17" s="618"/>
    </row>
    <row r="18" spans="1:18" x14ac:dyDescent="0.25">
      <c r="A18" s="666"/>
      <c r="B18" s="658"/>
      <c r="C18" s="45" t="s">
        <v>79</v>
      </c>
      <c r="D18" s="114">
        <f t="shared" si="0"/>
        <v>0</v>
      </c>
      <c r="E18" s="276"/>
      <c r="F18" s="276"/>
      <c r="G18" s="277"/>
      <c r="H18" s="277"/>
      <c r="I18" s="277"/>
      <c r="J18" s="277"/>
      <c r="K18" s="660"/>
      <c r="L18" s="660"/>
      <c r="M18" s="660"/>
      <c r="N18" s="619"/>
      <c r="O18" s="619"/>
      <c r="P18" s="619"/>
      <c r="Q18" s="621"/>
      <c r="R18" s="619"/>
    </row>
    <row r="19" spans="1:18" x14ac:dyDescent="0.25">
      <c r="A19" s="665" t="s">
        <v>434</v>
      </c>
      <c r="B19" s="657"/>
      <c r="C19" s="45" t="s">
        <v>4</v>
      </c>
      <c r="D19" s="114">
        <v>1</v>
      </c>
      <c r="E19" s="275"/>
      <c r="F19" s="275"/>
      <c r="G19" s="275"/>
      <c r="H19" s="275"/>
      <c r="I19" s="275"/>
      <c r="J19" s="275"/>
      <c r="K19" s="659">
        <v>9</v>
      </c>
      <c r="L19" s="659">
        <v>12</v>
      </c>
      <c r="M19" s="659">
        <v>2</v>
      </c>
      <c r="N19" s="618"/>
      <c r="O19" s="618"/>
      <c r="P19" s="618"/>
      <c r="Q19" s="620"/>
      <c r="R19" s="618"/>
    </row>
    <row r="20" spans="1:18" x14ac:dyDescent="0.25">
      <c r="A20" s="666"/>
      <c r="B20" s="658"/>
      <c r="C20" s="45" t="s">
        <v>79</v>
      </c>
      <c r="D20" s="114">
        <f t="shared" si="0"/>
        <v>0</v>
      </c>
      <c r="E20" s="275"/>
      <c r="F20" s="275"/>
      <c r="G20" s="275"/>
      <c r="H20" s="275"/>
      <c r="I20" s="275"/>
      <c r="J20" s="275"/>
      <c r="K20" s="660"/>
      <c r="L20" s="660"/>
      <c r="M20" s="660"/>
      <c r="N20" s="619"/>
      <c r="O20" s="619"/>
      <c r="P20" s="619"/>
      <c r="Q20" s="621"/>
      <c r="R20" s="619"/>
    </row>
    <row r="21" spans="1:18" x14ac:dyDescent="0.25">
      <c r="A21" s="665" t="s">
        <v>435</v>
      </c>
      <c r="B21" s="657"/>
      <c r="C21" s="45" t="s">
        <v>4</v>
      </c>
      <c r="D21" s="114">
        <v>3</v>
      </c>
      <c r="E21" s="275"/>
      <c r="F21" s="275"/>
      <c r="G21" s="275"/>
      <c r="H21" s="275"/>
      <c r="I21" s="275"/>
      <c r="J21" s="275"/>
      <c r="K21" s="659">
        <v>9</v>
      </c>
      <c r="L21" s="659">
        <v>12</v>
      </c>
      <c r="M21" s="659">
        <v>2</v>
      </c>
      <c r="N21" s="618"/>
      <c r="O21" s="618"/>
      <c r="P21" s="618"/>
      <c r="Q21" s="620"/>
      <c r="R21" s="618"/>
    </row>
    <row r="22" spans="1:18" x14ac:dyDescent="0.25">
      <c r="A22" s="666"/>
      <c r="B22" s="658"/>
      <c r="C22" s="45" t="s">
        <v>79</v>
      </c>
      <c r="D22" s="114">
        <f t="shared" si="0"/>
        <v>0</v>
      </c>
      <c r="E22" s="275"/>
      <c r="F22" s="275"/>
      <c r="G22" s="275"/>
      <c r="H22" s="275"/>
      <c r="I22" s="275"/>
      <c r="J22" s="275"/>
      <c r="K22" s="660"/>
      <c r="L22" s="660"/>
      <c r="M22" s="660"/>
      <c r="N22" s="619"/>
      <c r="O22" s="619"/>
      <c r="P22" s="619"/>
      <c r="Q22" s="621"/>
      <c r="R22" s="619"/>
    </row>
    <row r="23" spans="1:18" x14ac:dyDescent="0.25">
      <c r="A23" s="665" t="s">
        <v>436</v>
      </c>
      <c r="B23" s="657"/>
      <c r="C23" s="45" t="s">
        <v>4</v>
      </c>
      <c r="D23" s="114">
        <f t="shared" si="0"/>
        <v>2</v>
      </c>
      <c r="E23" s="275">
        <v>2</v>
      </c>
      <c r="F23" s="275"/>
      <c r="G23" s="275"/>
      <c r="H23" s="275"/>
      <c r="I23" s="275"/>
      <c r="J23" s="275"/>
      <c r="K23" s="659">
        <v>9</v>
      </c>
      <c r="L23" s="659">
        <v>12</v>
      </c>
      <c r="M23" s="659">
        <v>2</v>
      </c>
      <c r="N23" s="618"/>
      <c r="O23" s="618"/>
      <c r="P23" s="618"/>
      <c r="Q23" s="620"/>
      <c r="R23" s="618"/>
    </row>
    <row r="24" spans="1:18" x14ac:dyDescent="0.25">
      <c r="A24" s="666"/>
      <c r="B24" s="658"/>
      <c r="C24" s="45" t="s">
        <v>79</v>
      </c>
      <c r="D24" s="114">
        <f t="shared" si="0"/>
        <v>0</v>
      </c>
      <c r="E24" s="275"/>
      <c r="F24" s="275"/>
      <c r="G24" s="275"/>
      <c r="H24" s="275"/>
      <c r="I24" s="275"/>
      <c r="J24" s="275"/>
      <c r="K24" s="660"/>
      <c r="L24" s="660"/>
      <c r="M24" s="660"/>
      <c r="N24" s="619"/>
      <c r="O24" s="619"/>
      <c r="P24" s="619"/>
      <c r="Q24" s="621"/>
      <c r="R24" s="619"/>
    </row>
    <row r="25" spans="1:18" x14ac:dyDescent="0.25">
      <c r="A25" s="665" t="s">
        <v>437</v>
      </c>
      <c r="B25" s="657"/>
      <c r="C25" s="45" t="s">
        <v>4</v>
      </c>
      <c r="D25" s="114">
        <f>SUM(E25:J25)</f>
        <v>2</v>
      </c>
      <c r="E25" s="44">
        <v>2</v>
      </c>
      <c r="F25" s="44"/>
      <c r="G25" s="44"/>
      <c r="H25" s="44"/>
      <c r="I25" s="44"/>
      <c r="J25" s="44"/>
      <c r="K25" s="618">
        <v>9</v>
      </c>
      <c r="L25" s="618">
        <v>12</v>
      </c>
      <c r="M25" s="618">
        <v>2</v>
      </c>
      <c r="N25" s="618"/>
      <c r="O25" s="618"/>
      <c r="P25" s="618"/>
      <c r="Q25" s="620"/>
      <c r="R25" s="618"/>
    </row>
    <row r="26" spans="1:18" x14ac:dyDescent="0.25">
      <c r="A26" s="666"/>
      <c r="B26" s="658"/>
      <c r="C26" s="45" t="s">
        <v>79</v>
      </c>
      <c r="D26" s="114">
        <f t="shared" ref="D26:D32" si="1">SUM(E26:J26)</f>
        <v>1</v>
      </c>
      <c r="E26" s="44"/>
      <c r="F26" s="44">
        <v>1</v>
      </c>
      <c r="G26" s="44"/>
      <c r="H26" s="44"/>
      <c r="I26" s="44"/>
      <c r="J26" s="44"/>
      <c r="K26" s="619"/>
      <c r="L26" s="619"/>
      <c r="M26" s="619"/>
      <c r="N26" s="619"/>
      <c r="O26" s="619"/>
      <c r="P26" s="619"/>
      <c r="Q26" s="621"/>
      <c r="R26" s="619"/>
    </row>
    <row r="27" spans="1:18" x14ac:dyDescent="0.25">
      <c r="A27" s="665" t="s">
        <v>29</v>
      </c>
      <c r="B27" s="657"/>
      <c r="C27" s="45" t="s">
        <v>4</v>
      </c>
      <c r="D27" s="114">
        <f t="shared" si="1"/>
        <v>20</v>
      </c>
      <c r="E27" s="44"/>
      <c r="F27" s="44"/>
      <c r="G27" s="44"/>
      <c r="H27" s="44"/>
      <c r="I27" s="44"/>
      <c r="J27" s="44">
        <v>20</v>
      </c>
      <c r="K27" s="618">
        <v>9</v>
      </c>
      <c r="L27" s="618">
        <v>12</v>
      </c>
      <c r="M27" s="618">
        <v>2</v>
      </c>
      <c r="N27" s="618"/>
      <c r="O27" s="618"/>
      <c r="P27" s="618"/>
      <c r="Q27" s="620"/>
      <c r="R27" s="618"/>
    </row>
    <row r="28" spans="1:18" x14ac:dyDescent="0.25">
      <c r="A28" s="666"/>
      <c r="B28" s="658"/>
      <c r="C28" s="45" t="s">
        <v>79</v>
      </c>
      <c r="D28" s="114">
        <f t="shared" si="1"/>
        <v>0</v>
      </c>
      <c r="E28" s="44"/>
      <c r="F28" s="44"/>
      <c r="G28" s="44"/>
      <c r="H28" s="44"/>
      <c r="I28" s="44"/>
      <c r="J28" s="44"/>
      <c r="K28" s="619"/>
      <c r="L28" s="619"/>
      <c r="M28" s="619"/>
      <c r="N28" s="619"/>
      <c r="O28" s="619"/>
      <c r="P28" s="619"/>
      <c r="Q28" s="621"/>
      <c r="R28" s="619"/>
    </row>
    <row r="29" spans="1:18" x14ac:dyDescent="0.25">
      <c r="A29" s="665" t="s">
        <v>438</v>
      </c>
      <c r="B29" s="657"/>
      <c r="C29" s="45" t="s">
        <v>4</v>
      </c>
      <c r="D29" s="114">
        <f t="shared" si="1"/>
        <v>0</v>
      </c>
      <c r="E29" s="44"/>
      <c r="F29" s="44"/>
      <c r="G29" s="44"/>
      <c r="H29" s="44"/>
      <c r="I29" s="44"/>
      <c r="J29" s="44"/>
      <c r="K29" s="618">
        <v>9</v>
      </c>
      <c r="L29" s="618">
        <v>12</v>
      </c>
      <c r="M29" s="618">
        <v>2</v>
      </c>
      <c r="N29" s="618"/>
      <c r="O29" s="618"/>
      <c r="P29" s="618"/>
      <c r="Q29" s="620"/>
      <c r="R29" s="618"/>
    </row>
    <row r="30" spans="1:18" x14ac:dyDescent="0.25">
      <c r="A30" s="666"/>
      <c r="B30" s="658"/>
      <c r="C30" s="45" t="s">
        <v>79</v>
      </c>
      <c r="D30" s="114">
        <f t="shared" si="1"/>
        <v>1</v>
      </c>
      <c r="E30" s="44"/>
      <c r="F30" s="44"/>
      <c r="G30" s="44">
        <v>1</v>
      </c>
      <c r="H30" s="44"/>
      <c r="I30" s="44"/>
      <c r="J30" s="44"/>
      <c r="K30" s="619"/>
      <c r="L30" s="619"/>
      <c r="M30" s="619"/>
      <c r="N30" s="619"/>
      <c r="O30" s="619"/>
      <c r="P30" s="619"/>
      <c r="Q30" s="621"/>
      <c r="R30" s="619"/>
    </row>
    <row r="31" spans="1:18" x14ac:dyDescent="0.25">
      <c r="A31" s="665" t="s">
        <v>439</v>
      </c>
      <c r="B31" s="657"/>
      <c r="C31" s="45" t="s">
        <v>4</v>
      </c>
      <c r="D31" s="114">
        <f t="shared" si="1"/>
        <v>2</v>
      </c>
      <c r="E31" s="44">
        <v>1</v>
      </c>
      <c r="F31" s="44">
        <v>1</v>
      </c>
      <c r="G31" s="44"/>
      <c r="H31" s="44"/>
      <c r="I31" s="44"/>
      <c r="J31" s="44"/>
      <c r="K31" s="618">
        <v>9</v>
      </c>
      <c r="L31" s="618">
        <v>12</v>
      </c>
      <c r="M31" s="618">
        <v>2</v>
      </c>
      <c r="N31" s="618"/>
      <c r="O31" s="618"/>
      <c r="P31" s="618"/>
      <c r="Q31" s="620"/>
      <c r="R31" s="618"/>
    </row>
    <row r="32" spans="1:18" x14ac:dyDescent="0.25">
      <c r="A32" s="666"/>
      <c r="B32" s="658"/>
      <c r="C32" s="45" t="s">
        <v>79</v>
      </c>
      <c r="D32" s="114">
        <f t="shared" si="1"/>
        <v>0</v>
      </c>
      <c r="E32" s="44"/>
      <c r="F32" s="44"/>
      <c r="G32" s="44"/>
      <c r="H32" s="44"/>
      <c r="I32" s="44"/>
      <c r="J32" s="44"/>
      <c r="K32" s="619"/>
      <c r="L32" s="619"/>
      <c r="M32" s="619"/>
      <c r="N32" s="619"/>
      <c r="O32" s="619"/>
      <c r="P32" s="619"/>
      <c r="Q32" s="621"/>
      <c r="R32" s="619"/>
    </row>
    <row r="33" spans="1:18" x14ac:dyDescent="0.25">
      <c r="A33" s="665" t="s">
        <v>440</v>
      </c>
      <c r="B33" s="657"/>
      <c r="C33" s="45" t="s">
        <v>4</v>
      </c>
      <c r="D33" s="114">
        <f t="shared" ref="D33:D40" si="2">+E33+F33+G33</f>
        <v>1</v>
      </c>
      <c r="E33" s="278">
        <v>1</v>
      </c>
      <c r="F33" s="198"/>
      <c r="G33" s="198"/>
      <c r="H33" s="198"/>
      <c r="I33" s="198"/>
      <c r="J33" s="659">
        <v>9</v>
      </c>
      <c r="K33" s="659">
        <v>12</v>
      </c>
      <c r="L33" s="659">
        <v>2</v>
      </c>
      <c r="M33" s="618"/>
      <c r="N33" s="618"/>
      <c r="O33" s="618"/>
      <c r="P33" s="620"/>
      <c r="Q33" s="618"/>
      <c r="R33" s="272"/>
    </row>
    <row r="34" spans="1:18" x14ac:dyDescent="0.25">
      <c r="A34" s="666"/>
      <c r="B34" s="658"/>
      <c r="C34" s="45" t="s">
        <v>79</v>
      </c>
      <c r="D34" s="114">
        <f>+E34+F34+G34+H25+H34+I34</f>
        <v>1</v>
      </c>
      <c r="E34" s="198"/>
      <c r="F34" s="198"/>
      <c r="G34" s="198"/>
      <c r="H34" s="198">
        <v>1</v>
      </c>
      <c r="I34" s="198"/>
      <c r="J34" s="660"/>
      <c r="K34" s="660"/>
      <c r="L34" s="660"/>
      <c r="M34" s="619"/>
      <c r="N34" s="619"/>
      <c r="O34" s="619"/>
      <c r="P34" s="621"/>
      <c r="Q34" s="619"/>
      <c r="R34" s="272"/>
    </row>
    <row r="35" spans="1:18" x14ac:dyDescent="0.25">
      <c r="A35" s="665" t="s">
        <v>441</v>
      </c>
      <c r="B35" s="657"/>
      <c r="C35" s="45" t="s">
        <v>4</v>
      </c>
      <c r="D35" s="114">
        <f>+E35+F35+G35</f>
        <v>0</v>
      </c>
      <c r="E35" s="198"/>
      <c r="F35" s="198"/>
      <c r="G35" s="198"/>
      <c r="H35" s="198"/>
      <c r="I35" s="198"/>
      <c r="J35" s="659">
        <v>9</v>
      </c>
      <c r="K35" s="659">
        <v>12</v>
      </c>
      <c r="L35" s="659">
        <v>2</v>
      </c>
      <c r="M35" s="618"/>
      <c r="N35" s="618"/>
      <c r="O35" s="618"/>
      <c r="P35" s="620"/>
      <c r="Q35" s="618"/>
      <c r="R35" s="272"/>
    </row>
    <row r="36" spans="1:18" x14ac:dyDescent="0.25">
      <c r="A36" s="666"/>
      <c r="B36" s="658"/>
      <c r="C36" s="45" t="s">
        <v>79</v>
      </c>
      <c r="D36" s="114">
        <f t="shared" si="2"/>
        <v>0</v>
      </c>
      <c r="E36" s="193"/>
      <c r="F36" s="193"/>
      <c r="G36" s="193"/>
      <c r="H36" s="198"/>
      <c r="I36" s="198"/>
      <c r="J36" s="660"/>
      <c r="K36" s="660"/>
      <c r="L36" s="660"/>
      <c r="M36" s="619"/>
      <c r="N36" s="619"/>
      <c r="O36" s="619"/>
      <c r="P36" s="621"/>
      <c r="Q36" s="619"/>
      <c r="R36" s="272"/>
    </row>
    <row r="37" spans="1:18" x14ac:dyDescent="0.25">
      <c r="A37" s="665" t="s">
        <v>442</v>
      </c>
      <c r="B37" s="657"/>
      <c r="C37" s="45" t="s">
        <v>4</v>
      </c>
      <c r="D37" s="114">
        <f t="shared" si="2"/>
        <v>0</v>
      </c>
      <c r="E37" s="279"/>
      <c r="F37" s="279"/>
      <c r="G37" s="279"/>
      <c r="H37" s="275"/>
      <c r="I37" s="275"/>
      <c r="J37" s="659">
        <v>9</v>
      </c>
      <c r="K37" s="659">
        <v>12</v>
      </c>
      <c r="L37" s="659">
        <v>2</v>
      </c>
      <c r="M37" s="618"/>
      <c r="N37" s="618"/>
      <c r="O37" s="618"/>
      <c r="P37" s="620"/>
      <c r="Q37" s="618"/>
      <c r="R37" s="272"/>
    </row>
    <row r="38" spans="1:18" x14ac:dyDescent="0.25">
      <c r="A38" s="666"/>
      <c r="B38" s="658"/>
      <c r="C38" s="45" t="s">
        <v>79</v>
      </c>
      <c r="D38" s="114">
        <f t="shared" si="2"/>
        <v>0</v>
      </c>
      <c r="E38" s="279"/>
      <c r="F38" s="279"/>
      <c r="G38" s="279"/>
      <c r="H38" s="275"/>
      <c r="I38" s="275"/>
      <c r="J38" s="660"/>
      <c r="K38" s="660"/>
      <c r="L38" s="660"/>
      <c r="M38" s="619"/>
      <c r="N38" s="619"/>
      <c r="O38" s="619"/>
      <c r="P38" s="621"/>
      <c r="Q38" s="619"/>
      <c r="R38" s="272"/>
    </row>
    <row r="39" spans="1:18" x14ac:dyDescent="0.25">
      <c r="A39" s="665" t="s">
        <v>443</v>
      </c>
      <c r="B39" s="657"/>
      <c r="C39" s="45" t="s">
        <v>4</v>
      </c>
      <c r="D39" s="114">
        <f t="shared" si="2"/>
        <v>2</v>
      </c>
      <c r="E39" s="275">
        <v>1</v>
      </c>
      <c r="F39" s="275">
        <v>1</v>
      </c>
      <c r="G39" s="275"/>
      <c r="H39" s="275"/>
      <c r="I39" s="275"/>
      <c r="J39" s="659">
        <v>9</v>
      </c>
      <c r="K39" s="659">
        <v>12</v>
      </c>
      <c r="L39" s="659">
        <v>2</v>
      </c>
      <c r="M39" s="618"/>
      <c r="N39" s="618"/>
      <c r="O39" s="618"/>
      <c r="P39" s="620"/>
      <c r="Q39" s="618"/>
      <c r="R39" s="272"/>
    </row>
    <row r="40" spans="1:18" x14ac:dyDescent="0.25">
      <c r="A40" s="666"/>
      <c r="B40" s="658"/>
      <c r="C40" s="45" t="s">
        <v>79</v>
      </c>
      <c r="D40" s="114">
        <f t="shared" si="2"/>
        <v>0</v>
      </c>
      <c r="E40" s="280"/>
      <c r="F40" s="281"/>
      <c r="G40" s="281"/>
      <c r="H40" s="281"/>
      <c r="I40" s="281"/>
      <c r="J40" s="660"/>
      <c r="K40" s="660"/>
      <c r="L40" s="660"/>
      <c r="M40" s="619"/>
      <c r="N40" s="619"/>
      <c r="O40" s="619"/>
      <c r="P40" s="621"/>
      <c r="Q40" s="619"/>
      <c r="R40" s="272"/>
    </row>
    <row r="41" spans="1:18" x14ac:dyDescent="0.25">
      <c r="A41" s="282"/>
      <c r="B41" s="282"/>
      <c r="C41" s="282"/>
      <c r="D41" s="282"/>
      <c r="E41" s="282"/>
      <c r="F41" s="282"/>
      <c r="G41" s="282"/>
      <c r="H41" s="282"/>
      <c r="I41" s="282"/>
      <c r="J41" s="282"/>
      <c r="K41" s="282"/>
      <c r="L41" s="282"/>
      <c r="M41" s="282"/>
    </row>
    <row r="42" spans="1:18" x14ac:dyDescent="0.25">
      <c r="A42" s="282"/>
      <c r="B42" s="282"/>
      <c r="C42" s="282"/>
      <c r="D42" s="282"/>
      <c r="E42" s="282"/>
      <c r="F42" s="282"/>
      <c r="G42" s="282"/>
      <c r="H42" s="282"/>
      <c r="I42" s="282"/>
      <c r="J42" s="282"/>
      <c r="K42" s="282"/>
      <c r="L42" s="282"/>
      <c r="M42" s="282"/>
    </row>
    <row r="43" spans="1:18" x14ac:dyDescent="0.25">
      <c r="A43" s="282"/>
      <c r="B43" s="282"/>
      <c r="C43" s="282"/>
      <c r="D43" s="282"/>
      <c r="E43" s="282"/>
      <c r="F43" s="282"/>
      <c r="G43" s="282"/>
      <c r="H43" s="282"/>
      <c r="I43" s="282"/>
      <c r="J43" s="282"/>
      <c r="K43" s="282"/>
      <c r="L43" s="282"/>
      <c r="M43" s="282"/>
    </row>
    <row r="44" spans="1:18" x14ac:dyDescent="0.25">
      <c r="A44" s="282"/>
      <c r="B44" s="282"/>
      <c r="C44" s="282"/>
      <c r="D44" s="282"/>
      <c r="E44" s="282"/>
      <c r="F44" s="282"/>
      <c r="G44" s="282"/>
      <c r="H44" s="282"/>
      <c r="I44" s="282"/>
      <c r="J44" s="282"/>
      <c r="K44" s="282"/>
      <c r="L44" s="282"/>
      <c r="M44" s="282"/>
    </row>
    <row r="45" spans="1:18" x14ac:dyDescent="0.25">
      <c r="A45" s="282"/>
      <c r="B45" s="282"/>
      <c r="C45" s="282"/>
      <c r="D45" s="282"/>
      <c r="E45" s="282"/>
      <c r="F45" s="282"/>
      <c r="G45" s="282"/>
      <c r="H45" s="282"/>
      <c r="I45" s="282"/>
      <c r="J45" s="282"/>
      <c r="K45" s="282"/>
      <c r="L45" s="282"/>
      <c r="M45" s="282"/>
    </row>
    <row r="46" spans="1:18" x14ac:dyDescent="0.25">
      <c r="A46" s="282"/>
      <c r="B46" s="282"/>
      <c r="C46" s="282"/>
      <c r="D46" s="282"/>
      <c r="E46" s="282"/>
      <c r="F46" s="282"/>
      <c r="G46" s="282"/>
      <c r="H46" s="282"/>
      <c r="I46" s="282"/>
      <c r="J46" s="282"/>
      <c r="K46" s="282"/>
      <c r="L46" s="282"/>
      <c r="M46" s="282"/>
    </row>
    <row r="47" spans="1:18" x14ac:dyDescent="0.25">
      <c r="A47" s="282"/>
      <c r="B47" s="282"/>
      <c r="C47" s="282"/>
      <c r="D47" s="282"/>
      <c r="E47" s="282"/>
      <c r="F47" s="282"/>
      <c r="G47" s="282"/>
      <c r="H47" s="282"/>
      <c r="I47" s="282"/>
      <c r="J47" s="282"/>
      <c r="K47" s="282"/>
      <c r="L47" s="282"/>
      <c r="M47" s="282"/>
    </row>
    <row r="48" spans="1:18" x14ac:dyDescent="0.25">
      <c r="A48" s="282"/>
      <c r="B48" s="282"/>
      <c r="C48" s="282"/>
      <c r="D48" s="282"/>
      <c r="E48" s="282"/>
      <c r="F48" s="282"/>
      <c r="G48" s="282"/>
      <c r="H48" s="282"/>
      <c r="I48" s="282"/>
      <c r="J48" s="282"/>
      <c r="K48" s="282"/>
      <c r="L48" s="282"/>
      <c r="M48" s="282"/>
    </row>
    <row r="49" spans="1:13" x14ac:dyDescent="0.25">
      <c r="A49" s="282"/>
      <c r="B49" s="282"/>
      <c r="C49" s="282"/>
      <c r="D49" s="282"/>
      <c r="E49" s="282"/>
      <c r="F49" s="282"/>
      <c r="G49" s="282"/>
      <c r="H49" s="282"/>
      <c r="I49" s="282"/>
      <c r="J49" s="282"/>
      <c r="K49" s="282"/>
      <c r="L49" s="282"/>
      <c r="M49" s="282"/>
    </row>
    <row r="50" spans="1:13" x14ac:dyDescent="0.25">
      <c r="A50" s="282"/>
      <c r="B50" s="282"/>
      <c r="C50" s="282"/>
      <c r="D50" s="282"/>
      <c r="E50" s="282"/>
      <c r="F50" s="282"/>
      <c r="G50" s="282"/>
      <c r="H50" s="282"/>
      <c r="I50" s="282"/>
      <c r="J50" s="282"/>
      <c r="K50" s="282"/>
      <c r="L50" s="282"/>
      <c r="M50" s="282"/>
    </row>
    <row r="51" spans="1:13" x14ac:dyDescent="0.25">
      <c r="A51" s="282"/>
      <c r="B51" s="282"/>
      <c r="C51" s="282"/>
      <c r="D51" s="282"/>
      <c r="E51" s="282"/>
      <c r="F51" s="282"/>
      <c r="G51" s="282"/>
      <c r="H51" s="282"/>
      <c r="I51" s="282"/>
      <c r="J51" s="282"/>
      <c r="K51" s="282"/>
      <c r="L51" s="282"/>
      <c r="M51" s="282"/>
    </row>
    <row r="52" spans="1:13" x14ac:dyDescent="0.25">
      <c r="A52" s="282"/>
      <c r="B52" s="282"/>
      <c r="C52" s="282"/>
      <c r="D52" s="282"/>
      <c r="E52" s="282"/>
      <c r="F52" s="282"/>
      <c r="G52" s="282"/>
      <c r="H52" s="282"/>
      <c r="I52" s="282"/>
      <c r="J52" s="282"/>
      <c r="K52" s="282"/>
      <c r="L52" s="282"/>
      <c r="M52" s="282"/>
    </row>
    <row r="53" spans="1:13" x14ac:dyDescent="0.25">
      <c r="A53" s="282"/>
      <c r="B53" s="282"/>
      <c r="C53" s="282"/>
      <c r="D53" s="282"/>
      <c r="E53" s="282"/>
      <c r="F53" s="282"/>
      <c r="G53" s="282"/>
      <c r="H53" s="282"/>
      <c r="I53" s="282"/>
      <c r="J53" s="282"/>
      <c r="K53" s="282"/>
      <c r="L53" s="282"/>
      <c r="M53" s="282"/>
    </row>
    <row r="54" spans="1:13" x14ac:dyDescent="0.25">
      <c r="A54" s="282"/>
      <c r="B54" s="282"/>
      <c r="C54" s="282"/>
      <c r="D54" s="282"/>
      <c r="E54" s="282"/>
      <c r="F54" s="282"/>
      <c r="G54" s="282"/>
      <c r="H54" s="282"/>
      <c r="I54" s="282"/>
      <c r="J54" s="282"/>
      <c r="K54" s="282"/>
      <c r="L54" s="282"/>
      <c r="M54" s="282"/>
    </row>
    <row r="55" spans="1:13" x14ac:dyDescent="0.25">
      <c r="A55" s="282"/>
      <c r="B55" s="282"/>
      <c r="C55" s="282"/>
      <c r="D55" s="282"/>
      <c r="E55" s="282"/>
      <c r="F55" s="282"/>
      <c r="G55" s="282"/>
      <c r="H55" s="282"/>
      <c r="I55" s="282"/>
      <c r="J55" s="282"/>
      <c r="K55" s="282"/>
      <c r="L55" s="282"/>
      <c r="M55" s="282"/>
    </row>
    <row r="56" spans="1:13" x14ac:dyDescent="0.25">
      <c r="A56" s="282"/>
      <c r="B56" s="282"/>
      <c r="C56" s="282"/>
      <c r="D56" s="282"/>
      <c r="E56" s="282"/>
      <c r="F56" s="282"/>
      <c r="G56" s="282"/>
      <c r="H56" s="282"/>
      <c r="I56" s="282"/>
      <c r="J56" s="282"/>
      <c r="K56" s="282"/>
      <c r="L56" s="282"/>
      <c r="M56" s="282"/>
    </row>
    <row r="57" spans="1:13" x14ac:dyDescent="0.25">
      <c r="A57" s="282"/>
      <c r="B57" s="282"/>
      <c r="C57" s="282"/>
      <c r="D57" s="282"/>
      <c r="E57" s="282"/>
      <c r="F57" s="282"/>
      <c r="G57" s="282"/>
      <c r="H57" s="282"/>
      <c r="I57" s="282"/>
      <c r="J57" s="282"/>
      <c r="K57" s="282"/>
      <c r="L57" s="282"/>
      <c r="M57" s="282"/>
    </row>
    <row r="58" spans="1:13" x14ac:dyDescent="0.25">
      <c r="A58" s="282"/>
      <c r="B58" s="282"/>
      <c r="C58" s="282"/>
      <c r="D58" s="282"/>
      <c r="E58" s="282"/>
      <c r="F58" s="282"/>
      <c r="G58" s="282"/>
      <c r="H58" s="282"/>
      <c r="I58" s="282"/>
      <c r="J58" s="282"/>
      <c r="K58" s="282"/>
      <c r="L58" s="282"/>
      <c r="M58" s="282"/>
    </row>
    <row r="59" spans="1:13" x14ac:dyDescent="0.25">
      <c r="A59" s="282"/>
      <c r="B59" s="282"/>
      <c r="C59" s="282"/>
      <c r="D59" s="282"/>
      <c r="E59" s="282"/>
      <c r="F59" s="282"/>
      <c r="G59" s="282"/>
      <c r="H59" s="282"/>
      <c r="I59" s="282"/>
      <c r="J59" s="282"/>
      <c r="K59" s="282"/>
      <c r="L59" s="282"/>
      <c r="M59" s="282"/>
    </row>
    <row r="60" spans="1:13" x14ac:dyDescent="0.25">
      <c r="A60" s="282"/>
      <c r="B60" s="282"/>
      <c r="C60" s="282"/>
      <c r="D60" s="282"/>
      <c r="E60" s="282"/>
      <c r="F60" s="282"/>
      <c r="G60" s="282"/>
      <c r="H60" s="282"/>
      <c r="I60" s="282"/>
      <c r="J60" s="282"/>
      <c r="K60" s="282"/>
      <c r="L60" s="282"/>
      <c r="M60" s="282"/>
    </row>
    <row r="61" spans="1:13" x14ac:dyDescent="0.25">
      <c r="A61" s="282"/>
      <c r="B61" s="282"/>
      <c r="C61" s="282"/>
      <c r="D61" s="282"/>
      <c r="E61" s="282"/>
      <c r="F61" s="282"/>
      <c r="G61" s="282"/>
      <c r="H61" s="282"/>
      <c r="I61" s="282"/>
      <c r="J61" s="282"/>
      <c r="K61" s="282"/>
      <c r="L61" s="282"/>
      <c r="M61" s="282"/>
    </row>
    <row r="62" spans="1:13" x14ac:dyDescent="0.25">
      <c r="A62" s="282"/>
      <c r="B62" s="282"/>
      <c r="C62" s="282"/>
      <c r="D62" s="282"/>
      <c r="E62" s="282"/>
      <c r="F62" s="282"/>
      <c r="G62" s="282"/>
      <c r="H62" s="282"/>
      <c r="I62" s="282"/>
      <c r="J62" s="282"/>
      <c r="K62" s="282"/>
      <c r="L62" s="282"/>
      <c r="M62" s="282"/>
    </row>
    <row r="63" spans="1:13" x14ac:dyDescent="0.25">
      <c r="A63" s="282"/>
      <c r="B63" s="282"/>
      <c r="C63" s="282"/>
      <c r="D63" s="282"/>
      <c r="E63" s="282"/>
      <c r="F63" s="282"/>
      <c r="G63" s="282"/>
      <c r="H63" s="282"/>
      <c r="I63" s="282"/>
      <c r="J63" s="282"/>
      <c r="K63" s="282"/>
      <c r="L63" s="282"/>
      <c r="M63" s="282"/>
    </row>
    <row r="64" spans="1:13" x14ac:dyDescent="0.25">
      <c r="A64" s="282"/>
      <c r="B64" s="282"/>
      <c r="C64" s="282"/>
      <c r="D64" s="282"/>
      <c r="E64" s="282"/>
      <c r="F64" s="282"/>
      <c r="G64" s="282"/>
      <c r="H64" s="282"/>
      <c r="I64" s="282"/>
      <c r="J64" s="282"/>
      <c r="K64" s="282"/>
      <c r="L64" s="282"/>
      <c r="M64" s="282"/>
    </row>
    <row r="65" spans="1:13" x14ac:dyDescent="0.25">
      <c r="A65" s="282"/>
      <c r="B65" s="282"/>
      <c r="C65" s="282"/>
      <c r="D65" s="282"/>
      <c r="E65" s="282"/>
      <c r="F65" s="282"/>
      <c r="G65" s="282"/>
      <c r="H65" s="282"/>
      <c r="I65" s="282"/>
      <c r="J65" s="282"/>
      <c r="K65" s="282"/>
      <c r="L65" s="282"/>
      <c r="M65" s="282"/>
    </row>
    <row r="66" spans="1:13" x14ac:dyDescent="0.25">
      <c r="A66" s="282"/>
      <c r="B66" s="282"/>
      <c r="C66" s="282"/>
      <c r="D66" s="282"/>
      <c r="E66" s="282"/>
      <c r="F66" s="282"/>
      <c r="G66" s="282"/>
      <c r="H66" s="282"/>
      <c r="I66" s="282"/>
      <c r="J66" s="282"/>
      <c r="K66" s="282"/>
      <c r="L66" s="282"/>
      <c r="M66" s="282"/>
    </row>
    <row r="67" spans="1:13" x14ac:dyDescent="0.25">
      <c r="A67" s="282"/>
      <c r="B67" s="282"/>
      <c r="C67" s="282"/>
      <c r="D67" s="282"/>
      <c r="E67" s="282"/>
      <c r="F67" s="282"/>
      <c r="G67" s="282"/>
      <c r="H67" s="282"/>
      <c r="I67" s="282"/>
      <c r="J67" s="282"/>
      <c r="K67" s="282"/>
      <c r="L67" s="282"/>
      <c r="M67" s="282"/>
    </row>
    <row r="68" spans="1:13" x14ac:dyDescent="0.25">
      <c r="A68" s="282"/>
      <c r="B68" s="282"/>
      <c r="C68" s="282"/>
      <c r="D68" s="282"/>
      <c r="E68" s="282"/>
      <c r="F68" s="282"/>
      <c r="G68" s="282"/>
      <c r="H68" s="282"/>
      <c r="I68" s="282"/>
      <c r="J68" s="282"/>
      <c r="K68" s="282"/>
      <c r="L68" s="282"/>
      <c r="M68" s="282"/>
    </row>
    <row r="69" spans="1:13" x14ac:dyDescent="0.25">
      <c r="A69" s="282"/>
      <c r="B69" s="282"/>
      <c r="C69" s="282"/>
      <c r="D69" s="282"/>
      <c r="E69" s="282"/>
      <c r="F69" s="282"/>
      <c r="G69" s="282"/>
      <c r="H69" s="282"/>
      <c r="I69" s="282"/>
      <c r="J69" s="282"/>
      <c r="K69" s="282"/>
      <c r="L69" s="282"/>
      <c r="M69" s="282"/>
    </row>
    <row r="70" spans="1:13" x14ac:dyDescent="0.25">
      <c r="A70" s="282"/>
      <c r="B70" s="282"/>
      <c r="C70" s="282"/>
      <c r="D70" s="282"/>
      <c r="E70" s="282"/>
      <c r="F70" s="282"/>
      <c r="G70" s="282"/>
      <c r="H70" s="282"/>
      <c r="I70" s="282"/>
      <c r="J70" s="282"/>
      <c r="K70" s="282"/>
      <c r="L70" s="282"/>
      <c r="M70" s="282"/>
    </row>
    <row r="71" spans="1:13" x14ac:dyDescent="0.25">
      <c r="A71" s="282"/>
      <c r="B71" s="282"/>
      <c r="C71" s="282"/>
      <c r="D71" s="282"/>
      <c r="E71" s="282"/>
      <c r="F71" s="282"/>
      <c r="G71" s="282"/>
      <c r="H71" s="282"/>
      <c r="I71" s="282"/>
      <c r="J71" s="282"/>
      <c r="K71" s="282"/>
      <c r="L71" s="282"/>
      <c r="M71" s="282"/>
    </row>
    <row r="72" spans="1:13" x14ac:dyDescent="0.25">
      <c r="A72" s="282"/>
      <c r="B72" s="282"/>
      <c r="C72" s="282"/>
      <c r="D72" s="282"/>
      <c r="E72" s="282"/>
      <c r="F72" s="282"/>
      <c r="G72" s="282"/>
      <c r="H72" s="282"/>
      <c r="I72" s="282"/>
      <c r="J72" s="282"/>
      <c r="K72" s="282"/>
      <c r="L72" s="282"/>
      <c r="M72" s="282"/>
    </row>
    <row r="73" spans="1:13" x14ac:dyDescent="0.25">
      <c r="A73" s="282"/>
      <c r="B73" s="282"/>
      <c r="C73" s="282"/>
      <c r="D73" s="282"/>
      <c r="E73" s="282"/>
      <c r="F73" s="282"/>
      <c r="G73" s="282"/>
      <c r="H73" s="282"/>
      <c r="I73" s="282"/>
      <c r="J73" s="282"/>
      <c r="K73" s="282"/>
      <c r="L73" s="282"/>
      <c r="M73" s="282"/>
    </row>
    <row r="74" spans="1:13" x14ac:dyDescent="0.25">
      <c r="A74" s="282"/>
      <c r="B74" s="282"/>
      <c r="C74" s="282"/>
      <c r="D74" s="282"/>
      <c r="E74" s="282"/>
      <c r="F74" s="282"/>
      <c r="G74" s="282"/>
      <c r="H74" s="282"/>
      <c r="I74" s="282"/>
      <c r="J74" s="282"/>
      <c r="K74" s="282"/>
      <c r="L74" s="282"/>
      <c r="M74" s="282"/>
    </row>
    <row r="75" spans="1:13" x14ac:dyDescent="0.25">
      <c r="A75" s="282"/>
      <c r="B75" s="282"/>
      <c r="C75" s="282"/>
      <c r="D75" s="282"/>
      <c r="E75" s="282"/>
      <c r="F75" s="282"/>
      <c r="G75" s="282"/>
      <c r="H75" s="282"/>
      <c r="I75" s="282"/>
      <c r="J75" s="282"/>
      <c r="K75" s="282"/>
      <c r="L75" s="282"/>
      <c r="M75" s="282"/>
    </row>
    <row r="76" spans="1:13" x14ac:dyDescent="0.25">
      <c r="A76" s="282"/>
      <c r="B76" s="282"/>
      <c r="C76" s="282"/>
      <c r="D76" s="282"/>
      <c r="E76" s="282"/>
      <c r="F76" s="282"/>
      <c r="G76" s="282"/>
      <c r="H76" s="282"/>
      <c r="I76" s="282"/>
      <c r="J76" s="282"/>
      <c r="K76" s="282"/>
      <c r="L76" s="282"/>
      <c r="M76" s="282"/>
    </row>
    <row r="77" spans="1:13" x14ac:dyDescent="0.25">
      <c r="A77" s="282"/>
      <c r="B77" s="282"/>
      <c r="C77" s="282"/>
      <c r="D77" s="282"/>
      <c r="E77" s="282"/>
      <c r="F77" s="282"/>
      <c r="G77" s="282"/>
      <c r="H77" s="282"/>
      <c r="I77" s="282"/>
      <c r="J77" s="282"/>
      <c r="K77" s="282"/>
      <c r="L77" s="282"/>
      <c r="M77" s="282"/>
    </row>
    <row r="78" spans="1:13" x14ac:dyDescent="0.25">
      <c r="A78" s="282"/>
      <c r="B78" s="282"/>
      <c r="C78" s="282"/>
      <c r="D78" s="282"/>
      <c r="E78" s="282"/>
      <c r="F78" s="282"/>
      <c r="G78" s="282"/>
      <c r="H78" s="282"/>
      <c r="I78" s="282"/>
      <c r="J78" s="282"/>
      <c r="K78" s="282"/>
      <c r="L78" s="282"/>
      <c r="M78" s="282"/>
    </row>
    <row r="79" spans="1:13" x14ac:dyDescent="0.25">
      <c r="A79" s="282"/>
      <c r="B79" s="282"/>
      <c r="C79" s="282"/>
      <c r="D79" s="282"/>
      <c r="E79" s="282"/>
      <c r="F79" s="282"/>
      <c r="G79" s="282"/>
      <c r="H79" s="282"/>
      <c r="I79" s="282"/>
      <c r="J79" s="282"/>
      <c r="K79" s="282"/>
      <c r="L79" s="282"/>
      <c r="M79" s="282"/>
    </row>
    <row r="80" spans="1:13" x14ac:dyDescent="0.25">
      <c r="A80" s="282"/>
      <c r="B80" s="282"/>
      <c r="C80" s="282"/>
      <c r="D80" s="282"/>
      <c r="E80" s="282"/>
      <c r="F80" s="282"/>
      <c r="G80" s="282"/>
      <c r="H80" s="282"/>
      <c r="I80" s="282"/>
      <c r="J80" s="282"/>
      <c r="K80" s="282"/>
      <c r="L80" s="282"/>
      <c r="M80" s="282"/>
    </row>
    <row r="81" spans="1:13" x14ac:dyDescent="0.25">
      <c r="A81" s="282"/>
      <c r="B81" s="282"/>
      <c r="C81" s="282"/>
      <c r="D81" s="282"/>
      <c r="E81" s="282"/>
      <c r="F81" s="282"/>
      <c r="G81" s="282"/>
      <c r="H81" s="282"/>
      <c r="I81" s="282"/>
      <c r="J81" s="282"/>
      <c r="K81" s="282"/>
      <c r="L81" s="282"/>
      <c r="M81" s="282"/>
    </row>
    <row r="82" spans="1:13" x14ac:dyDescent="0.25">
      <c r="A82" s="282"/>
      <c r="B82" s="282"/>
      <c r="C82" s="282"/>
      <c r="D82" s="282"/>
      <c r="E82" s="282"/>
      <c r="F82" s="282"/>
      <c r="G82" s="282"/>
      <c r="H82" s="282"/>
      <c r="I82" s="282"/>
      <c r="J82" s="282"/>
      <c r="K82" s="282"/>
      <c r="L82" s="282"/>
      <c r="M82" s="282"/>
    </row>
    <row r="83" spans="1:13" x14ac:dyDescent="0.25">
      <c r="A83" s="282"/>
      <c r="B83" s="282"/>
      <c r="C83" s="282"/>
      <c r="D83" s="282"/>
      <c r="E83" s="282"/>
      <c r="F83" s="282"/>
      <c r="G83" s="282"/>
      <c r="H83" s="282"/>
      <c r="I83" s="282"/>
      <c r="J83" s="282"/>
      <c r="K83" s="282"/>
      <c r="L83" s="282"/>
      <c r="M83" s="282"/>
    </row>
    <row r="84" spans="1:13" x14ac:dyDescent="0.25">
      <c r="A84" s="282"/>
      <c r="B84" s="282"/>
      <c r="C84" s="282"/>
      <c r="D84" s="282"/>
      <c r="E84" s="282"/>
      <c r="F84" s="282"/>
      <c r="G84" s="282"/>
      <c r="H84" s="282"/>
      <c r="I84" s="282"/>
      <c r="J84" s="282"/>
      <c r="K84" s="282"/>
      <c r="L84" s="282"/>
      <c r="M84" s="282"/>
    </row>
    <row r="85" spans="1:13" x14ac:dyDescent="0.25">
      <c r="A85" s="282"/>
      <c r="B85" s="282"/>
      <c r="C85" s="282"/>
      <c r="D85" s="282"/>
      <c r="E85" s="282"/>
      <c r="F85" s="282"/>
      <c r="G85" s="282"/>
      <c r="H85" s="282"/>
      <c r="I85" s="282"/>
      <c r="J85" s="282"/>
      <c r="K85" s="282"/>
      <c r="L85" s="282"/>
      <c r="M85" s="282"/>
    </row>
    <row r="86" spans="1:13" x14ac:dyDescent="0.25">
      <c r="A86" s="282"/>
      <c r="B86" s="282"/>
      <c r="C86" s="282"/>
      <c r="D86" s="282"/>
      <c r="E86" s="282"/>
      <c r="F86" s="282"/>
      <c r="G86" s="282"/>
      <c r="H86" s="282"/>
      <c r="I86" s="282"/>
      <c r="J86" s="282"/>
      <c r="K86" s="282"/>
      <c r="L86" s="282"/>
      <c r="M86" s="282"/>
    </row>
    <row r="87" spans="1:13" x14ac:dyDescent="0.25">
      <c r="A87" s="282"/>
      <c r="B87" s="282"/>
      <c r="C87" s="282"/>
      <c r="D87" s="282"/>
      <c r="E87" s="282"/>
      <c r="F87" s="282"/>
      <c r="G87" s="282"/>
      <c r="H87" s="282"/>
      <c r="I87" s="282"/>
      <c r="J87" s="282"/>
      <c r="K87" s="282"/>
      <c r="L87" s="282"/>
      <c r="M87" s="282"/>
    </row>
    <row r="88" spans="1:13" x14ac:dyDescent="0.25">
      <c r="A88" s="282"/>
      <c r="B88" s="282"/>
      <c r="C88" s="282"/>
      <c r="D88" s="282"/>
      <c r="E88" s="282"/>
      <c r="F88" s="282"/>
      <c r="G88" s="282"/>
      <c r="H88" s="282"/>
      <c r="I88" s="282"/>
      <c r="J88" s="282"/>
      <c r="K88" s="282"/>
      <c r="L88" s="282"/>
      <c r="M88" s="282"/>
    </row>
    <row r="89" spans="1:13" x14ac:dyDescent="0.25">
      <c r="A89" s="282"/>
      <c r="B89" s="282"/>
      <c r="C89" s="282"/>
      <c r="D89" s="282"/>
      <c r="E89" s="282"/>
      <c r="F89" s="282"/>
      <c r="G89" s="282"/>
      <c r="H89" s="282"/>
      <c r="I89" s="282"/>
      <c r="J89" s="282"/>
      <c r="K89" s="282"/>
      <c r="L89" s="282"/>
      <c r="M89" s="282"/>
    </row>
    <row r="90" spans="1:13" x14ac:dyDescent="0.25">
      <c r="A90" s="282"/>
      <c r="B90" s="282"/>
      <c r="C90" s="282"/>
      <c r="D90" s="282"/>
      <c r="E90" s="282"/>
      <c r="F90" s="282"/>
      <c r="G90" s="282"/>
      <c r="H90" s="282"/>
      <c r="I90" s="282"/>
      <c r="J90" s="282"/>
      <c r="K90" s="282"/>
      <c r="L90" s="282"/>
      <c r="M90" s="282"/>
    </row>
    <row r="91" spans="1:13" x14ac:dyDescent="0.25">
      <c r="A91" s="282"/>
      <c r="B91" s="282"/>
      <c r="C91" s="282"/>
      <c r="D91" s="282"/>
      <c r="E91" s="282"/>
      <c r="F91" s="282"/>
      <c r="G91" s="282"/>
      <c r="H91" s="282"/>
      <c r="I91" s="282"/>
      <c r="J91" s="282"/>
      <c r="K91" s="282"/>
      <c r="L91" s="282"/>
      <c r="M91" s="282"/>
    </row>
    <row r="92" spans="1:13" x14ac:dyDescent="0.25">
      <c r="A92" s="282"/>
      <c r="B92" s="282"/>
      <c r="C92" s="282"/>
      <c r="D92" s="282"/>
      <c r="E92" s="282"/>
      <c r="F92" s="282"/>
      <c r="G92" s="282"/>
      <c r="H92" s="282"/>
      <c r="I92" s="282"/>
      <c r="J92" s="282"/>
      <c r="K92" s="282"/>
      <c r="L92" s="282"/>
      <c r="M92" s="282"/>
    </row>
    <row r="93" spans="1:13" x14ac:dyDescent="0.25">
      <c r="A93" s="282"/>
      <c r="B93" s="282"/>
      <c r="C93" s="282"/>
      <c r="D93" s="282"/>
      <c r="E93" s="282"/>
      <c r="F93" s="282"/>
      <c r="G93" s="282"/>
      <c r="H93" s="282"/>
      <c r="I93" s="282"/>
      <c r="J93" s="282"/>
      <c r="K93" s="282"/>
      <c r="L93" s="282"/>
      <c r="M93" s="282"/>
    </row>
    <row r="94" spans="1:13" x14ac:dyDescent="0.25">
      <c r="A94" s="282"/>
      <c r="B94" s="282"/>
      <c r="C94" s="282"/>
      <c r="D94" s="282"/>
      <c r="E94" s="282"/>
      <c r="F94" s="282"/>
      <c r="G94" s="282"/>
      <c r="H94" s="282"/>
      <c r="I94" s="282"/>
      <c r="J94" s="282"/>
      <c r="K94" s="282"/>
      <c r="L94" s="282"/>
      <c r="M94" s="282"/>
    </row>
    <row r="95" spans="1:13" x14ac:dyDescent="0.25">
      <c r="A95" s="282"/>
      <c r="B95" s="282"/>
      <c r="C95" s="282"/>
      <c r="D95" s="282"/>
      <c r="E95" s="282"/>
      <c r="F95" s="282"/>
      <c r="G95" s="282"/>
      <c r="H95" s="282"/>
      <c r="I95" s="282"/>
      <c r="J95" s="282"/>
      <c r="K95" s="282"/>
      <c r="L95" s="282"/>
      <c r="M95" s="282"/>
    </row>
    <row r="96" spans="1:13" x14ac:dyDescent="0.25">
      <c r="A96" s="282"/>
      <c r="B96" s="282"/>
      <c r="C96" s="282"/>
      <c r="D96" s="282"/>
      <c r="E96" s="282"/>
      <c r="F96" s="282"/>
      <c r="G96" s="282"/>
      <c r="H96" s="282"/>
      <c r="I96" s="282"/>
      <c r="J96" s="282"/>
      <c r="K96" s="282"/>
      <c r="L96" s="282"/>
      <c r="M96" s="282"/>
    </row>
    <row r="97" spans="1:13" x14ac:dyDescent="0.25">
      <c r="A97" s="282"/>
      <c r="B97" s="282"/>
      <c r="C97" s="282"/>
      <c r="D97" s="282"/>
      <c r="E97" s="282"/>
      <c r="F97" s="282"/>
      <c r="G97" s="282"/>
      <c r="H97" s="282"/>
      <c r="I97" s="282"/>
      <c r="J97" s="282"/>
      <c r="K97" s="282"/>
      <c r="L97" s="282"/>
      <c r="M97" s="282"/>
    </row>
    <row r="98" spans="1:13" x14ac:dyDescent="0.25">
      <c r="A98" s="282"/>
      <c r="B98" s="282"/>
      <c r="C98" s="282"/>
      <c r="D98" s="282"/>
      <c r="E98" s="282"/>
      <c r="F98" s="282"/>
      <c r="G98" s="282"/>
      <c r="H98" s="282"/>
      <c r="I98" s="282"/>
      <c r="J98" s="282"/>
      <c r="K98" s="282"/>
      <c r="L98" s="282"/>
      <c r="M98" s="282"/>
    </row>
    <row r="99" spans="1:13" x14ac:dyDescent="0.25">
      <c r="A99" s="282"/>
      <c r="B99" s="282"/>
      <c r="C99" s="282"/>
      <c r="D99" s="282"/>
      <c r="E99" s="282"/>
      <c r="F99" s="282"/>
      <c r="G99" s="282"/>
      <c r="H99" s="282"/>
      <c r="I99" s="282"/>
      <c r="J99" s="282"/>
      <c r="K99" s="282"/>
      <c r="L99" s="282"/>
      <c r="M99" s="282"/>
    </row>
    <row r="100" spans="1:13" x14ac:dyDescent="0.25">
      <c r="A100" s="282"/>
      <c r="B100" s="282"/>
      <c r="C100" s="282"/>
      <c r="D100" s="282"/>
      <c r="E100" s="282"/>
      <c r="F100" s="282"/>
      <c r="G100" s="282"/>
      <c r="H100" s="282"/>
      <c r="I100" s="282"/>
      <c r="J100" s="282"/>
      <c r="K100" s="282"/>
      <c r="L100" s="282"/>
      <c r="M100" s="282"/>
    </row>
    <row r="101" spans="1:13" x14ac:dyDescent="0.25">
      <c r="A101" s="282"/>
      <c r="B101" s="282"/>
      <c r="C101" s="282"/>
      <c r="D101" s="282"/>
      <c r="E101" s="282"/>
      <c r="F101" s="282"/>
      <c r="G101" s="282"/>
      <c r="H101" s="282"/>
      <c r="I101" s="282"/>
      <c r="J101" s="282"/>
      <c r="K101" s="282"/>
      <c r="L101" s="282"/>
      <c r="M101" s="282"/>
    </row>
    <row r="102" spans="1:13" x14ac:dyDescent="0.25">
      <c r="A102" s="282"/>
      <c r="B102" s="282"/>
      <c r="C102" s="282"/>
      <c r="D102" s="282"/>
      <c r="E102" s="282"/>
      <c r="F102" s="282"/>
      <c r="G102" s="282"/>
      <c r="H102" s="282"/>
      <c r="I102" s="282"/>
      <c r="J102" s="282"/>
      <c r="K102" s="282"/>
      <c r="L102" s="282"/>
      <c r="M102" s="282"/>
    </row>
    <row r="103" spans="1:13" x14ac:dyDescent="0.25">
      <c r="A103" s="282"/>
      <c r="B103" s="282"/>
      <c r="C103" s="282"/>
      <c r="D103" s="282"/>
      <c r="E103" s="282"/>
      <c r="F103" s="282"/>
      <c r="G103" s="282"/>
      <c r="H103" s="282"/>
      <c r="I103" s="282"/>
      <c r="J103" s="282"/>
      <c r="K103" s="282"/>
      <c r="L103" s="282"/>
      <c r="M103" s="282"/>
    </row>
    <row r="104" spans="1:13" x14ac:dyDescent="0.25">
      <c r="A104" s="282"/>
      <c r="B104" s="282"/>
      <c r="C104" s="282"/>
      <c r="D104" s="282"/>
      <c r="E104" s="282"/>
      <c r="F104" s="282"/>
      <c r="G104" s="282"/>
      <c r="H104" s="282"/>
      <c r="I104" s="282"/>
      <c r="J104" s="282"/>
      <c r="K104" s="282"/>
      <c r="L104" s="282"/>
      <c r="M104" s="282"/>
    </row>
    <row r="105" spans="1:13" x14ac:dyDescent="0.25">
      <c r="A105" s="282"/>
      <c r="B105" s="282"/>
      <c r="C105" s="282"/>
      <c r="D105" s="282"/>
      <c r="E105" s="282"/>
      <c r="F105" s="282"/>
      <c r="G105" s="282"/>
      <c r="H105" s="282"/>
      <c r="I105" s="282"/>
      <c r="J105" s="282"/>
      <c r="K105" s="282"/>
      <c r="L105" s="282"/>
      <c r="M105" s="282"/>
    </row>
    <row r="106" spans="1:13" x14ac:dyDescent="0.25">
      <c r="A106" s="282"/>
      <c r="B106" s="282"/>
      <c r="C106" s="282"/>
      <c r="D106" s="282"/>
      <c r="E106" s="282"/>
      <c r="F106" s="282"/>
      <c r="G106" s="282"/>
      <c r="H106" s="282"/>
      <c r="I106" s="282"/>
      <c r="J106" s="282"/>
      <c r="K106" s="282"/>
      <c r="L106" s="282"/>
      <c r="M106" s="282"/>
    </row>
    <row r="107" spans="1:13" x14ac:dyDescent="0.25">
      <c r="A107" s="282"/>
      <c r="B107" s="282"/>
      <c r="C107" s="282"/>
      <c r="D107" s="282"/>
      <c r="E107" s="282"/>
      <c r="F107" s="282"/>
      <c r="G107" s="282"/>
      <c r="H107" s="282"/>
      <c r="I107" s="282"/>
      <c r="J107" s="282"/>
      <c r="K107" s="282"/>
      <c r="L107" s="282"/>
      <c r="M107" s="282"/>
    </row>
    <row r="108" spans="1:13" x14ac:dyDescent="0.25">
      <c r="A108" s="282"/>
      <c r="B108" s="282"/>
      <c r="C108" s="282"/>
      <c r="D108" s="282"/>
      <c r="E108" s="282"/>
      <c r="F108" s="282"/>
      <c r="G108" s="282"/>
      <c r="H108" s="282"/>
      <c r="I108" s="282"/>
      <c r="J108" s="282"/>
      <c r="K108" s="282"/>
      <c r="L108" s="282"/>
      <c r="M108" s="282"/>
    </row>
    <row r="109" spans="1:13" x14ac:dyDescent="0.25">
      <c r="A109" s="282"/>
      <c r="B109" s="282"/>
      <c r="C109" s="282"/>
      <c r="D109" s="282"/>
      <c r="E109" s="282"/>
      <c r="F109" s="282"/>
      <c r="G109" s="282"/>
      <c r="H109" s="282"/>
      <c r="I109" s="282"/>
      <c r="J109" s="282"/>
      <c r="K109" s="282"/>
      <c r="L109" s="282"/>
      <c r="M109" s="282"/>
    </row>
    <row r="110" spans="1:13" x14ac:dyDescent="0.25">
      <c r="A110" s="282"/>
      <c r="B110" s="282"/>
      <c r="C110" s="282"/>
      <c r="D110" s="282"/>
      <c r="E110" s="282"/>
      <c r="F110" s="282"/>
      <c r="G110" s="282"/>
      <c r="H110" s="282"/>
      <c r="I110" s="282"/>
      <c r="J110" s="282"/>
      <c r="K110" s="282"/>
      <c r="L110" s="282"/>
      <c r="M110" s="282"/>
    </row>
    <row r="111" spans="1:13" x14ac:dyDescent="0.25">
      <c r="A111" s="282"/>
      <c r="B111" s="282"/>
      <c r="C111" s="282"/>
      <c r="D111" s="282"/>
      <c r="E111" s="282"/>
      <c r="F111" s="282"/>
      <c r="G111" s="282"/>
      <c r="H111" s="282"/>
      <c r="I111" s="282"/>
      <c r="J111" s="282"/>
      <c r="K111" s="282"/>
      <c r="L111" s="282"/>
      <c r="M111" s="282"/>
    </row>
    <row r="112" spans="1:13" x14ac:dyDescent="0.25">
      <c r="A112" s="282"/>
      <c r="B112" s="282"/>
      <c r="C112" s="282"/>
      <c r="D112" s="282"/>
      <c r="E112" s="282"/>
      <c r="F112" s="282"/>
      <c r="G112" s="282"/>
      <c r="H112" s="282"/>
      <c r="I112" s="282"/>
      <c r="J112" s="282"/>
      <c r="K112" s="282"/>
      <c r="L112" s="282"/>
      <c r="M112" s="282"/>
    </row>
    <row r="113" spans="1:13" x14ac:dyDescent="0.25">
      <c r="A113" s="282"/>
      <c r="B113" s="282"/>
      <c r="C113" s="282"/>
      <c r="D113" s="282"/>
      <c r="E113" s="282"/>
      <c r="F113" s="282"/>
      <c r="G113" s="282"/>
      <c r="H113" s="282"/>
      <c r="I113" s="282"/>
      <c r="J113" s="282"/>
      <c r="K113" s="282"/>
      <c r="L113" s="282"/>
      <c r="M113" s="282"/>
    </row>
    <row r="114" spans="1:13" x14ac:dyDescent="0.25">
      <c r="A114" s="282"/>
      <c r="B114" s="282"/>
      <c r="C114" s="282"/>
      <c r="D114" s="282"/>
      <c r="E114" s="282"/>
      <c r="F114" s="282"/>
      <c r="G114" s="282"/>
      <c r="H114" s="282"/>
      <c r="I114" s="282"/>
      <c r="J114" s="282"/>
      <c r="K114" s="282"/>
      <c r="L114" s="282"/>
      <c r="M114" s="282"/>
    </row>
    <row r="115" spans="1:13" x14ac:dyDescent="0.25">
      <c r="A115" s="282"/>
      <c r="B115" s="282"/>
      <c r="C115" s="282"/>
      <c r="D115" s="282"/>
      <c r="E115" s="282"/>
      <c r="F115" s="282"/>
      <c r="G115" s="282"/>
      <c r="H115" s="282"/>
      <c r="I115" s="282"/>
      <c r="J115" s="282"/>
      <c r="K115" s="282"/>
      <c r="L115" s="282"/>
      <c r="M115" s="282"/>
    </row>
    <row r="116" spans="1:13" x14ac:dyDescent="0.25">
      <c r="A116" s="282"/>
      <c r="B116" s="282"/>
      <c r="C116" s="282"/>
      <c r="D116" s="282"/>
      <c r="E116" s="282"/>
      <c r="F116" s="282"/>
      <c r="G116" s="282"/>
      <c r="H116" s="282"/>
      <c r="I116" s="282"/>
      <c r="J116" s="282"/>
      <c r="K116" s="282"/>
      <c r="L116" s="282"/>
      <c r="M116" s="282"/>
    </row>
    <row r="117" spans="1:13" x14ac:dyDescent="0.25">
      <c r="A117" s="282"/>
      <c r="B117" s="282"/>
      <c r="C117" s="282"/>
      <c r="D117" s="282"/>
      <c r="E117" s="282"/>
      <c r="F117" s="282"/>
      <c r="G117" s="282"/>
      <c r="H117" s="282"/>
      <c r="I117" s="282"/>
      <c r="J117" s="282"/>
      <c r="K117" s="282"/>
      <c r="L117" s="282"/>
      <c r="M117" s="282"/>
    </row>
    <row r="118" spans="1:13" x14ac:dyDescent="0.25">
      <c r="A118" s="282"/>
      <c r="B118" s="282"/>
      <c r="C118" s="282"/>
      <c r="D118" s="282"/>
      <c r="E118" s="282"/>
      <c r="F118" s="282"/>
      <c r="G118" s="282"/>
      <c r="H118" s="282"/>
      <c r="I118" s="282"/>
      <c r="J118" s="282"/>
      <c r="K118" s="282"/>
      <c r="L118" s="282"/>
      <c r="M118" s="282"/>
    </row>
    <row r="119" spans="1:13" x14ac:dyDescent="0.25">
      <c r="A119" s="282"/>
      <c r="B119" s="282"/>
      <c r="C119" s="282"/>
      <c r="D119" s="282"/>
      <c r="E119" s="282"/>
      <c r="F119" s="282"/>
      <c r="G119" s="282"/>
      <c r="H119" s="282"/>
      <c r="I119" s="282"/>
      <c r="J119" s="282"/>
      <c r="K119" s="282"/>
      <c r="L119" s="282"/>
      <c r="M119" s="282"/>
    </row>
    <row r="120" spans="1:13" x14ac:dyDescent="0.25">
      <c r="A120" s="282"/>
      <c r="B120" s="282"/>
      <c r="C120" s="282"/>
      <c r="D120" s="282"/>
      <c r="E120" s="282"/>
      <c r="F120" s="282"/>
      <c r="G120" s="282"/>
      <c r="H120" s="282"/>
      <c r="I120" s="282"/>
      <c r="J120" s="282"/>
      <c r="K120" s="282"/>
      <c r="L120" s="282"/>
      <c r="M120" s="282"/>
    </row>
    <row r="121" spans="1:13" x14ac:dyDescent="0.25">
      <c r="A121" s="282"/>
      <c r="B121" s="282"/>
      <c r="C121" s="282"/>
      <c r="D121" s="282"/>
      <c r="E121" s="282"/>
      <c r="F121" s="282"/>
      <c r="G121" s="282"/>
      <c r="H121" s="282"/>
      <c r="I121" s="282"/>
      <c r="J121" s="282"/>
      <c r="K121" s="282"/>
      <c r="L121" s="282"/>
      <c r="M121" s="282"/>
    </row>
    <row r="122" spans="1:13" x14ac:dyDescent="0.25">
      <c r="A122" s="282"/>
      <c r="B122" s="282"/>
      <c r="C122" s="282"/>
      <c r="D122" s="282"/>
      <c r="E122" s="282"/>
      <c r="F122" s="282"/>
      <c r="G122" s="282"/>
      <c r="H122" s="282"/>
      <c r="I122" s="282"/>
      <c r="J122" s="282"/>
      <c r="K122" s="282"/>
      <c r="L122" s="282"/>
      <c r="M122" s="282"/>
    </row>
    <row r="123" spans="1:13" x14ac:dyDescent="0.25">
      <c r="A123" s="282"/>
      <c r="B123" s="282"/>
      <c r="C123" s="282"/>
      <c r="D123" s="282"/>
      <c r="E123" s="282"/>
      <c r="F123" s="282"/>
      <c r="G123" s="282"/>
      <c r="H123" s="282"/>
      <c r="I123" s="282"/>
      <c r="J123" s="282"/>
      <c r="K123" s="282"/>
      <c r="L123" s="282"/>
      <c r="M123" s="282"/>
    </row>
    <row r="124" spans="1:13" x14ac:dyDescent="0.25">
      <c r="A124" s="282"/>
      <c r="B124" s="282"/>
      <c r="C124" s="282"/>
      <c r="D124" s="282"/>
      <c r="E124" s="282"/>
      <c r="F124" s="282"/>
      <c r="G124" s="282"/>
      <c r="H124" s="282"/>
      <c r="I124" s="282"/>
      <c r="J124" s="282"/>
      <c r="K124" s="282"/>
      <c r="L124" s="282"/>
      <c r="M124" s="282"/>
    </row>
    <row r="125" spans="1:13" x14ac:dyDescent="0.25">
      <c r="A125" s="282"/>
      <c r="B125" s="282"/>
      <c r="C125" s="282"/>
      <c r="D125" s="282"/>
      <c r="E125" s="282"/>
      <c r="F125" s="282"/>
      <c r="G125" s="282"/>
      <c r="H125" s="282"/>
      <c r="I125" s="282"/>
      <c r="J125" s="282"/>
      <c r="K125" s="282"/>
      <c r="L125" s="282"/>
      <c r="M125" s="282"/>
    </row>
  </sheetData>
  <sheetProtection password="C71F" sheet="1" objects="1" scenarios="1"/>
  <mergeCells count="181">
    <mergeCell ref="Q39:Q40"/>
    <mergeCell ref="P37:P38"/>
    <mergeCell ref="Q37:Q38"/>
    <mergeCell ref="A39:A40"/>
    <mergeCell ref="B39:B40"/>
    <mergeCell ref="J39:J40"/>
    <mergeCell ref="K39:K40"/>
    <mergeCell ref="L39:L40"/>
    <mergeCell ref="M39:M40"/>
    <mergeCell ref="N39:N40"/>
    <mergeCell ref="O39:O40"/>
    <mergeCell ref="A37:A38"/>
    <mergeCell ref="B37:B38"/>
    <mergeCell ref="J37:J38"/>
    <mergeCell ref="K37:K38"/>
    <mergeCell ref="L37:L38"/>
    <mergeCell ref="M37:M38"/>
    <mergeCell ref="N37:N38"/>
    <mergeCell ref="O37:O38"/>
    <mergeCell ref="P39:P40"/>
    <mergeCell ref="Q33:Q34"/>
    <mergeCell ref="A35:A36"/>
    <mergeCell ref="B35:B36"/>
    <mergeCell ref="J35:J36"/>
    <mergeCell ref="K35:K36"/>
    <mergeCell ref="L35:L36"/>
    <mergeCell ref="M35:M36"/>
    <mergeCell ref="N35:N36"/>
    <mergeCell ref="O35:O36"/>
    <mergeCell ref="P35:P36"/>
    <mergeCell ref="Q35:Q36"/>
    <mergeCell ref="A33:A34"/>
    <mergeCell ref="B33:B34"/>
    <mergeCell ref="J33:J34"/>
    <mergeCell ref="K33:K34"/>
    <mergeCell ref="L33:L34"/>
    <mergeCell ref="M33:M34"/>
    <mergeCell ref="N33:N34"/>
    <mergeCell ref="O33:O34"/>
    <mergeCell ref="P33:P34"/>
    <mergeCell ref="R29:R30"/>
    <mergeCell ref="A31:A32"/>
    <mergeCell ref="B31:B32"/>
    <mergeCell ref="K31:K32"/>
    <mergeCell ref="L31:L32"/>
    <mergeCell ref="M31:M32"/>
    <mergeCell ref="N31:N32"/>
    <mergeCell ref="O31:O32"/>
    <mergeCell ref="P31:P32"/>
    <mergeCell ref="Q31:Q32"/>
    <mergeCell ref="R31:R32"/>
    <mergeCell ref="A29:A30"/>
    <mergeCell ref="B29:B30"/>
    <mergeCell ref="K29:K30"/>
    <mergeCell ref="L29:L30"/>
    <mergeCell ref="M29:M30"/>
    <mergeCell ref="N29:N30"/>
    <mergeCell ref="O29:O30"/>
    <mergeCell ref="P29:P30"/>
    <mergeCell ref="Q29:Q30"/>
    <mergeCell ref="R25:R26"/>
    <mergeCell ref="A27:A28"/>
    <mergeCell ref="B27:B28"/>
    <mergeCell ref="K27:K28"/>
    <mergeCell ref="L27:L28"/>
    <mergeCell ref="M27:M28"/>
    <mergeCell ref="N27:N28"/>
    <mergeCell ref="O27:O28"/>
    <mergeCell ref="P27:P28"/>
    <mergeCell ref="Q27:Q28"/>
    <mergeCell ref="R27:R28"/>
    <mergeCell ref="A25:A26"/>
    <mergeCell ref="B25:B26"/>
    <mergeCell ref="K25:K26"/>
    <mergeCell ref="L25:L26"/>
    <mergeCell ref="M25:M26"/>
    <mergeCell ref="N25:N26"/>
    <mergeCell ref="O25:O26"/>
    <mergeCell ref="P25:P26"/>
    <mergeCell ref="Q25:Q26"/>
    <mergeCell ref="R21:R22"/>
    <mergeCell ref="A23:A24"/>
    <mergeCell ref="B23:B24"/>
    <mergeCell ref="K23:K24"/>
    <mergeCell ref="L23:L24"/>
    <mergeCell ref="M23:M24"/>
    <mergeCell ref="N23:N24"/>
    <mergeCell ref="O23:O24"/>
    <mergeCell ref="P23:P24"/>
    <mergeCell ref="Q23:Q24"/>
    <mergeCell ref="R23:R24"/>
    <mergeCell ref="A21:A22"/>
    <mergeCell ref="B21:B22"/>
    <mergeCell ref="K21:K22"/>
    <mergeCell ref="L21:L22"/>
    <mergeCell ref="M21:M22"/>
    <mergeCell ref="N21:N22"/>
    <mergeCell ref="O21:O22"/>
    <mergeCell ref="P21:P22"/>
    <mergeCell ref="Q21:Q22"/>
    <mergeCell ref="R17:R18"/>
    <mergeCell ref="A19:A20"/>
    <mergeCell ref="B19:B20"/>
    <mergeCell ref="K19:K20"/>
    <mergeCell ref="L19:L20"/>
    <mergeCell ref="M19:M20"/>
    <mergeCell ref="N19:N20"/>
    <mergeCell ref="O19:O20"/>
    <mergeCell ref="P19:P20"/>
    <mergeCell ref="Q19:Q20"/>
    <mergeCell ref="R19:R20"/>
    <mergeCell ref="A17:A18"/>
    <mergeCell ref="B17:B18"/>
    <mergeCell ref="K17:K18"/>
    <mergeCell ref="L17:L18"/>
    <mergeCell ref="M17:M18"/>
    <mergeCell ref="N17:N18"/>
    <mergeCell ref="O17:O18"/>
    <mergeCell ref="P17:P18"/>
    <mergeCell ref="Q17:Q18"/>
    <mergeCell ref="R13:R14"/>
    <mergeCell ref="A15:A16"/>
    <mergeCell ref="B15:B16"/>
    <mergeCell ref="K15:K16"/>
    <mergeCell ref="L15:L16"/>
    <mergeCell ref="M15:M16"/>
    <mergeCell ref="N15:N16"/>
    <mergeCell ref="O15:O16"/>
    <mergeCell ref="P15:P16"/>
    <mergeCell ref="Q15:Q16"/>
    <mergeCell ref="R15:R16"/>
    <mergeCell ref="A13:A14"/>
    <mergeCell ref="B13:B14"/>
    <mergeCell ref="K13:K14"/>
    <mergeCell ref="L13:L14"/>
    <mergeCell ref="M13:M14"/>
    <mergeCell ref="N13:N14"/>
    <mergeCell ref="O13:O14"/>
    <mergeCell ref="P13:P14"/>
    <mergeCell ref="Q13:Q14"/>
    <mergeCell ref="R9:R10"/>
    <mergeCell ref="A11:A12"/>
    <mergeCell ref="B11:B12"/>
    <mergeCell ref="K11:K12"/>
    <mergeCell ref="L11:L12"/>
    <mergeCell ref="M11:M12"/>
    <mergeCell ref="N11:N12"/>
    <mergeCell ref="O11:O12"/>
    <mergeCell ref="P11:P12"/>
    <mergeCell ref="Q11:Q12"/>
    <mergeCell ref="R11:R12"/>
    <mergeCell ref="A9:A10"/>
    <mergeCell ref="B9:B10"/>
    <mergeCell ref="K9:K10"/>
    <mergeCell ref="L9:L10"/>
    <mergeCell ref="M9:M10"/>
    <mergeCell ref="N9:N10"/>
    <mergeCell ref="O9:O10"/>
    <mergeCell ref="P9:P10"/>
    <mergeCell ref="Q9:Q10"/>
    <mergeCell ref="N5:R5"/>
    <mergeCell ref="N6:R6"/>
    <mergeCell ref="E7:E8"/>
    <mergeCell ref="F7:F8"/>
    <mergeCell ref="G7:G8"/>
    <mergeCell ref="H7:H8"/>
    <mergeCell ref="I7:I8"/>
    <mergeCell ref="J7:J8"/>
    <mergeCell ref="N7:N8"/>
    <mergeCell ref="O7:P7"/>
    <mergeCell ref="Q7:Q8"/>
    <mergeCell ref="R7:R8"/>
    <mergeCell ref="A1:M1"/>
    <mergeCell ref="B3:M3"/>
    <mergeCell ref="A5:A8"/>
    <mergeCell ref="B5:B8"/>
    <mergeCell ref="C5:D8"/>
    <mergeCell ref="E5:J6"/>
    <mergeCell ref="K5:K8"/>
    <mergeCell ref="L5:L8"/>
    <mergeCell ref="M5:M8"/>
  </mergeCells>
  <conditionalFormatting sqref="E11:J12">
    <cfRule type="cellIs" dxfId="23" priority="14" operator="equal">
      <formula>"X"</formula>
    </cfRule>
  </conditionalFormatting>
  <conditionalFormatting sqref="E13:J14">
    <cfRule type="cellIs" dxfId="22" priority="16" operator="equal">
      <formula>"X"</formula>
    </cfRule>
  </conditionalFormatting>
  <conditionalFormatting sqref="E9:J10">
    <cfRule type="cellIs" dxfId="21" priority="15" operator="equal">
      <formula>"X"</formula>
    </cfRule>
  </conditionalFormatting>
  <conditionalFormatting sqref="E21:J22">
    <cfRule type="cellIs" dxfId="20" priority="11" operator="equal">
      <formula>"X"</formula>
    </cfRule>
  </conditionalFormatting>
  <conditionalFormatting sqref="E23:J24 E27:J28">
    <cfRule type="cellIs" dxfId="19" priority="10" operator="equal">
      <formula>"X"</formula>
    </cfRule>
  </conditionalFormatting>
  <conditionalFormatting sqref="E15:J16">
    <cfRule type="cellIs" dxfId="18" priority="13" operator="equal">
      <formula>"X"</formula>
    </cfRule>
  </conditionalFormatting>
  <conditionalFormatting sqref="E19:J20">
    <cfRule type="cellIs" dxfId="17" priority="12" operator="equal">
      <formula>"X"</formula>
    </cfRule>
  </conditionalFormatting>
  <conditionalFormatting sqref="E25:J26">
    <cfRule type="cellIs" dxfId="16" priority="9" operator="equal">
      <formula>"X"</formula>
    </cfRule>
  </conditionalFormatting>
  <conditionalFormatting sqref="E29:J30">
    <cfRule type="cellIs" dxfId="15" priority="8" operator="equal">
      <formula>"X"</formula>
    </cfRule>
  </conditionalFormatting>
  <conditionalFormatting sqref="E31:J32">
    <cfRule type="cellIs" dxfId="14" priority="7" operator="equal">
      <formula>"X"</formula>
    </cfRule>
  </conditionalFormatting>
  <conditionalFormatting sqref="E17:F18">
    <cfRule type="cellIs" dxfId="13" priority="6" operator="equal">
      <formula>"X"</formula>
    </cfRule>
  </conditionalFormatting>
  <conditionalFormatting sqref="E40:I40">
    <cfRule type="cellIs" dxfId="12" priority="5" operator="equal">
      <formula>"X"</formula>
    </cfRule>
  </conditionalFormatting>
  <conditionalFormatting sqref="E35:I36">
    <cfRule type="cellIs" dxfId="11" priority="4" operator="equal">
      <formula>"X"</formula>
    </cfRule>
  </conditionalFormatting>
  <conditionalFormatting sqref="E33:I34">
    <cfRule type="cellIs" dxfId="10" priority="3" operator="equal">
      <formula>"X"</formula>
    </cfRule>
  </conditionalFormatting>
  <conditionalFormatting sqref="E37:I38">
    <cfRule type="cellIs" dxfId="9" priority="2" operator="equal">
      <formula>"X"</formula>
    </cfRule>
  </conditionalFormatting>
  <conditionalFormatting sqref="E39:I39">
    <cfRule type="cellIs" dxfId="8" priority="1" operator="equal">
      <formula>"X"</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zoomScale="70" zoomScaleNormal="70" workbookViewId="0">
      <selection activeCell="A18" sqref="A18:A19"/>
    </sheetView>
  </sheetViews>
  <sheetFormatPr baseColWidth="10" defaultRowHeight="15" x14ac:dyDescent="0.25"/>
  <cols>
    <col min="1" max="1" width="75.42578125" customWidth="1"/>
    <col min="19" max="19" width="55" customWidth="1"/>
  </cols>
  <sheetData>
    <row r="1" spans="1:19" x14ac:dyDescent="0.25">
      <c r="A1" s="667" t="s">
        <v>69</v>
      </c>
      <c r="B1" s="667"/>
      <c r="C1" s="667"/>
      <c r="D1" s="667"/>
      <c r="E1" s="667"/>
      <c r="F1" s="667"/>
      <c r="G1" s="667"/>
      <c r="H1" s="667"/>
      <c r="I1" s="667"/>
      <c r="J1" s="667"/>
      <c r="K1" s="667"/>
      <c r="L1" s="667"/>
      <c r="M1" s="667"/>
      <c r="N1" s="667"/>
      <c r="O1" s="667"/>
      <c r="P1" s="667"/>
      <c r="Q1" s="667"/>
      <c r="R1" s="667"/>
      <c r="S1" s="667"/>
    </row>
    <row r="2" spans="1:19" x14ac:dyDescent="0.25">
      <c r="A2" s="283"/>
      <c r="B2" s="284"/>
      <c r="C2" s="283"/>
      <c r="D2" s="283"/>
      <c r="E2" s="283"/>
      <c r="F2" s="283"/>
      <c r="G2" s="283"/>
      <c r="H2" s="283"/>
      <c r="I2" s="283"/>
      <c r="J2" s="283"/>
      <c r="K2" s="283"/>
      <c r="L2" s="283"/>
      <c r="M2" s="283"/>
      <c r="N2" s="283"/>
      <c r="O2" s="283"/>
      <c r="P2" s="283"/>
      <c r="Q2" s="283"/>
      <c r="R2" s="283"/>
      <c r="S2" s="283"/>
    </row>
    <row r="3" spans="1:19" x14ac:dyDescent="0.25">
      <c r="A3" s="285" t="s">
        <v>222</v>
      </c>
      <c r="B3" s="668" t="s">
        <v>445</v>
      </c>
      <c r="C3" s="668"/>
      <c r="D3" s="668"/>
      <c r="E3" s="668"/>
      <c r="F3" s="668"/>
      <c r="G3" s="668"/>
      <c r="H3" s="668"/>
      <c r="I3" s="668"/>
      <c r="J3" s="668"/>
      <c r="K3" s="668"/>
      <c r="L3" s="669" t="s">
        <v>34</v>
      </c>
      <c r="M3" s="669"/>
      <c r="N3" s="669"/>
      <c r="O3" s="669"/>
      <c r="P3" s="669"/>
      <c r="Q3" s="669"/>
      <c r="R3" s="286"/>
      <c r="S3" s="287" t="s">
        <v>446</v>
      </c>
    </row>
    <row r="4" spans="1:19" x14ac:dyDescent="0.25">
      <c r="A4" s="670" t="s">
        <v>71</v>
      </c>
      <c r="B4" s="672" t="s">
        <v>72</v>
      </c>
      <c r="C4" s="674" t="s">
        <v>1</v>
      </c>
      <c r="D4" s="675"/>
      <c r="E4" s="678" t="s">
        <v>73</v>
      </c>
      <c r="F4" s="675"/>
      <c r="G4" s="675"/>
      <c r="H4" s="675"/>
      <c r="I4" s="675"/>
      <c r="J4" s="679"/>
      <c r="K4" s="683" t="s">
        <v>74</v>
      </c>
      <c r="L4" s="684" t="s">
        <v>75</v>
      </c>
      <c r="M4" s="684" t="s">
        <v>35</v>
      </c>
      <c r="N4" s="676" t="s">
        <v>36</v>
      </c>
      <c r="O4" s="677"/>
      <c r="P4" s="677"/>
      <c r="Q4" s="677"/>
      <c r="R4" s="685"/>
      <c r="S4" s="686" t="s">
        <v>447</v>
      </c>
    </row>
    <row r="5" spans="1:19" x14ac:dyDescent="0.25">
      <c r="A5" s="671"/>
      <c r="B5" s="672"/>
      <c r="C5" s="674"/>
      <c r="D5" s="675"/>
      <c r="E5" s="680"/>
      <c r="F5" s="681"/>
      <c r="G5" s="681"/>
      <c r="H5" s="681"/>
      <c r="I5" s="681"/>
      <c r="J5" s="682"/>
      <c r="K5" s="683"/>
      <c r="L5" s="684"/>
      <c r="M5" s="684"/>
      <c r="N5" s="688" t="s">
        <v>37</v>
      </c>
      <c r="O5" s="689"/>
      <c r="P5" s="689"/>
      <c r="Q5" s="689"/>
      <c r="R5" s="690"/>
      <c r="S5" s="686"/>
    </row>
    <row r="6" spans="1:19" x14ac:dyDescent="0.25">
      <c r="A6" s="671"/>
      <c r="B6" s="672"/>
      <c r="C6" s="674"/>
      <c r="D6" s="675"/>
      <c r="E6" s="691" t="s">
        <v>448</v>
      </c>
      <c r="F6" s="691" t="s">
        <v>449</v>
      </c>
      <c r="G6" s="691" t="s">
        <v>450</v>
      </c>
      <c r="H6" s="693" t="s">
        <v>451</v>
      </c>
      <c r="I6" s="695" t="s">
        <v>452</v>
      </c>
      <c r="J6" s="697" t="s">
        <v>453</v>
      </c>
      <c r="K6" s="683"/>
      <c r="L6" s="684"/>
      <c r="M6" s="684"/>
      <c r="N6" s="704" t="s">
        <v>454</v>
      </c>
      <c r="O6" s="688" t="s">
        <v>39</v>
      </c>
      <c r="P6" s="690"/>
      <c r="Q6" s="704" t="s">
        <v>40</v>
      </c>
      <c r="R6" s="707" t="s">
        <v>41</v>
      </c>
      <c r="S6" s="686"/>
    </row>
    <row r="7" spans="1:19" ht="28.5" x14ac:dyDescent="0.25">
      <c r="A7" s="671"/>
      <c r="B7" s="673"/>
      <c r="C7" s="676"/>
      <c r="D7" s="677"/>
      <c r="E7" s="692"/>
      <c r="F7" s="692"/>
      <c r="G7" s="692"/>
      <c r="H7" s="694"/>
      <c r="I7" s="696"/>
      <c r="J7" s="670"/>
      <c r="K7" s="683"/>
      <c r="L7" s="684"/>
      <c r="M7" s="684"/>
      <c r="N7" s="684"/>
      <c r="O7" s="288" t="s">
        <v>42</v>
      </c>
      <c r="P7" s="288" t="s">
        <v>43</v>
      </c>
      <c r="Q7" s="684"/>
      <c r="R7" s="708"/>
      <c r="S7" s="687"/>
    </row>
    <row r="8" spans="1:19" x14ac:dyDescent="0.25">
      <c r="A8" s="706" t="s">
        <v>455</v>
      </c>
      <c r="B8" s="700"/>
      <c r="C8" s="289" t="s">
        <v>456</v>
      </c>
      <c r="D8" s="289">
        <v>120</v>
      </c>
      <c r="E8" s="289">
        <v>0</v>
      </c>
      <c r="F8" s="289">
        <v>0</v>
      </c>
      <c r="G8" s="290">
        <v>20</v>
      </c>
      <c r="H8" s="291">
        <v>50</v>
      </c>
      <c r="I8" s="291">
        <v>50</v>
      </c>
      <c r="J8" s="287"/>
      <c r="K8" s="706" t="s">
        <v>457</v>
      </c>
      <c r="L8" s="700" t="s">
        <v>458</v>
      </c>
      <c r="M8" s="698" t="s">
        <v>45</v>
      </c>
      <c r="N8" s="698"/>
      <c r="O8" s="698"/>
      <c r="P8" s="698"/>
      <c r="Q8" s="698"/>
      <c r="R8" s="702"/>
      <c r="S8" s="705"/>
    </row>
    <row r="9" spans="1:19" x14ac:dyDescent="0.25">
      <c r="A9" s="706"/>
      <c r="B9" s="701"/>
      <c r="C9" s="289" t="s">
        <v>459</v>
      </c>
      <c r="D9" s="289">
        <f>+SUM(E9:J9)</f>
        <v>11</v>
      </c>
      <c r="E9" s="289">
        <v>0</v>
      </c>
      <c r="F9" s="289">
        <v>0</v>
      </c>
      <c r="G9" s="289">
        <v>0</v>
      </c>
      <c r="H9" s="292">
        <v>5</v>
      </c>
      <c r="I9" s="291">
        <v>3</v>
      </c>
      <c r="J9" s="287">
        <v>3</v>
      </c>
      <c r="K9" s="706"/>
      <c r="L9" s="701"/>
      <c r="M9" s="699"/>
      <c r="N9" s="699"/>
      <c r="O9" s="699"/>
      <c r="P9" s="699"/>
      <c r="Q9" s="699"/>
      <c r="R9" s="703"/>
      <c r="S9" s="705"/>
    </row>
    <row r="10" spans="1:19" x14ac:dyDescent="0.25">
      <c r="A10" s="706" t="s">
        <v>460</v>
      </c>
      <c r="B10" s="700"/>
      <c r="C10" s="289" t="s">
        <v>456</v>
      </c>
      <c r="D10" s="289">
        <v>70</v>
      </c>
      <c r="E10" s="289">
        <v>0</v>
      </c>
      <c r="F10" s="289">
        <v>0</v>
      </c>
      <c r="G10" s="289">
        <v>0</v>
      </c>
      <c r="H10" s="293">
        <v>0</v>
      </c>
      <c r="I10" s="291"/>
      <c r="J10" s="287"/>
      <c r="K10" s="706" t="s">
        <v>457</v>
      </c>
      <c r="L10" s="700" t="s">
        <v>458</v>
      </c>
      <c r="M10" s="698"/>
      <c r="N10" s="698"/>
      <c r="O10" s="698"/>
      <c r="P10" s="698"/>
      <c r="Q10" s="698"/>
      <c r="R10" s="710">
        <v>5630</v>
      </c>
      <c r="S10" s="709" t="s">
        <v>461</v>
      </c>
    </row>
    <row r="11" spans="1:19" ht="57" customHeight="1" x14ac:dyDescent="0.25">
      <c r="A11" s="706"/>
      <c r="B11" s="701"/>
      <c r="C11" s="289" t="s">
        <v>459</v>
      </c>
      <c r="D11" s="289">
        <f>+SUM(E11:J11)</f>
        <v>8</v>
      </c>
      <c r="E11" s="289">
        <v>0</v>
      </c>
      <c r="F11" s="289">
        <v>2</v>
      </c>
      <c r="G11" s="289">
        <v>1</v>
      </c>
      <c r="H11" s="293">
        <v>0</v>
      </c>
      <c r="I11" s="291">
        <v>2</v>
      </c>
      <c r="J11" s="287">
        <v>3</v>
      </c>
      <c r="K11" s="706"/>
      <c r="L11" s="701"/>
      <c r="M11" s="699"/>
      <c r="N11" s="699"/>
      <c r="O11" s="699"/>
      <c r="P11" s="699"/>
      <c r="Q11" s="699"/>
      <c r="R11" s="703"/>
      <c r="S11" s="711"/>
    </row>
    <row r="12" spans="1:19" x14ac:dyDescent="0.25">
      <c r="A12" s="706" t="s">
        <v>462</v>
      </c>
      <c r="B12" s="700"/>
      <c r="C12" s="289" t="s">
        <v>456</v>
      </c>
      <c r="D12" s="289">
        <v>5</v>
      </c>
      <c r="E12" s="289">
        <v>0</v>
      </c>
      <c r="F12" s="289">
        <v>0</v>
      </c>
      <c r="G12" s="289">
        <v>2</v>
      </c>
      <c r="H12" s="293">
        <v>0</v>
      </c>
      <c r="I12" s="291"/>
      <c r="J12" s="287"/>
      <c r="K12" s="706" t="s">
        <v>457</v>
      </c>
      <c r="L12" s="700" t="s">
        <v>458</v>
      </c>
      <c r="M12" s="698" t="s">
        <v>45</v>
      </c>
      <c r="N12" s="698"/>
      <c r="O12" s="698"/>
      <c r="P12" s="698"/>
      <c r="Q12" s="698"/>
      <c r="R12" s="702"/>
      <c r="S12" s="709"/>
    </row>
    <row r="13" spans="1:19" x14ac:dyDescent="0.25">
      <c r="A13" s="706"/>
      <c r="B13" s="701"/>
      <c r="C13" s="289" t="s">
        <v>459</v>
      </c>
      <c r="D13" s="289">
        <f>+SUM(E13:J13)</f>
        <v>8</v>
      </c>
      <c r="E13" s="289">
        <v>3</v>
      </c>
      <c r="F13" s="289">
        <v>1</v>
      </c>
      <c r="G13" s="289">
        <v>0</v>
      </c>
      <c r="H13" s="293">
        <v>1</v>
      </c>
      <c r="I13" s="291">
        <v>3</v>
      </c>
      <c r="J13" s="287"/>
      <c r="K13" s="706"/>
      <c r="L13" s="701"/>
      <c r="M13" s="699"/>
      <c r="N13" s="699"/>
      <c r="O13" s="699"/>
      <c r="P13" s="699"/>
      <c r="Q13" s="699"/>
      <c r="R13" s="703"/>
      <c r="S13" s="705"/>
    </row>
    <row r="14" spans="1:19" x14ac:dyDescent="0.25">
      <c r="A14" s="706" t="s">
        <v>463</v>
      </c>
      <c r="B14" s="700"/>
      <c r="C14" s="289" t="s">
        <v>456</v>
      </c>
      <c r="D14" s="289">
        <v>120</v>
      </c>
      <c r="E14" s="289">
        <v>0</v>
      </c>
      <c r="F14" s="289">
        <v>0</v>
      </c>
      <c r="G14" s="289">
        <v>0</v>
      </c>
      <c r="H14" s="293">
        <v>0</v>
      </c>
      <c r="I14" s="291"/>
      <c r="J14" s="287"/>
      <c r="K14" s="706" t="s">
        <v>457</v>
      </c>
      <c r="L14" s="700" t="s">
        <v>458</v>
      </c>
      <c r="M14" s="698"/>
      <c r="N14" s="698"/>
      <c r="O14" s="698"/>
      <c r="P14" s="698"/>
      <c r="Q14" s="698"/>
      <c r="R14" s="702"/>
      <c r="S14" s="709" t="s">
        <v>464</v>
      </c>
    </row>
    <row r="15" spans="1:19" x14ac:dyDescent="0.25">
      <c r="A15" s="706"/>
      <c r="B15" s="701"/>
      <c r="C15" s="289" t="s">
        <v>459</v>
      </c>
      <c r="D15" s="289">
        <v>0</v>
      </c>
      <c r="E15" s="289">
        <v>0</v>
      </c>
      <c r="F15" s="289">
        <v>0</v>
      </c>
      <c r="G15" s="289">
        <v>0</v>
      </c>
      <c r="H15" s="293">
        <v>0</v>
      </c>
      <c r="I15" s="291"/>
      <c r="J15" s="287"/>
      <c r="K15" s="706"/>
      <c r="L15" s="701"/>
      <c r="M15" s="699"/>
      <c r="N15" s="699"/>
      <c r="O15" s="699"/>
      <c r="P15" s="699"/>
      <c r="Q15" s="699"/>
      <c r="R15" s="703"/>
      <c r="S15" s="705"/>
    </row>
    <row r="16" spans="1:19" x14ac:dyDescent="0.25">
      <c r="A16" s="706" t="s">
        <v>465</v>
      </c>
      <c r="B16" s="700"/>
      <c r="C16" s="289" t="s">
        <v>456</v>
      </c>
      <c r="D16" s="289">
        <v>5</v>
      </c>
      <c r="E16" s="289">
        <v>0</v>
      </c>
      <c r="F16" s="289">
        <v>0</v>
      </c>
      <c r="G16" s="289">
        <v>0</v>
      </c>
      <c r="H16" s="293">
        <v>0</v>
      </c>
      <c r="I16" s="291"/>
      <c r="J16" s="287"/>
      <c r="K16" s="706" t="s">
        <v>457</v>
      </c>
      <c r="L16" s="700" t="s">
        <v>458</v>
      </c>
      <c r="M16" s="698" t="s">
        <v>45</v>
      </c>
      <c r="N16" s="698"/>
      <c r="O16" s="698"/>
      <c r="P16" s="698"/>
      <c r="Q16" s="698"/>
      <c r="R16" s="702"/>
      <c r="S16" s="709" t="s">
        <v>466</v>
      </c>
    </row>
    <row r="17" spans="1:19" x14ac:dyDescent="0.25">
      <c r="A17" s="706"/>
      <c r="B17" s="701"/>
      <c r="C17" s="289" t="s">
        <v>459</v>
      </c>
      <c r="D17" s="289">
        <v>2</v>
      </c>
      <c r="E17" s="289">
        <v>0</v>
      </c>
      <c r="F17" s="289">
        <v>2</v>
      </c>
      <c r="G17" s="289">
        <v>0</v>
      </c>
      <c r="H17" s="293">
        <v>0</v>
      </c>
      <c r="I17" s="291"/>
      <c r="J17" s="287"/>
      <c r="K17" s="706"/>
      <c r="L17" s="701"/>
      <c r="M17" s="699"/>
      <c r="N17" s="699"/>
      <c r="O17" s="699"/>
      <c r="P17" s="699"/>
      <c r="Q17" s="699"/>
      <c r="R17" s="703"/>
      <c r="S17" s="705"/>
    </row>
    <row r="18" spans="1:19" x14ac:dyDescent="0.25">
      <c r="A18" s="706" t="s">
        <v>467</v>
      </c>
      <c r="B18" s="700"/>
      <c r="C18" s="289" t="s">
        <v>456</v>
      </c>
      <c r="D18" s="289">
        <v>3</v>
      </c>
      <c r="E18" s="289">
        <v>0</v>
      </c>
      <c r="F18" s="289">
        <v>0</v>
      </c>
      <c r="G18" s="289">
        <v>0</v>
      </c>
      <c r="H18" s="293">
        <v>0</v>
      </c>
      <c r="I18" s="291"/>
      <c r="J18" s="287"/>
      <c r="K18" s="706" t="s">
        <v>457</v>
      </c>
      <c r="L18" s="700" t="s">
        <v>458</v>
      </c>
      <c r="M18" s="698" t="s">
        <v>45</v>
      </c>
      <c r="N18" s="698"/>
      <c r="O18" s="698"/>
      <c r="P18" s="698"/>
      <c r="Q18" s="698"/>
      <c r="R18" s="702"/>
      <c r="S18" s="705"/>
    </row>
    <row r="19" spans="1:19" ht="74.25" customHeight="1" x14ac:dyDescent="0.25">
      <c r="A19" s="706"/>
      <c r="B19" s="701"/>
      <c r="C19" s="289" t="s">
        <v>459</v>
      </c>
      <c r="D19" s="294">
        <v>0</v>
      </c>
      <c r="E19" s="294">
        <v>0</v>
      </c>
      <c r="F19" s="294">
        <v>0</v>
      </c>
      <c r="G19" s="294">
        <v>0</v>
      </c>
      <c r="H19" s="293">
        <v>0</v>
      </c>
      <c r="I19" s="291"/>
      <c r="J19" s="287"/>
      <c r="K19" s="713"/>
      <c r="L19" s="701"/>
      <c r="M19" s="699"/>
      <c r="N19" s="699"/>
      <c r="O19" s="699"/>
      <c r="P19" s="699"/>
      <c r="Q19" s="699"/>
      <c r="R19" s="703"/>
      <c r="S19" s="711"/>
    </row>
    <row r="20" spans="1:19" x14ac:dyDescent="0.25">
      <c r="A20" s="706" t="s">
        <v>468</v>
      </c>
      <c r="B20" s="714"/>
      <c r="C20" s="289" t="s">
        <v>456</v>
      </c>
      <c r="D20" s="295">
        <v>5</v>
      </c>
      <c r="E20" s="295">
        <v>0</v>
      </c>
      <c r="F20" s="295">
        <v>0</v>
      </c>
      <c r="G20" s="295">
        <v>0</v>
      </c>
      <c r="H20" s="291">
        <v>0</v>
      </c>
      <c r="I20" s="291"/>
      <c r="J20" s="287"/>
      <c r="K20" s="715" t="s">
        <v>457</v>
      </c>
      <c r="L20" s="712" t="s">
        <v>458</v>
      </c>
      <c r="M20" s="712"/>
      <c r="N20" s="712"/>
      <c r="O20" s="712"/>
      <c r="P20" s="712"/>
      <c r="Q20" s="712"/>
      <c r="R20" s="712"/>
      <c r="S20" s="712"/>
    </row>
    <row r="21" spans="1:19" ht="30" customHeight="1" x14ac:dyDescent="0.25">
      <c r="A21" s="706"/>
      <c r="B21" s="714"/>
      <c r="C21" s="289" t="s">
        <v>459</v>
      </c>
      <c r="D21" s="295">
        <f>+SUM(E21:J21)</f>
        <v>12</v>
      </c>
      <c r="E21" s="295">
        <v>5</v>
      </c>
      <c r="F21" s="295">
        <v>3</v>
      </c>
      <c r="G21" s="295">
        <v>2</v>
      </c>
      <c r="H21" s="291">
        <v>0</v>
      </c>
      <c r="I21" s="295">
        <v>2</v>
      </c>
      <c r="J21" s="296"/>
      <c r="K21" s="714"/>
      <c r="L21" s="712"/>
      <c r="M21" s="712"/>
      <c r="N21" s="712"/>
      <c r="O21" s="712"/>
      <c r="P21" s="712"/>
      <c r="Q21" s="712"/>
      <c r="R21" s="712"/>
      <c r="S21" s="712"/>
    </row>
  </sheetData>
  <sheetProtection password="C71F" sheet="1" objects="1" scenarios="1"/>
  <mergeCells count="99">
    <mergeCell ref="O20:O21"/>
    <mergeCell ref="P20:P21"/>
    <mergeCell ref="Q20:Q21"/>
    <mergeCell ref="R20:R21"/>
    <mergeCell ref="S20:S21"/>
    <mergeCell ref="N20:N21"/>
    <mergeCell ref="A18:A19"/>
    <mergeCell ref="B18:B19"/>
    <mergeCell ref="K18:K19"/>
    <mergeCell ref="L18:L19"/>
    <mergeCell ref="M18:M19"/>
    <mergeCell ref="N18:N19"/>
    <mergeCell ref="A20:A21"/>
    <mergeCell ref="B20:B21"/>
    <mergeCell ref="K20:K21"/>
    <mergeCell ref="L20:L21"/>
    <mergeCell ref="M20:M21"/>
    <mergeCell ref="N16:N17"/>
    <mergeCell ref="O16:O17"/>
    <mergeCell ref="P16:P17"/>
    <mergeCell ref="Q16:Q17"/>
    <mergeCell ref="R16:R17"/>
    <mergeCell ref="R14:R15"/>
    <mergeCell ref="S14:S15"/>
    <mergeCell ref="S16:S19"/>
    <mergeCell ref="O18:O19"/>
    <mergeCell ref="P18:P19"/>
    <mergeCell ref="Q18:Q19"/>
    <mergeCell ref="R18:R19"/>
    <mergeCell ref="A16:A17"/>
    <mergeCell ref="B16:B17"/>
    <mergeCell ref="K16:K17"/>
    <mergeCell ref="L16:L17"/>
    <mergeCell ref="M16:M17"/>
    <mergeCell ref="A14:A15"/>
    <mergeCell ref="B14:B15"/>
    <mergeCell ref="K14:K15"/>
    <mergeCell ref="L14:L15"/>
    <mergeCell ref="M14:M15"/>
    <mergeCell ref="N14:N15"/>
    <mergeCell ref="N12:N13"/>
    <mergeCell ref="O12:O13"/>
    <mergeCell ref="P12:P13"/>
    <mergeCell ref="Q12:Q13"/>
    <mergeCell ref="O14:O15"/>
    <mergeCell ref="P14:P15"/>
    <mergeCell ref="Q14:Q15"/>
    <mergeCell ref="R12:R13"/>
    <mergeCell ref="S12:S13"/>
    <mergeCell ref="O10:O11"/>
    <mergeCell ref="P10:P11"/>
    <mergeCell ref="Q10:Q11"/>
    <mergeCell ref="R10:R11"/>
    <mergeCell ref="S10:S11"/>
    <mergeCell ref="A12:A13"/>
    <mergeCell ref="B12:B13"/>
    <mergeCell ref="K12:K13"/>
    <mergeCell ref="L12:L13"/>
    <mergeCell ref="M12:M13"/>
    <mergeCell ref="Q8:Q9"/>
    <mergeCell ref="R8:R9"/>
    <mergeCell ref="N6:N7"/>
    <mergeCell ref="S8:S9"/>
    <mergeCell ref="A10:A11"/>
    <mergeCell ref="B10:B11"/>
    <mergeCell ref="K10:K11"/>
    <mergeCell ref="L10:L11"/>
    <mergeCell ref="M10:M11"/>
    <mergeCell ref="N10:N11"/>
    <mergeCell ref="F6:F7"/>
    <mergeCell ref="Q6:Q7"/>
    <mergeCell ref="R6:R7"/>
    <mergeCell ref="A8:A9"/>
    <mergeCell ref="B8:B9"/>
    <mergeCell ref="K8:K9"/>
    <mergeCell ref="J6:J7"/>
    <mergeCell ref="G6:G7"/>
    <mergeCell ref="O6:P6"/>
    <mergeCell ref="N8:N9"/>
    <mergeCell ref="O8:O9"/>
    <mergeCell ref="P8:P9"/>
    <mergeCell ref="L8:L9"/>
    <mergeCell ref="M8:M9"/>
    <mergeCell ref="A1:S1"/>
    <mergeCell ref="B3:K3"/>
    <mergeCell ref="L3:Q3"/>
    <mergeCell ref="A4:A7"/>
    <mergeCell ref="B4:B7"/>
    <mergeCell ref="C4:D7"/>
    <mergeCell ref="E4:J5"/>
    <mergeCell ref="K4:K7"/>
    <mergeCell ref="L4:L7"/>
    <mergeCell ref="M4:M7"/>
    <mergeCell ref="N4:R4"/>
    <mergeCell ref="S4:S7"/>
    <mergeCell ref="N5:R5"/>
    <mergeCell ref="E6:E7"/>
    <mergeCell ref="H6:H7"/>
    <mergeCell ref="I6:I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zoomScale="60" zoomScaleNormal="60" workbookViewId="0">
      <selection activeCell="A23" sqref="A23:A24"/>
    </sheetView>
  </sheetViews>
  <sheetFormatPr baseColWidth="10" defaultRowHeight="15" x14ac:dyDescent="0.25"/>
  <cols>
    <col min="1" max="1" width="104.140625" customWidth="1"/>
    <col min="2" max="2" width="22.140625" customWidth="1"/>
    <col min="3" max="3" width="16.7109375" customWidth="1"/>
    <col min="14" max="14" width="15.42578125" customWidth="1"/>
    <col min="15" max="15" width="17.5703125" customWidth="1"/>
    <col min="17" max="17" width="16.7109375" customWidth="1"/>
    <col min="18" max="18" width="19.28515625" customWidth="1"/>
  </cols>
  <sheetData>
    <row r="1" spans="1:18" x14ac:dyDescent="0.25">
      <c r="A1" s="511" t="s">
        <v>133</v>
      </c>
      <c r="B1" s="512"/>
      <c r="C1" s="512"/>
      <c r="D1" s="512"/>
      <c r="E1" s="512"/>
      <c r="F1" s="512"/>
      <c r="G1" s="512"/>
      <c r="H1" s="512"/>
      <c r="I1" s="512"/>
      <c r="J1" s="512"/>
      <c r="K1" s="512"/>
      <c r="L1" s="512"/>
      <c r="M1" s="512"/>
      <c r="N1" s="361"/>
      <c r="O1" s="361"/>
      <c r="P1" s="361"/>
      <c r="Q1" s="361"/>
      <c r="R1" s="362"/>
    </row>
    <row r="2" spans="1:18" ht="15.75" thickBot="1" x14ac:dyDescent="0.3">
      <c r="A2" s="32"/>
      <c r="B2" s="33"/>
      <c r="C2" s="34"/>
      <c r="D2" s="33"/>
      <c r="E2" s="33"/>
      <c r="F2" s="33"/>
      <c r="G2" s="33"/>
      <c r="H2" s="33"/>
      <c r="I2" s="33"/>
      <c r="J2" s="33"/>
      <c r="K2" s="33"/>
      <c r="L2" s="33"/>
      <c r="M2" s="33"/>
      <c r="N2" s="363"/>
      <c r="O2" s="363"/>
      <c r="P2" s="363"/>
      <c r="Q2" s="363"/>
      <c r="R2" s="362"/>
    </row>
    <row r="3" spans="1:18" ht="30" x14ac:dyDescent="0.25">
      <c r="A3" s="112" t="s">
        <v>222</v>
      </c>
      <c r="B3" s="499" t="s">
        <v>469</v>
      </c>
      <c r="C3" s="499"/>
      <c r="D3" s="499"/>
      <c r="E3" s="499"/>
      <c r="F3" s="499"/>
      <c r="G3" s="499"/>
      <c r="H3" s="499"/>
      <c r="I3" s="499"/>
      <c r="J3" s="499"/>
      <c r="K3" s="499"/>
      <c r="L3" s="499"/>
      <c r="M3" s="499"/>
      <c r="N3" s="112" t="s">
        <v>34</v>
      </c>
      <c r="O3" s="236">
        <v>44032</v>
      </c>
      <c r="P3" s="29"/>
      <c r="Q3" s="29"/>
      <c r="R3" s="29"/>
    </row>
    <row r="4" spans="1:18" ht="15.75" thickBot="1" x14ac:dyDescent="0.3">
      <c r="A4" s="362"/>
      <c r="B4" s="362"/>
      <c r="C4" s="364"/>
      <c r="D4" s="362"/>
      <c r="E4" s="365"/>
      <c r="F4" s="365"/>
      <c r="G4" s="365"/>
      <c r="H4" s="365"/>
      <c r="I4" s="365"/>
      <c r="J4" s="365"/>
      <c r="K4" s="362"/>
      <c r="L4" s="362"/>
      <c r="M4" s="362"/>
      <c r="N4" s="362"/>
      <c r="O4" s="362"/>
      <c r="P4" s="362"/>
      <c r="Q4" s="362"/>
      <c r="R4" s="362"/>
    </row>
    <row r="5" spans="1:18" x14ac:dyDescent="0.25">
      <c r="A5" s="471" t="s">
        <v>71</v>
      </c>
      <c r="B5" s="471" t="s">
        <v>72</v>
      </c>
      <c r="C5" s="471" t="s">
        <v>382</v>
      </c>
      <c r="D5" s="471"/>
      <c r="E5" s="471" t="s">
        <v>73</v>
      </c>
      <c r="F5" s="471"/>
      <c r="G5" s="471"/>
      <c r="H5" s="471"/>
      <c r="I5" s="471"/>
      <c r="J5" s="471"/>
      <c r="K5" s="492" t="s">
        <v>74</v>
      </c>
      <c r="L5" s="492" t="s">
        <v>75</v>
      </c>
      <c r="M5" s="492" t="s">
        <v>35</v>
      </c>
      <c r="N5" s="485" t="s">
        <v>36</v>
      </c>
      <c r="O5" s="485"/>
      <c r="P5" s="485"/>
      <c r="Q5" s="485"/>
      <c r="R5" s="485"/>
    </row>
    <row r="6" spans="1:18" x14ac:dyDescent="0.25">
      <c r="A6" s="471"/>
      <c r="B6" s="471"/>
      <c r="C6" s="471"/>
      <c r="D6" s="471"/>
      <c r="E6" s="471"/>
      <c r="F6" s="471"/>
      <c r="G6" s="471"/>
      <c r="H6" s="471"/>
      <c r="I6" s="471"/>
      <c r="J6" s="471"/>
      <c r="K6" s="491"/>
      <c r="L6" s="491"/>
      <c r="M6" s="491"/>
      <c r="N6" s="471" t="s">
        <v>37</v>
      </c>
      <c r="O6" s="471"/>
      <c r="P6" s="471"/>
      <c r="Q6" s="471"/>
      <c r="R6" s="471"/>
    </row>
    <row r="7" spans="1:18" x14ac:dyDescent="0.25">
      <c r="A7" s="471"/>
      <c r="B7" s="471"/>
      <c r="C7" s="471"/>
      <c r="D7" s="471"/>
      <c r="E7" s="471" t="s">
        <v>31</v>
      </c>
      <c r="F7" s="471" t="s">
        <v>52</v>
      </c>
      <c r="G7" s="471" t="s">
        <v>32</v>
      </c>
      <c r="H7" s="471" t="s">
        <v>64</v>
      </c>
      <c r="I7" s="471" t="s">
        <v>65</v>
      </c>
      <c r="J7" s="471" t="s">
        <v>66</v>
      </c>
      <c r="K7" s="491"/>
      <c r="L7" s="491"/>
      <c r="M7" s="491"/>
      <c r="N7" s="483" t="s">
        <v>38</v>
      </c>
      <c r="O7" s="471" t="s">
        <v>39</v>
      </c>
      <c r="P7" s="471"/>
      <c r="Q7" s="483" t="s">
        <v>40</v>
      </c>
      <c r="R7" s="483" t="s">
        <v>41</v>
      </c>
    </row>
    <row r="8" spans="1:18" ht="30" x14ac:dyDescent="0.25">
      <c r="A8" s="471"/>
      <c r="B8" s="471"/>
      <c r="C8" s="471"/>
      <c r="D8" s="471"/>
      <c r="E8" s="471"/>
      <c r="F8" s="471"/>
      <c r="G8" s="471"/>
      <c r="H8" s="471"/>
      <c r="I8" s="471"/>
      <c r="J8" s="471"/>
      <c r="K8" s="484"/>
      <c r="L8" s="484"/>
      <c r="M8" s="484"/>
      <c r="N8" s="484"/>
      <c r="O8" s="351" t="s">
        <v>42</v>
      </c>
      <c r="P8" s="351" t="s">
        <v>43</v>
      </c>
      <c r="Q8" s="484"/>
      <c r="R8" s="484"/>
    </row>
    <row r="9" spans="1:18" x14ac:dyDescent="0.25">
      <c r="A9" s="479" t="s">
        <v>26</v>
      </c>
      <c r="B9" s="459"/>
      <c r="C9" s="80" t="s">
        <v>4</v>
      </c>
      <c r="D9" s="81">
        <f>SUM(E9:J9)</f>
        <v>0</v>
      </c>
      <c r="E9" s="82"/>
      <c r="F9" s="82"/>
      <c r="G9" s="82"/>
      <c r="H9" s="82"/>
      <c r="I9" s="82"/>
      <c r="J9" s="82"/>
      <c r="K9" s="461">
        <v>7</v>
      </c>
      <c r="L9" s="461">
        <v>15</v>
      </c>
      <c r="M9" s="461" t="s">
        <v>359</v>
      </c>
      <c r="N9" s="457"/>
      <c r="O9" s="457"/>
      <c r="P9" s="457"/>
      <c r="Q9" s="455"/>
      <c r="R9" s="457"/>
    </row>
    <row r="10" spans="1:18" x14ac:dyDescent="0.25">
      <c r="A10" s="480"/>
      <c r="B10" s="460"/>
      <c r="C10" s="80" t="s">
        <v>79</v>
      </c>
      <c r="D10" s="81">
        <f t="shared" ref="D10:D30" si="0">SUM(E10:J10)</f>
        <v>824</v>
      </c>
      <c r="E10" s="82"/>
      <c r="F10" s="82"/>
      <c r="G10" s="82"/>
      <c r="H10" s="82"/>
      <c r="I10" s="82"/>
      <c r="J10" s="82">
        <v>824</v>
      </c>
      <c r="K10" s="462"/>
      <c r="L10" s="462"/>
      <c r="M10" s="462"/>
      <c r="N10" s="458"/>
      <c r="O10" s="458"/>
      <c r="P10" s="458"/>
      <c r="Q10" s="456"/>
      <c r="R10" s="458"/>
    </row>
    <row r="11" spans="1:18" x14ac:dyDescent="0.25">
      <c r="A11" s="479" t="s">
        <v>470</v>
      </c>
      <c r="B11" s="459"/>
      <c r="C11" s="80" t="s">
        <v>4</v>
      </c>
      <c r="D11" s="81">
        <f t="shared" si="0"/>
        <v>130</v>
      </c>
      <c r="E11" s="82"/>
      <c r="F11" s="86"/>
      <c r="G11" s="86">
        <v>40</v>
      </c>
      <c r="H11" s="86">
        <v>50</v>
      </c>
      <c r="I11" s="86"/>
      <c r="J11" s="86">
        <v>40</v>
      </c>
      <c r="K11" s="461">
        <v>7</v>
      </c>
      <c r="L11" s="461">
        <v>17</v>
      </c>
      <c r="M11" s="461" t="s">
        <v>471</v>
      </c>
      <c r="N11" s="457"/>
      <c r="O11" s="457"/>
      <c r="P11" s="457"/>
      <c r="Q11" s="455"/>
      <c r="R11" s="457"/>
    </row>
    <row r="12" spans="1:18" x14ac:dyDescent="0.25">
      <c r="A12" s="480"/>
      <c r="B12" s="460"/>
      <c r="C12" s="80" t="s">
        <v>79</v>
      </c>
      <c r="D12" s="81">
        <f t="shared" si="0"/>
        <v>79</v>
      </c>
      <c r="E12" s="82"/>
      <c r="F12" s="86">
        <v>36</v>
      </c>
      <c r="G12" s="86"/>
      <c r="H12" s="86"/>
      <c r="I12" s="86"/>
      <c r="J12" s="86">
        <v>43</v>
      </c>
      <c r="K12" s="462"/>
      <c r="L12" s="462"/>
      <c r="M12" s="462"/>
      <c r="N12" s="458"/>
      <c r="O12" s="458"/>
      <c r="P12" s="458"/>
      <c r="Q12" s="456"/>
      <c r="R12" s="458"/>
    </row>
    <row r="13" spans="1:18" x14ac:dyDescent="0.25">
      <c r="A13" s="479" t="s">
        <v>472</v>
      </c>
      <c r="B13" s="459"/>
      <c r="C13" s="80" t="s">
        <v>4</v>
      </c>
      <c r="D13" s="81">
        <f t="shared" si="0"/>
        <v>0</v>
      </c>
      <c r="E13" s="82"/>
      <c r="F13" s="82"/>
      <c r="G13" s="82"/>
      <c r="H13" s="82"/>
      <c r="I13" s="82"/>
      <c r="J13" s="82"/>
      <c r="K13" s="461">
        <v>7</v>
      </c>
      <c r="L13" s="461">
        <v>17</v>
      </c>
      <c r="M13" s="461" t="s">
        <v>473</v>
      </c>
      <c r="N13" s="457"/>
      <c r="O13" s="457"/>
      <c r="P13" s="457"/>
      <c r="Q13" s="455"/>
      <c r="R13" s="457"/>
    </row>
    <row r="14" spans="1:18" x14ac:dyDescent="0.25">
      <c r="A14" s="480"/>
      <c r="B14" s="460"/>
      <c r="C14" s="80" t="s">
        <v>79</v>
      </c>
      <c r="D14" s="81">
        <f t="shared" si="0"/>
        <v>323</v>
      </c>
      <c r="E14" s="82">
        <v>101</v>
      </c>
      <c r="F14" s="82">
        <v>142</v>
      </c>
      <c r="G14" s="82">
        <v>80</v>
      </c>
      <c r="H14" s="82"/>
      <c r="I14" s="82"/>
      <c r="J14" s="82"/>
      <c r="K14" s="462"/>
      <c r="L14" s="462"/>
      <c r="M14" s="462"/>
      <c r="N14" s="458"/>
      <c r="O14" s="458"/>
      <c r="P14" s="458"/>
      <c r="Q14" s="456"/>
      <c r="R14" s="458"/>
    </row>
    <row r="15" spans="1:18" x14ac:dyDescent="0.25">
      <c r="A15" s="479" t="s">
        <v>474</v>
      </c>
      <c r="B15" s="459"/>
      <c r="C15" s="80" t="s">
        <v>4</v>
      </c>
      <c r="D15" s="81">
        <f t="shared" si="0"/>
        <v>3</v>
      </c>
      <c r="E15" s="82"/>
      <c r="F15" s="86"/>
      <c r="G15" s="86"/>
      <c r="H15" s="86"/>
      <c r="I15" s="86"/>
      <c r="J15" s="86">
        <v>3</v>
      </c>
      <c r="K15" s="461">
        <v>7</v>
      </c>
      <c r="L15" s="461">
        <v>18</v>
      </c>
      <c r="M15" s="461" t="s">
        <v>475</v>
      </c>
      <c r="N15" s="457"/>
      <c r="O15" s="457"/>
      <c r="P15" s="457"/>
      <c r="Q15" s="455"/>
      <c r="R15" s="457"/>
    </row>
    <row r="16" spans="1:18" ht="56.25" customHeight="1" x14ac:dyDescent="0.25">
      <c r="A16" s="480"/>
      <c r="B16" s="460"/>
      <c r="C16" s="80" t="s">
        <v>79</v>
      </c>
      <c r="D16" s="81">
        <f t="shared" si="0"/>
        <v>0</v>
      </c>
      <c r="E16" s="82"/>
      <c r="F16" s="86"/>
      <c r="G16" s="86"/>
      <c r="H16" s="86"/>
      <c r="I16" s="86"/>
      <c r="J16" s="86"/>
      <c r="K16" s="462"/>
      <c r="L16" s="462"/>
      <c r="M16" s="462"/>
      <c r="N16" s="458"/>
      <c r="O16" s="458"/>
      <c r="P16" s="458"/>
      <c r="Q16" s="456"/>
      <c r="R16" s="458"/>
    </row>
    <row r="17" spans="1:18" x14ac:dyDescent="0.25">
      <c r="A17" s="479" t="s">
        <v>476</v>
      </c>
      <c r="B17" s="459"/>
      <c r="C17" s="80" t="s">
        <v>4</v>
      </c>
      <c r="D17" s="81">
        <f t="shared" si="0"/>
        <v>50</v>
      </c>
      <c r="E17" s="82"/>
      <c r="F17" s="86"/>
      <c r="G17" s="86">
        <v>25</v>
      </c>
      <c r="H17" s="86">
        <v>25</v>
      </c>
      <c r="I17" s="86"/>
      <c r="J17" s="86"/>
      <c r="K17" s="461">
        <v>7</v>
      </c>
      <c r="L17" s="461"/>
      <c r="M17" s="461"/>
      <c r="N17" s="457"/>
      <c r="O17" s="457"/>
      <c r="P17" s="457"/>
      <c r="Q17" s="455"/>
      <c r="R17" s="457"/>
    </row>
    <row r="18" spans="1:18" x14ac:dyDescent="0.25">
      <c r="A18" s="480"/>
      <c r="B18" s="460"/>
      <c r="C18" s="80" t="s">
        <v>79</v>
      </c>
      <c r="D18" s="81">
        <f t="shared" si="0"/>
        <v>15</v>
      </c>
      <c r="E18" s="82"/>
      <c r="F18" s="86"/>
      <c r="G18" s="86">
        <v>15</v>
      </c>
      <c r="H18" s="86"/>
      <c r="I18" s="86"/>
      <c r="J18" s="86"/>
      <c r="K18" s="462"/>
      <c r="L18" s="462"/>
      <c r="M18" s="462"/>
      <c r="N18" s="458"/>
      <c r="O18" s="458"/>
      <c r="P18" s="458"/>
      <c r="Q18" s="456"/>
      <c r="R18" s="458"/>
    </row>
    <row r="19" spans="1:18" x14ac:dyDescent="0.25">
      <c r="A19" s="479" t="s">
        <v>477</v>
      </c>
      <c r="B19" s="459"/>
      <c r="C19" s="80" t="s">
        <v>4</v>
      </c>
      <c r="D19" s="81">
        <f t="shared" si="0"/>
        <v>1</v>
      </c>
      <c r="E19" s="88"/>
      <c r="F19" s="90"/>
      <c r="G19" s="90"/>
      <c r="H19" s="90"/>
      <c r="I19" s="90"/>
      <c r="J19" s="90">
        <v>1</v>
      </c>
      <c r="K19" s="461">
        <v>7</v>
      </c>
      <c r="L19" s="461"/>
      <c r="M19" s="461"/>
      <c r="N19" s="457"/>
      <c r="O19" s="457"/>
      <c r="P19" s="457"/>
      <c r="Q19" s="455"/>
      <c r="R19" s="457"/>
    </row>
    <row r="20" spans="1:18" x14ac:dyDescent="0.25">
      <c r="A20" s="480"/>
      <c r="B20" s="460"/>
      <c r="C20" s="80" t="s">
        <v>79</v>
      </c>
      <c r="D20" s="81">
        <f t="shared" si="0"/>
        <v>2</v>
      </c>
      <c r="E20" s="88"/>
      <c r="F20" s="90"/>
      <c r="G20" s="90"/>
      <c r="H20" s="90"/>
      <c r="I20" s="90">
        <v>2</v>
      </c>
      <c r="J20" s="90"/>
      <c r="K20" s="462"/>
      <c r="L20" s="462"/>
      <c r="M20" s="462"/>
      <c r="N20" s="458"/>
      <c r="O20" s="458"/>
      <c r="P20" s="458"/>
      <c r="Q20" s="456"/>
      <c r="R20" s="458"/>
    </row>
    <row r="21" spans="1:18" x14ac:dyDescent="0.25">
      <c r="A21" s="479" t="s">
        <v>30</v>
      </c>
      <c r="B21" s="459"/>
      <c r="C21" s="80" t="s">
        <v>4</v>
      </c>
      <c r="D21" s="81">
        <f t="shared" si="0"/>
        <v>0</v>
      </c>
      <c r="E21" s="91"/>
      <c r="F21" s="385"/>
      <c r="G21" s="385"/>
      <c r="H21" s="385"/>
      <c r="I21" s="385"/>
      <c r="J21" s="385"/>
      <c r="K21" s="461">
        <v>7</v>
      </c>
      <c r="L21" s="461">
        <v>18</v>
      </c>
      <c r="M21" s="461" t="s">
        <v>359</v>
      </c>
      <c r="N21" s="457"/>
      <c r="O21" s="457"/>
      <c r="P21" s="457"/>
      <c r="Q21" s="455"/>
      <c r="R21" s="457"/>
    </row>
    <row r="22" spans="1:18" x14ac:dyDescent="0.25">
      <c r="A22" s="480"/>
      <c r="B22" s="460"/>
      <c r="C22" s="80" t="s">
        <v>79</v>
      </c>
      <c r="D22" s="81">
        <f t="shared" si="0"/>
        <v>0</v>
      </c>
      <c r="E22" s="91"/>
      <c r="F22" s="385"/>
      <c r="G22" s="385"/>
      <c r="H22" s="385"/>
      <c r="I22" s="385"/>
      <c r="J22" s="385"/>
      <c r="K22" s="462"/>
      <c r="L22" s="462"/>
      <c r="M22" s="462"/>
      <c r="N22" s="458"/>
      <c r="O22" s="458"/>
      <c r="P22" s="458"/>
      <c r="Q22" s="456"/>
      <c r="R22" s="458"/>
    </row>
    <row r="23" spans="1:18" x14ac:dyDescent="0.25">
      <c r="A23" s="479" t="s">
        <v>27</v>
      </c>
      <c r="B23" s="459">
        <v>3500</v>
      </c>
      <c r="C23" s="80" t="s">
        <v>4</v>
      </c>
      <c r="D23" s="81">
        <f t="shared" si="0"/>
        <v>9</v>
      </c>
      <c r="E23" s="91"/>
      <c r="F23" s="385">
        <v>2</v>
      </c>
      <c r="G23" s="385">
        <v>2</v>
      </c>
      <c r="H23" s="385">
        <v>1</v>
      </c>
      <c r="I23" s="385">
        <v>2</v>
      </c>
      <c r="J23" s="385">
        <v>2</v>
      </c>
      <c r="K23" s="461">
        <v>7</v>
      </c>
      <c r="L23" s="461"/>
      <c r="M23" s="461"/>
      <c r="N23" s="457"/>
      <c r="O23" s="457"/>
      <c r="P23" s="457"/>
      <c r="Q23" s="455">
        <f>3914.75+1123.25+245.5+96+150</f>
        <v>5529.5</v>
      </c>
      <c r="R23" s="457"/>
    </row>
    <row r="24" spans="1:18" x14ac:dyDescent="0.25">
      <c r="A24" s="480"/>
      <c r="B24" s="460"/>
      <c r="C24" s="80" t="s">
        <v>79</v>
      </c>
      <c r="D24" s="81">
        <f t="shared" si="0"/>
        <v>5</v>
      </c>
      <c r="E24" s="91"/>
      <c r="F24" s="385">
        <v>4</v>
      </c>
      <c r="G24" s="385">
        <v>1</v>
      </c>
      <c r="H24" s="385"/>
      <c r="I24" s="385"/>
      <c r="J24" s="385"/>
      <c r="K24" s="462"/>
      <c r="L24" s="462"/>
      <c r="M24" s="462"/>
      <c r="N24" s="458"/>
      <c r="O24" s="458"/>
      <c r="P24" s="458"/>
      <c r="Q24" s="456"/>
      <c r="R24" s="458"/>
    </row>
    <row r="25" spans="1:18" x14ac:dyDescent="0.25">
      <c r="A25" s="479" t="s">
        <v>478</v>
      </c>
      <c r="B25" s="459"/>
      <c r="C25" s="80" t="s">
        <v>4</v>
      </c>
      <c r="D25" s="81">
        <f t="shared" si="0"/>
        <v>0</v>
      </c>
      <c r="E25" s="91"/>
      <c r="F25" s="91"/>
      <c r="G25" s="91"/>
      <c r="H25" s="91"/>
      <c r="I25" s="91"/>
      <c r="J25" s="91"/>
      <c r="K25" s="461">
        <v>7</v>
      </c>
      <c r="L25" s="461"/>
      <c r="M25" s="461"/>
      <c r="N25" s="457"/>
      <c r="O25" s="457"/>
      <c r="P25" s="457"/>
      <c r="Q25" s="455"/>
      <c r="R25" s="457"/>
    </row>
    <row r="26" spans="1:18" x14ac:dyDescent="0.25">
      <c r="A26" s="480"/>
      <c r="B26" s="460"/>
      <c r="C26" s="80" t="s">
        <v>79</v>
      </c>
      <c r="D26" s="81">
        <f t="shared" si="0"/>
        <v>0</v>
      </c>
      <c r="E26" s="91"/>
      <c r="F26" s="91"/>
      <c r="G26" s="91"/>
      <c r="H26" s="91"/>
      <c r="I26" s="91"/>
      <c r="J26" s="91"/>
      <c r="K26" s="462"/>
      <c r="L26" s="462"/>
      <c r="M26" s="462"/>
      <c r="N26" s="458"/>
      <c r="O26" s="458"/>
      <c r="P26" s="458"/>
      <c r="Q26" s="456"/>
      <c r="R26" s="458"/>
    </row>
    <row r="27" spans="1:18" x14ac:dyDescent="0.25">
      <c r="A27" s="479" t="s">
        <v>479</v>
      </c>
      <c r="B27" s="459"/>
      <c r="C27" s="80" t="s">
        <v>4</v>
      </c>
      <c r="D27" s="81">
        <f t="shared" si="0"/>
        <v>30</v>
      </c>
      <c r="E27" s="91"/>
      <c r="F27" s="385"/>
      <c r="G27" s="385"/>
      <c r="H27" s="385"/>
      <c r="I27" s="385"/>
      <c r="J27" s="385">
        <v>30</v>
      </c>
      <c r="K27" s="461">
        <v>7</v>
      </c>
      <c r="L27" s="461"/>
      <c r="M27" s="461"/>
      <c r="N27" s="457"/>
      <c r="O27" s="457"/>
      <c r="P27" s="457"/>
      <c r="Q27" s="455"/>
      <c r="R27" s="457"/>
    </row>
    <row r="28" spans="1:18" x14ac:dyDescent="0.25">
      <c r="A28" s="480"/>
      <c r="B28" s="460"/>
      <c r="C28" s="80" t="s">
        <v>79</v>
      </c>
      <c r="D28" s="81">
        <f t="shared" si="0"/>
        <v>6</v>
      </c>
      <c r="E28" s="91"/>
      <c r="F28" s="385"/>
      <c r="G28" s="385"/>
      <c r="H28" s="385"/>
      <c r="I28" s="385"/>
      <c r="J28" s="385">
        <v>6</v>
      </c>
      <c r="K28" s="462"/>
      <c r="L28" s="462"/>
      <c r="M28" s="462"/>
      <c r="N28" s="458"/>
      <c r="O28" s="458"/>
      <c r="P28" s="458"/>
      <c r="Q28" s="456"/>
      <c r="R28" s="458"/>
    </row>
    <row r="29" spans="1:18" x14ac:dyDescent="0.25">
      <c r="A29" s="479" t="s">
        <v>480</v>
      </c>
      <c r="B29" s="459"/>
      <c r="C29" s="80" t="s">
        <v>4</v>
      </c>
      <c r="D29" s="81">
        <f t="shared" si="0"/>
        <v>2</v>
      </c>
      <c r="E29" s="91">
        <v>1</v>
      </c>
      <c r="F29" s="385"/>
      <c r="G29" s="385"/>
      <c r="H29" s="385">
        <v>1</v>
      </c>
      <c r="I29" s="385"/>
      <c r="J29" s="385"/>
      <c r="K29" s="461">
        <v>7</v>
      </c>
      <c r="L29" s="461"/>
      <c r="M29" s="461"/>
      <c r="N29" s="457"/>
      <c r="O29" s="457"/>
      <c r="P29" s="457"/>
      <c r="Q29" s="455"/>
      <c r="R29" s="457"/>
    </row>
    <row r="30" spans="1:18" ht="20.25" customHeight="1" x14ac:dyDescent="0.25">
      <c r="A30" s="480"/>
      <c r="B30" s="460"/>
      <c r="C30" s="80" t="s">
        <v>79</v>
      </c>
      <c r="D30" s="81">
        <f t="shared" si="0"/>
        <v>2</v>
      </c>
      <c r="E30" s="91">
        <v>1</v>
      </c>
      <c r="F30" s="385"/>
      <c r="G30" s="385"/>
      <c r="H30" s="385">
        <v>1</v>
      </c>
      <c r="I30" s="385"/>
      <c r="J30" s="385"/>
      <c r="K30" s="462"/>
      <c r="L30" s="462"/>
      <c r="M30" s="462"/>
      <c r="N30" s="458"/>
      <c r="O30" s="458"/>
      <c r="P30" s="458"/>
      <c r="Q30" s="456"/>
      <c r="R30" s="458"/>
    </row>
    <row r="31" spans="1:18" x14ac:dyDescent="0.25">
      <c r="A31" s="38"/>
      <c r="B31" s="37"/>
      <c r="C31" s="38"/>
      <c r="D31" s="37"/>
      <c r="E31" s="39"/>
      <c r="F31" s="39"/>
      <c r="G31" s="39"/>
      <c r="H31" s="39"/>
      <c r="I31" s="39"/>
      <c r="J31" s="39"/>
      <c r="K31" s="37"/>
      <c r="L31" s="37"/>
      <c r="M31" s="37"/>
      <c r="N31" s="31"/>
      <c r="O31" s="31"/>
      <c r="P31" s="31"/>
      <c r="Q31" s="31"/>
      <c r="R31" s="31"/>
    </row>
    <row r="32" spans="1:18" x14ac:dyDescent="0.25">
      <c r="A32" s="37"/>
      <c r="B32" s="37"/>
      <c r="C32" s="38"/>
      <c r="D32" s="37"/>
      <c r="E32" s="39"/>
      <c r="F32" s="39"/>
      <c r="G32" s="39"/>
      <c r="H32" s="39"/>
      <c r="I32" s="39"/>
      <c r="J32" s="39"/>
      <c r="K32" s="37"/>
      <c r="L32" s="37"/>
      <c r="M32" s="37"/>
      <c r="N32" s="31"/>
      <c r="O32" s="31"/>
      <c r="P32" s="31"/>
      <c r="Q32" s="31"/>
      <c r="R32" s="31"/>
    </row>
  </sheetData>
  <sheetProtection password="C71F" sheet="1" objects="1" scenarios="1"/>
  <mergeCells count="131">
    <mergeCell ref="Q29:Q30"/>
    <mergeCell ref="R29:R30"/>
    <mergeCell ref="Q27:Q28"/>
    <mergeCell ref="R27:R28"/>
    <mergeCell ref="A29:A30"/>
    <mergeCell ref="B29:B30"/>
    <mergeCell ref="K29:K30"/>
    <mergeCell ref="L29:L30"/>
    <mergeCell ref="M29:M30"/>
    <mergeCell ref="N29:N30"/>
    <mergeCell ref="O29:O30"/>
    <mergeCell ref="P29:P30"/>
    <mergeCell ref="R25:R26"/>
    <mergeCell ref="A27:A28"/>
    <mergeCell ref="B27:B28"/>
    <mergeCell ref="K27:K28"/>
    <mergeCell ref="L27:L28"/>
    <mergeCell ref="M27:M28"/>
    <mergeCell ref="N27:N28"/>
    <mergeCell ref="O27:O28"/>
    <mergeCell ref="P27:P28"/>
    <mergeCell ref="A25:A26"/>
    <mergeCell ref="B25:B26"/>
    <mergeCell ref="K25:K26"/>
    <mergeCell ref="L25:L26"/>
    <mergeCell ref="M25:M26"/>
    <mergeCell ref="N25:N26"/>
    <mergeCell ref="O25:O26"/>
    <mergeCell ref="P25:P26"/>
    <mergeCell ref="Q25:Q26"/>
    <mergeCell ref="R21:R22"/>
    <mergeCell ref="A23:A24"/>
    <mergeCell ref="B23:B24"/>
    <mergeCell ref="K23:K24"/>
    <mergeCell ref="L23:L24"/>
    <mergeCell ref="M23:M24"/>
    <mergeCell ref="N23:N24"/>
    <mergeCell ref="O23:O24"/>
    <mergeCell ref="P23:P24"/>
    <mergeCell ref="Q23:Q24"/>
    <mergeCell ref="R23:R24"/>
    <mergeCell ref="A21:A22"/>
    <mergeCell ref="B21:B22"/>
    <mergeCell ref="K21:K22"/>
    <mergeCell ref="L21:L22"/>
    <mergeCell ref="M21:M22"/>
    <mergeCell ref="N21:N22"/>
    <mergeCell ref="O21:O22"/>
    <mergeCell ref="P21:P22"/>
    <mergeCell ref="Q21:Q22"/>
    <mergeCell ref="R17:R18"/>
    <mergeCell ref="A19:A20"/>
    <mergeCell ref="B19:B20"/>
    <mergeCell ref="K19:K20"/>
    <mergeCell ref="L19:L20"/>
    <mergeCell ref="M19:M20"/>
    <mergeCell ref="N19:N20"/>
    <mergeCell ref="O19:O20"/>
    <mergeCell ref="P19:P20"/>
    <mergeCell ref="Q19:Q20"/>
    <mergeCell ref="R19:R20"/>
    <mergeCell ref="A17:A18"/>
    <mergeCell ref="B17:B18"/>
    <mergeCell ref="K17:K18"/>
    <mergeCell ref="L17:L18"/>
    <mergeCell ref="M17:M18"/>
    <mergeCell ref="N17:N18"/>
    <mergeCell ref="O17:O18"/>
    <mergeCell ref="P17:P18"/>
    <mergeCell ref="Q17:Q18"/>
    <mergeCell ref="R13:R14"/>
    <mergeCell ref="A15:A16"/>
    <mergeCell ref="B15:B16"/>
    <mergeCell ref="K15:K16"/>
    <mergeCell ref="L15:L16"/>
    <mergeCell ref="M15:M16"/>
    <mergeCell ref="N15:N16"/>
    <mergeCell ref="O15:O16"/>
    <mergeCell ref="P15:P16"/>
    <mergeCell ref="Q15:Q16"/>
    <mergeCell ref="R15:R16"/>
    <mergeCell ref="A13:A14"/>
    <mergeCell ref="B13:B14"/>
    <mergeCell ref="K13:K14"/>
    <mergeCell ref="L13:L14"/>
    <mergeCell ref="M13:M14"/>
    <mergeCell ref="N13:N14"/>
    <mergeCell ref="O13:O14"/>
    <mergeCell ref="P13:P14"/>
    <mergeCell ref="Q13:Q14"/>
    <mergeCell ref="R9:R10"/>
    <mergeCell ref="A11:A12"/>
    <mergeCell ref="B11:B12"/>
    <mergeCell ref="K11:K12"/>
    <mergeCell ref="L11:L12"/>
    <mergeCell ref="M11:M12"/>
    <mergeCell ref="N11:N12"/>
    <mergeCell ref="O11:O12"/>
    <mergeCell ref="P11:P12"/>
    <mergeCell ref="Q11:Q12"/>
    <mergeCell ref="R11:R12"/>
    <mergeCell ref="A9:A10"/>
    <mergeCell ref="B9:B10"/>
    <mergeCell ref="K9:K10"/>
    <mergeCell ref="L9:L10"/>
    <mergeCell ref="M9:M10"/>
    <mergeCell ref="N9:N10"/>
    <mergeCell ref="O9:O10"/>
    <mergeCell ref="P9:P10"/>
    <mergeCell ref="Q9:Q10"/>
    <mergeCell ref="N5:R5"/>
    <mergeCell ref="N6:R6"/>
    <mergeCell ref="E7:E8"/>
    <mergeCell ref="F7:F8"/>
    <mergeCell ref="G7:G8"/>
    <mergeCell ref="H7:H8"/>
    <mergeCell ref="I7:I8"/>
    <mergeCell ref="J7:J8"/>
    <mergeCell ref="N7:N8"/>
    <mergeCell ref="O7:P7"/>
    <mergeCell ref="Q7:Q8"/>
    <mergeCell ref="R7:R8"/>
    <mergeCell ref="A1:M1"/>
    <mergeCell ref="B3:M3"/>
    <mergeCell ref="A5:A8"/>
    <mergeCell ref="B5:B8"/>
    <mergeCell ref="C5:D8"/>
    <mergeCell ref="E5:J6"/>
    <mergeCell ref="K5:K8"/>
    <mergeCell ref="L5:L8"/>
    <mergeCell ref="M5:M8"/>
  </mergeCells>
  <conditionalFormatting sqref="E31:J32">
    <cfRule type="cellIs" dxfId="7" priority="8" operator="equal">
      <formula>"X"</formula>
    </cfRule>
  </conditionalFormatting>
  <conditionalFormatting sqref="E19:G30">
    <cfRule type="cellIs" dxfId="6" priority="6" operator="equal">
      <formula>"X"</formula>
    </cfRule>
  </conditionalFormatting>
  <conditionalFormatting sqref="E9:G10">
    <cfRule type="cellIs" dxfId="5" priority="7" operator="equal">
      <formula>"X"</formula>
    </cfRule>
  </conditionalFormatting>
  <conditionalFormatting sqref="E11:G12">
    <cfRule type="cellIs" dxfId="4" priority="5" operator="equal">
      <formula>"X"</formula>
    </cfRule>
  </conditionalFormatting>
  <conditionalFormatting sqref="E17:G18">
    <cfRule type="cellIs" dxfId="3" priority="2" operator="equal">
      <formula>"X"</formula>
    </cfRule>
  </conditionalFormatting>
  <conditionalFormatting sqref="E13:G14">
    <cfRule type="cellIs" dxfId="2" priority="4" operator="equal">
      <formula>"X"</formula>
    </cfRule>
  </conditionalFormatting>
  <conditionalFormatting sqref="E15:G16">
    <cfRule type="cellIs" dxfId="1" priority="3" operator="equal">
      <formula>"X"</formula>
    </cfRule>
  </conditionalFormatting>
  <conditionalFormatting sqref="H9:J30">
    <cfRule type="cellIs" dxfId="0" priority="1" operator="equal">
      <formula>"X"</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C10" sqref="C10"/>
    </sheetView>
  </sheetViews>
  <sheetFormatPr baseColWidth="10" defaultRowHeight="15" x14ac:dyDescent="0.25"/>
  <cols>
    <col min="1" max="1" width="19.85546875" bestFit="1" customWidth="1"/>
    <col min="3" max="3" width="18.85546875" customWidth="1"/>
    <col min="4" max="4" width="16.42578125" bestFit="1" customWidth="1"/>
    <col min="5" max="5" width="17.7109375" bestFit="1" customWidth="1"/>
    <col min="6" max="6" width="21.85546875" customWidth="1"/>
  </cols>
  <sheetData>
    <row r="1" spans="1:6" x14ac:dyDescent="0.25">
      <c r="B1" s="438" t="s">
        <v>36</v>
      </c>
      <c r="C1" s="438"/>
      <c r="D1" s="438"/>
      <c r="E1" s="438"/>
      <c r="F1" s="438"/>
    </row>
    <row r="2" spans="1:6" x14ac:dyDescent="0.25">
      <c r="B2" s="439" t="s">
        <v>37</v>
      </c>
      <c r="C2" s="439"/>
      <c r="D2" s="439"/>
      <c r="E2" s="439"/>
      <c r="F2" s="439"/>
    </row>
    <row r="3" spans="1:6" x14ac:dyDescent="0.25">
      <c r="B3" s="439" t="s">
        <v>38</v>
      </c>
      <c r="C3" s="439" t="s">
        <v>39</v>
      </c>
      <c r="D3" s="439"/>
      <c r="E3" s="439" t="s">
        <v>40</v>
      </c>
      <c r="F3" s="439" t="s">
        <v>41</v>
      </c>
    </row>
    <row r="4" spans="1:6" ht="30" x14ac:dyDescent="0.25">
      <c r="B4" s="439"/>
      <c r="C4" s="350" t="s">
        <v>42</v>
      </c>
      <c r="D4" s="350" t="s">
        <v>43</v>
      </c>
      <c r="E4" s="439"/>
      <c r="F4" s="439"/>
    </row>
    <row r="5" spans="1:6" ht="17.25" x14ac:dyDescent="0.3">
      <c r="A5" s="353" t="s">
        <v>481</v>
      </c>
      <c r="B5" s="353">
        <v>3368</v>
      </c>
      <c r="C5" s="353">
        <v>4734</v>
      </c>
      <c r="D5" s="354">
        <v>2487918</v>
      </c>
      <c r="E5" s="354">
        <v>13006267.539999999</v>
      </c>
      <c r="F5" s="354">
        <v>532226.52</v>
      </c>
    </row>
    <row r="6" spans="1:6" ht="17.25" x14ac:dyDescent="0.3">
      <c r="A6" s="353" t="s">
        <v>482</v>
      </c>
      <c r="B6" s="353">
        <v>364</v>
      </c>
      <c r="C6" s="353">
        <v>1019</v>
      </c>
      <c r="D6" s="354">
        <v>541782</v>
      </c>
      <c r="E6" s="354">
        <v>3625996.63</v>
      </c>
      <c r="F6" s="354">
        <v>42296</v>
      </c>
    </row>
    <row r="7" spans="1:6" ht="17.25" x14ac:dyDescent="0.3">
      <c r="A7" s="353" t="s">
        <v>483</v>
      </c>
      <c r="B7" s="353">
        <v>539</v>
      </c>
      <c r="C7" s="353">
        <v>502</v>
      </c>
      <c r="D7" s="354">
        <v>47425</v>
      </c>
      <c r="E7" s="354">
        <v>1119176.3</v>
      </c>
      <c r="F7" s="354">
        <v>5000</v>
      </c>
    </row>
    <row r="8" spans="1:6" ht="15.75" x14ac:dyDescent="0.25">
      <c r="A8" s="355" t="s">
        <v>484</v>
      </c>
      <c r="B8" s="356">
        <f>SUM(B5:B7)</f>
        <v>4271</v>
      </c>
      <c r="C8" s="356">
        <f t="shared" ref="C8:F8" si="0">SUM(C5:C7)</f>
        <v>6255</v>
      </c>
      <c r="D8" s="357">
        <f t="shared" si="0"/>
        <v>3077125</v>
      </c>
      <c r="E8" s="357">
        <f t="shared" si="0"/>
        <v>17751440.469999999</v>
      </c>
      <c r="F8" s="357">
        <f t="shared" si="0"/>
        <v>579522.52</v>
      </c>
    </row>
  </sheetData>
  <sheetProtection password="C71F" sheet="1" objects="1" scenarios="1"/>
  <mergeCells count="6">
    <mergeCell ref="B1:F1"/>
    <mergeCell ref="B2:F2"/>
    <mergeCell ref="B3:B4"/>
    <mergeCell ref="C3:D3"/>
    <mergeCell ref="E3:E4"/>
    <mergeCell ref="F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2"/>
  <sheetViews>
    <sheetView topLeftCell="A4" zoomScale="60" zoomScaleNormal="60" workbookViewId="0">
      <selection activeCell="O11" sqref="O11:O12"/>
    </sheetView>
  </sheetViews>
  <sheetFormatPr baseColWidth="10" defaultRowHeight="15" x14ac:dyDescent="0.25"/>
  <cols>
    <col min="1" max="1" width="107.42578125" style="111" customWidth="1"/>
    <col min="2" max="2" width="18" customWidth="1"/>
    <col min="3" max="3" width="22.140625" customWidth="1"/>
    <col min="4" max="4" width="17.140625" customWidth="1"/>
    <col min="5" max="5" width="14.7109375" bestFit="1" customWidth="1"/>
    <col min="6" max="6" width="15" bestFit="1" customWidth="1"/>
    <col min="7" max="7" width="17.85546875" customWidth="1"/>
    <col min="8" max="8" width="15.85546875" customWidth="1"/>
    <col min="9" max="9" width="15.5703125" customWidth="1"/>
    <col min="10" max="10" width="15.140625" style="128" customWidth="1"/>
    <col min="11" max="11" width="11.5703125" bestFit="1" customWidth="1"/>
    <col min="12" max="12" width="23.85546875" customWidth="1"/>
    <col min="13" max="13" width="27.140625" customWidth="1"/>
    <col min="14" max="14" width="11.5703125" bestFit="1" customWidth="1"/>
    <col min="15" max="15" width="14.140625" customWidth="1"/>
    <col min="17" max="17" width="21.28515625" customWidth="1"/>
    <col min="18" max="18" width="59" customWidth="1"/>
  </cols>
  <sheetData>
    <row r="1" spans="1:19" ht="15.75" x14ac:dyDescent="0.25">
      <c r="A1" s="472" t="s">
        <v>69</v>
      </c>
      <c r="B1" s="473"/>
      <c r="C1" s="473"/>
      <c r="D1" s="473"/>
      <c r="E1" s="473"/>
      <c r="F1" s="473"/>
      <c r="G1" s="473"/>
      <c r="H1" s="473"/>
      <c r="I1" s="473"/>
      <c r="J1" s="473"/>
      <c r="K1" s="473"/>
      <c r="L1" s="473"/>
      <c r="M1" s="473"/>
      <c r="N1" s="67"/>
      <c r="O1" s="67"/>
      <c r="P1" s="67"/>
      <c r="Q1" s="67"/>
      <c r="R1" s="68"/>
      <c r="S1" s="25"/>
    </row>
    <row r="2" spans="1:19" ht="16.5" thickBot="1" x14ac:dyDescent="0.3">
      <c r="A2" s="69"/>
      <c r="B2" s="70"/>
      <c r="C2" s="71"/>
      <c r="D2" s="70"/>
      <c r="E2" s="70"/>
      <c r="F2" s="72"/>
      <c r="G2" s="72"/>
      <c r="H2" s="72"/>
      <c r="I2" s="72"/>
      <c r="J2" s="67"/>
      <c r="K2" s="70"/>
      <c r="L2" s="70"/>
      <c r="M2" s="70"/>
      <c r="N2" s="73"/>
      <c r="O2" s="73"/>
      <c r="P2" s="73"/>
      <c r="Q2" s="73"/>
      <c r="R2" s="68"/>
      <c r="S2" s="25"/>
    </row>
    <row r="3" spans="1:19" ht="42.75" x14ac:dyDescent="0.25">
      <c r="A3" s="474" t="s">
        <v>70</v>
      </c>
      <c r="B3" s="475"/>
      <c r="C3" s="475"/>
      <c r="D3" s="475"/>
      <c r="E3" s="475"/>
      <c r="F3" s="475"/>
      <c r="G3" s="475"/>
      <c r="H3" s="475"/>
      <c r="I3" s="475"/>
      <c r="J3" s="475"/>
      <c r="K3" s="475"/>
      <c r="L3" s="475"/>
      <c r="M3" s="476"/>
      <c r="N3" s="74" t="s">
        <v>34</v>
      </c>
      <c r="O3" s="75">
        <v>44020</v>
      </c>
      <c r="P3" s="68"/>
      <c r="Q3" s="68"/>
      <c r="R3" s="68"/>
      <c r="S3" s="25"/>
    </row>
    <row r="4" spans="1:19" ht="15.75" x14ac:dyDescent="0.25">
      <c r="A4" s="110"/>
      <c r="B4" s="76"/>
      <c r="C4" s="77"/>
      <c r="D4" s="76"/>
      <c r="E4" s="78"/>
      <c r="F4" s="79"/>
      <c r="G4" s="79"/>
      <c r="H4" s="79"/>
      <c r="I4" s="79"/>
      <c r="J4" s="302"/>
      <c r="K4" s="76"/>
      <c r="L4" s="76"/>
      <c r="M4" s="76"/>
      <c r="N4" s="68"/>
      <c r="O4" s="68"/>
      <c r="P4" s="68"/>
      <c r="Q4" s="68"/>
      <c r="R4" s="68"/>
      <c r="S4" s="25"/>
    </row>
    <row r="5" spans="1:19" ht="15.75" x14ac:dyDescent="0.25">
      <c r="A5" s="477" t="s">
        <v>71</v>
      </c>
      <c r="B5" s="471" t="s">
        <v>72</v>
      </c>
      <c r="C5" s="471" t="s">
        <v>1</v>
      </c>
      <c r="D5" s="471"/>
      <c r="E5" s="471" t="s">
        <v>73</v>
      </c>
      <c r="F5" s="471"/>
      <c r="G5" s="471"/>
      <c r="H5" s="471"/>
      <c r="I5" s="471"/>
      <c r="J5" s="471"/>
      <c r="K5" s="471" t="s">
        <v>74</v>
      </c>
      <c r="L5" s="471" t="s">
        <v>75</v>
      </c>
      <c r="M5" s="471" t="s">
        <v>35</v>
      </c>
      <c r="N5" s="471" t="s">
        <v>36</v>
      </c>
      <c r="O5" s="471"/>
      <c r="P5" s="471"/>
      <c r="Q5" s="471"/>
      <c r="R5" s="471"/>
      <c r="S5" s="25"/>
    </row>
    <row r="6" spans="1:19" ht="15.75" x14ac:dyDescent="0.25">
      <c r="A6" s="477"/>
      <c r="B6" s="471"/>
      <c r="C6" s="471"/>
      <c r="D6" s="471"/>
      <c r="E6" s="471"/>
      <c r="F6" s="471"/>
      <c r="G6" s="471"/>
      <c r="H6" s="471"/>
      <c r="I6" s="471"/>
      <c r="J6" s="471"/>
      <c r="K6" s="471"/>
      <c r="L6" s="471"/>
      <c r="M6" s="471"/>
      <c r="N6" s="471" t="s">
        <v>37</v>
      </c>
      <c r="O6" s="471"/>
      <c r="P6" s="471"/>
      <c r="Q6" s="471"/>
      <c r="R6" s="471"/>
      <c r="S6" s="25"/>
    </row>
    <row r="7" spans="1:19" ht="15.75" x14ac:dyDescent="0.25">
      <c r="A7" s="477"/>
      <c r="B7" s="471"/>
      <c r="C7" s="471"/>
      <c r="D7" s="471"/>
      <c r="E7" s="471" t="s">
        <v>31</v>
      </c>
      <c r="F7" s="471" t="s">
        <v>52</v>
      </c>
      <c r="G7" s="471" t="s">
        <v>32</v>
      </c>
      <c r="H7" s="471" t="s">
        <v>64</v>
      </c>
      <c r="I7" s="471" t="s">
        <v>65</v>
      </c>
      <c r="J7" s="471" t="s">
        <v>66</v>
      </c>
      <c r="K7" s="471"/>
      <c r="L7" s="471"/>
      <c r="M7" s="471"/>
      <c r="N7" s="471" t="s">
        <v>38</v>
      </c>
      <c r="O7" s="471" t="s">
        <v>39</v>
      </c>
      <c r="P7" s="471"/>
      <c r="Q7" s="471" t="s">
        <v>40</v>
      </c>
      <c r="R7" s="471" t="s">
        <v>41</v>
      </c>
      <c r="S7" s="25"/>
    </row>
    <row r="8" spans="1:19" ht="30" x14ac:dyDescent="0.25">
      <c r="A8" s="477"/>
      <c r="B8" s="471"/>
      <c r="C8" s="471"/>
      <c r="D8" s="471"/>
      <c r="E8" s="471"/>
      <c r="F8" s="471"/>
      <c r="G8" s="471"/>
      <c r="H8" s="471"/>
      <c r="I8" s="471"/>
      <c r="J8" s="471"/>
      <c r="K8" s="471"/>
      <c r="L8" s="471"/>
      <c r="M8" s="471"/>
      <c r="N8" s="471"/>
      <c r="O8" s="351" t="s">
        <v>42</v>
      </c>
      <c r="P8" s="351" t="s">
        <v>43</v>
      </c>
      <c r="Q8" s="471"/>
      <c r="R8" s="471"/>
      <c r="S8" s="25"/>
    </row>
    <row r="9" spans="1:19" ht="15.75" x14ac:dyDescent="0.25">
      <c r="A9" s="463" t="s">
        <v>76</v>
      </c>
      <c r="B9" s="459"/>
      <c r="C9" s="80" t="s">
        <v>4</v>
      </c>
      <c r="D9" s="81">
        <v>314</v>
      </c>
      <c r="E9" s="82"/>
      <c r="F9" s="83"/>
      <c r="G9" s="82"/>
      <c r="H9" s="83"/>
      <c r="I9" s="83"/>
      <c r="J9" s="82"/>
      <c r="K9" s="465">
        <v>3</v>
      </c>
      <c r="L9" s="465" t="s">
        <v>77</v>
      </c>
      <c r="M9" s="465" t="s">
        <v>78</v>
      </c>
      <c r="N9" s="457"/>
      <c r="O9" s="457"/>
      <c r="P9" s="457"/>
      <c r="Q9" s="455"/>
      <c r="R9" s="457"/>
      <c r="S9" s="25"/>
    </row>
    <row r="10" spans="1:19" ht="15.75" x14ac:dyDescent="0.25">
      <c r="A10" s="464"/>
      <c r="B10" s="460"/>
      <c r="C10" s="80" t="s">
        <v>79</v>
      </c>
      <c r="D10" s="81">
        <f>E10+F10+G10+H10+I10+J10</f>
        <v>795</v>
      </c>
      <c r="E10" s="82">
        <v>219</v>
      </c>
      <c r="F10" s="83">
        <v>91</v>
      </c>
      <c r="G10" s="82">
        <v>105</v>
      </c>
      <c r="H10" s="83">
        <v>168</v>
      </c>
      <c r="I10" s="83">
        <v>92</v>
      </c>
      <c r="J10" s="82">
        <v>120</v>
      </c>
      <c r="K10" s="466"/>
      <c r="L10" s="466"/>
      <c r="M10" s="466"/>
      <c r="N10" s="458"/>
      <c r="O10" s="458"/>
      <c r="P10" s="458"/>
      <c r="Q10" s="456"/>
      <c r="R10" s="458"/>
      <c r="S10" s="25"/>
    </row>
    <row r="11" spans="1:19" ht="15.75" x14ac:dyDescent="0.25">
      <c r="A11" s="463" t="s">
        <v>80</v>
      </c>
      <c r="B11" s="459"/>
      <c r="C11" s="80" t="s">
        <v>4</v>
      </c>
      <c r="D11" s="81">
        <v>201</v>
      </c>
      <c r="E11" s="82"/>
      <c r="F11" s="85">
        <v>20</v>
      </c>
      <c r="G11" s="86">
        <v>20</v>
      </c>
      <c r="H11" s="85"/>
      <c r="I11" s="85"/>
      <c r="J11" s="86"/>
      <c r="K11" s="465">
        <v>5</v>
      </c>
      <c r="L11" s="465" t="s">
        <v>81</v>
      </c>
      <c r="M11" s="465" t="s">
        <v>82</v>
      </c>
      <c r="N11" s="457"/>
      <c r="O11" s="457"/>
      <c r="P11" s="457"/>
      <c r="Q11" s="455"/>
      <c r="R11" s="457"/>
      <c r="S11" s="25"/>
    </row>
    <row r="12" spans="1:19" ht="15.75" x14ac:dyDescent="0.25">
      <c r="A12" s="464"/>
      <c r="B12" s="460"/>
      <c r="C12" s="80" t="s">
        <v>79</v>
      </c>
      <c r="D12" s="81">
        <f>E12+F12+G12+H12+I12+J12</f>
        <v>481</v>
      </c>
      <c r="E12" s="82">
        <v>43</v>
      </c>
      <c r="F12" s="85">
        <v>59</v>
      </c>
      <c r="G12" s="86">
        <v>58</v>
      </c>
      <c r="H12" s="85">
        <v>80</v>
      </c>
      <c r="I12" s="85">
        <v>116</v>
      </c>
      <c r="J12" s="86">
        <v>125</v>
      </c>
      <c r="K12" s="466"/>
      <c r="L12" s="466"/>
      <c r="M12" s="466"/>
      <c r="N12" s="458"/>
      <c r="O12" s="458"/>
      <c r="P12" s="458"/>
      <c r="Q12" s="456"/>
      <c r="R12" s="458"/>
      <c r="S12" s="25"/>
    </row>
    <row r="13" spans="1:19" ht="15.75" x14ac:dyDescent="0.25">
      <c r="A13" s="463" t="s">
        <v>83</v>
      </c>
      <c r="B13" s="459"/>
      <c r="C13" s="80" t="s">
        <v>4</v>
      </c>
      <c r="D13" s="81">
        <v>503</v>
      </c>
      <c r="E13" s="82"/>
      <c r="F13" s="83"/>
      <c r="G13" s="82"/>
      <c r="H13" s="83"/>
      <c r="I13" s="83"/>
      <c r="J13" s="82"/>
      <c r="K13" s="468">
        <v>4</v>
      </c>
      <c r="L13" s="468" t="s">
        <v>81</v>
      </c>
      <c r="M13" s="468" t="s">
        <v>82</v>
      </c>
      <c r="N13" s="457"/>
      <c r="O13" s="457"/>
      <c r="P13" s="457"/>
      <c r="Q13" s="470" t="s">
        <v>84</v>
      </c>
      <c r="R13" s="457"/>
      <c r="S13" s="25"/>
    </row>
    <row r="14" spans="1:19" ht="80.25" customHeight="1" x14ac:dyDescent="0.25">
      <c r="A14" s="464"/>
      <c r="B14" s="460"/>
      <c r="C14" s="80" t="s">
        <v>79</v>
      </c>
      <c r="D14" s="81">
        <f>E14+F14+G14+H14+I14+J14</f>
        <v>280</v>
      </c>
      <c r="E14" s="82">
        <v>66</v>
      </c>
      <c r="F14" s="83">
        <v>44</v>
      </c>
      <c r="G14" s="82">
        <v>30</v>
      </c>
      <c r="H14" s="83">
        <v>26</v>
      </c>
      <c r="I14" s="83">
        <v>69</v>
      </c>
      <c r="J14" s="82">
        <v>45</v>
      </c>
      <c r="K14" s="469"/>
      <c r="L14" s="469"/>
      <c r="M14" s="469"/>
      <c r="N14" s="458"/>
      <c r="O14" s="458"/>
      <c r="P14" s="458"/>
      <c r="Q14" s="456"/>
      <c r="R14" s="458"/>
      <c r="S14" s="25"/>
    </row>
    <row r="15" spans="1:19" ht="15.75" x14ac:dyDescent="0.25">
      <c r="A15" s="463" t="s">
        <v>85</v>
      </c>
      <c r="B15" s="459"/>
      <c r="C15" s="80" t="s">
        <v>4</v>
      </c>
      <c r="D15" s="81">
        <v>503</v>
      </c>
      <c r="E15" s="82"/>
      <c r="F15" s="85"/>
      <c r="G15" s="86"/>
      <c r="H15" s="85"/>
      <c r="I15" s="85"/>
      <c r="J15" s="86"/>
      <c r="K15" s="465">
        <v>5</v>
      </c>
      <c r="L15" s="465" t="s">
        <v>86</v>
      </c>
      <c r="M15" s="465" t="s">
        <v>87</v>
      </c>
      <c r="N15" s="457">
        <v>13</v>
      </c>
      <c r="O15" s="457"/>
      <c r="P15" s="457"/>
      <c r="Q15" s="455" t="s">
        <v>88</v>
      </c>
      <c r="R15" s="455"/>
      <c r="S15" s="25"/>
    </row>
    <row r="16" spans="1:19" ht="126.75" customHeight="1" x14ac:dyDescent="0.25">
      <c r="A16" s="464"/>
      <c r="B16" s="460"/>
      <c r="C16" s="80" t="s">
        <v>79</v>
      </c>
      <c r="D16" s="81">
        <f>E16+F16+G16+H16+I16+J16</f>
        <v>339</v>
      </c>
      <c r="E16" s="82">
        <v>51</v>
      </c>
      <c r="F16" s="85">
        <v>38</v>
      </c>
      <c r="G16" s="86">
        <v>48</v>
      </c>
      <c r="H16" s="85">
        <v>65</v>
      </c>
      <c r="I16" s="85">
        <v>65</v>
      </c>
      <c r="J16" s="86">
        <v>72</v>
      </c>
      <c r="K16" s="466"/>
      <c r="L16" s="466"/>
      <c r="M16" s="466"/>
      <c r="N16" s="458"/>
      <c r="O16" s="458"/>
      <c r="P16" s="458"/>
      <c r="Q16" s="456"/>
      <c r="R16" s="456"/>
      <c r="S16" s="25"/>
    </row>
    <row r="17" spans="1:19" ht="15.75" x14ac:dyDescent="0.25">
      <c r="A17" s="463" t="s">
        <v>89</v>
      </c>
      <c r="B17" s="459"/>
      <c r="C17" s="80" t="s">
        <v>4</v>
      </c>
      <c r="D17" s="81">
        <v>4</v>
      </c>
      <c r="E17" s="82"/>
      <c r="F17" s="85"/>
      <c r="G17" s="86"/>
      <c r="H17" s="85"/>
      <c r="I17" s="85"/>
      <c r="J17" s="86"/>
      <c r="K17" s="465">
        <v>3</v>
      </c>
      <c r="L17" s="465" t="s">
        <v>90</v>
      </c>
      <c r="M17" s="465" t="s">
        <v>82</v>
      </c>
      <c r="N17" s="457"/>
      <c r="O17" s="457"/>
      <c r="P17" s="455"/>
      <c r="Q17" s="455"/>
      <c r="R17" s="455"/>
      <c r="S17" s="25"/>
    </row>
    <row r="18" spans="1:19" ht="38.25" customHeight="1" x14ac:dyDescent="0.25">
      <c r="A18" s="464"/>
      <c r="B18" s="460"/>
      <c r="C18" s="80" t="s">
        <v>79</v>
      </c>
      <c r="D18" s="81">
        <f>E18+F18+G18+H18+I18+J18</f>
        <v>0</v>
      </c>
      <c r="E18" s="82"/>
      <c r="F18" s="85"/>
      <c r="G18" s="86"/>
      <c r="H18" s="85"/>
      <c r="I18" s="85"/>
      <c r="J18" s="86"/>
      <c r="K18" s="466"/>
      <c r="L18" s="466"/>
      <c r="M18" s="466"/>
      <c r="N18" s="458"/>
      <c r="O18" s="458"/>
      <c r="P18" s="456"/>
      <c r="Q18" s="456"/>
      <c r="R18" s="456"/>
      <c r="S18" s="25"/>
    </row>
    <row r="19" spans="1:19" ht="15.75" x14ac:dyDescent="0.25">
      <c r="A19" s="463" t="s">
        <v>91</v>
      </c>
      <c r="B19" s="459"/>
      <c r="C19" s="80" t="s">
        <v>4</v>
      </c>
      <c r="D19" s="81">
        <v>10</v>
      </c>
      <c r="E19" s="88"/>
      <c r="F19" s="89">
        <v>1</v>
      </c>
      <c r="G19" s="90">
        <v>1</v>
      </c>
      <c r="H19" s="89"/>
      <c r="I19" s="89"/>
      <c r="J19" s="90"/>
      <c r="K19" s="465">
        <v>3</v>
      </c>
      <c r="L19" s="465" t="s">
        <v>90</v>
      </c>
      <c r="M19" s="465" t="s">
        <v>82</v>
      </c>
      <c r="N19" s="457"/>
      <c r="O19" s="457"/>
      <c r="P19" s="457"/>
      <c r="Q19" s="455"/>
      <c r="R19" s="457"/>
      <c r="S19" s="25"/>
    </row>
    <row r="20" spans="1:19" ht="53.25" customHeight="1" x14ac:dyDescent="0.25">
      <c r="A20" s="464"/>
      <c r="B20" s="460"/>
      <c r="C20" s="80" t="s">
        <v>79</v>
      </c>
      <c r="D20" s="81">
        <f>E20+F20+G20+H20+I20+J20</f>
        <v>23</v>
      </c>
      <c r="E20" s="88">
        <v>4</v>
      </c>
      <c r="F20" s="89">
        <v>2</v>
      </c>
      <c r="G20" s="90">
        <v>4</v>
      </c>
      <c r="H20" s="89">
        <v>6</v>
      </c>
      <c r="I20" s="89">
        <v>6</v>
      </c>
      <c r="J20" s="90">
        <v>1</v>
      </c>
      <c r="K20" s="466"/>
      <c r="L20" s="466"/>
      <c r="M20" s="466"/>
      <c r="N20" s="458"/>
      <c r="O20" s="458"/>
      <c r="P20" s="458"/>
      <c r="Q20" s="456"/>
      <c r="R20" s="458"/>
      <c r="S20" s="25"/>
    </row>
    <row r="21" spans="1:19" ht="15.75" x14ac:dyDescent="0.25">
      <c r="A21" s="463" t="s">
        <v>92</v>
      </c>
      <c r="B21" s="459"/>
      <c r="C21" s="80" t="s">
        <v>4</v>
      </c>
      <c r="D21" s="81">
        <v>1</v>
      </c>
      <c r="E21" s="91"/>
      <c r="F21" s="89"/>
      <c r="G21" s="90">
        <v>1</v>
      </c>
      <c r="H21" s="89"/>
      <c r="I21" s="89"/>
      <c r="J21" s="90"/>
      <c r="K21" s="465">
        <v>3</v>
      </c>
      <c r="L21" s="465" t="s">
        <v>90</v>
      </c>
      <c r="M21" s="465" t="s">
        <v>82</v>
      </c>
      <c r="N21" s="457"/>
      <c r="O21" s="457"/>
      <c r="P21" s="457"/>
      <c r="Q21" s="455"/>
      <c r="R21" s="457"/>
      <c r="S21" s="25"/>
    </row>
    <row r="22" spans="1:19" ht="49.5" customHeight="1" x14ac:dyDescent="0.25">
      <c r="A22" s="464"/>
      <c r="B22" s="460"/>
      <c r="C22" s="80" t="s">
        <v>79</v>
      </c>
      <c r="D22" s="81">
        <f>SUM(E22:G22)</f>
        <v>0</v>
      </c>
      <c r="E22" s="91"/>
      <c r="F22" s="89"/>
      <c r="G22" s="90"/>
      <c r="H22" s="89"/>
      <c r="I22" s="89"/>
      <c r="J22" s="90"/>
      <c r="K22" s="466"/>
      <c r="L22" s="466"/>
      <c r="M22" s="466"/>
      <c r="N22" s="458"/>
      <c r="O22" s="458"/>
      <c r="P22" s="458"/>
      <c r="Q22" s="456"/>
      <c r="R22" s="458"/>
      <c r="S22" s="25"/>
    </row>
    <row r="23" spans="1:19" ht="15.75" x14ac:dyDescent="0.25">
      <c r="A23" s="463" t="s">
        <v>93</v>
      </c>
      <c r="B23" s="459"/>
      <c r="C23" s="80" t="s">
        <v>4</v>
      </c>
      <c r="D23" s="81">
        <v>3</v>
      </c>
      <c r="E23" s="91"/>
      <c r="F23" s="89"/>
      <c r="G23" s="90"/>
      <c r="H23" s="89"/>
      <c r="I23" s="89"/>
      <c r="J23" s="90"/>
      <c r="K23" s="465">
        <v>3</v>
      </c>
      <c r="L23" s="465" t="s">
        <v>90</v>
      </c>
      <c r="M23" s="465" t="s">
        <v>82</v>
      </c>
      <c r="N23" s="457"/>
      <c r="O23" s="457"/>
      <c r="P23" s="457"/>
      <c r="Q23" s="455"/>
      <c r="R23" s="457"/>
      <c r="S23" s="25"/>
    </row>
    <row r="24" spans="1:19" ht="54.75" customHeight="1" x14ac:dyDescent="0.25">
      <c r="A24" s="464"/>
      <c r="B24" s="460"/>
      <c r="C24" s="80" t="s">
        <v>79</v>
      </c>
      <c r="D24" s="81">
        <f>SUM(E24:G24)</f>
        <v>5</v>
      </c>
      <c r="E24" s="91">
        <v>1</v>
      </c>
      <c r="F24" s="89"/>
      <c r="G24" s="90">
        <v>4</v>
      </c>
      <c r="H24" s="89"/>
      <c r="I24" s="89"/>
      <c r="J24" s="90"/>
      <c r="K24" s="466"/>
      <c r="L24" s="466"/>
      <c r="M24" s="466"/>
      <c r="N24" s="458"/>
      <c r="O24" s="458"/>
      <c r="P24" s="458"/>
      <c r="Q24" s="456"/>
      <c r="R24" s="458"/>
      <c r="S24" s="25"/>
    </row>
    <row r="25" spans="1:19" ht="15.75" x14ac:dyDescent="0.25">
      <c r="A25" s="463" t="s">
        <v>94</v>
      </c>
      <c r="B25" s="459"/>
      <c r="C25" s="80" t="s">
        <v>4</v>
      </c>
      <c r="D25" s="81">
        <v>1</v>
      </c>
      <c r="E25" s="91"/>
      <c r="F25" s="92"/>
      <c r="G25" s="88">
        <v>1</v>
      </c>
      <c r="H25" s="92"/>
      <c r="I25" s="92"/>
      <c r="J25" s="88"/>
      <c r="K25" s="465">
        <v>5</v>
      </c>
      <c r="L25" s="465" t="s">
        <v>90</v>
      </c>
      <c r="M25" s="465" t="s">
        <v>82</v>
      </c>
      <c r="N25" s="457"/>
      <c r="O25" s="457"/>
      <c r="P25" s="457"/>
      <c r="Q25" s="455"/>
      <c r="R25" s="457"/>
      <c r="S25" s="25"/>
    </row>
    <row r="26" spans="1:19" ht="15.75" x14ac:dyDescent="0.25">
      <c r="A26" s="464"/>
      <c r="B26" s="460"/>
      <c r="C26" s="80" t="s">
        <v>79</v>
      </c>
      <c r="D26" s="81">
        <f>SUM(E26:G26)</f>
        <v>0</v>
      </c>
      <c r="E26" s="91"/>
      <c r="F26" s="92"/>
      <c r="G26" s="88"/>
      <c r="H26" s="92"/>
      <c r="I26" s="92"/>
      <c r="J26" s="88"/>
      <c r="K26" s="466"/>
      <c r="L26" s="466"/>
      <c r="M26" s="466"/>
      <c r="N26" s="458"/>
      <c r="O26" s="458"/>
      <c r="P26" s="458"/>
      <c r="Q26" s="456"/>
      <c r="R26" s="458"/>
      <c r="S26" s="25"/>
    </row>
    <row r="27" spans="1:19" ht="15.75" x14ac:dyDescent="0.25">
      <c r="A27" s="463" t="s">
        <v>95</v>
      </c>
      <c r="B27" s="459"/>
      <c r="C27" s="80" t="s">
        <v>4</v>
      </c>
      <c r="D27" s="81">
        <v>4</v>
      </c>
      <c r="E27" s="91"/>
      <c r="F27" s="89"/>
      <c r="G27" s="90">
        <v>1</v>
      </c>
      <c r="H27" s="89"/>
      <c r="I27" s="89"/>
      <c r="J27" s="90"/>
      <c r="K27" s="465">
        <v>2</v>
      </c>
      <c r="L27" s="465" t="s">
        <v>90</v>
      </c>
      <c r="M27" s="465" t="s">
        <v>82</v>
      </c>
      <c r="N27" s="457"/>
      <c r="O27" s="457"/>
      <c r="P27" s="457"/>
      <c r="Q27" s="467">
        <v>4619.3500000000004</v>
      </c>
      <c r="R27" s="457" t="s">
        <v>96</v>
      </c>
      <c r="S27" s="25"/>
    </row>
    <row r="28" spans="1:19" ht="150.75" customHeight="1" x14ac:dyDescent="0.25">
      <c r="A28" s="464"/>
      <c r="B28" s="460"/>
      <c r="C28" s="80" t="s">
        <v>79</v>
      </c>
      <c r="D28" s="81">
        <f>E28+F28+G28+H28+I28+J28</f>
        <v>23</v>
      </c>
      <c r="E28" s="91">
        <v>4</v>
      </c>
      <c r="F28" s="89">
        <v>5</v>
      </c>
      <c r="G28" s="90">
        <v>5</v>
      </c>
      <c r="H28" s="89">
        <v>3</v>
      </c>
      <c r="I28" s="89">
        <v>3</v>
      </c>
      <c r="J28" s="90">
        <v>3</v>
      </c>
      <c r="K28" s="466"/>
      <c r="L28" s="466"/>
      <c r="M28" s="466"/>
      <c r="N28" s="458"/>
      <c r="O28" s="458"/>
      <c r="P28" s="458"/>
      <c r="Q28" s="456"/>
      <c r="R28" s="458"/>
      <c r="S28" s="25"/>
    </row>
    <row r="29" spans="1:19" ht="15.75" x14ac:dyDescent="0.25">
      <c r="A29" s="463" t="s">
        <v>97</v>
      </c>
      <c r="B29" s="459"/>
      <c r="C29" s="80" t="s">
        <v>4</v>
      </c>
      <c r="D29" s="81">
        <v>2</v>
      </c>
      <c r="E29" s="91"/>
      <c r="F29" s="89"/>
      <c r="G29" s="90"/>
      <c r="H29" s="89"/>
      <c r="I29" s="89"/>
      <c r="J29" s="90"/>
      <c r="K29" s="465">
        <v>9</v>
      </c>
      <c r="L29" s="465" t="s">
        <v>98</v>
      </c>
      <c r="M29" s="465" t="s">
        <v>99</v>
      </c>
      <c r="N29" s="457"/>
      <c r="O29" s="457"/>
      <c r="P29" s="457"/>
      <c r="Q29" s="455"/>
      <c r="R29" s="457"/>
      <c r="S29" s="25"/>
    </row>
    <row r="30" spans="1:19" ht="15.75" x14ac:dyDescent="0.25">
      <c r="A30" s="464"/>
      <c r="B30" s="460"/>
      <c r="C30" s="80" t="s">
        <v>79</v>
      </c>
      <c r="D30" s="81">
        <f>SUM(E30:G30)</f>
        <v>0</v>
      </c>
      <c r="E30" s="91"/>
      <c r="F30" s="89"/>
      <c r="G30" s="90"/>
      <c r="H30" s="89"/>
      <c r="I30" s="89"/>
      <c r="J30" s="90"/>
      <c r="K30" s="466"/>
      <c r="L30" s="466"/>
      <c r="M30" s="466"/>
      <c r="N30" s="458"/>
      <c r="O30" s="458"/>
      <c r="P30" s="458"/>
      <c r="Q30" s="456"/>
      <c r="R30" s="458"/>
      <c r="S30" s="25"/>
    </row>
    <row r="31" spans="1:19" ht="24.75" customHeight="1" x14ac:dyDescent="0.25">
      <c r="A31" s="463" t="s">
        <v>100</v>
      </c>
      <c r="B31" s="459"/>
      <c r="C31" s="80" t="s">
        <v>4</v>
      </c>
      <c r="D31" s="81">
        <v>48</v>
      </c>
      <c r="E31" s="82"/>
      <c r="F31" s="85"/>
      <c r="G31" s="86"/>
      <c r="H31" s="85"/>
      <c r="I31" s="85"/>
      <c r="J31" s="86"/>
      <c r="K31" s="465">
        <v>5</v>
      </c>
      <c r="L31" s="465" t="s">
        <v>101</v>
      </c>
      <c r="M31" s="465" t="s">
        <v>102</v>
      </c>
      <c r="N31" s="457"/>
      <c r="O31" s="457"/>
      <c r="P31" s="457"/>
      <c r="Q31" s="455"/>
      <c r="R31" s="457"/>
      <c r="S31" s="25"/>
    </row>
    <row r="32" spans="1:19" ht="101.25" customHeight="1" x14ac:dyDescent="0.25">
      <c r="A32" s="464"/>
      <c r="B32" s="460"/>
      <c r="C32" s="80" t="s">
        <v>79</v>
      </c>
      <c r="D32" s="81">
        <f>SUM(E32:G32)</f>
        <v>9</v>
      </c>
      <c r="E32" s="82"/>
      <c r="F32" s="85"/>
      <c r="G32" s="86">
        <v>9</v>
      </c>
      <c r="H32" s="85"/>
      <c r="I32" s="85"/>
      <c r="J32" s="86"/>
      <c r="K32" s="466"/>
      <c r="L32" s="466"/>
      <c r="M32" s="466"/>
      <c r="N32" s="458"/>
      <c r="O32" s="458"/>
      <c r="P32" s="458"/>
      <c r="Q32" s="456"/>
      <c r="R32" s="458"/>
      <c r="S32" s="25"/>
    </row>
    <row r="33" spans="1:19" ht="15.75" x14ac:dyDescent="0.25">
      <c r="A33" s="463" t="s">
        <v>103</v>
      </c>
      <c r="B33" s="459"/>
      <c r="C33" s="80" t="s">
        <v>4</v>
      </c>
      <c r="D33" s="81">
        <v>27</v>
      </c>
      <c r="E33" s="88"/>
      <c r="F33" s="89"/>
      <c r="G33" s="90"/>
      <c r="H33" s="89"/>
      <c r="I33" s="89"/>
      <c r="J33" s="90"/>
      <c r="K33" s="465">
        <v>5</v>
      </c>
      <c r="L33" s="465" t="s">
        <v>104</v>
      </c>
      <c r="M33" s="465" t="s">
        <v>105</v>
      </c>
      <c r="N33" s="457"/>
      <c r="O33" s="457"/>
      <c r="P33" s="457"/>
      <c r="Q33" s="455"/>
      <c r="R33" s="457"/>
      <c r="S33" s="25"/>
    </row>
    <row r="34" spans="1:19" ht="114.75" customHeight="1" x14ac:dyDescent="0.25">
      <c r="A34" s="464"/>
      <c r="B34" s="460"/>
      <c r="C34" s="80" t="s">
        <v>79</v>
      </c>
      <c r="D34" s="81">
        <f>SUM(E34:G34)</f>
        <v>32</v>
      </c>
      <c r="E34" s="88"/>
      <c r="F34" s="93">
        <v>32</v>
      </c>
      <c r="G34" s="90"/>
      <c r="H34" s="89"/>
      <c r="I34" s="89"/>
      <c r="J34" s="90"/>
      <c r="K34" s="466"/>
      <c r="L34" s="466"/>
      <c r="M34" s="466"/>
      <c r="N34" s="458"/>
      <c r="O34" s="458"/>
      <c r="P34" s="458"/>
      <c r="Q34" s="456"/>
      <c r="R34" s="458"/>
      <c r="S34" s="25"/>
    </row>
    <row r="35" spans="1:19" ht="15.75" x14ac:dyDescent="0.25">
      <c r="A35" s="463" t="s">
        <v>106</v>
      </c>
      <c r="B35" s="459"/>
      <c r="C35" s="80" t="s">
        <v>4</v>
      </c>
      <c r="D35" s="81">
        <v>4</v>
      </c>
      <c r="E35" s="91"/>
      <c r="F35" s="89"/>
      <c r="G35" s="90"/>
      <c r="H35" s="89"/>
      <c r="I35" s="89"/>
      <c r="J35" s="90"/>
      <c r="K35" s="465">
        <v>5</v>
      </c>
      <c r="L35" s="465" t="s">
        <v>104</v>
      </c>
      <c r="M35" s="465" t="s">
        <v>105</v>
      </c>
      <c r="N35" s="457"/>
      <c r="O35" s="457"/>
      <c r="P35" s="457"/>
      <c r="Q35" s="455"/>
      <c r="R35" s="457"/>
      <c r="S35" s="25"/>
    </row>
    <row r="36" spans="1:19" ht="87.75" customHeight="1" x14ac:dyDescent="0.25">
      <c r="A36" s="464"/>
      <c r="B36" s="460"/>
      <c r="C36" s="80" t="s">
        <v>79</v>
      </c>
      <c r="D36" s="81">
        <f>SUM(E36:G36)</f>
        <v>2</v>
      </c>
      <c r="E36" s="91">
        <v>1</v>
      </c>
      <c r="F36" s="89">
        <v>1</v>
      </c>
      <c r="G36" s="90"/>
      <c r="H36" s="89"/>
      <c r="I36" s="89"/>
      <c r="J36" s="90"/>
      <c r="K36" s="466"/>
      <c r="L36" s="466"/>
      <c r="M36" s="466"/>
      <c r="N36" s="458"/>
      <c r="O36" s="458"/>
      <c r="P36" s="458"/>
      <c r="Q36" s="456"/>
      <c r="R36" s="458"/>
      <c r="S36" s="25"/>
    </row>
    <row r="37" spans="1:19" ht="15.75" x14ac:dyDescent="0.25">
      <c r="A37" s="463" t="s">
        <v>107</v>
      </c>
      <c r="B37" s="459"/>
      <c r="C37" s="80" t="s">
        <v>4</v>
      </c>
      <c r="D37" s="81">
        <v>7</v>
      </c>
      <c r="E37" s="91"/>
      <c r="F37" s="89"/>
      <c r="G37" s="90"/>
      <c r="H37" s="89"/>
      <c r="I37" s="89"/>
      <c r="J37" s="90"/>
      <c r="K37" s="465" t="s">
        <v>108</v>
      </c>
      <c r="L37" s="465" t="s">
        <v>109</v>
      </c>
      <c r="M37" s="465" t="s">
        <v>110</v>
      </c>
      <c r="N37" s="457"/>
      <c r="O37" s="457"/>
      <c r="P37" s="457"/>
      <c r="Q37" s="455"/>
      <c r="R37" s="457"/>
      <c r="S37" s="25"/>
    </row>
    <row r="38" spans="1:19" ht="45.75" customHeight="1" x14ac:dyDescent="0.25">
      <c r="A38" s="464"/>
      <c r="B38" s="460"/>
      <c r="C38" s="80" t="s">
        <v>79</v>
      </c>
      <c r="D38" s="81">
        <v>14</v>
      </c>
      <c r="E38" s="91"/>
      <c r="F38" s="89"/>
      <c r="G38" s="90"/>
      <c r="H38" s="89"/>
      <c r="I38" s="89">
        <v>14</v>
      </c>
      <c r="J38" s="90"/>
      <c r="K38" s="466"/>
      <c r="L38" s="466"/>
      <c r="M38" s="466"/>
      <c r="N38" s="458"/>
      <c r="O38" s="458"/>
      <c r="P38" s="458"/>
      <c r="Q38" s="456"/>
      <c r="R38" s="458"/>
      <c r="S38" s="25"/>
    </row>
    <row r="39" spans="1:19" ht="15.75" x14ac:dyDescent="0.25">
      <c r="A39" s="463" t="s">
        <v>111</v>
      </c>
      <c r="B39" s="459"/>
      <c r="C39" s="80" t="s">
        <v>4</v>
      </c>
      <c r="D39" s="81">
        <v>8</v>
      </c>
      <c r="E39" s="91"/>
      <c r="F39" s="92"/>
      <c r="G39" s="88">
        <v>1</v>
      </c>
      <c r="H39" s="92"/>
      <c r="I39" s="92"/>
      <c r="J39" s="88"/>
      <c r="K39" s="465" t="s">
        <v>112</v>
      </c>
      <c r="L39" s="465" t="s">
        <v>113</v>
      </c>
      <c r="M39" s="465" t="s">
        <v>114</v>
      </c>
      <c r="N39" s="457"/>
      <c r="O39" s="457"/>
      <c r="P39" s="457"/>
      <c r="Q39" s="455"/>
      <c r="R39" s="457"/>
      <c r="S39" s="25"/>
    </row>
    <row r="40" spans="1:19" ht="15.75" x14ac:dyDescent="0.25">
      <c r="A40" s="464"/>
      <c r="B40" s="460"/>
      <c r="C40" s="80" t="s">
        <v>79</v>
      </c>
      <c r="D40" s="81">
        <f>SUM(E40:G40)</f>
        <v>9</v>
      </c>
      <c r="E40" s="91">
        <v>8</v>
      </c>
      <c r="F40" s="92"/>
      <c r="G40" s="88">
        <v>1</v>
      </c>
      <c r="H40" s="92"/>
      <c r="I40" s="92"/>
      <c r="J40" s="88"/>
      <c r="K40" s="466"/>
      <c r="L40" s="466"/>
      <c r="M40" s="466"/>
      <c r="N40" s="458"/>
      <c r="O40" s="458"/>
      <c r="P40" s="458"/>
      <c r="Q40" s="456"/>
      <c r="R40" s="458"/>
      <c r="S40" s="25"/>
    </row>
    <row r="41" spans="1:19" ht="15.75" x14ac:dyDescent="0.25">
      <c r="A41" s="463" t="s">
        <v>115</v>
      </c>
      <c r="B41" s="459"/>
      <c r="C41" s="80" t="s">
        <v>4</v>
      </c>
      <c r="D41" s="94">
        <v>441000</v>
      </c>
      <c r="E41" s="91"/>
      <c r="F41" s="89"/>
      <c r="G41" s="90"/>
      <c r="H41" s="89"/>
      <c r="I41" s="89"/>
      <c r="J41" s="90"/>
      <c r="K41" s="465" t="s">
        <v>116</v>
      </c>
      <c r="L41" s="465" t="s">
        <v>117</v>
      </c>
      <c r="M41" s="465" t="s">
        <v>82</v>
      </c>
      <c r="N41" s="457"/>
      <c r="O41" s="457"/>
      <c r="P41" s="457"/>
      <c r="Q41" s="455"/>
      <c r="R41" s="457"/>
      <c r="S41" s="25"/>
    </row>
    <row r="42" spans="1:19" ht="15.75" x14ac:dyDescent="0.25">
      <c r="A42" s="464"/>
      <c r="B42" s="460"/>
      <c r="C42" s="80" t="s">
        <v>79</v>
      </c>
      <c r="D42" s="94">
        <f>E42+F42+H42+I42</f>
        <v>173000</v>
      </c>
      <c r="E42" s="95">
        <v>25500</v>
      </c>
      <c r="F42" s="96">
        <v>49500</v>
      </c>
      <c r="G42" s="97"/>
      <c r="H42" s="96"/>
      <c r="I42" s="98">
        <v>98000</v>
      </c>
      <c r="J42" s="97"/>
      <c r="K42" s="466"/>
      <c r="L42" s="466"/>
      <c r="M42" s="466"/>
      <c r="N42" s="458"/>
      <c r="O42" s="458"/>
      <c r="P42" s="458"/>
      <c r="Q42" s="456"/>
      <c r="R42" s="458"/>
      <c r="S42" s="25"/>
    </row>
    <row r="43" spans="1:19" ht="15.75" x14ac:dyDescent="0.25">
      <c r="A43" s="463" t="s">
        <v>118</v>
      </c>
      <c r="B43" s="459"/>
      <c r="C43" s="80" t="s">
        <v>4</v>
      </c>
      <c r="D43" s="81">
        <v>32</v>
      </c>
      <c r="E43" s="91"/>
      <c r="F43" s="89"/>
      <c r="G43" s="90"/>
      <c r="H43" s="89"/>
      <c r="I43" s="89"/>
      <c r="J43" s="90"/>
      <c r="K43" s="465">
        <v>6</v>
      </c>
      <c r="L43" s="465" t="s">
        <v>119</v>
      </c>
      <c r="M43" s="465" t="s">
        <v>45</v>
      </c>
      <c r="N43" s="457"/>
      <c r="O43" s="457"/>
      <c r="P43" s="457"/>
      <c r="Q43" s="455"/>
      <c r="R43" s="457"/>
      <c r="S43" s="25"/>
    </row>
    <row r="44" spans="1:19" ht="15.75" x14ac:dyDescent="0.25">
      <c r="A44" s="464"/>
      <c r="B44" s="460"/>
      <c r="C44" s="80" t="s">
        <v>79</v>
      </c>
      <c r="D44" s="81">
        <f>E44+F44+G44+H44+I44+J44</f>
        <v>85</v>
      </c>
      <c r="E44" s="91">
        <v>50</v>
      </c>
      <c r="F44" s="89">
        <v>19</v>
      </c>
      <c r="G44" s="99">
        <v>16</v>
      </c>
      <c r="H44" s="93"/>
      <c r="I44" s="93"/>
      <c r="J44" s="99"/>
      <c r="K44" s="466"/>
      <c r="L44" s="466"/>
      <c r="M44" s="466"/>
      <c r="N44" s="458"/>
      <c r="O44" s="458"/>
      <c r="P44" s="458"/>
      <c r="Q44" s="456"/>
      <c r="R44" s="458"/>
      <c r="S44" s="25"/>
    </row>
    <row r="45" spans="1:19" ht="15.75" x14ac:dyDescent="0.25">
      <c r="A45" s="463" t="s">
        <v>120</v>
      </c>
      <c r="B45" s="459"/>
      <c r="C45" s="80" t="s">
        <v>4</v>
      </c>
      <c r="D45" s="81">
        <v>0</v>
      </c>
      <c r="E45" s="82">
        <v>0</v>
      </c>
      <c r="F45" s="83"/>
      <c r="G45" s="82"/>
      <c r="H45" s="83"/>
      <c r="I45" s="83"/>
      <c r="J45" s="82"/>
      <c r="K45" s="465" t="s">
        <v>121</v>
      </c>
      <c r="L45" s="465" t="s">
        <v>122</v>
      </c>
      <c r="M45" s="465" t="s">
        <v>123</v>
      </c>
      <c r="N45" s="457"/>
      <c r="O45" s="457"/>
      <c r="P45" s="457"/>
      <c r="Q45" s="455"/>
      <c r="R45" s="457"/>
      <c r="S45" s="25"/>
    </row>
    <row r="46" spans="1:19" ht="93.75" customHeight="1" x14ac:dyDescent="0.25">
      <c r="A46" s="464"/>
      <c r="B46" s="460"/>
      <c r="C46" s="80" t="s">
        <v>79</v>
      </c>
      <c r="D46" s="81">
        <f>SUM(E46:G46)</f>
        <v>1</v>
      </c>
      <c r="E46" s="82">
        <v>1</v>
      </c>
      <c r="F46" s="83"/>
      <c r="G46" s="82"/>
      <c r="H46" s="83"/>
      <c r="I46" s="83"/>
      <c r="J46" s="82"/>
      <c r="K46" s="466"/>
      <c r="L46" s="466"/>
      <c r="M46" s="466"/>
      <c r="N46" s="458"/>
      <c r="O46" s="458"/>
      <c r="P46" s="458"/>
      <c r="Q46" s="456"/>
      <c r="R46" s="458"/>
      <c r="S46" s="25"/>
    </row>
    <row r="47" spans="1:19" ht="15.75" x14ac:dyDescent="0.25">
      <c r="A47" s="463" t="s">
        <v>124</v>
      </c>
      <c r="B47" s="459"/>
      <c r="C47" s="80" t="s">
        <v>4</v>
      </c>
      <c r="D47" s="81">
        <f>SUM(E47:G47)</f>
        <v>0</v>
      </c>
      <c r="E47" s="82">
        <v>0</v>
      </c>
      <c r="F47" s="85"/>
      <c r="G47" s="86"/>
      <c r="H47" s="85"/>
      <c r="I47" s="85"/>
      <c r="J47" s="86"/>
      <c r="K47" s="465">
        <v>10</v>
      </c>
      <c r="L47" s="465" t="s">
        <v>125</v>
      </c>
      <c r="M47" s="465" t="s">
        <v>126</v>
      </c>
      <c r="N47" s="457"/>
      <c r="O47" s="457"/>
      <c r="P47" s="457"/>
      <c r="Q47" s="455"/>
      <c r="R47" s="457"/>
      <c r="S47" s="25"/>
    </row>
    <row r="48" spans="1:19" ht="116.25" customHeight="1" x14ac:dyDescent="0.25">
      <c r="A48" s="464"/>
      <c r="B48" s="460"/>
      <c r="C48" s="80" t="s">
        <v>79</v>
      </c>
      <c r="D48" s="81">
        <f>SUM(E48:G48)</f>
        <v>1</v>
      </c>
      <c r="E48" s="82">
        <v>1</v>
      </c>
      <c r="F48" s="85"/>
      <c r="G48" s="86"/>
      <c r="H48" s="85"/>
      <c r="I48" s="85"/>
      <c r="J48" s="86"/>
      <c r="K48" s="466"/>
      <c r="L48" s="466"/>
      <c r="M48" s="466"/>
      <c r="N48" s="458"/>
      <c r="O48" s="458"/>
      <c r="P48" s="458"/>
      <c r="Q48" s="456"/>
      <c r="R48" s="458"/>
      <c r="S48" s="25"/>
    </row>
    <row r="49" spans="1:19" ht="15.75" x14ac:dyDescent="0.25">
      <c r="A49" s="463" t="s">
        <v>120</v>
      </c>
      <c r="B49" s="459"/>
      <c r="C49" s="80" t="s">
        <v>4</v>
      </c>
      <c r="D49" s="81">
        <v>1</v>
      </c>
      <c r="E49" s="82">
        <v>0</v>
      </c>
      <c r="F49" s="82">
        <v>0</v>
      </c>
      <c r="G49" s="82">
        <v>1</v>
      </c>
      <c r="H49" s="100"/>
      <c r="I49" s="100"/>
      <c r="J49" s="82"/>
      <c r="K49" s="461">
        <v>3</v>
      </c>
      <c r="L49" s="461" t="s">
        <v>56</v>
      </c>
      <c r="M49" s="461" t="s">
        <v>127</v>
      </c>
      <c r="N49" s="457"/>
      <c r="O49" s="457"/>
      <c r="P49" s="457"/>
      <c r="Q49" s="455"/>
      <c r="R49" s="457"/>
      <c r="S49" s="25"/>
    </row>
    <row r="50" spans="1:19" ht="15.75" x14ac:dyDescent="0.25">
      <c r="A50" s="464"/>
      <c r="B50" s="460"/>
      <c r="C50" s="80" t="s">
        <v>79</v>
      </c>
      <c r="D50" s="81">
        <v>1</v>
      </c>
      <c r="E50" s="82">
        <v>0</v>
      </c>
      <c r="F50" s="82">
        <v>0</v>
      </c>
      <c r="G50" s="82">
        <v>1</v>
      </c>
      <c r="H50" s="100"/>
      <c r="I50" s="100"/>
      <c r="J50" s="82"/>
      <c r="K50" s="462"/>
      <c r="L50" s="462"/>
      <c r="M50" s="462"/>
      <c r="N50" s="458"/>
      <c r="O50" s="458"/>
      <c r="P50" s="458"/>
      <c r="Q50" s="456"/>
      <c r="R50" s="458"/>
      <c r="S50" s="25"/>
    </row>
    <row r="51" spans="1:19" ht="15.75" x14ac:dyDescent="0.25">
      <c r="A51" s="463" t="s">
        <v>128</v>
      </c>
      <c r="B51" s="459"/>
      <c r="C51" s="80" t="s">
        <v>4</v>
      </c>
      <c r="D51" s="81">
        <v>8</v>
      </c>
      <c r="E51" s="82">
        <v>0</v>
      </c>
      <c r="F51" s="86">
        <v>0</v>
      </c>
      <c r="G51" s="86">
        <v>2</v>
      </c>
      <c r="H51" s="101"/>
      <c r="I51" s="101"/>
      <c r="J51" s="86"/>
      <c r="K51" s="461">
        <v>8</v>
      </c>
      <c r="L51" s="461" t="s">
        <v>129</v>
      </c>
      <c r="M51" s="461" t="s">
        <v>130</v>
      </c>
      <c r="N51" s="457"/>
      <c r="O51" s="457"/>
      <c r="P51" s="457"/>
      <c r="Q51" s="455"/>
      <c r="R51" s="457"/>
      <c r="S51" s="25"/>
    </row>
    <row r="52" spans="1:19" ht="15.75" x14ac:dyDescent="0.25">
      <c r="A52" s="464"/>
      <c r="B52" s="460"/>
      <c r="C52" s="80" t="s">
        <v>79</v>
      </c>
      <c r="D52" s="81">
        <f>E52+F52+G52+H52+I52+J52</f>
        <v>54</v>
      </c>
      <c r="E52" s="82">
        <v>0</v>
      </c>
      <c r="F52" s="86">
        <v>0</v>
      </c>
      <c r="G52" s="86">
        <v>2</v>
      </c>
      <c r="H52" s="85">
        <v>50</v>
      </c>
      <c r="I52" s="85"/>
      <c r="J52" s="86">
        <v>2</v>
      </c>
      <c r="K52" s="462"/>
      <c r="L52" s="462"/>
      <c r="M52" s="462"/>
      <c r="N52" s="458"/>
      <c r="O52" s="458"/>
      <c r="P52" s="458"/>
      <c r="Q52" s="456"/>
      <c r="R52" s="458"/>
      <c r="S52" s="25"/>
    </row>
    <row r="53" spans="1:19" ht="15.75" x14ac:dyDescent="0.25">
      <c r="A53" s="451" t="s">
        <v>131</v>
      </c>
      <c r="B53" s="459"/>
      <c r="C53" s="80" t="s">
        <v>4</v>
      </c>
      <c r="D53" s="81">
        <v>20</v>
      </c>
      <c r="E53" s="102">
        <v>0</v>
      </c>
      <c r="F53" s="102">
        <v>0</v>
      </c>
      <c r="G53" s="82">
        <v>20</v>
      </c>
      <c r="H53" s="83"/>
      <c r="I53" s="83"/>
      <c r="J53" s="82"/>
      <c r="K53" s="461">
        <v>8</v>
      </c>
      <c r="L53" s="461" t="s">
        <v>57</v>
      </c>
      <c r="M53" s="461" t="s">
        <v>127</v>
      </c>
      <c r="N53" s="103"/>
      <c r="O53" s="103"/>
      <c r="P53" s="103"/>
      <c r="Q53" s="104"/>
      <c r="R53" s="103"/>
      <c r="S53" s="25"/>
    </row>
    <row r="54" spans="1:19" ht="15.75" x14ac:dyDescent="0.25">
      <c r="A54" s="452"/>
      <c r="B54" s="460"/>
      <c r="C54" s="105" t="s">
        <v>33</v>
      </c>
      <c r="D54" s="106">
        <v>20</v>
      </c>
      <c r="E54" s="91">
        <v>0</v>
      </c>
      <c r="F54" s="91">
        <v>0</v>
      </c>
      <c r="G54" s="88">
        <v>20</v>
      </c>
      <c r="H54" s="92"/>
      <c r="I54" s="92"/>
      <c r="J54" s="88">
        <v>2</v>
      </c>
      <c r="K54" s="462"/>
      <c r="L54" s="462"/>
      <c r="M54" s="462"/>
      <c r="N54" s="107"/>
      <c r="O54" s="107"/>
      <c r="P54" s="107"/>
      <c r="Q54" s="107"/>
      <c r="R54" s="107"/>
      <c r="S54" s="25"/>
    </row>
    <row r="55" spans="1:19" ht="15.75" x14ac:dyDescent="0.25">
      <c r="A55" s="451" t="s">
        <v>132</v>
      </c>
      <c r="B55" s="453"/>
      <c r="C55" s="105" t="s">
        <v>4</v>
      </c>
      <c r="D55" s="106">
        <v>104</v>
      </c>
      <c r="E55" s="91">
        <v>0</v>
      </c>
      <c r="F55" s="91">
        <v>0</v>
      </c>
      <c r="G55" s="88">
        <v>10</v>
      </c>
      <c r="H55" s="92"/>
      <c r="I55" s="92"/>
      <c r="J55" s="88"/>
      <c r="K55" s="453">
        <v>8</v>
      </c>
      <c r="L55" s="453" t="s">
        <v>57</v>
      </c>
      <c r="M55" s="453" t="s">
        <v>45</v>
      </c>
      <c r="N55" s="107"/>
      <c r="O55" s="107"/>
      <c r="P55" s="107"/>
      <c r="Q55" s="107"/>
      <c r="R55" s="107"/>
      <c r="S55" s="25"/>
    </row>
    <row r="56" spans="1:19" ht="15.75" x14ac:dyDescent="0.25">
      <c r="A56" s="452"/>
      <c r="B56" s="454"/>
      <c r="C56" s="105" t="s">
        <v>33</v>
      </c>
      <c r="D56" s="106">
        <v>40</v>
      </c>
      <c r="E56" s="91">
        <v>0</v>
      </c>
      <c r="F56" s="91">
        <v>0</v>
      </c>
      <c r="G56" s="88">
        <v>10</v>
      </c>
      <c r="H56" s="92">
        <v>10</v>
      </c>
      <c r="I56" s="92">
        <v>10</v>
      </c>
      <c r="J56" s="88">
        <v>10</v>
      </c>
      <c r="K56" s="454"/>
      <c r="L56" s="454"/>
      <c r="M56" s="454"/>
      <c r="N56" s="107"/>
      <c r="O56" s="107"/>
      <c r="P56" s="107"/>
      <c r="Q56" s="107"/>
      <c r="R56" s="107"/>
      <c r="S56" s="25"/>
    </row>
    <row r="57" spans="1:19" ht="15.75" x14ac:dyDescent="0.25">
      <c r="A57" s="110"/>
      <c r="B57" s="76"/>
      <c r="C57" s="77"/>
      <c r="D57" s="76"/>
      <c r="E57" s="78"/>
      <c r="F57" s="79"/>
      <c r="G57" s="79"/>
      <c r="H57" s="79"/>
      <c r="I57" s="79"/>
      <c r="J57" s="302"/>
      <c r="K57" s="76"/>
      <c r="L57" s="76"/>
      <c r="M57" s="76"/>
      <c r="N57" s="68">
        <f>SUM(N9:N56)</f>
        <v>13</v>
      </c>
      <c r="O57" s="68"/>
      <c r="P57" s="68"/>
      <c r="Q57" s="108">
        <f>SUM(Q9:Q56)</f>
        <v>4619.3500000000004</v>
      </c>
      <c r="R57" s="68"/>
      <c r="S57" s="25"/>
    </row>
    <row r="58" spans="1:19" ht="15.75" x14ac:dyDescent="0.25">
      <c r="A58" s="110"/>
      <c r="B58" s="76"/>
      <c r="C58" s="77"/>
      <c r="D58" s="76"/>
      <c r="E58" s="78"/>
      <c r="F58" s="79"/>
      <c r="G58" s="79"/>
      <c r="H58" s="79"/>
      <c r="I58" s="79"/>
      <c r="J58" s="302"/>
      <c r="K58" s="76"/>
      <c r="L58" s="76"/>
      <c r="M58" s="76"/>
      <c r="N58" s="68"/>
      <c r="O58" s="68"/>
      <c r="P58" s="68"/>
      <c r="Q58" s="68"/>
      <c r="R58" s="68"/>
      <c r="S58" s="25"/>
    </row>
    <row r="59" spans="1:19" ht="15.75" x14ac:dyDescent="0.25">
      <c r="A59" s="110"/>
      <c r="B59" s="76"/>
      <c r="C59" s="77"/>
      <c r="D59" s="76"/>
      <c r="E59" s="78"/>
      <c r="F59" s="79"/>
      <c r="G59" s="79"/>
      <c r="H59" s="79"/>
      <c r="I59" s="79"/>
      <c r="J59" s="302"/>
      <c r="K59" s="76"/>
      <c r="L59" s="76"/>
      <c r="M59" s="76"/>
      <c r="N59" s="68"/>
      <c r="O59" s="68"/>
      <c r="P59" s="68"/>
      <c r="Q59" s="68"/>
      <c r="R59" s="68"/>
      <c r="S59" s="25"/>
    </row>
    <row r="60" spans="1:19" ht="15.75" x14ac:dyDescent="0.25">
      <c r="A60" s="70"/>
      <c r="B60" s="70"/>
      <c r="C60" s="70"/>
      <c r="D60" s="70"/>
      <c r="E60" s="70"/>
      <c r="F60" s="79"/>
      <c r="G60" s="79"/>
      <c r="H60" s="79"/>
      <c r="I60" s="79"/>
      <c r="J60" s="302"/>
      <c r="K60" s="76"/>
      <c r="L60" s="76"/>
      <c r="M60" s="76"/>
      <c r="N60" s="68"/>
      <c r="O60" s="68"/>
      <c r="P60" s="68"/>
      <c r="Q60" s="68"/>
      <c r="R60" s="68"/>
      <c r="S60" s="25"/>
    </row>
    <row r="61" spans="1:19" ht="15.75" x14ac:dyDescent="0.25">
      <c r="A61" s="70"/>
      <c r="B61" s="70"/>
      <c r="C61" s="70"/>
      <c r="D61" s="70"/>
      <c r="E61" s="70"/>
      <c r="F61" s="79"/>
      <c r="G61" s="79"/>
      <c r="H61" s="79"/>
      <c r="I61" s="79"/>
      <c r="J61" s="302"/>
      <c r="K61" s="76"/>
      <c r="L61" s="76"/>
      <c r="M61" s="76"/>
      <c r="N61" s="68"/>
      <c r="O61" s="68"/>
      <c r="P61" s="68"/>
      <c r="Q61" s="68"/>
      <c r="R61" s="68"/>
      <c r="S61" s="25"/>
    </row>
    <row r="62" spans="1:19" ht="15.75" x14ac:dyDescent="0.25">
      <c r="A62" s="26"/>
      <c r="B62" s="26"/>
      <c r="C62" s="26"/>
      <c r="D62" s="26"/>
      <c r="E62" s="26"/>
      <c r="F62" s="28"/>
      <c r="G62" s="28"/>
      <c r="H62" s="28"/>
      <c r="I62" s="28"/>
      <c r="J62" s="396"/>
      <c r="K62" s="27"/>
      <c r="L62" s="27"/>
      <c r="M62" s="27"/>
      <c r="N62" s="24"/>
      <c r="O62" s="24"/>
      <c r="P62" s="24"/>
      <c r="Q62" s="24"/>
      <c r="R62" s="24"/>
      <c r="S62" s="25"/>
    </row>
  </sheetData>
  <sheetProtection password="C71F" sheet="1" objects="1" scenarios="1"/>
  <mergeCells count="251">
    <mergeCell ref="A1:M1"/>
    <mergeCell ref="A3:M3"/>
    <mergeCell ref="A5:A8"/>
    <mergeCell ref="B5:B8"/>
    <mergeCell ref="C5:D8"/>
    <mergeCell ref="E5:J6"/>
    <mergeCell ref="K5:K8"/>
    <mergeCell ref="L5:L8"/>
    <mergeCell ref="M5:M8"/>
    <mergeCell ref="N5:R5"/>
    <mergeCell ref="N6:R6"/>
    <mergeCell ref="E7:E8"/>
    <mergeCell ref="F7:F8"/>
    <mergeCell ref="G7:G8"/>
    <mergeCell ref="H7:H8"/>
    <mergeCell ref="I7:I8"/>
    <mergeCell ref="J7:J8"/>
    <mergeCell ref="N7:N8"/>
    <mergeCell ref="O7:P7"/>
    <mergeCell ref="Q7:Q8"/>
    <mergeCell ref="R7:R8"/>
    <mergeCell ref="R9:R10"/>
    <mergeCell ref="A11:A12"/>
    <mergeCell ref="B11:B12"/>
    <mergeCell ref="K11:K12"/>
    <mergeCell ref="L11:L12"/>
    <mergeCell ref="M11:M12"/>
    <mergeCell ref="N11:N12"/>
    <mergeCell ref="O11:O12"/>
    <mergeCell ref="P11:P12"/>
    <mergeCell ref="Q11:Q12"/>
    <mergeCell ref="R11:R12"/>
    <mergeCell ref="A9:A10"/>
    <mergeCell ref="B9:B10"/>
    <mergeCell ref="K9:K10"/>
    <mergeCell ref="L9:L10"/>
    <mergeCell ref="M9:M10"/>
    <mergeCell ref="N9:N10"/>
    <mergeCell ref="O9:O10"/>
    <mergeCell ref="P9:P10"/>
    <mergeCell ref="Q9:Q10"/>
    <mergeCell ref="R13:R14"/>
    <mergeCell ref="A15:A16"/>
    <mergeCell ref="B15:B16"/>
    <mergeCell ref="K15:K16"/>
    <mergeCell ref="L15:L16"/>
    <mergeCell ref="M15:M16"/>
    <mergeCell ref="N15:N16"/>
    <mergeCell ref="O15:O16"/>
    <mergeCell ref="P15:P16"/>
    <mergeCell ref="Q15:Q16"/>
    <mergeCell ref="R15:R16"/>
    <mergeCell ref="A13:A14"/>
    <mergeCell ref="B13:B14"/>
    <mergeCell ref="K13:K14"/>
    <mergeCell ref="L13:L14"/>
    <mergeCell ref="M13:M14"/>
    <mergeCell ref="N13:N14"/>
    <mergeCell ref="O13:O14"/>
    <mergeCell ref="P13:P14"/>
    <mergeCell ref="Q13:Q14"/>
    <mergeCell ref="R17:R18"/>
    <mergeCell ref="A19:A20"/>
    <mergeCell ref="B19:B20"/>
    <mergeCell ref="K19:K20"/>
    <mergeCell ref="L19:L20"/>
    <mergeCell ref="M19:M20"/>
    <mergeCell ref="N19:N20"/>
    <mergeCell ref="O19:O20"/>
    <mergeCell ref="P19:P20"/>
    <mergeCell ref="Q19:Q20"/>
    <mergeCell ref="R19:R20"/>
    <mergeCell ref="A17:A18"/>
    <mergeCell ref="B17:B18"/>
    <mergeCell ref="K17:K18"/>
    <mergeCell ref="L17:L18"/>
    <mergeCell ref="M17:M18"/>
    <mergeCell ref="N17:N18"/>
    <mergeCell ref="O17:O18"/>
    <mergeCell ref="P17:P18"/>
    <mergeCell ref="Q17:Q18"/>
    <mergeCell ref="R21:R22"/>
    <mergeCell ref="A23:A24"/>
    <mergeCell ref="B23:B24"/>
    <mergeCell ref="K23:K24"/>
    <mergeCell ref="L23:L24"/>
    <mergeCell ref="M23:M24"/>
    <mergeCell ref="N23:N24"/>
    <mergeCell ref="O23:O24"/>
    <mergeCell ref="P23:P24"/>
    <mergeCell ref="Q23:Q24"/>
    <mergeCell ref="R23:R24"/>
    <mergeCell ref="A21:A22"/>
    <mergeCell ref="B21:B22"/>
    <mergeCell ref="K21:K22"/>
    <mergeCell ref="L21:L22"/>
    <mergeCell ref="M21:M22"/>
    <mergeCell ref="N21:N22"/>
    <mergeCell ref="O21:O22"/>
    <mergeCell ref="P21:P22"/>
    <mergeCell ref="Q21:Q22"/>
    <mergeCell ref="R25:R26"/>
    <mergeCell ref="A27:A28"/>
    <mergeCell ref="B27:B28"/>
    <mergeCell ref="K27:K28"/>
    <mergeCell ref="L27:L28"/>
    <mergeCell ref="M27:M28"/>
    <mergeCell ref="N27:N28"/>
    <mergeCell ref="O27:O28"/>
    <mergeCell ref="P27:P28"/>
    <mergeCell ref="Q27:Q28"/>
    <mergeCell ref="R27:R28"/>
    <mergeCell ref="A25:A26"/>
    <mergeCell ref="B25:B26"/>
    <mergeCell ref="K25:K26"/>
    <mergeCell ref="L25:L26"/>
    <mergeCell ref="M25:M26"/>
    <mergeCell ref="N25:N26"/>
    <mergeCell ref="O25:O26"/>
    <mergeCell ref="P25:P26"/>
    <mergeCell ref="Q25:Q26"/>
    <mergeCell ref="R29:R30"/>
    <mergeCell ref="A31:A32"/>
    <mergeCell ref="B31:B32"/>
    <mergeCell ref="K31:K32"/>
    <mergeCell ref="L31:L32"/>
    <mergeCell ref="M31:M32"/>
    <mergeCell ref="N31:N32"/>
    <mergeCell ref="O31:O32"/>
    <mergeCell ref="P31:P32"/>
    <mergeCell ref="Q31:Q32"/>
    <mergeCell ref="R31:R32"/>
    <mergeCell ref="A29:A30"/>
    <mergeCell ref="B29:B30"/>
    <mergeCell ref="K29:K30"/>
    <mergeCell ref="L29:L30"/>
    <mergeCell ref="M29:M30"/>
    <mergeCell ref="N29:N30"/>
    <mergeCell ref="O29:O30"/>
    <mergeCell ref="P29:P30"/>
    <mergeCell ref="Q29:Q30"/>
    <mergeCell ref="R33:R34"/>
    <mergeCell ref="A35:A36"/>
    <mergeCell ref="B35:B36"/>
    <mergeCell ref="K35:K36"/>
    <mergeCell ref="L35:L36"/>
    <mergeCell ref="M35:M36"/>
    <mergeCell ref="N35:N36"/>
    <mergeCell ref="O35:O36"/>
    <mergeCell ref="P35:P36"/>
    <mergeCell ref="Q35:Q36"/>
    <mergeCell ref="R35:R36"/>
    <mergeCell ref="A33:A34"/>
    <mergeCell ref="B33:B34"/>
    <mergeCell ref="K33:K34"/>
    <mergeCell ref="L33:L34"/>
    <mergeCell ref="M33:M34"/>
    <mergeCell ref="N33:N34"/>
    <mergeCell ref="O33:O34"/>
    <mergeCell ref="P33:P34"/>
    <mergeCell ref="Q33:Q34"/>
    <mergeCell ref="R37:R38"/>
    <mergeCell ref="A39:A40"/>
    <mergeCell ref="B39:B40"/>
    <mergeCell ref="K39:K40"/>
    <mergeCell ref="L39:L40"/>
    <mergeCell ref="M39:M40"/>
    <mergeCell ref="N39:N40"/>
    <mergeCell ref="O39:O40"/>
    <mergeCell ref="P39:P40"/>
    <mergeCell ref="Q39:Q40"/>
    <mergeCell ref="R39:R40"/>
    <mergeCell ref="A37:A38"/>
    <mergeCell ref="B37:B38"/>
    <mergeCell ref="K37:K38"/>
    <mergeCell ref="L37:L38"/>
    <mergeCell ref="M37:M38"/>
    <mergeCell ref="N37:N38"/>
    <mergeCell ref="O37:O38"/>
    <mergeCell ref="P37:P38"/>
    <mergeCell ref="Q37:Q38"/>
    <mergeCell ref="R41:R42"/>
    <mergeCell ref="A43:A44"/>
    <mergeCell ref="B43:B44"/>
    <mergeCell ref="K43:K44"/>
    <mergeCell ref="L43:L44"/>
    <mergeCell ref="M43:M44"/>
    <mergeCell ref="N43:N44"/>
    <mergeCell ref="O43:O44"/>
    <mergeCell ref="P43:P44"/>
    <mergeCell ref="Q43:Q44"/>
    <mergeCell ref="R43:R44"/>
    <mergeCell ref="A41:A42"/>
    <mergeCell ref="B41:B42"/>
    <mergeCell ref="K41:K42"/>
    <mergeCell ref="L41:L42"/>
    <mergeCell ref="M41:M42"/>
    <mergeCell ref="N41:N42"/>
    <mergeCell ref="O41:O42"/>
    <mergeCell ref="P41:P42"/>
    <mergeCell ref="Q41:Q42"/>
    <mergeCell ref="R45:R46"/>
    <mergeCell ref="A47:A48"/>
    <mergeCell ref="B47:B48"/>
    <mergeCell ref="K47:K48"/>
    <mergeCell ref="L47:L48"/>
    <mergeCell ref="M47:M48"/>
    <mergeCell ref="N47:N48"/>
    <mergeCell ref="O47:O48"/>
    <mergeCell ref="P47:P48"/>
    <mergeCell ref="Q47:Q48"/>
    <mergeCell ref="R47:R48"/>
    <mergeCell ref="A45:A46"/>
    <mergeCell ref="B45:B46"/>
    <mergeCell ref="K45:K46"/>
    <mergeCell ref="L45:L46"/>
    <mergeCell ref="M45:M46"/>
    <mergeCell ref="N45:N46"/>
    <mergeCell ref="O45:O46"/>
    <mergeCell ref="P45:P46"/>
    <mergeCell ref="Q45:Q46"/>
    <mergeCell ref="R49:R50"/>
    <mergeCell ref="A51:A52"/>
    <mergeCell ref="B51:B52"/>
    <mergeCell ref="K51:K52"/>
    <mergeCell ref="L51:L52"/>
    <mergeCell ref="M51:M52"/>
    <mergeCell ref="N51:N52"/>
    <mergeCell ref="O51:O52"/>
    <mergeCell ref="P51:P52"/>
    <mergeCell ref="A49:A50"/>
    <mergeCell ref="B49:B50"/>
    <mergeCell ref="K49:K50"/>
    <mergeCell ref="L49:L50"/>
    <mergeCell ref="M49:M50"/>
    <mergeCell ref="N49:N50"/>
    <mergeCell ref="O49:O50"/>
    <mergeCell ref="P49:P50"/>
    <mergeCell ref="Q49:Q50"/>
    <mergeCell ref="A55:A56"/>
    <mergeCell ref="B55:B56"/>
    <mergeCell ref="K55:K56"/>
    <mergeCell ref="L55:L56"/>
    <mergeCell ref="M55:M56"/>
    <mergeCell ref="Q51:Q52"/>
    <mergeCell ref="R51:R52"/>
    <mergeCell ref="A53:A54"/>
    <mergeCell ref="B53:B54"/>
    <mergeCell ref="K53:K54"/>
    <mergeCell ref="L53:L54"/>
    <mergeCell ref="M53:M54"/>
  </mergeCells>
  <conditionalFormatting sqref="G33:G44 E57:J59 E53:G53 F60:J62 J53 J33:J44">
    <cfRule type="cellIs" dxfId="487" priority="56" operator="equal">
      <formula>"X"</formula>
    </cfRule>
  </conditionalFormatting>
  <conditionalFormatting sqref="G9:G10 J9:J10">
    <cfRule type="cellIs" dxfId="486" priority="57" operator="equal">
      <formula>"X"</formula>
    </cfRule>
  </conditionalFormatting>
  <conditionalFormatting sqref="G11:G12 J11:J12">
    <cfRule type="cellIs" dxfId="485" priority="55" operator="equal">
      <formula>"X"</formula>
    </cfRule>
  </conditionalFormatting>
  <conditionalFormatting sqref="G31:G32 J31:J32">
    <cfRule type="cellIs" dxfId="484" priority="52" operator="equal">
      <formula>"X"</formula>
    </cfRule>
  </conditionalFormatting>
  <conditionalFormatting sqref="G13:G14 J13:J14">
    <cfRule type="cellIs" dxfId="483" priority="54" operator="equal">
      <formula>"X"</formula>
    </cfRule>
  </conditionalFormatting>
  <conditionalFormatting sqref="G15:G16 J15:J16">
    <cfRule type="cellIs" dxfId="482" priority="53" operator="equal">
      <formula>"X"</formula>
    </cfRule>
  </conditionalFormatting>
  <conditionalFormatting sqref="G19:G30 J19:J30">
    <cfRule type="cellIs" dxfId="481" priority="51" operator="equal">
      <formula>"X"</formula>
    </cfRule>
  </conditionalFormatting>
  <conditionalFormatting sqref="G17:G18 J17:J18">
    <cfRule type="cellIs" dxfId="480" priority="50" operator="equal">
      <formula>"X"</formula>
    </cfRule>
  </conditionalFormatting>
  <conditionalFormatting sqref="E19:E30">
    <cfRule type="cellIs" dxfId="479" priority="32" operator="equal">
      <formula>"X"</formula>
    </cfRule>
  </conditionalFormatting>
  <conditionalFormatting sqref="E17:E18">
    <cfRule type="cellIs" dxfId="478" priority="31" operator="equal">
      <formula>"X"</formula>
    </cfRule>
  </conditionalFormatting>
  <conditionalFormatting sqref="G45:G46 J45:J46">
    <cfRule type="cellIs" dxfId="477" priority="49" operator="equal">
      <formula>"X"</formula>
    </cfRule>
  </conditionalFormatting>
  <conditionalFormatting sqref="G47:G48 J47:J48">
    <cfRule type="cellIs" dxfId="476" priority="48" operator="equal">
      <formula>"X"</formula>
    </cfRule>
  </conditionalFormatting>
  <conditionalFormatting sqref="E33:E44 E9:E10">
    <cfRule type="cellIs" dxfId="475" priority="37" operator="equal">
      <formula>"X"</formula>
    </cfRule>
  </conditionalFormatting>
  <conditionalFormatting sqref="E47:F48">
    <cfRule type="cellIs" dxfId="474" priority="38" operator="equal">
      <formula>"X"</formula>
    </cfRule>
  </conditionalFormatting>
  <conditionalFormatting sqref="E11:E12">
    <cfRule type="cellIs" dxfId="473" priority="36" operator="equal">
      <formula>"X"</formula>
    </cfRule>
  </conditionalFormatting>
  <conditionalFormatting sqref="E31:E32">
    <cfRule type="cellIs" dxfId="472" priority="33" operator="equal">
      <formula>"X"</formula>
    </cfRule>
  </conditionalFormatting>
  <conditionalFormatting sqref="E13:E14">
    <cfRule type="cellIs" dxfId="471" priority="35" operator="equal">
      <formula>"X"</formula>
    </cfRule>
  </conditionalFormatting>
  <conditionalFormatting sqref="E15:E16">
    <cfRule type="cellIs" dxfId="470" priority="34" operator="equal">
      <formula>"X"</formula>
    </cfRule>
  </conditionalFormatting>
  <conditionalFormatting sqref="F33:F44">
    <cfRule type="cellIs" dxfId="469" priority="46" operator="equal">
      <formula>"X"</formula>
    </cfRule>
  </conditionalFormatting>
  <conditionalFormatting sqref="F9:F10">
    <cfRule type="cellIs" dxfId="468" priority="47" operator="equal">
      <formula>"X"</formula>
    </cfRule>
  </conditionalFormatting>
  <conditionalFormatting sqref="F11:F12">
    <cfRule type="cellIs" dxfId="467" priority="45" operator="equal">
      <formula>"X"</formula>
    </cfRule>
  </conditionalFormatting>
  <conditionalFormatting sqref="F31:F32">
    <cfRule type="cellIs" dxfId="466" priority="42" operator="equal">
      <formula>"X"</formula>
    </cfRule>
  </conditionalFormatting>
  <conditionalFormatting sqref="F13:F14">
    <cfRule type="cellIs" dxfId="465" priority="44" operator="equal">
      <formula>"X"</formula>
    </cfRule>
  </conditionalFormatting>
  <conditionalFormatting sqref="F15:F16">
    <cfRule type="cellIs" dxfId="464" priority="43" operator="equal">
      <formula>"X"</formula>
    </cfRule>
  </conditionalFormatting>
  <conditionalFormatting sqref="F19:F30">
    <cfRule type="cellIs" dxfId="463" priority="41" operator="equal">
      <formula>"X"</formula>
    </cfRule>
  </conditionalFormatting>
  <conditionalFormatting sqref="F17:F18">
    <cfRule type="cellIs" dxfId="462" priority="40" operator="equal">
      <formula>"X"</formula>
    </cfRule>
  </conditionalFormatting>
  <conditionalFormatting sqref="E45:F46">
    <cfRule type="cellIs" dxfId="461" priority="39" operator="equal">
      <formula>"X"</formula>
    </cfRule>
  </conditionalFormatting>
  <conditionalFormatting sqref="E54:G56 J54:J56">
    <cfRule type="cellIs" dxfId="460" priority="29" operator="equal">
      <formula>"X"</formula>
    </cfRule>
  </conditionalFormatting>
  <conditionalFormatting sqref="E49:G50 J49:J50">
    <cfRule type="cellIs" dxfId="459" priority="30" operator="equal">
      <formula>"X"</formula>
    </cfRule>
  </conditionalFormatting>
  <conditionalFormatting sqref="E51:G52 J51:J52">
    <cfRule type="cellIs" dxfId="458" priority="28" operator="equal">
      <formula>"X"</formula>
    </cfRule>
  </conditionalFormatting>
  <conditionalFormatting sqref="E60:E61">
    <cfRule type="cellIs" dxfId="457" priority="27" operator="equal">
      <formula>"X"</formula>
    </cfRule>
  </conditionalFormatting>
  <conditionalFormatting sqref="H33:H44 H53">
    <cfRule type="cellIs" dxfId="456" priority="25" operator="equal">
      <formula>"X"</formula>
    </cfRule>
  </conditionalFormatting>
  <conditionalFormatting sqref="H9:H10">
    <cfRule type="cellIs" dxfId="455" priority="26" operator="equal">
      <formula>"X"</formula>
    </cfRule>
  </conditionalFormatting>
  <conditionalFormatting sqref="H11:H12">
    <cfRule type="cellIs" dxfId="454" priority="24" operator="equal">
      <formula>"X"</formula>
    </cfRule>
  </conditionalFormatting>
  <conditionalFormatting sqref="H31:H32">
    <cfRule type="cellIs" dxfId="453" priority="21" operator="equal">
      <formula>"X"</formula>
    </cfRule>
  </conditionalFormatting>
  <conditionalFormatting sqref="H13:H14">
    <cfRule type="cellIs" dxfId="452" priority="23" operator="equal">
      <formula>"X"</formula>
    </cfRule>
  </conditionalFormatting>
  <conditionalFormatting sqref="H15:H16">
    <cfRule type="cellIs" dxfId="451" priority="22" operator="equal">
      <formula>"X"</formula>
    </cfRule>
  </conditionalFormatting>
  <conditionalFormatting sqref="H19:H30">
    <cfRule type="cellIs" dxfId="450" priority="20" operator="equal">
      <formula>"X"</formula>
    </cfRule>
  </conditionalFormatting>
  <conditionalFormatting sqref="H17:H18">
    <cfRule type="cellIs" dxfId="449" priority="19" operator="equal">
      <formula>"X"</formula>
    </cfRule>
  </conditionalFormatting>
  <conditionalFormatting sqref="H45:H46">
    <cfRule type="cellIs" dxfId="448" priority="18" operator="equal">
      <formula>"X"</formula>
    </cfRule>
  </conditionalFormatting>
  <conditionalFormatting sqref="H47:H48">
    <cfRule type="cellIs" dxfId="447" priority="17" operator="equal">
      <formula>"X"</formula>
    </cfRule>
  </conditionalFormatting>
  <conditionalFormatting sqref="H54:H56">
    <cfRule type="cellIs" dxfId="446" priority="15" operator="equal">
      <formula>"X"</formula>
    </cfRule>
  </conditionalFormatting>
  <conditionalFormatting sqref="H49:H50">
    <cfRule type="cellIs" dxfId="445" priority="16" operator="equal">
      <formula>"X"</formula>
    </cfRule>
  </conditionalFormatting>
  <conditionalFormatting sqref="H51:H52">
    <cfRule type="cellIs" dxfId="444" priority="14" operator="equal">
      <formula>"X"</formula>
    </cfRule>
  </conditionalFormatting>
  <conditionalFormatting sqref="I33:I44 I53">
    <cfRule type="cellIs" dxfId="443" priority="12" operator="equal">
      <formula>"X"</formula>
    </cfRule>
  </conditionalFormatting>
  <conditionalFormatting sqref="I9:I10">
    <cfRule type="cellIs" dxfId="442" priority="13" operator="equal">
      <formula>"X"</formula>
    </cfRule>
  </conditionalFormatting>
  <conditionalFormatting sqref="I11:I12">
    <cfRule type="cellIs" dxfId="441" priority="11" operator="equal">
      <formula>"X"</formula>
    </cfRule>
  </conditionalFormatting>
  <conditionalFormatting sqref="I31:I32">
    <cfRule type="cellIs" dxfId="440" priority="8" operator="equal">
      <formula>"X"</formula>
    </cfRule>
  </conditionalFormatting>
  <conditionalFormatting sqref="I13:I14">
    <cfRule type="cellIs" dxfId="439" priority="10" operator="equal">
      <formula>"X"</formula>
    </cfRule>
  </conditionalFormatting>
  <conditionalFormatting sqref="I15:I16">
    <cfRule type="cellIs" dxfId="438" priority="9" operator="equal">
      <formula>"X"</formula>
    </cfRule>
  </conditionalFormatting>
  <conditionalFormatting sqref="I19:I30">
    <cfRule type="cellIs" dxfId="437" priority="7" operator="equal">
      <formula>"X"</formula>
    </cfRule>
  </conditionalFormatting>
  <conditionalFormatting sqref="I17:I18">
    <cfRule type="cellIs" dxfId="436" priority="6" operator="equal">
      <formula>"X"</formula>
    </cfRule>
  </conditionalFormatting>
  <conditionalFormatting sqref="I45:I46">
    <cfRule type="cellIs" dxfId="435" priority="5" operator="equal">
      <formula>"X"</formula>
    </cfRule>
  </conditionalFormatting>
  <conditionalFormatting sqref="I47:I48">
    <cfRule type="cellIs" dxfId="434" priority="4" operator="equal">
      <formula>"X"</formula>
    </cfRule>
  </conditionalFormatting>
  <conditionalFormatting sqref="I54:I56">
    <cfRule type="cellIs" dxfId="433" priority="2" operator="equal">
      <formula>"X"</formula>
    </cfRule>
  </conditionalFormatting>
  <conditionalFormatting sqref="I49:I50">
    <cfRule type="cellIs" dxfId="432" priority="3" operator="equal">
      <formula>"X"</formula>
    </cfRule>
  </conditionalFormatting>
  <conditionalFormatting sqref="I51:I52">
    <cfRule type="cellIs" dxfId="431" priority="1" operator="equal">
      <formula>"X"</formula>
    </cfRule>
  </conditionalFormatting>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3"/>
  <sheetViews>
    <sheetView topLeftCell="C23" zoomScale="70" zoomScaleNormal="70" workbookViewId="0">
      <selection activeCell="B43" sqref="B43:B44"/>
    </sheetView>
  </sheetViews>
  <sheetFormatPr baseColWidth="10" defaultRowHeight="15" x14ac:dyDescent="0.25"/>
  <cols>
    <col min="2" max="2" width="86.5703125" style="298" customWidth="1"/>
    <col min="3" max="3" width="13.140625" customWidth="1"/>
    <col min="4" max="4" width="30" customWidth="1"/>
    <col min="17" max="17" width="12.5703125" bestFit="1" customWidth="1"/>
    <col min="18" max="18" width="14.85546875" bestFit="1" customWidth="1"/>
    <col min="19" max="19" width="18.28515625" customWidth="1"/>
  </cols>
  <sheetData>
    <row r="1" spans="1:19" x14ac:dyDescent="0.25">
      <c r="A1" s="56"/>
      <c r="B1" s="486" t="s">
        <v>133</v>
      </c>
      <c r="C1" s="487"/>
      <c r="D1" s="487"/>
      <c r="E1" s="487"/>
      <c r="F1" s="487"/>
      <c r="G1" s="487"/>
      <c r="H1" s="487"/>
      <c r="I1" s="487"/>
      <c r="J1" s="487"/>
      <c r="K1" s="487"/>
      <c r="L1" s="487"/>
      <c r="M1" s="487"/>
      <c r="N1" s="487"/>
      <c r="O1" s="70"/>
      <c r="P1" s="70"/>
      <c r="Q1" s="70"/>
      <c r="R1" s="70"/>
      <c r="S1" s="76"/>
    </row>
    <row r="2" spans="1:19" ht="15.75" thickBot="1" x14ac:dyDescent="0.3">
      <c r="A2" s="56"/>
      <c r="B2" s="297"/>
      <c r="C2" s="60"/>
      <c r="D2" s="61"/>
      <c r="E2" s="60"/>
      <c r="F2" s="60"/>
      <c r="G2" s="60"/>
      <c r="H2" s="60"/>
      <c r="I2" s="60"/>
      <c r="J2" s="60"/>
      <c r="K2" s="60"/>
      <c r="L2" s="60"/>
      <c r="M2" s="60"/>
      <c r="N2" s="60"/>
      <c r="O2" s="109"/>
      <c r="P2" s="109"/>
      <c r="Q2" s="109"/>
      <c r="R2" s="109"/>
      <c r="S2" s="76"/>
    </row>
    <row r="3" spans="1:19" ht="45" x14ac:dyDescent="0.25">
      <c r="A3" s="56"/>
      <c r="B3" s="488" t="s">
        <v>134</v>
      </c>
      <c r="C3" s="489"/>
      <c r="D3" s="489"/>
      <c r="E3" s="489"/>
      <c r="F3" s="489"/>
      <c r="G3" s="489"/>
      <c r="H3" s="489"/>
      <c r="I3" s="489"/>
      <c r="J3" s="489"/>
      <c r="K3" s="489"/>
      <c r="L3" s="489"/>
      <c r="M3" s="489"/>
      <c r="N3" s="490"/>
      <c r="O3" s="112" t="s">
        <v>34</v>
      </c>
      <c r="P3" s="397">
        <v>21072020</v>
      </c>
      <c r="Q3" s="56"/>
      <c r="R3" s="56"/>
      <c r="S3" s="56"/>
    </row>
    <row r="4" spans="1:19" ht="15.75" thickBot="1" x14ac:dyDescent="0.3">
      <c r="A4" s="76"/>
      <c r="B4" s="77"/>
      <c r="C4" s="76"/>
      <c r="D4" s="77"/>
      <c r="E4" s="76"/>
      <c r="F4" s="144"/>
      <c r="G4" s="144"/>
      <c r="H4" s="144"/>
      <c r="I4" s="144"/>
      <c r="J4" s="144"/>
      <c r="K4" s="144"/>
      <c r="L4" s="76"/>
      <c r="M4" s="76"/>
      <c r="N4" s="76"/>
      <c r="O4" s="76"/>
      <c r="P4" s="76"/>
      <c r="Q4" s="76"/>
      <c r="R4" s="76"/>
      <c r="S4" s="76"/>
    </row>
    <row r="5" spans="1:19" x14ac:dyDescent="0.25">
      <c r="A5" s="471" t="s">
        <v>135</v>
      </c>
      <c r="B5" s="483" t="s">
        <v>71</v>
      </c>
      <c r="C5" s="471" t="s">
        <v>72</v>
      </c>
      <c r="D5" s="471" t="s">
        <v>136</v>
      </c>
      <c r="E5" s="471"/>
      <c r="F5" s="471" t="s">
        <v>73</v>
      </c>
      <c r="G5" s="471"/>
      <c r="H5" s="471"/>
      <c r="I5" s="471"/>
      <c r="J5" s="471"/>
      <c r="K5" s="471"/>
      <c r="L5" s="492" t="s">
        <v>74</v>
      </c>
      <c r="M5" s="492" t="s">
        <v>75</v>
      </c>
      <c r="N5" s="492" t="s">
        <v>35</v>
      </c>
      <c r="O5" s="485" t="s">
        <v>36</v>
      </c>
      <c r="P5" s="485"/>
      <c r="Q5" s="485"/>
      <c r="R5" s="485"/>
      <c r="S5" s="485"/>
    </row>
    <row r="6" spans="1:19" x14ac:dyDescent="0.25">
      <c r="A6" s="471"/>
      <c r="B6" s="491"/>
      <c r="C6" s="471"/>
      <c r="D6" s="471"/>
      <c r="E6" s="471"/>
      <c r="F6" s="471"/>
      <c r="G6" s="471"/>
      <c r="H6" s="471"/>
      <c r="I6" s="471"/>
      <c r="J6" s="471"/>
      <c r="K6" s="471"/>
      <c r="L6" s="491"/>
      <c r="M6" s="491"/>
      <c r="N6" s="491"/>
      <c r="O6" s="471" t="s">
        <v>37</v>
      </c>
      <c r="P6" s="471"/>
      <c r="Q6" s="471"/>
      <c r="R6" s="471"/>
      <c r="S6" s="471"/>
    </row>
    <row r="7" spans="1:19" x14ac:dyDescent="0.25">
      <c r="A7" s="471"/>
      <c r="B7" s="491"/>
      <c r="C7" s="471"/>
      <c r="D7" s="471"/>
      <c r="E7" s="471"/>
      <c r="F7" s="471" t="s">
        <v>31</v>
      </c>
      <c r="G7" s="471" t="s">
        <v>52</v>
      </c>
      <c r="H7" s="471" t="s">
        <v>32</v>
      </c>
      <c r="I7" s="471" t="s">
        <v>64</v>
      </c>
      <c r="J7" s="471" t="s">
        <v>65</v>
      </c>
      <c r="K7" s="471" t="s">
        <v>66</v>
      </c>
      <c r="L7" s="491"/>
      <c r="M7" s="491"/>
      <c r="N7" s="491"/>
      <c r="O7" s="483" t="s">
        <v>38</v>
      </c>
      <c r="P7" s="471" t="s">
        <v>39</v>
      </c>
      <c r="Q7" s="471"/>
      <c r="R7" s="483" t="s">
        <v>40</v>
      </c>
      <c r="S7" s="483" t="s">
        <v>41</v>
      </c>
    </row>
    <row r="8" spans="1:19" ht="30" x14ac:dyDescent="0.25">
      <c r="A8" s="471"/>
      <c r="B8" s="484"/>
      <c r="C8" s="471"/>
      <c r="D8" s="471"/>
      <c r="E8" s="471"/>
      <c r="F8" s="471"/>
      <c r="G8" s="471"/>
      <c r="H8" s="471"/>
      <c r="I8" s="471"/>
      <c r="J8" s="471"/>
      <c r="K8" s="471"/>
      <c r="L8" s="484"/>
      <c r="M8" s="484"/>
      <c r="N8" s="484"/>
      <c r="O8" s="484"/>
      <c r="P8" s="351" t="s">
        <v>42</v>
      </c>
      <c r="Q8" s="351" t="s">
        <v>43</v>
      </c>
      <c r="R8" s="484"/>
      <c r="S8" s="484"/>
    </row>
    <row r="9" spans="1:19" x14ac:dyDescent="0.25">
      <c r="A9" s="478">
        <v>1</v>
      </c>
      <c r="B9" s="479" t="s">
        <v>3</v>
      </c>
      <c r="C9" s="459"/>
      <c r="D9" s="80" t="s">
        <v>4</v>
      </c>
      <c r="E9" s="81">
        <v>0</v>
      </c>
      <c r="F9" s="82"/>
      <c r="G9" s="82"/>
      <c r="H9" s="82"/>
      <c r="I9" s="82"/>
      <c r="J9" s="82"/>
      <c r="K9" s="82"/>
      <c r="L9" s="461">
        <v>3</v>
      </c>
      <c r="M9" s="461" t="s">
        <v>53</v>
      </c>
      <c r="N9" s="461" t="s">
        <v>45</v>
      </c>
      <c r="O9" s="82">
        <v>490</v>
      </c>
      <c r="P9" s="82">
        <v>214</v>
      </c>
      <c r="Q9" s="80"/>
      <c r="R9" s="94">
        <v>2700000</v>
      </c>
      <c r="S9" s="80"/>
    </row>
    <row r="10" spans="1:19" x14ac:dyDescent="0.25">
      <c r="A10" s="478"/>
      <c r="B10" s="480"/>
      <c r="C10" s="460"/>
      <c r="D10" s="80" t="s">
        <v>79</v>
      </c>
      <c r="E10" s="81">
        <f t="shared" ref="E10:E40" si="0">SUM(F10:K10)</f>
        <v>403</v>
      </c>
      <c r="F10" s="82">
        <v>50</v>
      </c>
      <c r="G10" s="82">
        <v>60</v>
      </c>
      <c r="H10" s="82">
        <v>69</v>
      </c>
      <c r="I10" s="82">
        <v>54</v>
      </c>
      <c r="J10" s="82">
        <v>74</v>
      </c>
      <c r="K10" s="82">
        <v>96</v>
      </c>
      <c r="L10" s="462"/>
      <c r="M10" s="462"/>
      <c r="N10" s="462"/>
      <c r="O10" s="82">
        <v>539</v>
      </c>
      <c r="P10" s="82">
        <v>502</v>
      </c>
      <c r="Q10" s="398">
        <v>47425</v>
      </c>
      <c r="R10" s="399">
        <v>1119176.3</v>
      </c>
      <c r="S10" s="399">
        <v>5000</v>
      </c>
    </row>
    <row r="11" spans="1:19" x14ac:dyDescent="0.25">
      <c r="A11" s="478">
        <f>A9+1</f>
        <v>2</v>
      </c>
      <c r="B11" s="479" t="s">
        <v>7</v>
      </c>
      <c r="C11" s="459"/>
      <c r="D11" s="80" t="s">
        <v>4</v>
      </c>
      <c r="E11" s="81">
        <v>105</v>
      </c>
      <c r="F11" s="82"/>
      <c r="G11" s="86"/>
      <c r="H11" s="86"/>
      <c r="I11" s="86"/>
      <c r="J11" s="86"/>
      <c r="K11" s="86"/>
      <c r="L11" s="461">
        <v>4</v>
      </c>
      <c r="M11" s="461" t="s">
        <v>53</v>
      </c>
      <c r="N11" s="461" t="s">
        <v>46</v>
      </c>
      <c r="O11" s="457"/>
      <c r="P11" s="457"/>
      <c r="Q11" s="457"/>
      <c r="R11" s="455"/>
      <c r="S11" s="457"/>
    </row>
    <row r="12" spans="1:19" x14ac:dyDescent="0.25">
      <c r="A12" s="478"/>
      <c r="B12" s="480"/>
      <c r="C12" s="460"/>
      <c r="D12" s="80" t="s">
        <v>79</v>
      </c>
      <c r="E12" s="81">
        <f t="shared" si="0"/>
        <v>502</v>
      </c>
      <c r="F12" s="82">
        <v>29</v>
      </c>
      <c r="G12" s="86">
        <v>102</v>
      </c>
      <c r="H12" s="86">
        <v>54</v>
      </c>
      <c r="I12" s="86">
        <v>61</v>
      </c>
      <c r="J12" s="86">
        <v>119</v>
      </c>
      <c r="K12" s="86">
        <v>137</v>
      </c>
      <c r="L12" s="462"/>
      <c r="M12" s="462"/>
      <c r="N12" s="462"/>
      <c r="O12" s="458"/>
      <c r="P12" s="458"/>
      <c r="Q12" s="458"/>
      <c r="R12" s="456"/>
      <c r="S12" s="458"/>
    </row>
    <row r="13" spans="1:19" x14ac:dyDescent="0.25">
      <c r="A13" s="478">
        <f t="shared" ref="A13" si="1">A11+1</f>
        <v>3</v>
      </c>
      <c r="B13" s="479" t="s">
        <v>137</v>
      </c>
      <c r="C13" s="459"/>
      <c r="D13" s="80" t="s">
        <v>4</v>
      </c>
      <c r="E13" s="81">
        <v>118</v>
      </c>
      <c r="F13" s="82"/>
      <c r="G13" s="82"/>
      <c r="H13" s="82"/>
      <c r="I13" s="82"/>
      <c r="J13" s="82"/>
      <c r="K13" s="82"/>
      <c r="L13" s="461">
        <v>4</v>
      </c>
      <c r="M13" s="461" t="s">
        <v>53</v>
      </c>
      <c r="N13" s="461" t="s">
        <v>45</v>
      </c>
      <c r="O13" s="457"/>
      <c r="P13" s="457"/>
      <c r="Q13" s="457"/>
      <c r="R13" s="455"/>
      <c r="S13" s="455"/>
    </row>
    <row r="14" spans="1:19" x14ac:dyDescent="0.25">
      <c r="A14" s="478"/>
      <c r="B14" s="480"/>
      <c r="C14" s="460"/>
      <c r="D14" s="80" t="s">
        <v>79</v>
      </c>
      <c r="E14" s="81">
        <f t="shared" si="0"/>
        <v>224</v>
      </c>
      <c r="F14" s="82">
        <v>40</v>
      </c>
      <c r="G14" s="82">
        <v>31</v>
      </c>
      <c r="H14" s="82">
        <v>18</v>
      </c>
      <c r="I14" s="82">
        <v>44</v>
      </c>
      <c r="J14" s="82">
        <v>38</v>
      </c>
      <c r="K14" s="82">
        <v>53</v>
      </c>
      <c r="L14" s="462"/>
      <c r="M14" s="462"/>
      <c r="N14" s="462"/>
      <c r="O14" s="458"/>
      <c r="P14" s="458"/>
      <c r="Q14" s="458"/>
      <c r="R14" s="456"/>
      <c r="S14" s="456"/>
    </row>
    <row r="15" spans="1:19" x14ac:dyDescent="0.25">
      <c r="A15" s="478">
        <f t="shared" ref="A15" si="2">A13+1</f>
        <v>4</v>
      </c>
      <c r="B15" s="479" t="s">
        <v>8</v>
      </c>
      <c r="C15" s="459"/>
      <c r="D15" s="80" t="s">
        <v>4</v>
      </c>
      <c r="E15" s="81">
        <v>236</v>
      </c>
      <c r="F15" s="82"/>
      <c r="G15" s="86"/>
      <c r="H15" s="86"/>
      <c r="I15" s="86"/>
      <c r="J15" s="86"/>
      <c r="K15" s="86"/>
      <c r="L15" s="461">
        <v>5</v>
      </c>
      <c r="M15" s="461" t="s">
        <v>53</v>
      </c>
      <c r="N15" s="461" t="s">
        <v>46</v>
      </c>
      <c r="O15" s="457"/>
      <c r="P15" s="457"/>
      <c r="Q15" s="457"/>
      <c r="R15" s="455"/>
      <c r="S15" s="457"/>
    </row>
    <row r="16" spans="1:19" x14ac:dyDescent="0.25">
      <c r="A16" s="478"/>
      <c r="B16" s="480"/>
      <c r="C16" s="460"/>
      <c r="D16" s="80" t="s">
        <v>79</v>
      </c>
      <c r="E16" s="81">
        <f t="shared" si="0"/>
        <v>433</v>
      </c>
      <c r="F16" s="82">
        <v>31</v>
      </c>
      <c r="G16" s="86">
        <v>73</v>
      </c>
      <c r="H16" s="86">
        <v>27</v>
      </c>
      <c r="I16" s="86">
        <v>84</v>
      </c>
      <c r="J16" s="86">
        <v>97</v>
      </c>
      <c r="K16" s="86">
        <v>121</v>
      </c>
      <c r="L16" s="462"/>
      <c r="M16" s="462"/>
      <c r="N16" s="462"/>
      <c r="O16" s="458"/>
      <c r="P16" s="458"/>
      <c r="Q16" s="458"/>
      <c r="R16" s="456"/>
      <c r="S16" s="458"/>
    </row>
    <row r="17" spans="1:19" x14ac:dyDescent="0.25">
      <c r="A17" s="478">
        <f t="shared" ref="A17" si="3">A15+1</f>
        <v>5</v>
      </c>
      <c r="B17" s="479" t="s">
        <v>9</v>
      </c>
      <c r="C17" s="459"/>
      <c r="D17" s="80" t="s">
        <v>4</v>
      </c>
      <c r="E17" s="81">
        <v>2</v>
      </c>
      <c r="F17" s="82"/>
      <c r="G17" s="86"/>
      <c r="H17" s="86"/>
      <c r="I17" s="86"/>
      <c r="J17" s="86"/>
      <c r="K17" s="86"/>
      <c r="L17" s="461">
        <v>2</v>
      </c>
      <c r="M17" s="461" t="s">
        <v>56</v>
      </c>
      <c r="N17" s="461" t="s">
        <v>47</v>
      </c>
      <c r="O17" s="457"/>
      <c r="P17" s="457"/>
      <c r="Q17" s="457"/>
      <c r="R17" s="455"/>
      <c r="S17" s="457"/>
    </row>
    <row r="18" spans="1:19" ht="26.25" customHeight="1" x14ac:dyDescent="0.25">
      <c r="A18" s="478"/>
      <c r="B18" s="480"/>
      <c r="C18" s="460"/>
      <c r="D18" s="80" t="s">
        <v>79</v>
      </c>
      <c r="E18" s="81">
        <f t="shared" si="0"/>
        <v>1</v>
      </c>
      <c r="F18" s="82">
        <v>0</v>
      </c>
      <c r="G18" s="86">
        <v>1</v>
      </c>
      <c r="H18" s="86">
        <v>0</v>
      </c>
      <c r="I18" s="86">
        <v>0</v>
      </c>
      <c r="J18" s="86">
        <v>0</v>
      </c>
      <c r="K18" s="86">
        <v>0</v>
      </c>
      <c r="L18" s="462"/>
      <c r="M18" s="462"/>
      <c r="N18" s="462"/>
      <c r="O18" s="458"/>
      <c r="P18" s="458"/>
      <c r="Q18" s="458"/>
      <c r="R18" s="456"/>
      <c r="S18" s="458"/>
    </row>
    <row r="19" spans="1:19" x14ac:dyDescent="0.25">
      <c r="A19" s="478">
        <f t="shared" ref="A19" si="4">A17+1</f>
        <v>6</v>
      </c>
      <c r="B19" s="479" t="s">
        <v>10</v>
      </c>
      <c r="C19" s="459"/>
      <c r="D19" s="80" t="s">
        <v>4</v>
      </c>
      <c r="E19" s="81">
        <v>6</v>
      </c>
      <c r="F19" s="88"/>
      <c r="G19" s="90"/>
      <c r="H19" s="90"/>
      <c r="I19" s="90"/>
      <c r="J19" s="90"/>
      <c r="K19" s="90"/>
      <c r="L19" s="461">
        <v>2</v>
      </c>
      <c r="M19" s="461" t="s">
        <v>56</v>
      </c>
      <c r="N19" s="461" t="s">
        <v>47</v>
      </c>
      <c r="O19" s="457"/>
      <c r="P19" s="457"/>
      <c r="Q19" s="457"/>
      <c r="R19" s="455"/>
      <c r="S19" s="457"/>
    </row>
    <row r="20" spans="1:19" x14ac:dyDescent="0.25">
      <c r="A20" s="478"/>
      <c r="B20" s="480"/>
      <c r="C20" s="460"/>
      <c r="D20" s="80" t="s">
        <v>79</v>
      </c>
      <c r="E20" s="81">
        <f t="shared" si="0"/>
        <v>6</v>
      </c>
      <c r="F20" s="88">
        <v>1</v>
      </c>
      <c r="G20" s="90">
        <v>1</v>
      </c>
      <c r="H20" s="90">
        <v>1</v>
      </c>
      <c r="I20" s="90">
        <v>1</v>
      </c>
      <c r="J20" s="90">
        <v>1</v>
      </c>
      <c r="K20" s="90">
        <v>1</v>
      </c>
      <c r="L20" s="462"/>
      <c r="M20" s="462"/>
      <c r="N20" s="462"/>
      <c r="O20" s="458"/>
      <c r="P20" s="458"/>
      <c r="Q20" s="458"/>
      <c r="R20" s="456"/>
      <c r="S20" s="458"/>
    </row>
    <row r="21" spans="1:19" x14ac:dyDescent="0.25">
      <c r="A21" s="478">
        <f t="shared" ref="A21" si="5">A19+1</f>
        <v>7</v>
      </c>
      <c r="B21" s="479" t="s">
        <v>138</v>
      </c>
      <c r="C21" s="459"/>
      <c r="D21" s="80" t="s">
        <v>4</v>
      </c>
      <c r="E21" s="81">
        <v>2</v>
      </c>
      <c r="F21" s="91"/>
      <c r="G21" s="385"/>
      <c r="H21" s="385"/>
      <c r="I21" s="385"/>
      <c r="J21" s="385"/>
      <c r="K21" s="385"/>
      <c r="L21" s="461">
        <v>2</v>
      </c>
      <c r="M21" s="461" t="s">
        <v>56</v>
      </c>
      <c r="N21" s="461" t="s">
        <v>47</v>
      </c>
      <c r="O21" s="457"/>
      <c r="P21" s="457"/>
      <c r="Q21" s="457"/>
      <c r="R21" s="455"/>
      <c r="S21" s="457"/>
    </row>
    <row r="22" spans="1:19" x14ac:dyDescent="0.25">
      <c r="A22" s="478"/>
      <c r="B22" s="480"/>
      <c r="C22" s="460"/>
      <c r="D22" s="80" t="s">
        <v>79</v>
      </c>
      <c r="E22" s="81">
        <f t="shared" si="0"/>
        <v>0</v>
      </c>
      <c r="F22" s="91">
        <v>0</v>
      </c>
      <c r="G22" s="385">
        <v>0</v>
      </c>
      <c r="H22" s="385">
        <v>0</v>
      </c>
      <c r="I22" s="385">
        <v>0</v>
      </c>
      <c r="J22" s="385">
        <v>0</v>
      </c>
      <c r="K22" s="385">
        <v>0</v>
      </c>
      <c r="L22" s="462"/>
      <c r="M22" s="462"/>
      <c r="N22" s="462"/>
      <c r="O22" s="458"/>
      <c r="P22" s="458"/>
      <c r="Q22" s="458"/>
      <c r="R22" s="456"/>
      <c r="S22" s="458"/>
    </row>
    <row r="23" spans="1:19" x14ac:dyDescent="0.25">
      <c r="A23" s="478">
        <f t="shared" ref="A23" si="6">A21+1</f>
        <v>8</v>
      </c>
      <c r="B23" s="479" t="s">
        <v>11</v>
      </c>
      <c r="C23" s="459"/>
      <c r="D23" s="80" t="s">
        <v>4</v>
      </c>
      <c r="E23" s="81">
        <v>0</v>
      </c>
      <c r="F23" s="91"/>
      <c r="G23" s="385"/>
      <c r="H23" s="385"/>
      <c r="I23" s="385"/>
      <c r="J23" s="385"/>
      <c r="K23" s="385"/>
      <c r="L23" s="461">
        <v>2</v>
      </c>
      <c r="M23" s="461" t="s">
        <v>56</v>
      </c>
      <c r="N23" s="461" t="s">
        <v>47</v>
      </c>
      <c r="O23" s="457"/>
      <c r="P23" s="457"/>
      <c r="Q23" s="457"/>
      <c r="R23" s="455"/>
      <c r="S23" s="457"/>
    </row>
    <row r="24" spans="1:19" x14ac:dyDescent="0.25">
      <c r="A24" s="478"/>
      <c r="B24" s="480"/>
      <c r="C24" s="460"/>
      <c r="D24" s="80" t="s">
        <v>79</v>
      </c>
      <c r="E24" s="81">
        <f t="shared" si="0"/>
        <v>0</v>
      </c>
      <c r="F24" s="91">
        <v>0</v>
      </c>
      <c r="G24" s="385">
        <v>0</v>
      </c>
      <c r="H24" s="385">
        <v>0</v>
      </c>
      <c r="I24" s="385">
        <v>0</v>
      </c>
      <c r="J24" s="385">
        <v>0</v>
      </c>
      <c r="K24" s="385">
        <v>0</v>
      </c>
      <c r="L24" s="462"/>
      <c r="M24" s="462"/>
      <c r="N24" s="462"/>
      <c r="O24" s="458"/>
      <c r="P24" s="458"/>
      <c r="Q24" s="458"/>
      <c r="R24" s="456"/>
      <c r="S24" s="458"/>
    </row>
    <row r="25" spans="1:19" x14ac:dyDescent="0.25">
      <c r="A25" s="478">
        <f t="shared" ref="A25" si="7">A23+1</f>
        <v>9</v>
      </c>
      <c r="B25" s="481" t="s">
        <v>139</v>
      </c>
      <c r="C25" s="459"/>
      <c r="D25" s="80" t="s">
        <v>4</v>
      </c>
      <c r="E25" s="81">
        <v>1</v>
      </c>
      <c r="F25" s="91"/>
      <c r="G25" s="91"/>
      <c r="H25" s="91"/>
      <c r="I25" s="91"/>
      <c r="J25" s="91"/>
      <c r="K25" s="91"/>
      <c r="L25" s="461">
        <v>9</v>
      </c>
      <c r="M25" s="461" t="s">
        <v>140</v>
      </c>
      <c r="N25" s="461" t="s">
        <v>49</v>
      </c>
      <c r="O25" s="457"/>
      <c r="P25" s="457"/>
      <c r="Q25" s="457"/>
      <c r="R25" s="455"/>
      <c r="S25" s="457"/>
    </row>
    <row r="26" spans="1:19" x14ac:dyDescent="0.25">
      <c r="A26" s="478"/>
      <c r="B26" s="482"/>
      <c r="C26" s="460"/>
      <c r="D26" s="80" t="s">
        <v>79</v>
      </c>
      <c r="E26" s="81">
        <f t="shared" si="0"/>
        <v>1</v>
      </c>
      <c r="F26" s="91">
        <v>0</v>
      </c>
      <c r="G26" s="91">
        <v>0</v>
      </c>
      <c r="H26" s="91">
        <v>0</v>
      </c>
      <c r="I26" s="91">
        <v>1</v>
      </c>
      <c r="J26" s="91">
        <v>0</v>
      </c>
      <c r="K26" s="91">
        <v>0</v>
      </c>
      <c r="L26" s="462"/>
      <c r="M26" s="462"/>
      <c r="N26" s="462"/>
      <c r="O26" s="458"/>
      <c r="P26" s="458"/>
      <c r="Q26" s="458"/>
      <c r="R26" s="456"/>
      <c r="S26" s="458"/>
    </row>
    <row r="27" spans="1:19" x14ac:dyDescent="0.25">
      <c r="A27" s="478">
        <f t="shared" ref="A27" si="8">A25+1</f>
        <v>10</v>
      </c>
      <c r="B27" s="481" t="s">
        <v>141</v>
      </c>
      <c r="C27" s="459"/>
      <c r="D27" s="80" t="s">
        <v>4</v>
      </c>
      <c r="E27" s="81">
        <v>2</v>
      </c>
      <c r="F27" s="91"/>
      <c r="G27" s="385"/>
      <c r="H27" s="385"/>
      <c r="I27" s="385"/>
      <c r="J27" s="385"/>
      <c r="K27" s="385"/>
      <c r="L27" s="461">
        <v>2</v>
      </c>
      <c r="M27" s="461"/>
      <c r="N27" s="461"/>
      <c r="O27" s="457"/>
      <c r="P27" s="457"/>
      <c r="Q27" s="457"/>
      <c r="R27" s="455"/>
      <c r="S27" s="457"/>
    </row>
    <row r="28" spans="1:19" x14ac:dyDescent="0.25">
      <c r="A28" s="478"/>
      <c r="B28" s="482"/>
      <c r="C28" s="460"/>
      <c r="D28" s="80" t="s">
        <v>79</v>
      </c>
      <c r="E28" s="81">
        <f t="shared" si="0"/>
        <v>15</v>
      </c>
      <c r="F28" s="91">
        <v>0</v>
      </c>
      <c r="G28" s="385">
        <v>4</v>
      </c>
      <c r="H28" s="385">
        <v>4</v>
      </c>
      <c r="I28" s="385">
        <v>1</v>
      </c>
      <c r="J28" s="385">
        <v>3</v>
      </c>
      <c r="K28" s="385">
        <v>3</v>
      </c>
      <c r="L28" s="462"/>
      <c r="M28" s="462"/>
      <c r="N28" s="462"/>
      <c r="O28" s="458"/>
      <c r="P28" s="458"/>
      <c r="Q28" s="458"/>
      <c r="R28" s="456"/>
      <c r="S28" s="458"/>
    </row>
    <row r="29" spans="1:19" x14ac:dyDescent="0.25">
      <c r="A29" s="478">
        <f t="shared" ref="A29" si="9">A27+1</f>
        <v>11</v>
      </c>
      <c r="B29" s="479" t="s">
        <v>142</v>
      </c>
      <c r="C29" s="459"/>
      <c r="D29" s="80" t="s">
        <v>4</v>
      </c>
      <c r="E29" s="81">
        <v>0</v>
      </c>
      <c r="F29" s="91"/>
      <c r="G29" s="385"/>
      <c r="H29" s="385"/>
      <c r="I29" s="385"/>
      <c r="J29" s="385"/>
      <c r="K29" s="385"/>
      <c r="L29" s="461">
        <v>9</v>
      </c>
      <c r="M29" s="461" t="s">
        <v>143</v>
      </c>
      <c r="N29" s="461" t="s">
        <v>144</v>
      </c>
      <c r="O29" s="457"/>
      <c r="P29" s="457"/>
      <c r="Q29" s="457"/>
      <c r="R29" s="455"/>
      <c r="S29" s="457"/>
    </row>
    <row r="30" spans="1:19" x14ac:dyDescent="0.25">
      <c r="A30" s="478"/>
      <c r="B30" s="480"/>
      <c r="C30" s="460"/>
      <c r="D30" s="80" t="s">
        <v>79</v>
      </c>
      <c r="E30" s="81">
        <f t="shared" si="0"/>
        <v>0</v>
      </c>
      <c r="F30" s="91">
        <v>0</v>
      </c>
      <c r="G30" s="385">
        <v>0</v>
      </c>
      <c r="H30" s="385">
        <v>0</v>
      </c>
      <c r="I30" s="385">
        <v>0</v>
      </c>
      <c r="J30" s="385">
        <v>0</v>
      </c>
      <c r="K30" s="385">
        <v>0</v>
      </c>
      <c r="L30" s="462"/>
      <c r="M30" s="462"/>
      <c r="N30" s="462"/>
      <c r="O30" s="458"/>
      <c r="P30" s="458"/>
      <c r="Q30" s="458"/>
      <c r="R30" s="456"/>
      <c r="S30" s="458"/>
    </row>
    <row r="31" spans="1:19" x14ac:dyDescent="0.25">
      <c r="A31" s="478">
        <f t="shared" ref="A31" si="10">A29+1</f>
        <v>12</v>
      </c>
      <c r="B31" s="481" t="s">
        <v>145</v>
      </c>
      <c r="C31" s="459"/>
      <c r="D31" s="80" t="s">
        <v>4</v>
      </c>
      <c r="E31" s="81">
        <v>77</v>
      </c>
      <c r="F31" s="91"/>
      <c r="G31" s="385"/>
      <c r="H31" s="385"/>
      <c r="I31" s="385"/>
      <c r="J31" s="385"/>
      <c r="K31" s="385"/>
      <c r="L31" s="461">
        <v>8</v>
      </c>
      <c r="M31" s="461" t="s">
        <v>146</v>
      </c>
      <c r="N31" s="461" t="s">
        <v>147</v>
      </c>
      <c r="O31" s="457"/>
      <c r="P31" s="457"/>
      <c r="Q31" s="457"/>
      <c r="R31" s="455"/>
      <c r="S31" s="457"/>
    </row>
    <row r="32" spans="1:19" x14ac:dyDescent="0.25">
      <c r="A32" s="478"/>
      <c r="B32" s="482"/>
      <c r="C32" s="460"/>
      <c r="D32" s="80" t="s">
        <v>79</v>
      </c>
      <c r="E32" s="81">
        <f t="shared" si="0"/>
        <v>0</v>
      </c>
      <c r="F32" s="91">
        <v>0</v>
      </c>
      <c r="G32" s="385">
        <v>0</v>
      </c>
      <c r="H32" s="385">
        <v>0</v>
      </c>
      <c r="I32" s="385">
        <v>0</v>
      </c>
      <c r="J32" s="385">
        <v>0</v>
      </c>
      <c r="K32" s="385">
        <v>0</v>
      </c>
      <c r="L32" s="462"/>
      <c r="M32" s="462"/>
      <c r="N32" s="462"/>
      <c r="O32" s="458"/>
      <c r="P32" s="458"/>
      <c r="Q32" s="458"/>
      <c r="R32" s="456"/>
      <c r="S32" s="458"/>
    </row>
    <row r="33" spans="1:19" x14ac:dyDescent="0.25">
      <c r="A33" s="478">
        <f t="shared" ref="A33" si="11">A31+1</f>
        <v>13</v>
      </c>
      <c r="B33" s="481" t="s">
        <v>148</v>
      </c>
      <c r="C33" s="459"/>
      <c r="D33" s="80" t="s">
        <v>4</v>
      </c>
      <c r="E33" s="81">
        <v>0</v>
      </c>
      <c r="F33" s="91"/>
      <c r="G33" s="385"/>
      <c r="H33" s="385"/>
      <c r="I33" s="385"/>
      <c r="J33" s="385"/>
      <c r="K33" s="385"/>
      <c r="L33" s="461">
        <v>8</v>
      </c>
      <c r="M33" s="461" t="s">
        <v>146</v>
      </c>
      <c r="N33" s="461" t="s">
        <v>147</v>
      </c>
      <c r="O33" s="457"/>
      <c r="P33" s="457"/>
      <c r="Q33" s="457"/>
      <c r="R33" s="455"/>
      <c r="S33" s="457"/>
    </row>
    <row r="34" spans="1:19" x14ac:dyDescent="0.25">
      <c r="A34" s="478"/>
      <c r="B34" s="482"/>
      <c r="C34" s="460"/>
      <c r="D34" s="80" t="s">
        <v>79</v>
      </c>
      <c r="E34" s="81">
        <f t="shared" si="0"/>
        <v>40</v>
      </c>
      <c r="F34" s="91">
        <v>0</v>
      </c>
      <c r="G34" s="385">
        <v>0</v>
      </c>
      <c r="H34" s="385">
        <v>0</v>
      </c>
      <c r="I34" s="385">
        <v>0</v>
      </c>
      <c r="J34" s="385">
        <v>0</v>
      </c>
      <c r="K34" s="385">
        <v>40</v>
      </c>
      <c r="L34" s="462"/>
      <c r="M34" s="462"/>
      <c r="N34" s="462"/>
      <c r="O34" s="458"/>
      <c r="P34" s="458"/>
      <c r="Q34" s="458"/>
      <c r="R34" s="456"/>
      <c r="S34" s="458"/>
    </row>
    <row r="35" spans="1:19" x14ac:dyDescent="0.25">
      <c r="A35" s="478">
        <f t="shared" ref="A35" si="12">A33+1</f>
        <v>14</v>
      </c>
      <c r="B35" s="481" t="s">
        <v>149</v>
      </c>
      <c r="C35" s="459"/>
      <c r="D35" s="80" t="s">
        <v>4</v>
      </c>
      <c r="E35" s="81">
        <v>0</v>
      </c>
      <c r="F35" s="102"/>
      <c r="G35" s="102"/>
      <c r="H35" s="102"/>
      <c r="I35" s="102"/>
      <c r="J35" s="102"/>
      <c r="K35" s="102"/>
      <c r="L35" s="461">
        <v>8</v>
      </c>
      <c r="M35" s="461" t="s">
        <v>146</v>
      </c>
      <c r="N35" s="461" t="s">
        <v>147</v>
      </c>
      <c r="O35" s="457"/>
      <c r="P35" s="457"/>
      <c r="Q35" s="457"/>
      <c r="R35" s="455"/>
      <c r="S35" s="457"/>
    </row>
    <row r="36" spans="1:19" x14ac:dyDescent="0.25">
      <c r="A36" s="478"/>
      <c r="B36" s="482"/>
      <c r="C36" s="460"/>
      <c r="D36" s="80" t="s">
        <v>79</v>
      </c>
      <c r="E36" s="81">
        <f t="shared" si="0"/>
        <v>1</v>
      </c>
      <c r="F36" s="102">
        <v>0</v>
      </c>
      <c r="G36" s="102">
        <v>0</v>
      </c>
      <c r="H36" s="102">
        <v>0</v>
      </c>
      <c r="I36" s="102">
        <v>0</v>
      </c>
      <c r="J36" s="102">
        <v>1</v>
      </c>
      <c r="K36" s="102">
        <v>0</v>
      </c>
      <c r="L36" s="462"/>
      <c r="M36" s="462"/>
      <c r="N36" s="462"/>
      <c r="O36" s="458"/>
      <c r="P36" s="458"/>
      <c r="Q36" s="458"/>
      <c r="R36" s="456"/>
      <c r="S36" s="458"/>
    </row>
    <row r="37" spans="1:19" x14ac:dyDescent="0.25">
      <c r="A37" s="478">
        <f t="shared" ref="A37" si="13">A35+1</f>
        <v>15</v>
      </c>
      <c r="B37" s="479" t="s">
        <v>150</v>
      </c>
      <c r="C37" s="459"/>
      <c r="D37" s="80" t="s">
        <v>4</v>
      </c>
      <c r="E37" s="81">
        <v>0</v>
      </c>
      <c r="F37" s="102"/>
      <c r="G37" s="102"/>
      <c r="H37" s="102"/>
      <c r="I37" s="102"/>
      <c r="J37" s="102"/>
      <c r="K37" s="102"/>
      <c r="L37" s="461">
        <v>3</v>
      </c>
      <c r="M37" s="461" t="s">
        <v>59</v>
      </c>
      <c r="N37" s="461" t="s">
        <v>49</v>
      </c>
      <c r="O37" s="457"/>
      <c r="P37" s="457"/>
      <c r="Q37" s="457"/>
      <c r="R37" s="455"/>
      <c r="S37" s="457"/>
    </row>
    <row r="38" spans="1:19" x14ac:dyDescent="0.25">
      <c r="A38" s="478"/>
      <c r="B38" s="480"/>
      <c r="C38" s="460"/>
      <c r="D38" s="80" t="s">
        <v>79</v>
      </c>
      <c r="E38" s="81">
        <f t="shared" si="0"/>
        <v>75</v>
      </c>
      <c r="F38" s="102">
        <v>0</v>
      </c>
      <c r="G38" s="102">
        <v>0</v>
      </c>
      <c r="H38" s="102">
        <v>0</v>
      </c>
      <c r="I38" s="102">
        <v>0</v>
      </c>
      <c r="J38" s="102">
        <v>0</v>
      </c>
      <c r="K38" s="102">
        <v>75</v>
      </c>
      <c r="L38" s="462"/>
      <c r="M38" s="462"/>
      <c r="N38" s="462"/>
      <c r="O38" s="458"/>
      <c r="P38" s="458"/>
      <c r="Q38" s="458"/>
      <c r="R38" s="456"/>
      <c r="S38" s="458"/>
    </row>
    <row r="39" spans="1:19" x14ac:dyDescent="0.25">
      <c r="A39" s="478">
        <f t="shared" ref="A39" si="14">A37+1</f>
        <v>16</v>
      </c>
      <c r="B39" s="479" t="s">
        <v>151</v>
      </c>
      <c r="C39" s="459"/>
      <c r="D39" s="80" t="s">
        <v>4</v>
      </c>
      <c r="E39" s="81">
        <v>0</v>
      </c>
      <c r="F39" s="91"/>
      <c r="G39" s="385"/>
      <c r="H39" s="385"/>
      <c r="I39" s="385"/>
      <c r="J39" s="385"/>
      <c r="K39" s="385"/>
      <c r="L39" s="461">
        <v>7</v>
      </c>
      <c r="M39" s="461" t="s">
        <v>60</v>
      </c>
      <c r="N39" s="461" t="s">
        <v>49</v>
      </c>
      <c r="O39" s="457"/>
      <c r="P39" s="457"/>
      <c r="Q39" s="457"/>
      <c r="R39" s="455"/>
      <c r="S39" s="457"/>
    </row>
    <row r="40" spans="1:19" x14ac:dyDescent="0.25">
      <c r="A40" s="478"/>
      <c r="B40" s="480"/>
      <c r="C40" s="460"/>
      <c r="D40" s="80" t="s">
        <v>79</v>
      </c>
      <c r="E40" s="81">
        <f t="shared" si="0"/>
        <v>0</v>
      </c>
      <c r="F40" s="91">
        <v>0</v>
      </c>
      <c r="G40" s="385">
        <v>0</v>
      </c>
      <c r="H40" s="385">
        <v>0</v>
      </c>
      <c r="I40" s="385">
        <v>0</v>
      </c>
      <c r="J40" s="385">
        <v>0</v>
      </c>
      <c r="K40" s="385">
        <v>0</v>
      </c>
      <c r="L40" s="462"/>
      <c r="M40" s="462"/>
      <c r="N40" s="462"/>
      <c r="O40" s="458"/>
      <c r="P40" s="458"/>
      <c r="Q40" s="458"/>
      <c r="R40" s="456"/>
      <c r="S40" s="458"/>
    </row>
    <row r="41" spans="1:19" x14ac:dyDescent="0.25">
      <c r="A41" s="478">
        <f t="shared" ref="A41" si="15">A39+1</f>
        <v>17</v>
      </c>
      <c r="B41" s="479" t="s">
        <v>152</v>
      </c>
      <c r="C41" s="459"/>
      <c r="D41" s="80" t="s">
        <v>4</v>
      </c>
      <c r="E41" s="81">
        <v>0</v>
      </c>
      <c r="F41" s="385"/>
      <c r="G41" s="385"/>
      <c r="H41" s="385"/>
      <c r="I41" s="385"/>
      <c r="J41" s="385"/>
      <c r="K41" s="385"/>
      <c r="L41" s="461">
        <v>6</v>
      </c>
      <c r="M41" s="461" t="s">
        <v>61</v>
      </c>
      <c r="N41" s="461" t="s">
        <v>45</v>
      </c>
      <c r="O41" s="457"/>
      <c r="P41" s="457"/>
      <c r="Q41" s="457"/>
      <c r="R41" s="455"/>
      <c r="S41" s="457"/>
    </row>
    <row r="42" spans="1:19" x14ac:dyDescent="0.25">
      <c r="A42" s="478"/>
      <c r="B42" s="480"/>
      <c r="C42" s="460"/>
      <c r="D42" s="80" t="s">
        <v>79</v>
      </c>
      <c r="E42" s="81">
        <f t="shared" ref="E42:E50" si="16">SUM(F42:K42)</f>
        <v>47425</v>
      </c>
      <c r="F42" s="385">
        <v>37400</v>
      </c>
      <c r="G42" s="385">
        <v>4425</v>
      </c>
      <c r="H42" s="385">
        <v>3200</v>
      </c>
      <c r="I42" s="385">
        <v>2400</v>
      </c>
      <c r="J42" s="385">
        <v>0</v>
      </c>
      <c r="K42" s="385">
        <v>0</v>
      </c>
      <c r="L42" s="462"/>
      <c r="M42" s="462"/>
      <c r="N42" s="462"/>
      <c r="O42" s="458"/>
      <c r="P42" s="458"/>
      <c r="Q42" s="458"/>
      <c r="R42" s="456"/>
      <c r="S42" s="458"/>
    </row>
    <row r="43" spans="1:19" x14ac:dyDescent="0.25">
      <c r="A43" s="478">
        <f t="shared" ref="A43" si="17">A41+1</f>
        <v>18</v>
      </c>
      <c r="B43" s="479" t="s">
        <v>153</v>
      </c>
      <c r="C43" s="459"/>
      <c r="D43" s="80" t="s">
        <v>4</v>
      </c>
      <c r="E43" s="81">
        <v>0</v>
      </c>
      <c r="F43" s="385"/>
      <c r="G43" s="385"/>
      <c r="H43" s="385"/>
      <c r="I43" s="385"/>
      <c r="J43" s="385"/>
      <c r="K43" s="385"/>
      <c r="L43" s="461">
        <v>6</v>
      </c>
      <c r="M43" s="461" t="s">
        <v>62</v>
      </c>
      <c r="N43" s="461" t="s">
        <v>45</v>
      </c>
      <c r="O43" s="457"/>
      <c r="P43" s="457"/>
      <c r="Q43" s="457"/>
      <c r="R43" s="455"/>
      <c r="S43" s="457"/>
    </row>
    <row r="44" spans="1:19" ht="35.25" customHeight="1" x14ac:dyDescent="0.25">
      <c r="A44" s="478"/>
      <c r="B44" s="480"/>
      <c r="C44" s="460"/>
      <c r="D44" s="80" t="s">
        <v>79</v>
      </c>
      <c r="E44" s="81">
        <f t="shared" si="16"/>
        <v>0</v>
      </c>
      <c r="F44" s="385">
        <v>0</v>
      </c>
      <c r="G44" s="385">
        <v>0</v>
      </c>
      <c r="H44" s="385">
        <v>0</v>
      </c>
      <c r="I44" s="385">
        <v>0</v>
      </c>
      <c r="J44" s="385">
        <v>0</v>
      </c>
      <c r="K44" s="385">
        <v>0</v>
      </c>
      <c r="L44" s="462"/>
      <c r="M44" s="462"/>
      <c r="N44" s="462"/>
      <c r="O44" s="458"/>
      <c r="P44" s="458"/>
      <c r="Q44" s="458"/>
      <c r="R44" s="456"/>
      <c r="S44" s="458"/>
    </row>
    <row r="45" spans="1:19" x14ac:dyDescent="0.25">
      <c r="A45" s="478">
        <f t="shared" ref="A45" si="18">A43+1</f>
        <v>19</v>
      </c>
      <c r="B45" s="479" t="s">
        <v>154</v>
      </c>
      <c r="C45" s="459"/>
      <c r="D45" s="80" t="s">
        <v>4</v>
      </c>
      <c r="E45" s="81">
        <v>0</v>
      </c>
      <c r="F45" s="385"/>
      <c r="G45" s="385"/>
      <c r="H45" s="385"/>
      <c r="I45" s="385"/>
      <c r="J45" s="385"/>
      <c r="K45" s="385"/>
      <c r="L45" s="461">
        <v>6</v>
      </c>
      <c r="M45" s="461" t="s">
        <v>155</v>
      </c>
      <c r="N45" s="461" t="s">
        <v>45</v>
      </c>
      <c r="O45" s="457"/>
      <c r="P45" s="457"/>
      <c r="Q45" s="457"/>
      <c r="R45" s="455"/>
      <c r="S45" s="457"/>
    </row>
    <row r="46" spans="1:19" x14ac:dyDescent="0.25">
      <c r="A46" s="478"/>
      <c r="B46" s="480"/>
      <c r="C46" s="460"/>
      <c r="D46" s="80" t="s">
        <v>79</v>
      </c>
      <c r="E46" s="81">
        <f t="shared" si="16"/>
        <v>5</v>
      </c>
      <c r="F46" s="385">
        <v>0</v>
      </c>
      <c r="G46" s="385">
        <v>2</v>
      </c>
      <c r="H46" s="385">
        <v>0</v>
      </c>
      <c r="I46" s="385">
        <v>0</v>
      </c>
      <c r="J46" s="385">
        <v>0</v>
      </c>
      <c r="K46" s="385">
        <v>3</v>
      </c>
      <c r="L46" s="462"/>
      <c r="M46" s="462"/>
      <c r="N46" s="462"/>
      <c r="O46" s="458"/>
      <c r="P46" s="458"/>
      <c r="Q46" s="458"/>
      <c r="R46" s="456"/>
      <c r="S46" s="458"/>
    </row>
    <row r="47" spans="1:19" x14ac:dyDescent="0.25">
      <c r="A47" s="478">
        <f t="shared" ref="A47" si="19">A45+1</f>
        <v>20</v>
      </c>
      <c r="B47" s="479" t="s">
        <v>156</v>
      </c>
      <c r="C47" s="459"/>
      <c r="D47" s="80" t="s">
        <v>4</v>
      </c>
      <c r="E47" s="81">
        <v>45</v>
      </c>
      <c r="F47" s="385"/>
      <c r="G47" s="385"/>
      <c r="H47" s="385"/>
      <c r="I47" s="385"/>
      <c r="J47" s="385"/>
      <c r="K47" s="385"/>
      <c r="L47" s="461">
        <v>8</v>
      </c>
      <c r="M47" s="461" t="s">
        <v>53</v>
      </c>
      <c r="N47" s="461" t="s">
        <v>45</v>
      </c>
      <c r="O47" s="457"/>
      <c r="P47" s="457"/>
      <c r="Q47" s="457"/>
      <c r="R47" s="455"/>
      <c r="S47" s="457"/>
    </row>
    <row r="48" spans="1:19" ht="35.25" customHeight="1" x14ac:dyDescent="0.25">
      <c r="A48" s="478"/>
      <c r="B48" s="480"/>
      <c r="C48" s="460"/>
      <c r="D48" s="80" t="s">
        <v>79</v>
      </c>
      <c r="E48" s="81">
        <f t="shared" si="16"/>
        <v>0</v>
      </c>
      <c r="F48" s="385">
        <v>0</v>
      </c>
      <c r="G48" s="385">
        <v>0</v>
      </c>
      <c r="H48" s="385">
        <v>0</v>
      </c>
      <c r="I48" s="385">
        <v>0</v>
      </c>
      <c r="J48" s="385">
        <v>0</v>
      </c>
      <c r="K48" s="385">
        <v>0</v>
      </c>
      <c r="L48" s="462"/>
      <c r="M48" s="462"/>
      <c r="N48" s="462"/>
      <c r="O48" s="458"/>
      <c r="P48" s="458"/>
      <c r="Q48" s="458"/>
      <c r="R48" s="456"/>
      <c r="S48" s="458"/>
    </row>
    <row r="49" spans="1:19" x14ac:dyDescent="0.25">
      <c r="A49" s="478">
        <f t="shared" ref="A49" si="20">A47+1</f>
        <v>21</v>
      </c>
      <c r="B49" s="479" t="s">
        <v>13</v>
      </c>
      <c r="C49" s="459"/>
      <c r="D49" s="80" t="s">
        <v>4</v>
      </c>
      <c r="E49" s="81">
        <v>0</v>
      </c>
      <c r="F49" s="385"/>
      <c r="G49" s="385"/>
      <c r="H49" s="385"/>
      <c r="I49" s="385"/>
      <c r="J49" s="385"/>
      <c r="K49" s="385"/>
      <c r="L49" s="461">
        <v>8</v>
      </c>
      <c r="M49" s="461" t="s">
        <v>57</v>
      </c>
      <c r="N49" s="461" t="s">
        <v>45</v>
      </c>
      <c r="O49" s="457"/>
      <c r="P49" s="457"/>
      <c r="Q49" s="457"/>
      <c r="R49" s="455"/>
      <c r="S49" s="457"/>
    </row>
    <row r="50" spans="1:19" x14ac:dyDescent="0.25">
      <c r="A50" s="478"/>
      <c r="B50" s="480"/>
      <c r="C50" s="460"/>
      <c r="D50" s="80" t="s">
        <v>79</v>
      </c>
      <c r="E50" s="81">
        <f t="shared" si="16"/>
        <v>0</v>
      </c>
      <c r="F50" s="385">
        <v>0</v>
      </c>
      <c r="G50" s="385">
        <v>0</v>
      </c>
      <c r="H50" s="385">
        <v>0</v>
      </c>
      <c r="I50" s="385">
        <v>0</v>
      </c>
      <c r="J50" s="385">
        <v>0</v>
      </c>
      <c r="K50" s="385">
        <v>0</v>
      </c>
      <c r="L50" s="462"/>
      <c r="M50" s="462"/>
      <c r="N50" s="462"/>
      <c r="O50" s="458"/>
      <c r="P50" s="458"/>
      <c r="Q50" s="458"/>
      <c r="R50" s="456"/>
      <c r="S50" s="458"/>
    </row>
    <row r="51" spans="1:19" x14ac:dyDescent="0.25">
      <c r="A51" s="76"/>
      <c r="B51" s="77"/>
      <c r="C51" s="76"/>
      <c r="D51" s="77"/>
      <c r="E51" s="76"/>
      <c r="F51" s="144"/>
      <c r="G51" s="144"/>
      <c r="H51" s="144"/>
      <c r="I51" s="144"/>
      <c r="J51" s="144"/>
      <c r="K51" s="144"/>
      <c r="L51" s="76"/>
      <c r="M51" s="76"/>
      <c r="N51" s="76"/>
      <c r="O51" s="400">
        <f>O10</f>
        <v>539</v>
      </c>
      <c r="P51" s="400">
        <f t="shared" ref="P51:S51" si="21">P10</f>
        <v>502</v>
      </c>
      <c r="Q51" s="400">
        <f t="shared" si="21"/>
        <v>47425</v>
      </c>
      <c r="R51" s="400">
        <f t="shared" si="21"/>
        <v>1119176.3</v>
      </c>
      <c r="S51" s="400">
        <f t="shared" si="21"/>
        <v>5000</v>
      </c>
    </row>
    <row r="52" spans="1:19" x14ac:dyDescent="0.25">
      <c r="A52" s="76"/>
      <c r="B52" s="77"/>
      <c r="C52" s="76"/>
      <c r="D52" s="77"/>
      <c r="E52" s="76"/>
      <c r="F52" s="144"/>
      <c r="G52" s="144"/>
      <c r="H52" s="144"/>
      <c r="I52" s="144"/>
      <c r="J52" s="144"/>
      <c r="K52" s="401"/>
      <c r="L52" s="76"/>
      <c r="M52" s="76"/>
      <c r="N52" s="76"/>
      <c r="O52" s="400"/>
      <c r="P52" s="400"/>
      <c r="Q52" s="400"/>
      <c r="R52" s="400"/>
      <c r="S52" s="400"/>
    </row>
    <row r="53" spans="1:19" x14ac:dyDescent="0.25">
      <c r="A53" s="76"/>
      <c r="B53" s="77"/>
      <c r="C53" s="76"/>
      <c r="D53" s="77"/>
      <c r="E53" s="76"/>
      <c r="F53" s="144"/>
      <c r="G53" s="144"/>
      <c r="H53" s="144"/>
      <c r="I53" s="144"/>
      <c r="J53" s="144"/>
      <c r="K53" s="144"/>
      <c r="L53" s="76"/>
      <c r="M53" s="76"/>
      <c r="N53" s="76"/>
      <c r="O53" s="400"/>
      <c r="P53" s="400"/>
      <c r="Q53" s="400"/>
      <c r="R53" s="400"/>
      <c r="S53" s="400"/>
    </row>
  </sheetData>
  <sheetProtection password="C71F" sheet="1" objects="1" scenarios="1"/>
  <mergeCells count="248">
    <mergeCell ref="B1:N1"/>
    <mergeCell ref="B3:N3"/>
    <mergeCell ref="A5:A8"/>
    <mergeCell ref="B5:B8"/>
    <mergeCell ref="C5:C8"/>
    <mergeCell ref="D5:E8"/>
    <mergeCell ref="F5:K6"/>
    <mergeCell ref="L5:L8"/>
    <mergeCell ref="M5:M8"/>
    <mergeCell ref="N5:N8"/>
    <mergeCell ref="R7:R8"/>
    <mergeCell ref="S7:S8"/>
    <mergeCell ref="A9:A10"/>
    <mergeCell ref="B9:B10"/>
    <mergeCell ref="C9:C10"/>
    <mergeCell ref="L9:L10"/>
    <mergeCell ref="M9:M10"/>
    <mergeCell ref="N9:N10"/>
    <mergeCell ref="O5:S5"/>
    <mergeCell ref="O6:S6"/>
    <mergeCell ref="F7:F8"/>
    <mergeCell ref="G7:G8"/>
    <mergeCell ref="H7:H8"/>
    <mergeCell ref="I7:I8"/>
    <mergeCell ref="J7:J8"/>
    <mergeCell ref="K7:K8"/>
    <mergeCell ref="O7:O8"/>
    <mergeCell ref="P7:Q7"/>
    <mergeCell ref="A13:A14"/>
    <mergeCell ref="B13:B14"/>
    <mergeCell ref="C13:C14"/>
    <mergeCell ref="L13:L14"/>
    <mergeCell ref="M13:M14"/>
    <mergeCell ref="A11:A12"/>
    <mergeCell ref="B11:B12"/>
    <mergeCell ref="C11:C12"/>
    <mergeCell ref="L11:L12"/>
    <mergeCell ref="M11:M12"/>
    <mergeCell ref="N13:N14"/>
    <mergeCell ref="O13:O14"/>
    <mergeCell ref="P13:P14"/>
    <mergeCell ref="Q13:Q14"/>
    <mergeCell ref="R13:R14"/>
    <mergeCell ref="S13:S14"/>
    <mergeCell ref="O11:O12"/>
    <mergeCell ref="P11:P12"/>
    <mergeCell ref="Q11:Q12"/>
    <mergeCell ref="R11:R12"/>
    <mergeCell ref="S11:S12"/>
    <mergeCell ref="N11:N12"/>
    <mergeCell ref="A17:A18"/>
    <mergeCell ref="B17:B18"/>
    <mergeCell ref="C17:C18"/>
    <mergeCell ref="L17:L18"/>
    <mergeCell ref="M17:M18"/>
    <mergeCell ref="A15:A16"/>
    <mergeCell ref="B15:B16"/>
    <mergeCell ref="C15:C16"/>
    <mergeCell ref="L15:L16"/>
    <mergeCell ref="M15:M16"/>
    <mergeCell ref="N17:N18"/>
    <mergeCell ref="O17:O18"/>
    <mergeCell ref="P17:P18"/>
    <mergeCell ref="Q17:Q18"/>
    <mergeCell ref="R17:R18"/>
    <mergeCell ref="S17:S18"/>
    <mergeCell ref="O15:O16"/>
    <mergeCell ref="P15:P16"/>
    <mergeCell ref="Q15:Q16"/>
    <mergeCell ref="R15:R16"/>
    <mergeCell ref="S15:S16"/>
    <mergeCell ref="N15:N16"/>
    <mergeCell ref="A21:A22"/>
    <mergeCell ref="B21:B22"/>
    <mergeCell ref="C21:C22"/>
    <mergeCell ref="L21:L22"/>
    <mergeCell ref="M21:M22"/>
    <mergeCell ref="A19:A20"/>
    <mergeCell ref="B19:B20"/>
    <mergeCell ref="C19:C20"/>
    <mergeCell ref="L19:L20"/>
    <mergeCell ref="M19:M20"/>
    <mergeCell ref="N21:N22"/>
    <mergeCell ref="O21:O22"/>
    <mergeCell ref="P21:P22"/>
    <mergeCell ref="Q21:Q22"/>
    <mergeCell ref="R21:R22"/>
    <mergeCell ref="S21:S22"/>
    <mergeCell ref="O19:O20"/>
    <mergeCell ref="P19:P20"/>
    <mergeCell ref="Q19:Q20"/>
    <mergeCell ref="R19:R20"/>
    <mergeCell ref="S19:S20"/>
    <mergeCell ref="N19:N20"/>
    <mergeCell ref="A25:A26"/>
    <mergeCell ref="B25:B26"/>
    <mergeCell ref="C25:C26"/>
    <mergeCell ref="L25:L26"/>
    <mergeCell ref="M25:M26"/>
    <mergeCell ref="A23:A24"/>
    <mergeCell ref="B23:B24"/>
    <mergeCell ref="C23:C24"/>
    <mergeCell ref="L23:L24"/>
    <mergeCell ref="M23:M24"/>
    <mergeCell ref="N25:N26"/>
    <mergeCell ref="O25:O26"/>
    <mergeCell ref="P25:P26"/>
    <mergeCell ref="Q25:Q26"/>
    <mergeCell ref="R25:R26"/>
    <mergeCell ref="S25:S26"/>
    <mergeCell ref="O23:O24"/>
    <mergeCell ref="P23:P24"/>
    <mergeCell ref="Q23:Q24"/>
    <mergeCell ref="R23:R24"/>
    <mergeCell ref="S23:S24"/>
    <mergeCell ref="N23:N24"/>
    <mergeCell ref="A29:A30"/>
    <mergeCell ref="B29:B30"/>
    <mergeCell ref="C29:C30"/>
    <mergeCell ref="L29:L30"/>
    <mergeCell ref="M29:M30"/>
    <mergeCell ref="A27:A28"/>
    <mergeCell ref="B27:B28"/>
    <mergeCell ref="C27:C28"/>
    <mergeCell ref="L27:L28"/>
    <mergeCell ref="M27:M28"/>
    <mergeCell ref="N29:N30"/>
    <mergeCell ref="O29:O30"/>
    <mergeCell ref="P29:P30"/>
    <mergeCell ref="Q29:Q30"/>
    <mergeCell ref="R29:R30"/>
    <mergeCell ref="S29:S30"/>
    <mergeCell ref="O27:O28"/>
    <mergeCell ref="P27:P28"/>
    <mergeCell ref="Q27:Q28"/>
    <mergeCell ref="R27:R28"/>
    <mergeCell ref="S27:S28"/>
    <mergeCell ref="N27:N28"/>
    <mergeCell ref="A33:A34"/>
    <mergeCell ref="B33:B34"/>
    <mergeCell ref="C33:C34"/>
    <mergeCell ref="L33:L34"/>
    <mergeCell ref="M33:M34"/>
    <mergeCell ref="A31:A32"/>
    <mergeCell ref="B31:B32"/>
    <mergeCell ref="C31:C32"/>
    <mergeCell ref="L31:L32"/>
    <mergeCell ref="M31:M32"/>
    <mergeCell ref="N33:N34"/>
    <mergeCell ref="O33:O34"/>
    <mergeCell ref="P33:P34"/>
    <mergeCell ref="Q33:Q34"/>
    <mergeCell ref="R33:R34"/>
    <mergeCell ref="S33:S34"/>
    <mergeCell ref="O31:O32"/>
    <mergeCell ref="P31:P32"/>
    <mergeCell ref="Q31:Q32"/>
    <mergeCell ref="R31:R32"/>
    <mergeCell ref="S31:S32"/>
    <mergeCell ref="N31:N32"/>
    <mergeCell ref="A37:A38"/>
    <mergeCell ref="B37:B38"/>
    <mergeCell ref="C37:C38"/>
    <mergeCell ref="L37:L38"/>
    <mergeCell ref="M37:M38"/>
    <mergeCell ref="A35:A36"/>
    <mergeCell ref="B35:B36"/>
    <mergeCell ref="C35:C36"/>
    <mergeCell ref="L35:L36"/>
    <mergeCell ref="M35:M36"/>
    <mergeCell ref="N37:N38"/>
    <mergeCell ref="O37:O38"/>
    <mergeCell ref="P37:P38"/>
    <mergeCell ref="Q37:Q38"/>
    <mergeCell ref="R37:R38"/>
    <mergeCell ref="S37:S38"/>
    <mergeCell ref="O35:O36"/>
    <mergeCell ref="P35:P36"/>
    <mergeCell ref="Q35:Q36"/>
    <mergeCell ref="R35:R36"/>
    <mergeCell ref="S35:S36"/>
    <mergeCell ref="N35:N36"/>
    <mergeCell ref="A41:A42"/>
    <mergeCell ref="B41:B42"/>
    <mergeCell ref="C41:C42"/>
    <mergeCell ref="L41:L42"/>
    <mergeCell ref="M41:M42"/>
    <mergeCell ref="A39:A40"/>
    <mergeCell ref="B39:B40"/>
    <mergeCell ref="C39:C40"/>
    <mergeCell ref="L39:L40"/>
    <mergeCell ref="M39:M40"/>
    <mergeCell ref="N41:N42"/>
    <mergeCell ref="O41:O42"/>
    <mergeCell ref="P41:P42"/>
    <mergeCell ref="Q41:Q42"/>
    <mergeCell ref="R41:R42"/>
    <mergeCell ref="S41:S42"/>
    <mergeCell ref="O39:O40"/>
    <mergeCell ref="P39:P40"/>
    <mergeCell ref="Q39:Q40"/>
    <mergeCell ref="R39:R40"/>
    <mergeCell ref="S39:S40"/>
    <mergeCell ref="N39:N40"/>
    <mergeCell ref="A45:A46"/>
    <mergeCell ref="B45:B46"/>
    <mergeCell ref="C45:C46"/>
    <mergeCell ref="L45:L46"/>
    <mergeCell ref="M45:M46"/>
    <mergeCell ref="A43:A44"/>
    <mergeCell ref="B43:B44"/>
    <mergeCell ref="C43:C44"/>
    <mergeCell ref="L43:L44"/>
    <mergeCell ref="M43:M44"/>
    <mergeCell ref="N45:N46"/>
    <mergeCell ref="O45:O46"/>
    <mergeCell ref="P45:P46"/>
    <mergeCell ref="Q45:Q46"/>
    <mergeCell ref="R45:R46"/>
    <mergeCell ref="S45:S46"/>
    <mergeCell ref="O43:O44"/>
    <mergeCell ref="P43:P44"/>
    <mergeCell ref="Q43:Q44"/>
    <mergeCell ref="R43:R44"/>
    <mergeCell ref="S43:S44"/>
    <mergeCell ref="N43:N44"/>
    <mergeCell ref="A49:A50"/>
    <mergeCell ref="B49:B50"/>
    <mergeCell ref="C49:C50"/>
    <mergeCell ref="L49:L50"/>
    <mergeCell ref="M49:M50"/>
    <mergeCell ref="A47:A48"/>
    <mergeCell ref="B47:B48"/>
    <mergeCell ref="C47:C48"/>
    <mergeCell ref="L47:L48"/>
    <mergeCell ref="M47:M48"/>
    <mergeCell ref="N49:N50"/>
    <mergeCell ref="O49:O50"/>
    <mergeCell ref="P49:P50"/>
    <mergeCell ref="Q49:Q50"/>
    <mergeCell ref="R49:R50"/>
    <mergeCell ref="S49:S50"/>
    <mergeCell ref="O47:O48"/>
    <mergeCell ref="P47:P48"/>
    <mergeCell ref="Q47:Q48"/>
    <mergeCell ref="R47:R48"/>
    <mergeCell ref="S47:S48"/>
    <mergeCell ref="N47:N48"/>
  </mergeCells>
  <conditionalFormatting sqref="F19:K34 F39:K46 F49:K53">
    <cfRule type="cellIs" dxfId="430" priority="10" operator="equal">
      <formula>"X"</formula>
    </cfRule>
  </conditionalFormatting>
  <conditionalFormatting sqref="F9:K10">
    <cfRule type="cellIs" dxfId="429" priority="11" operator="equal">
      <formula>"X"</formula>
    </cfRule>
  </conditionalFormatting>
  <conditionalFormatting sqref="F11:K12">
    <cfRule type="cellIs" dxfId="428" priority="9" operator="equal">
      <formula>"X"</formula>
    </cfRule>
  </conditionalFormatting>
  <conditionalFormatting sqref="F17:K18">
    <cfRule type="cellIs" dxfId="427" priority="6" operator="equal">
      <formula>"X"</formula>
    </cfRule>
  </conditionalFormatting>
  <conditionalFormatting sqref="F13:K14">
    <cfRule type="cellIs" dxfId="426" priority="8" operator="equal">
      <formula>"X"</formula>
    </cfRule>
  </conditionalFormatting>
  <conditionalFormatting sqref="F15:K16">
    <cfRule type="cellIs" dxfId="425" priority="7" operator="equal">
      <formula>"X"</formula>
    </cfRule>
  </conditionalFormatting>
  <conditionalFormatting sqref="F37:K38">
    <cfRule type="cellIs" dxfId="424" priority="5" operator="equal">
      <formula>"X"</formula>
    </cfRule>
  </conditionalFormatting>
  <conditionalFormatting sqref="F35:K36">
    <cfRule type="cellIs" dxfId="423" priority="4" operator="equal">
      <formula>"X"</formula>
    </cfRule>
  </conditionalFormatting>
  <conditionalFormatting sqref="F47:K48">
    <cfRule type="cellIs" dxfId="422" priority="2" operator="equal">
      <formula>"X"</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topLeftCell="C5" zoomScale="70" zoomScaleNormal="70" workbookViewId="0">
      <selection activeCell="A21" sqref="A21:A22"/>
    </sheetView>
  </sheetViews>
  <sheetFormatPr baseColWidth="10" defaultRowHeight="15" x14ac:dyDescent="0.25"/>
  <cols>
    <col min="1" max="1" width="117.5703125" style="123" customWidth="1"/>
    <col min="2" max="2" width="15.28515625" customWidth="1"/>
    <col min="3" max="3" width="13.5703125" customWidth="1"/>
    <col min="4" max="4" width="15.42578125" customWidth="1"/>
    <col min="5" max="5" width="17.28515625" customWidth="1"/>
    <col min="6" max="6" width="18.5703125" customWidth="1"/>
    <col min="7" max="7" width="18.140625" customWidth="1"/>
    <col min="9" max="9" width="14.5703125" customWidth="1"/>
    <col min="16" max="16" width="14" customWidth="1"/>
    <col min="17" max="17" width="17.28515625" customWidth="1"/>
    <col min="18" max="18" width="25.7109375" customWidth="1"/>
  </cols>
  <sheetData>
    <row r="1" spans="1:18" x14ac:dyDescent="0.25">
      <c r="A1" s="497" t="s">
        <v>69</v>
      </c>
      <c r="B1" s="498"/>
      <c r="C1" s="498"/>
      <c r="D1" s="498"/>
      <c r="E1" s="498"/>
      <c r="F1" s="498"/>
      <c r="G1" s="498"/>
      <c r="H1" s="498"/>
      <c r="I1" s="498"/>
      <c r="J1" s="498"/>
      <c r="K1" s="498"/>
      <c r="L1" s="498"/>
      <c r="M1" s="498"/>
      <c r="N1" s="498"/>
      <c r="O1" s="498"/>
      <c r="P1" s="498"/>
      <c r="Q1" s="361"/>
      <c r="R1" s="362"/>
    </row>
    <row r="2" spans="1:18" ht="15.75" thickBot="1" x14ac:dyDescent="0.3">
      <c r="A2" s="59"/>
      <c r="B2" s="33"/>
      <c r="C2" s="34"/>
      <c r="D2" s="33"/>
      <c r="E2" s="33"/>
      <c r="F2" s="33"/>
      <c r="G2" s="33"/>
      <c r="H2" s="33"/>
      <c r="I2" s="33"/>
      <c r="J2" s="33"/>
      <c r="K2" s="33"/>
      <c r="L2" s="33"/>
      <c r="M2" s="33"/>
      <c r="N2" s="363"/>
      <c r="O2" s="363"/>
      <c r="P2" s="363"/>
      <c r="Q2" s="363"/>
      <c r="R2" s="362"/>
    </row>
    <row r="3" spans="1:18" x14ac:dyDescent="0.25">
      <c r="A3" s="112" t="s">
        <v>157</v>
      </c>
      <c r="B3" s="499" t="s">
        <v>158</v>
      </c>
      <c r="C3" s="499"/>
      <c r="D3" s="499"/>
      <c r="E3" s="499"/>
      <c r="F3" s="499"/>
      <c r="G3" s="499"/>
      <c r="H3" s="499"/>
      <c r="I3" s="499"/>
      <c r="J3" s="499"/>
      <c r="K3" s="499"/>
      <c r="L3" s="499"/>
      <c r="M3" s="500" t="s">
        <v>34</v>
      </c>
      <c r="N3" s="501"/>
      <c r="O3" s="502" t="s">
        <v>159</v>
      </c>
      <c r="P3" s="503"/>
      <c r="Q3" s="29"/>
      <c r="R3" s="29"/>
    </row>
    <row r="4" spans="1:18" ht="15.75" thickBot="1" x14ac:dyDescent="0.3">
      <c r="A4" s="76"/>
      <c r="B4" s="362"/>
      <c r="C4" s="364"/>
      <c r="D4" s="362"/>
      <c r="E4" s="362"/>
      <c r="F4" s="362"/>
      <c r="G4" s="362"/>
      <c r="H4" s="365"/>
      <c r="I4" s="365"/>
      <c r="J4" s="365"/>
      <c r="K4" s="362"/>
      <c r="L4" s="362"/>
      <c r="M4" s="362"/>
      <c r="N4" s="362"/>
      <c r="O4" s="362"/>
      <c r="P4" s="362"/>
      <c r="Q4" s="362"/>
      <c r="R4" s="362"/>
    </row>
    <row r="5" spans="1:18" x14ac:dyDescent="0.25">
      <c r="A5" s="471" t="s">
        <v>71</v>
      </c>
      <c r="B5" s="471" t="s">
        <v>72</v>
      </c>
      <c r="C5" s="471" t="s">
        <v>1</v>
      </c>
      <c r="D5" s="471"/>
      <c r="E5" s="504" t="s">
        <v>73</v>
      </c>
      <c r="F5" s="505"/>
      <c r="G5" s="505"/>
      <c r="H5" s="505"/>
      <c r="I5" s="505"/>
      <c r="J5" s="505"/>
      <c r="K5" s="492" t="s">
        <v>74</v>
      </c>
      <c r="L5" s="492" t="s">
        <v>75</v>
      </c>
      <c r="M5" s="492" t="s">
        <v>35</v>
      </c>
      <c r="N5" s="485" t="s">
        <v>36</v>
      </c>
      <c r="O5" s="485"/>
      <c r="P5" s="485"/>
      <c r="Q5" s="485"/>
      <c r="R5" s="485"/>
    </row>
    <row r="6" spans="1:18" x14ac:dyDescent="0.25">
      <c r="A6" s="471"/>
      <c r="B6" s="471"/>
      <c r="C6" s="471"/>
      <c r="D6" s="471"/>
      <c r="E6" s="506"/>
      <c r="F6" s="507"/>
      <c r="G6" s="507"/>
      <c r="H6" s="507"/>
      <c r="I6" s="507"/>
      <c r="J6" s="507"/>
      <c r="K6" s="491"/>
      <c r="L6" s="491"/>
      <c r="M6" s="491"/>
      <c r="N6" s="471" t="s">
        <v>37</v>
      </c>
      <c r="O6" s="471"/>
      <c r="P6" s="471"/>
      <c r="Q6" s="471"/>
      <c r="R6" s="471"/>
    </row>
    <row r="7" spans="1:18" x14ac:dyDescent="0.25">
      <c r="A7" s="471"/>
      <c r="B7" s="471"/>
      <c r="C7" s="471"/>
      <c r="D7" s="471"/>
      <c r="E7" s="483" t="s">
        <v>31</v>
      </c>
      <c r="F7" s="483" t="s">
        <v>52</v>
      </c>
      <c r="G7" s="483" t="s">
        <v>32</v>
      </c>
      <c r="H7" s="471" t="s">
        <v>64</v>
      </c>
      <c r="I7" s="471" t="s">
        <v>65</v>
      </c>
      <c r="J7" s="471" t="s">
        <v>66</v>
      </c>
      <c r="K7" s="491"/>
      <c r="L7" s="491"/>
      <c r="M7" s="491"/>
      <c r="N7" s="483" t="s">
        <v>38</v>
      </c>
      <c r="O7" s="471" t="s">
        <v>39</v>
      </c>
      <c r="P7" s="471"/>
      <c r="Q7" s="483" t="s">
        <v>40</v>
      </c>
      <c r="R7" s="483" t="s">
        <v>41</v>
      </c>
    </row>
    <row r="8" spans="1:18" ht="30" x14ac:dyDescent="0.25">
      <c r="A8" s="471"/>
      <c r="B8" s="471"/>
      <c r="C8" s="471"/>
      <c r="D8" s="471"/>
      <c r="E8" s="484"/>
      <c r="F8" s="484"/>
      <c r="G8" s="484"/>
      <c r="H8" s="471"/>
      <c r="I8" s="471"/>
      <c r="J8" s="471"/>
      <c r="K8" s="484"/>
      <c r="L8" s="484"/>
      <c r="M8" s="484"/>
      <c r="N8" s="484"/>
      <c r="O8" s="351" t="s">
        <v>42</v>
      </c>
      <c r="P8" s="351" t="s">
        <v>43</v>
      </c>
      <c r="Q8" s="484"/>
      <c r="R8" s="484"/>
    </row>
    <row r="9" spans="1:18" x14ac:dyDescent="0.25">
      <c r="A9" s="479" t="s">
        <v>3</v>
      </c>
      <c r="B9" s="459"/>
      <c r="C9" s="80" t="s">
        <v>4</v>
      </c>
      <c r="D9" s="81">
        <v>214</v>
      </c>
      <c r="E9" s="81"/>
      <c r="F9" s="81"/>
      <c r="G9" s="81"/>
      <c r="H9" s="82"/>
      <c r="I9" s="82"/>
      <c r="J9" s="82"/>
      <c r="K9" s="457">
        <v>3</v>
      </c>
      <c r="L9" s="457" t="s">
        <v>53</v>
      </c>
      <c r="M9" s="457" t="s">
        <v>44</v>
      </c>
      <c r="N9" s="457"/>
      <c r="O9" s="457"/>
      <c r="P9" s="457"/>
      <c r="Q9" s="455"/>
      <c r="R9" s="457"/>
    </row>
    <row r="10" spans="1:18" x14ac:dyDescent="0.25">
      <c r="A10" s="480"/>
      <c r="B10" s="460"/>
      <c r="C10" s="80" t="s">
        <v>79</v>
      </c>
      <c r="D10" s="81">
        <v>16</v>
      </c>
      <c r="E10" s="81"/>
      <c r="F10" s="81">
        <v>14</v>
      </c>
      <c r="G10" s="81"/>
      <c r="H10" s="82"/>
      <c r="I10" s="82"/>
      <c r="J10" s="82">
        <v>2</v>
      </c>
      <c r="K10" s="458"/>
      <c r="L10" s="458"/>
      <c r="M10" s="458"/>
      <c r="N10" s="458"/>
      <c r="O10" s="458"/>
      <c r="P10" s="458"/>
      <c r="Q10" s="456"/>
      <c r="R10" s="458"/>
    </row>
    <row r="11" spans="1:18" x14ac:dyDescent="0.25">
      <c r="A11" s="479" t="s">
        <v>7</v>
      </c>
      <c r="B11" s="459"/>
      <c r="C11" s="80" t="s">
        <v>4</v>
      </c>
      <c r="D11" s="81">
        <v>137</v>
      </c>
      <c r="E11" s="81"/>
      <c r="F11" s="81"/>
      <c r="G11" s="81"/>
      <c r="H11" s="366"/>
      <c r="I11" s="82"/>
      <c r="J11" s="82"/>
      <c r="K11" s="457">
        <v>4</v>
      </c>
      <c r="L11" s="457" t="s">
        <v>54</v>
      </c>
      <c r="M11" s="457" t="s">
        <v>45</v>
      </c>
      <c r="N11" s="457">
        <v>388</v>
      </c>
      <c r="O11" s="457">
        <v>115</v>
      </c>
      <c r="P11" s="457"/>
      <c r="Q11" s="455">
        <v>171174</v>
      </c>
      <c r="R11" s="457"/>
    </row>
    <row r="12" spans="1:18" x14ac:dyDescent="0.25">
      <c r="A12" s="480"/>
      <c r="B12" s="460"/>
      <c r="C12" s="80" t="s">
        <v>79</v>
      </c>
      <c r="D12" s="81">
        <f>SUM(E12:J12)</f>
        <v>126</v>
      </c>
      <c r="E12" s="82">
        <v>2</v>
      </c>
      <c r="F12" s="86">
        <v>35</v>
      </c>
      <c r="G12" s="86">
        <v>9</v>
      </c>
      <c r="H12" s="86">
        <v>15</v>
      </c>
      <c r="I12" s="86">
        <v>17</v>
      </c>
      <c r="J12" s="86">
        <v>48</v>
      </c>
      <c r="K12" s="458"/>
      <c r="L12" s="458"/>
      <c r="M12" s="458"/>
      <c r="N12" s="458"/>
      <c r="O12" s="458"/>
      <c r="P12" s="458"/>
      <c r="Q12" s="456"/>
      <c r="R12" s="458"/>
    </row>
    <row r="13" spans="1:18" x14ac:dyDescent="0.25">
      <c r="A13" s="479" t="s">
        <v>137</v>
      </c>
      <c r="B13" s="459"/>
      <c r="C13" s="80" t="s">
        <v>4</v>
      </c>
      <c r="D13" s="81">
        <v>347</v>
      </c>
      <c r="E13" s="81"/>
      <c r="F13" s="81"/>
      <c r="G13" s="81"/>
      <c r="H13" s="82"/>
      <c r="I13" s="367"/>
      <c r="J13" s="367"/>
      <c r="K13" s="457">
        <v>4</v>
      </c>
      <c r="L13" s="457" t="s">
        <v>55</v>
      </c>
      <c r="M13" s="457" t="s">
        <v>45</v>
      </c>
      <c r="N13" s="457"/>
      <c r="O13" s="457"/>
      <c r="P13" s="457"/>
      <c r="Q13" s="455"/>
      <c r="R13" s="457"/>
    </row>
    <row r="14" spans="1:18" x14ac:dyDescent="0.25">
      <c r="A14" s="480"/>
      <c r="B14" s="460"/>
      <c r="C14" s="80" t="s">
        <v>79</v>
      </c>
      <c r="D14" s="81">
        <f>SUM(E14:J14)</f>
        <v>78</v>
      </c>
      <c r="E14" s="81"/>
      <c r="F14" s="81">
        <v>32</v>
      </c>
      <c r="G14" s="81">
        <v>9</v>
      </c>
      <c r="H14" s="82"/>
      <c r="I14" s="82"/>
      <c r="J14" s="82">
        <v>37</v>
      </c>
      <c r="K14" s="458"/>
      <c r="L14" s="458"/>
      <c r="M14" s="458"/>
      <c r="N14" s="458"/>
      <c r="O14" s="458"/>
      <c r="P14" s="458"/>
      <c r="Q14" s="456"/>
      <c r="R14" s="458"/>
    </row>
    <row r="15" spans="1:18" x14ac:dyDescent="0.25">
      <c r="A15" s="479" t="s">
        <v>8</v>
      </c>
      <c r="B15" s="459"/>
      <c r="C15" s="80" t="s">
        <v>4</v>
      </c>
      <c r="D15" s="81">
        <v>347</v>
      </c>
      <c r="E15" s="129"/>
      <c r="F15" s="81"/>
      <c r="G15" s="81"/>
      <c r="H15" s="368"/>
      <c r="I15" s="369"/>
      <c r="J15" s="369"/>
      <c r="K15" s="457">
        <v>5</v>
      </c>
      <c r="L15" s="457" t="s">
        <v>53</v>
      </c>
      <c r="M15" s="457" t="s">
        <v>46</v>
      </c>
      <c r="N15" s="457"/>
      <c r="O15" s="457"/>
      <c r="P15" s="457"/>
      <c r="Q15" s="455"/>
      <c r="R15" s="457"/>
    </row>
    <row r="16" spans="1:18" x14ac:dyDescent="0.25">
      <c r="A16" s="480"/>
      <c r="B16" s="460"/>
      <c r="C16" s="80" t="s">
        <v>79</v>
      </c>
      <c r="D16" s="81">
        <f>SUM(E16:J16)</f>
        <v>202</v>
      </c>
      <c r="E16" s="81">
        <v>33</v>
      </c>
      <c r="F16" s="81">
        <v>49</v>
      </c>
      <c r="G16" s="81">
        <v>35</v>
      </c>
      <c r="H16" s="82">
        <v>28</v>
      </c>
      <c r="I16" s="86">
        <v>31</v>
      </c>
      <c r="J16" s="86">
        <v>26</v>
      </c>
      <c r="K16" s="458"/>
      <c r="L16" s="458"/>
      <c r="M16" s="458"/>
      <c r="N16" s="458"/>
      <c r="O16" s="458"/>
      <c r="P16" s="458"/>
      <c r="Q16" s="456"/>
      <c r="R16" s="458"/>
    </row>
    <row r="17" spans="1:18" x14ac:dyDescent="0.25">
      <c r="A17" s="479" t="s">
        <v>9</v>
      </c>
      <c r="B17" s="459"/>
      <c r="C17" s="80" t="s">
        <v>4</v>
      </c>
      <c r="D17" s="370">
        <v>3</v>
      </c>
      <c r="E17" s="371"/>
      <c r="F17" s="371"/>
      <c r="G17" s="371"/>
      <c r="H17" s="369"/>
      <c r="I17" s="369"/>
      <c r="J17" s="369"/>
      <c r="K17" s="457">
        <v>2</v>
      </c>
      <c r="L17" s="457" t="s">
        <v>56</v>
      </c>
      <c r="M17" s="457" t="s">
        <v>47</v>
      </c>
      <c r="N17" s="457"/>
      <c r="O17" s="457"/>
      <c r="P17" s="457"/>
      <c r="Q17" s="455"/>
      <c r="R17" s="457"/>
    </row>
    <row r="18" spans="1:18" x14ac:dyDescent="0.25">
      <c r="A18" s="480"/>
      <c r="B18" s="460"/>
      <c r="C18" s="80" t="s">
        <v>79</v>
      </c>
      <c r="D18" s="370">
        <f>SUM(H18:J18)</f>
        <v>0</v>
      </c>
      <c r="E18" s="371"/>
      <c r="F18" s="371"/>
      <c r="G18" s="371"/>
      <c r="H18" s="82"/>
      <c r="I18" s="86"/>
      <c r="J18" s="86"/>
      <c r="K18" s="458"/>
      <c r="L18" s="458"/>
      <c r="M18" s="458"/>
      <c r="N18" s="458"/>
      <c r="O18" s="458"/>
      <c r="P18" s="458"/>
      <c r="Q18" s="456"/>
      <c r="R18" s="458"/>
    </row>
    <row r="19" spans="1:18" x14ac:dyDescent="0.25">
      <c r="A19" s="479" t="s">
        <v>10</v>
      </c>
      <c r="B19" s="459"/>
      <c r="C19" s="80" t="s">
        <v>4</v>
      </c>
      <c r="D19" s="81">
        <v>12</v>
      </c>
      <c r="E19" s="81"/>
      <c r="F19" s="81"/>
      <c r="G19" s="81"/>
      <c r="H19" s="369"/>
      <c r="I19" s="369"/>
      <c r="J19" s="369"/>
      <c r="K19" s="461">
        <v>2</v>
      </c>
      <c r="L19" s="461" t="s">
        <v>56</v>
      </c>
      <c r="M19" s="461" t="s">
        <v>47</v>
      </c>
      <c r="N19" s="457"/>
      <c r="O19" s="457"/>
      <c r="P19" s="457"/>
      <c r="Q19" s="455"/>
      <c r="R19" s="457"/>
    </row>
    <row r="20" spans="1:18" x14ac:dyDescent="0.25">
      <c r="A20" s="480"/>
      <c r="B20" s="460"/>
      <c r="C20" s="80" t="s">
        <v>79</v>
      </c>
      <c r="D20" s="81">
        <f>SUM(E20:J20)</f>
        <v>6</v>
      </c>
      <c r="E20" s="81">
        <v>1</v>
      </c>
      <c r="F20" s="81">
        <v>1</v>
      </c>
      <c r="G20" s="81">
        <v>1</v>
      </c>
      <c r="H20" s="314">
        <v>1</v>
      </c>
      <c r="I20" s="99">
        <v>1</v>
      </c>
      <c r="J20" s="99">
        <v>1</v>
      </c>
      <c r="K20" s="462"/>
      <c r="L20" s="462"/>
      <c r="M20" s="462"/>
      <c r="N20" s="458"/>
      <c r="O20" s="458"/>
      <c r="P20" s="458"/>
      <c r="Q20" s="456"/>
      <c r="R20" s="458"/>
    </row>
    <row r="21" spans="1:18" x14ac:dyDescent="0.25">
      <c r="A21" s="479" t="s">
        <v>138</v>
      </c>
      <c r="B21" s="459"/>
      <c r="C21" s="80" t="s">
        <v>4</v>
      </c>
      <c r="D21" s="81">
        <v>1</v>
      </c>
      <c r="E21" s="81"/>
      <c r="F21" s="81"/>
      <c r="G21" s="81"/>
      <c r="H21" s="372"/>
      <c r="I21" s="373"/>
      <c r="J21" s="373"/>
      <c r="K21" s="461">
        <v>2</v>
      </c>
      <c r="L21" s="461" t="s">
        <v>56</v>
      </c>
      <c r="M21" s="461" t="s">
        <v>47</v>
      </c>
      <c r="N21" s="457"/>
      <c r="O21" s="457"/>
      <c r="P21" s="457"/>
      <c r="Q21" s="455"/>
      <c r="R21" s="457"/>
    </row>
    <row r="22" spans="1:18" x14ac:dyDescent="0.25">
      <c r="A22" s="480"/>
      <c r="B22" s="460"/>
      <c r="C22" s="80" t="s">
        <v>79</v>
      </c>
      <c r="D22" s="81">
        <f>SUM(H22:J22)</f>
        <v>0</v>
      </c>
      <c r="E22" s="81"/>
      <c r="F22" s="81"/>
      <c r="G22" s="81"/>
      <c r="H22" s="314"/>
      <c r="I22" s="99"/>
      <c r="J22" s="99"/>
      <c r="K22" s="462"/>
      <c r="L22" s="462"/>
      <c r="M22" s="462"/>
      <c r="N22" s="458"/>
      <c r="O22" s="458"/>
      <c r="P22" s="458"/>
      <c r="Q22" s="456"/>
      <c r="R22" s="458"/>
    </row>
    <row r="23" spans="1:18" x14ac:dyDescent="0.25">
      <c r="A23" s="479" t="s">
        <v>11</v>
      </c>
      <c r="B23" s="459"/>
      <c r="C23" s="80" t="s">
        <v>4</v>
      </c>
      <c r="D23" s="81">
        <v>2</v>
      </c>
      <c r="E23" s="81"/>
      <c r="F23" s="81"/>
      <c r="G23" s="81"/>
      <c r="H23" s="314"/>
      <c r="I23" s="99"/>
      <c r="J23" s="99"/>
      <c r="K23" s="461">
        <v>2</v>
      </c>
      <c r="L23" s="461" t="s">
        <v>56</v>
      </c>
      <c r="M23" s="461" t="s">
        <v>47</v>
      </c>
      <c r="N23" s="457"/>
      <c r="O23" s="457"/>
      <c r="P23" s="457"/>
      <c r="Q23" s="455"/>
      <c r="R23" s="457"/>
    </row>
    <row r="24" spans="1:18" x14ac:dyDescent="0.25">
      <c r="A24" s="480"/>
      <c r="B24" s="460"/>
      <c r="C24" s="80" t="s">
        <v>79</v>
      </c>
      <c r="D24" s="81">
        <f>SUM(H24:J24)</f>
        <v>0</v>
      </c>
      <c r="E24" s="81"/>
      <c r="F24" s="81"/>
      <c r="G24" s="81"/>
      <c r="H24" s="88"/>
      <c r="I24" s="90"/>
      <c r="J24" s="90"/>
      <c r="K24" s="462"/>
      <c r="L24" s="462"/>
      <c r="M24" s="462"/>
      <c r="N24" s="458"/>
      <c r="O24" s="458"/>
      <c r="P24" s="458"/>
      <c r="Q24" s="456"/>
      <c r="R24" s="458"/>
    </row>
    <row r="25" spans="1:18" x14ac:dyDescent="0.25">
      <c r="A25" s="479" t="s">
        <v>160</v>
      </c>
      <c r="B25" s="459"/>
      <c r="C25" s="80" t="s">
        <v>4</v>
      </c>
      <c r="D25" s="81">
        <v>1</v>
      </c>
      <c r="E25" s="81"/>
      <c r="F25" s="81"/>
      <c r="G25" s="81"/>
      <c r="H25" s="88"/>
      <c r="I25" s="88"/>
      <c r="J25" s="88"/>
      <c r="K25" s="493">
        <v>9</v>
      </c>
      <c r="L25" s="493" t="s">
        <v>57</v>
      </c>
      <c r="M25" s="493" t="s">
        <v>48</v>
      </c>
      <c r="N25" s="457"/>
      <c r="O25" s="457"/>
      <c r="P25" s="457"/>
      <c r="Q25" s="455"/>
      <c r="R25" s="457"/>
    </row>
    <row r="26" spans="1:18" x14ac:dyDescent="0.25">
      <c r="A26" s="480"/>
      <c r="B26" s="460"/>
      <c r="C26" s="80" t="s">
        <v>79</v>
      </c>
      <c r="D26" s="81">
        <f>SUM(H26:J26)</f>
        <v>0</v>
      </c>
      <c r="E26" s="81"/>
      <c r="F26" s="81"/>
      <c r="G26" s="81"/>
      <c r="H26" s="88"/>
      <c r="I26" s="88"/>
      <c r="J26" s="88"/>
      <c r="K26" s="494"/>
      <c r="L26" s="494"/>
      <c r="M26" s="494"/>
      <c r="N26" s="458"/>
      <c r="O26" s="458"/>
      <c r="P26" s="458"/>
      <c r="Q26" s="456"/>
      <c r="R26" s="458"/>
    </row>
    <row r="27" spans="1:18" x14ac:dyDescent="0.25">
      <c r="A27" s="479" t="s">
        <v>141</v>
      </c>
      <c r="B27" s="459"/>
      <c r="C27" s="80" t="s">
        <v>4</v>
      </c>
      <c r="D27" s="81">
        <v>4</v>
      </c>
      <c r="E27" s="81"/>
      <c r="F27" s="81"/>
      <c r="G27" s="81"/>
      <c r="H27" s="88"/>
      <c r="I27" s="90"/>
      <c r="J27" s="374"/>
      <c r="K27" s="493">
        <v>2</v>
      </c>
      <c r="L27" s="493" t="s">
        <v>58</v>
      </c>
      <c r="M27" s="493" t="s">
        <v>47</v>
      </c>
      <c r="N27" s="457"/>
      <c r="O27" s="457"/>
      <c r="P27" s="457"/>
      <c r="Q27" s="455"/>
      <c r="R27" s="457"/>
    </row>
    <row r="28" spans="1:18" x14ac:dyDescent="0.25">
      <c r="A28" s="480"/>
      <c r="B28" s="460"/>
      <c r="C28" s="80" t="s">
        <v>79</v>
      </c>
      <c r="D28" s="81">
        <f>SUM(E28:J28)</f>
        <v>2</v>
      </c>
      <c r="E28" s="81"/>
      <c r="F28" s="81"/>
      <c r="G28" s="81">
        <v>1</v>
      </c>
      <c r="H28" s="88"/>
      <c r="I28" s="90"/>
      <c r="J28" s="90">
        <v>1</v>
      </c>
      <c r="K28" s="494"/>
      <c r="L28" s="494"/>
      <c r="M28" s="494"/>
      <c r="N28" s="458"/>
      <c r="O28" s="458"/>
      <c r="P28" s="458"/>
      <c r="Q28" s="456"/>
      <c r="R28" s="458"/>
    </row>
    <row r="29" spans="1:18" x14ac:dyDescent="0.25">
      <c r="A29" s="479" t="s">
        <v>161</v>
      </c>
      <c r="B29" s="459"/>
      <c r="C29" s="80" t="s">
        <v>4</v>
      </c>
      <c r="D29" s="81">
        <v>0</v>
      </c>
      <c r="E29" s="81"/>
      <c r="F29" s="81"/>
      <c r="G29" s="81"/>
      <c r="H29" s="88"/>
      <c r="I29" s="90"/>
      <c r="J29" s="90"/>
      <c r="K29" s="461">
        <v>9</v>
      </c>
      <c r="L29" s="461" t="s">
        <v>143</v>
      </c>
      <c r="M29" s="461" t="s">
        <v>48</v>
      </c>
      <c r="N29" s="457"/>
      <c r="O29" s="457"/>
      <c r="P29" s="457"/>
      <c r="Q29" s="455"/>
      <c r="R29" s="457"/>
    </row>
    <row r="30" spans="1:18" x14ac:dyDescent="0.25">
      <c r="A30" s="480"/>
      <c r="B30" s="460"/>
      <c r="C30" s="80" t="s">
        <v>79</v>
      </c>
      <c r="D30" s="81">
        <v>0</v>
      </c>
      <c r="E30" s="81"/>
      <c r="F30" s="81"/>
      <c r="G30" s="81"/>
      <c r="H30" s="314">
        <v>1</v>
      </c>
      <c r="I30" s="99">
        <v>1</v>
      </c>
      <c r="J30" s="99"/>
      <c r="K30" s="462"/>
      <c r="L30" s="462"/>
      <c r="M30" s="462"/>
      <c r="N30" s="458"/>
      <c r="O30" s="458"/>
      <c r="P30" s="458"/>
      <c r="Q30" s="456"/>
      <c r="R30" s="458"/>
    </row>
    <row r="31" spans="1:18" x14ac:dyDescent="0.25">
      <c r="A31" s="479" t="s">
        <v>145</v>
      </c>
      <c r="B31" s="459"/>
      <c r="C31" s="80" t="s">
        <v>4</v>
      </c>
      <c r="D31" s="81">
        <f>SUM(E31:J31)</f>
        <v>50</v>
      </c>
      <c r="E31" s="81"/>
      <c r="F31" s="81">
        <v>10</v>
      </c>
      <c r="G31" s="81">
        <v>10</v>
      </c>
      <c r="H31" s="375">
        <v>10</v>
      </c>
      <c r="I31" s="376">
        <v>10</v>
      </c>
      <c r="J31" s="376">
        <v>10</v>
      </c>
      <c r="K31" s="493">
        <v>5</v>
      </c>
      <c r="L31" s="461" t="s">
        <v>58</v>
      </c>
      <c r="M31" s="461" t="s">
        <v>45</v>
      </c>
      <c r="N31" s="457"/>
      <c r="O31" s="457"/>
      <c r="P31" s="457"/>
      <c r="Q31" s="455"/>
      <c r="R31" s="457"/>
    </row>
    <row r="32" spans="1:18" x14ac:dyDescent="0.25">
      <c r="A32" s="480"/>
      <c r="B32" s="460"/>
      <c r="C32" s="80" t="s">
        <v>79</v>
      </c>
      <c r="D32" s="81">
        <f>SUM(E32:J32)</f>
        <v>23</v>
      </c>
      <c r="E32" s="81"/>
      <c r="F32" s="81">
        <v>18</v>
      </c>
      <c r="G32" s="81">
        <v>5</v>
      </c>
      <c r="H32" s="375"/>
      <c r="I32" s="376"/>
      <c r="J32" s="376"/>
      <c r="K32" s="494"/>
      <c r="L32" s="462"/>
      <c r="M32" s="462"/>
      <c r="N32" s="458"/>
      <c r="O32" s="458"/>
      <c r="P32" s="458"/>
      <c r="Q32" s="456"/>
      <c r="R32" s="458"/>
    </row>
    <row r="33" spans="1:18" x14ac:dyDescent="0.25">
      <c r="A33" s="479" t="s">
        <v>148</v>
      </c>
      <c r="B33" s="459"/>
      <c r="C33" s="80" t="s">
        <v>4</v>
      </c>
      <c r="D33" s="81">
        <v>28</v>
      </c>
      <c r="E33" s="81"/>
      <c r="F33" s="81"/>
      <c r="G33" s="81"/>
      <c r="H33" s="375"/>
      <c r="I33" s="376"/>
      <c r="J33" s="376"/>
      <c r="K33" s="457">
        <v>5</v>
      </c>
      <c r="L33" s="457" t="s">
        <v>58</v>
      </c>
      <c r="M33" s="457" t="s">
        <v>49</v>
      </c>
      <c r="N33" s="457"/>
      <c r="O33" s="457"/>
      <c r="P33" s="457"/>
      <c r="Q33" s="455"/>
      <c r="R33" s="457"/>
    </row>
    <row r="34" spans="1:18" x14ac:dyDescent="0.25">
      <c r="A34" s="480"/>
      <c r="B34" s="460"/>
      <c r="C34" s="80" t="s">
        <v>79</v>
      </c>
      <c r="D34" s="81">
        <v>2</v>
      </c>
      <c r="E34" s="81"/>
      <c r="F34" s="81">
        <v>1</v>
      </c>
      <c r="G34" s="81"/>
      <c r="H34" s="375"/>
      <c r="I34" s="376">
        <v>1</v>
      </c>
      <c r="J34" s="376"/>
      <c r="K34" s="458"/>
      <c r="L34" s="458"/>
      <c r="M34" s="458"/>
      <c r="N34" s="458"/>
      <c r="O34" s="458"/>
      <c r="P34" s="458"/>
      <c r="Q34" s="456"/>
      <c r="R34" s="458"/>
    </row>
    <row r="35" spans="1:18" x14ac:dyDescent="0.25">
      <c r="A35" s="481" t="s">
        <v>149</v>
      </c>
      <c r="B35" s="459"/>
      <c r="C35" s="80" t="s">
        <v>4</v>
      </c>
      <c r="D35" s="81">
        <v>4</v>
      </c>
      <c r="E35" s="81"/>
      <c r="F35" s="81"/>
      <c r="G35" s="81"/>
      <c r="H35" s="82"/>
      <c r="I35" s="82"/>
      <c r="J35" s="82"/>
      <c r="K35" s="493">
        <v>7</v>
      </c>
      <c r="L35" s="461" t="s">
        <v>162</v>
      </c>
      <c r="M35" s="461" t="s">
        <v>49</v>
      </c>
      <c r="N35" s="457"/>
      <c r="O35" s="457"/>
      <c r="P35" s="457"/>
      <c r="Q35" s="455"/>
      <c r="R35" s="457"/>
    </row>
    <row r="36" spans="1:18" x14ac:dyDescent="0.25">
      <c r="A36" s="482"/>
      <c r="B36" s="460"/>
      <c r="C36" s="80" t="s">
        <v>79</v>
      </c>
      <c r="D36" s="81">
        <f>SUM(H36:J36)</f>
        <v>8</v>
      </c>
      <c r="E36" s="81"/>
      <c r="F36" s="81"/>
      <c r="G36" s="81"/>
      <c r="H36" s="82"/>
      <c r="I36" s="82"/>
      <c r="J36" s="82">
        <v>8</v>
      </c>
      <c r="K36" s="494"/>
      <c r="L36" s="462"/>
      <c r="M36" s="462"/>
      <c r="N36" s="458"/>
      <c r="O36" s="458"/>
      <c r="P36" s="458"/>
      <c r="Q36" s="456"/>
      <c r="R36" s="458"/>
    </row>
    <row r="37" spans="1:18" x14ac:dyDescent="0.25">
      <c r="A37" s="481" t="s">
        <v>150</v>
      </c>
      <c r="B37" s="459"/>
      <c r="C37" s="80" t="s">
        <v>4</v>
      </c>
      <c r="D37" s="81">
        <v>7</v>
      </c>
      <c r="E37" s="81"/>
      <c r="F37" s="81"/>
      <c r="G37" s="81"/>
      <c r="H37" s="82"/>
      <c r="I37" s="82">
        <v>21</v>
      </c>
      <c r="J37" s="82"/>
      <c r="K37" s="493">
        <v>7</v>
      </c>
      <c r="L37" s="461" t="s">
        <v>59</v>
      </c>
      <c r="M37" s="461" t="s">
        <v>45</v>
      </c>
      <c r="N37" s="457"/>
      <c r="O37" s="457"/>
      <c r="P37" s="457"/>
      <c r="Q37" s="455"/>
      <c r="R37" s="457"/>
    </row>
    <row r="38" spans="1:18" x14ac:dyDescent="0.25">
      <c r="A38" s="482"/>
      <c r="B38" s="460"/>
      <c r="C38" s="80" t="s">
        <v>79</v>
      </c>
      <c r="D38" s="81">
        <f>SUM(E38:J38)</f>
        <v>54</v>
      </c>
      <c r="E38" s="81"/>
      <c r="F38" s="81"/>
      <c r="G38" s="81"/>
      <c r="H38" s="82"/>
      <c r="I38" s="82">
        <v>1</v>
      </c>
      <c r="J38" s="82">
        <v>53</v>
      </c>
      <c r="K38" s="494"/>
      <c r="L38" s="462"/>
      <c r="M38" s="462"/>
      <c r="N38" s="458"/>
      <c r="O38" s="458"/>
      <c r="P38" s="458"/>
      <c r="Q38" s="456"/>
      <c r="R38" s="458"/>
    </row>
    <row r="39" spans="1:18" x14ac:dyDescent="0.25">
      <c r="A39" s="479" t="s">
        <v>151</v>
      </c>
      <c r="B39" s="459"/>
      <c r="C39" s="80" t="s">
        <v>4</v>
      </c>
      <c r="D39" s="81">
        <v>8</v>
      </c>
      <c r="E39" s="81"/>
      <c r="F39" s="81"/>
      <c r="G39" s="81"/>
      <c r="H39" s="375"/>
      <c r="I39" s="376"/>
      <c r="J39" s="376"/>
      <c r="K39" s="457">
        <v>10</v>
      </c>
      <c r="L39" s="457" t="s">
        <v>60</v>
      </c>
      <c r="M39" s="457" t="s">
        <v>45</v>
      </c>
      <c r="N39" s="457"/>
      <c r="O39" s="457"/>
      <c r="P39" s="457"/>
      <c r="Q39" s="455"/>
      <c r="R39" s="457"/>
    </row>
    <row r="40" spans="1:18" x14ac:dyDescent="0.25">
      <c r="A40" s="480"/>
      <c r="B40" s="460"/>
      <c r="C40" s="80" t="s">
        <v>79</v>
      </c>
      <c r="D40" s="81"/>
      <c r="E40" s="81"/>
      <c r="F40" s="81"/>
      <c r="G40" s="81"/>
      <c r="H40" s="375"/>
      <c r="I40" s="376"/>
      <c r="J40" s="376"/>
      <c r="K40" s="458"/>
      <c r="L40" s="458"/>
      <c r="M40" s="458"/>
      <c r="N40" s="458"/>
      <c r="O40" s="458"/>
      <c r="P40" s="458"/>
      <c r="Q40" s="456"/>
      <c r="R40" s="458"/>
    </row>
    <row r="41" spans="1:18" x14ac:dyDescent="0.25">
      <c r="A41" s="479" t="s">
        <v>152</v>
      </c>
      <c r="B41" s="459"/>
      <c r="C41" s="80" t="s">
        <v>4</v>
      </c>
      <c r="D41" s="81">
        <v>294000</v>
      </c>
      <c r="E41" s="81"/>
      <c r="F41" s="81"/>
      <c r="G41" s="81"/>
      <c r="H41" s="376"/>
      <c r="I41" s="376"/>
      <c r="J41" s="377"/>
      <c r="K41" s="461">
        <v>6</v>
      </c>
      <c r="L41" s="461" t="s">
        <v>61</v>
      </c>
      <c r="M41" s="461" t="s">
        <v>45</v>
      </c>
      <c r="N41" s="457"/>
      <c r="O41" s="457"/>
      <c r="P41" s="495" t="s">
        <v>163</v>
      </c>
      <c r="Q41" s="455"/>
      <c r="R41" s="457"/>
    </row>
    <row r="42" spans="1:18" x14ac:dyDescent="0.25">
      <c r="A42" s="480"/>
      <c r="B42" s="460"/>
      <c r="C42" s="80" t="s">
        <v>79</v>
      </c>
      <c r="D42" s="94">
        <f>SUM(E42:I42)</f>
        <v>185750</v>
      </c>
      <c r="E42" s="94">
        <v>8000</v>
      </c>
      <c r="F42" s="94">
        <v>100500</v>
      </c>
      <c r="G42" s="94">
        <v>47250</v>
      </c>
      <c r="H42" s="94">
        <v>0</v>
      </c>
      <c r="I42" s="94">
        <v>30000</v>
      </c>
      <c r="J42" s="378"/>
      <c r="K42" s="462"/>
      <c r="L42" s="462"/>
      <c r="M42" s="462"/>
      <c r="N42" s="458"/>
      <c r="O42" s="458"/>
      <c r="P42" s="496"/>
      <c r="Q42" s="456"/>
      <c r="R42" s="458"/>
    </row>
    <row r="43" spans="1:18" x14ac:dyDescent="0.25">
      <c r="A43" s="479" t="s">
        <v>153</v>
      </c>
      <c r="B43" s="459"/>
      <c r="C43" s="80" t="s">
        <v>4</v>
      </c>
      <c r="D43" s="81">
        <v>1559</v>
      </c>
      <c r="E43" s="81"/>
      <c r="F43" s="81"/>
      <c r="G43" s="81"/>
      <c r="H43" s="379"/>
      <c r="I43" s="379"/>
      <c r="J43" s="379"/>
      <c r="K43" s="461">
        <v>6</v>
      </c>
      <c r="L43" s="461" t="s">
        <v>62</v>
      </c>
      <c r="M43" s="461" t="s">
        <v>45</v>
      </c>
      <c r="N43" s="457"/>
      <c r="O43" s="457"/>
      <c r="P43" s="457"/>
      <c r="Q43" s="455"/>
      <c r="R43" s="457"/>
    </row>
    <row r="44" spans="1:18" ht="34.5" customHeight="1" x14ac:dyDescent="0.25">
      <c r="A44" s="480"/>
      <c r="B44" s="460"/>
      <c r="C44" s="80" t="s">
        <v>79</v>
      </c>
      <c r="D44" s="81">
        <f>SUM(H44:J44)</f>
        <v>0</v>
      </c>
      <c r="E44" s="81"/>
      <c r="F44" s="380"/>
      <c r="G44" s="380"/>
      <c r="H44" s="379"/>
      <c r="I44" s="379"/>
      <c r="J44" s="379"/>
      <c r="K44" s="462"/>
      <c r="L44" s="462"/>
      <c r="M44" s="462"/>
      <c r="N44" s="458"/>
      <c r="O44" s="458"/>
      <c r="P44" s="458"/>
      <c r="Q44" s="456"/>
      <c r="R44" s="458"/>
    </row>
    <row r="45" spans="1:18" x14ac:dyDescent="0.25">
      <c r="A45" s="479" t="s">
        <v>154</v>
      </c>
      <c r="B45" s="459"/>
      <c r="C45" s="80" t="s">
        <v>4</v>
      </c>
      <c r="D45" s="81">
        <v>22</v>
      </c>
      <c r="E45" s="81"/>
      <c r="F45" s="81"/>
      <c r="G45" s="81"/>
      <c r="H45" s="379"/>
      <c r="I45" s="379"/>
      <c r="J45" s="379"/>
      <c r="K45" s="493">
        <v>6</v>
      </c>
      <c r="L45" s="493" t="s">
        <v>63</v>
      </c>
      <c r="M45" s="493" t="s">
        <v>50</v>
      </c>
      <c r="N45" s="457"/>
      <c r="O45" s="457"/>
      <c r="P45" s="457"/>
      <c r="Q45" s="455"/>
      <c r="R45" s="457"/>
    </row>
    <row r="46" spans="1:18" x14ac:dyDescent="0.25">
      <c r="A46" s="480"/>
      <c r="B46" s="460"/>
      <c r="C46" s="80" t="s">
        <v>79</v>
      </c>
      <c r="D46" s="81">
        <f>SUM(E46:J46)</f>
        <v>82</v>
      </c>
      <c r="E46" s="81">
        <v>12</v>
      </c>
      <c r="F46" s="81">
        <v>15</v>
      </c>
      <c r="G46" s="81">
        <v>4</v>
      </c>
      <c r="H46" s="379">
        <v>15</v>
      </c>
      <c r="I46" s="379">
        <v>15</v>
      </c>
      <c r="J46" s="379">
        <v>21</v>
      </c>
      <c r="K46" s="494"/>
      <c r="L46" s="494"/>
      <c r="M46" s="494"/>
      <c r="N46" s="458"/>
      <c r="O46" s="458"/>
      <c r="P46" s="458"/>
      <c r="Q46" s="456"/>
      <c r="R46" s="458"/>
    </row>
    <row r="47" spans="1:18" x14ac:dyDescent="0.25">
      <c r="A47" s="479" t="s">
        <v>156</v>
      </c>
      <c r="B47" s="459"/>
      <c r="C47" s="80" t="s">
        <v>4</v>
      </c>
      <c r="D47" s="81">
        <v>122</v>
      </c>
      <c r="E47" s="81"/>
      <c r="F47" s="81"/>
      <c r="G47" s="81"/>
      <c r="H47" s="379"/>
      <c r="I47" s="379"/>
      <c r="J47" s="379"/>
      <c r="K47" s="493">
        <v>8</v>
      </c>
      <c r="L47" s="493" t="s">
        <v>53</v>
      </c>
      <c r="M47" s="493" t="s">
        <v>50</v>
      </c>
      <c r="N47" s="457"/>
      <c r="O47" s="457"/>
      <c r="P47" s="457"/>
      <c r="Q47" s="455"/>
      <c r="R47" s="457"/>
    </row>
    <row r="48" spans="1:18" ht="38.25" customHeight="1" x14ac:dyDescent="0.25">
      <c r="A48" s="480"/>
      <c r="B48" s="460"/>
      <c r="C48" s="80" t="s">
        <v>79</v>
      </c>
      <c r="D48" s="81">
        <v>30</v>
      </c>
      <c r="E48" s="81"/>
      <c r="F48" s="81">
        <v>30</v>
      </c>
      <c r="G48" s="81"/>
      <c r="H48" s="379"/>
      <c r="I48" s="379"/>
      <c r="J48" s="379"/>
      <c r="K48" s="494"/>
      <c r="L48" s="494"/>
      <c r="M48" s="494"/>
      <c r="N48" s="458"/>
      <c r="O48" s="458"/>
      <c r="P48" s="458"/>
      <c r="Q48" s="456"/>
      <c r="R48" s="458"/>
    </row>
    <row r="49" spans="1:18" x14ac:dyDescent="0.25">
      <c r="A49" s="479" t="s">
        <v>13</v>
      </c>
      <c r="B49" s="459"/>
      <c r="C49" s="80" t="s">
        <v>4</v>
      </c>
      <c r="D49" s="81">
        <v>9</v>
      </c>
      <c r="E49" s="81"/>
      <c r="F49" s="81"/>
      <c r="G49" s="81"/>
      <c r="H49" s="381"/>
      <c r="I49" s="381"/>
      <c r="J49" s="381"/>
      <c r="K49" s="493">
        <v>8</v>
      </c>
      <c r="L49" s="493" t="s">
        <v>57</v>
      </c>
      <c r="M49" s="493" t="s">
        <v>48</v>
      </c>
      <c r="N49" s="457"/>
      <c r="O49" s="457"/>
      <c r="P49" s="457"/>
      <c r="Q49" s="455"/>
      <c r="R49" s="457"/>
    </row>
    <row r="50" spans="1:18" x14ac:dyDescent="0.25">
      <c r="A50" s="480"/>
      <c r="B50" s="460"/>
      <c r="C50" s="80" t="s">
        <v>79</v>
      </c>
      <c r="D50" s="81">
        <v>20</v>
      </c>
      <c r="E50" s="81"/>
      <c r="F50" s="81"/>
      <c r="G50" s="81">
        <v>20</v>
      </c>
      <c r="H50" s="381"/>
      <c r="I50" s="381"/>
      <c r="J50" s="381"/>
      <c r="K50" s="494"/>
      <c r="L50" s="494"/>
      <c r="M50" s="494"/>
      <c r="N50" s="458"/>
      <c r="O50" s="458"/>
      <c r="P50" s="458"/>
      <c r="Q50" s="456"/>
      <c r="R50" s="458"/>
    </row>
    <row r="51" spans="1:18" x14ac:dyDescent="0.25">
      <c r="A51" s="115"/>
      <c r="B51" s="116"/>
      <c r="C51" s="117"/>
      <c r="D51" s="118"/>
      <c r="E51" s="118"/>
      <c r="F51" s="118"/>
      <c r="G51" s="118"/>
      <c r="H51" s="119"/>
      <c r="I51" s="119"/>
      <c r="J51" s="119"/>
      <c r="K51" s="120"/>
      <c r="L51" s="120"/>
      <c r="M51" s="120"/>
      <c r="N51" s="121"/>
      <c r="O51" s="121"/>
      <c r="P51" s="121"/>
      <c r="Q51" s="122"/>
      <c r="R51" s="121"/>
    </row>
    <row r="52" spans="1:18" x14ac:dyDescent="0.25">
      <c r="A52" s="115"/>
      <c r="B52" s="116"/>
      <c r="C52" s="117"/>
      <c r="D52" s="118"/>
      <c r="E52" s="118"/>
      <c r="F52" s="118"/>
      <c r="G52" s="118"/>
      <c r="H52" s="119"/>
      <c r="I52" s="119"/>
      <c r="J52" s="119"/>
      <c r="K52" s="120"/>
      <c r="L52" s="120"/>
      <c r="M52" s="120"/>
      <c r="N52" s="121"/>
      <c r="O52" s="121"/>
      <c r="P52" s="121"/>
      <c r="Q52" s="122"/>
      <c r="R52" s="121"/>
    </row>
  </sheetData>
  <sheetProtection password="C71F" sheet="1" objects="1" scenarios="1"/>
  <mergeCells count="233">
    <mergeCell ref="A1:P1"/>
    <mergeCell ref="B3:L3"/>
    <mergeCell ref="M3:N3"/>
    <mergeCell ref="O3:P3"/>
    <mergeCell ref="A5:A8"/>
    <mergeCell ref="B5:B8"/>
    <mergeCell ref="C5:D8"/>
    <mergeCell ref="E5:J6"/>
    <mergeCell ref="K5:K8"/>
    <mergeCell ref="L5:L8"/>
    <mergeCell ref="O7:P7"/>
    <mergeCell ref="Q7:Q8"/>
    <mergeCell ref="R7:R8"/>
    <mergeCell ref="A9:A10"/>
    <mergeCell ref="B9:B10"/>
    <mergeCell ref="K9:K10"/>
    <mergeCell ref="L9:L10"/>
    <mergeCell ref="M9:M10"/>
    <mergeCell ref="N9:N10"/>
    <mergeCell ref="O9:O10"/>
    <mergeCell ref="M5:M8"/>
    <mergeCell ref="N5:R5"/>
    <mergeCell ref="N6:R6"/>
    <mergeCell ref="E7:E8"/>
    <mergeCell ref="F7:F8"/>
    <mergeCell ref="G7:G8"/>
    <mergeCell ref="H7:H8"/>
    <mergeCell ref="I7:I8"/>
    <mergeCell ref="J7:J8"/>
    <mergeCell ref="N7:N8"/>
    <mergeCell ref="P9:P10"/>
    <mergeCell ref="Q9:Q10"/>
    <mergeCell ref="R9:R10"/>
    <mergeCell ref="R11:R12"/>
    <mergeCell ref="A13:A14"/>
    <mergeCell ref="B13:B14"/>
    <mergeCell ref="K13:K14"/>
    <mergeCell ref="L13:L14"/>
    <mergeCell ref="M13:M14"/>
    <mergeCell ref="N13:N14"/>
    <mergeCell ref="O13:O14"/>
    <mergeCell ref="P13:P14"/>
    <mergeCell ref="Q13:Q14"/>
    <mergeCell ref="R13:R14"/>
    <mergeCell ref="A11:A12"/>
    <mergeCell ref="B11:B12"/>
    <mergeCell ref="K11:K12"/>
    <mergeCell ref="L11:L12"/>
    <mergeCell ref="M11:M12"/>
    <mergeCell ref="N11:N12"/>
    <mergeCell ref="O11:O12"/>
    <mergeCell ref="P11:P12"/>
    <mergeCell ref="Q11:Q12"/>
    <mergeCell ref="R15:R16"/>
    <mergeCell ref="A17:A18"/>
    <mergeCell ref="B17:B18"/>
    <mergeCell ref="K17:K18"/>
    <mergeCell ref="L17:L18"/>
    <mergeCell ref="M17:M18"/>
    <mergeCell ref="N17:N18"/>
    <mergeCell ref="O17:O18"/>
    <mergeCell ref="P17:P18"/>
    <mergeCell ref="Q17:Q18"/>
    <mergeCell ref="R17:R18"/>
    <mergeCell ref="A15:A16"/>
    <mergeCell ref="B15:B16"/>
    <mergeCell ref="K15:K16"/>
    <mergeCell ref="L15:L16"/>
    <mergeCell ref="M15:M16"/>
    <mergeCell ref="N15:N16"/>
    <mergeCell ref="O15:O16"/>
    <mergeCell ref="P15:P16"/>
    <mergeCell ref="Q15:Q16"/>
    <mergeCell ref="R19:R20"/>
    <mergeCell ref="A21:A22"/>
    <mergeCell ref="B21:B22"/>
    <mergeCell ref="K21:K22"/>
    <mergeCell ref="L21:L22"/>
    <mergeCell ref="M21:M22"/>
    <mergeCell ref="N21:N22"/>
    <mergeCell ref="O21:O22"/>
    <mergeCell ref="P21:P22"/>
    <mergeCell ref="Q21:Q22"/>
    <mergeCell ref="R21:R22"/>
    <mergeCell ref="A19:A20"/>
    <mergeCell ref="B19:B20"/>
    <mergeCell ref="K19:K20"/>
    <mergeCell ref="L19:L20"/>
    <mergeCell ref="M19:M20"/>
    <mergeCell ref="N19:N20"/>
    <mergeCell ref="O19:O20"/>
    <mergeCell ref="P19:P20"/>
    <mergeCell ref="Q19:Q20"/>
    <mergeCell ref="R23:R24"/>
    <mergeCell ref="A25:A26"/>
    <mergeCell ref="B25:B26"/>
    <mergeCell ref="K25:K26"/>
    <mergeCell ref="L25:L26"/>
    <mergeCell ref="M25:M26"/>
    <mergeCell ref="N25:N26"/>
    <mergeCell ref="O25:O26"/>
    <mergeCell ref="P25:P26"/>
    <mergeCell ref="Q25:Q26"/>
    <mergeCell ref="R25:R26"/>
    <mergeCell ref="A23:A24"/>
    <mergeCell ref="B23:B24"/>
    <mergeCell ref="K23:K24"/>
    <mergeCell ref="L23:L24"/>
    <mergeCell ref="M23:M24"/>
    <mergeCell ref="N23:N24"/>
    <mergeCell ref="O23:O24"/>
    <mergeCell ref="P23:P24"/>
    <mergeCell ref="Q23:Q24"/>
    <mergeCell ref="R27:R28"/>
    <mergeCell ref="A29:A30"/>
    <mergeCell ref="B29:B30"/>
    <mergeCell ref="K29:K30"/>
    <mergeCell ref="L29:L30"/>
    <mergeCell ref="M29:M30"/>
    <mergeCell ref="N29:N30"/>
    <mergeCell ref="O29:O30"/>
    <mergeCell ref="P29:P30"/>
    <mergeCell ref="Q29:Q30"/>
    <mergeCell ref="R29:R30"/>
    <mergeCell ref="A27:A28"/>
    <mergeCell ref="B27:B28"/>
    <mergeCell ref="K27:K28"/>
    <mergeCell ref="L27:L28"/>
    <mergeCell ref="M27:M28"/>
    <mergeCell ref="N27:N28"/>
    <mergeCell ref="O27:O28"/>
    <mergeCell ref="P27:P28"/>
    <mergeCell ref="Q27:Q28"/>
    <mergeCell ref="R31:R32"/>
    <mergeCell ref="A33:A34"/>
    <mergeCell ref="B33:B34"/>
    <mergeCell ref="K33:K34"/>
    <mergeCell ref="L33:L34"/>
    <mergeCell ref="M33:M34"/>
    <mergeCell ref="N33:N34"/>
    <mergeCell ref="O33:O34"/>
    <mergeCell ref="P33:P34"/>
    <mergeCell ref="Q33:Q34"/>
    <mergeCell ref="R33:R34"/>
    <mergeCell ref="A31:A32"/>
    <mergeCell ref="B31:B32"/>
    <mergeCell ref="K31:K32"/>
    <mergeCell ref="L31:L32"/>
    <mergeCell ref="M31:M32"/>
    <mergeCell ref="N31:N32"/>
    <mergeCell ref="O31:O32"/>
    <mergeCell ref="P31:P32"/>
    <mergeCell ref="Q31:Q32"/>
    <mergeCell ref="R35:R36"/>
    <mergeCell ref="A37:A38"/>
    <mergeCell ref="B37:B38"/>
    <mergeCell ref="K37:K38"/>
    <mergeCell ref="L37:L38"/>
    <mergeCell ref="M37:M38"/>
    <mergeCell ref="N37:N38"/>
    <mergeCell ref="O37:O38"/>
    <mergeCell ref="P37:P38"/>
    <mergeCell ref="Q37:Q38"/>
    <mergeCell ref="R37:R38"/>
    <mergeCell ref="A35:A36"/>
    <mergeCell ref="B35:B36"/>
    <mergeCell ref="K35:K36"/>
    <mergeCell ref="L35:L36"/>
    <mergeCell ref="M35:M36"/>
    <mergeCell ref="N35:N36"/>
    <mergeCell ref="O35:O36"/>
    <mergeCell ref="P35:P36"/>
    <mergeCell ref="Q35:Q36"/>
    <mergeCell ref="R39:R40"/>
    <mergeCell ref="A41:A42"/>
    <mergeCell ref="B41:B42"/>
    <mergeCell ref="K41:K42"/>
    <mergeCell ref="L41:L42"/>
    <mergeCell ref="M41:M42"/>
    <mergeCell ref="N41:N42"/>
    <mergeCell ref="O41:O42"/>
    <mergeCell ref="P41:P42"/>
    <mergeCell ref="Q41:Q42"/>
    <mergeCell ref="R41:R42"/>
    <mergeCell ref="A39:A40"/>
    <mergeCell ref="B39:B40"/>
    <mergeCell ref="K39:K40"/>
    <mergeCell ref="L39:L40"/>
    <mergeCell ref="M39:M40"/>
    <mergeCell ref="N39:N40"/>
    <mergeCell ref="O39:O40"/>
    <mergeCell ref="P39:P40"/>
    <mergeCell ref="Q39:Q40"/>
    <mergeCell ref="R43:R44"/>
    <mergeCell ref="A45:A46"/>
    <mergeCell ref="B45:B46"/>
    <mergeCell ref="K45:K46"/>
    <mergeCell ref="L45:L46"/>
    <mergeCell ref="M45:M46"/>
    <mergeCell ref="N45:N46"/>
    <mergeCell ref="O45:O46"/>
    <mergeCell ref="P45:P46"/>
    <mergeCell ref="Q45:Q46"/>
    <mergeCell ref="R45:R46"/>
    <mergeCell ref="A43:A44"/>
    <mergeCell ref="B43:B44"/>
    <mergeCell ref="K43:K44"/>
    <mergeCell ref="L43:L44"/>
    <mergeCell ref="M43:M44"/>
    <mergeCell ref="N43:N44"/>
    <mergeCell ref="O43:O44"/>
    <mergeCell ref="P43:P44"/>
    <mergeCell ref="Q43:Q44"/>
    <mergeCell ref="R49:R50"/>
    <mergeCell ref="P47:P48"/>
    <mergeCell ref="Q47:Q48"/>
    <mergeCell ref="R47:R48"/>
    <mergeCell ref="A49:A50"/>
    <mergeCell ref="B49:B50"/>
    <mergeCell ref="K49:K50"/>
    <mergeCell ref="L49:L50"/>
    <mergeCell ref="M49:M50"/>
    <mergeCell ref="N49:N50"/>
    <mergeCell ref="O49:O50"/>
    <mergeCell ref="A47:A48"/>
    <mergeCell ref="B47:B48"/>
    <mergeCell ref="K47:K48"/>
    <mergeCell ref="L47:L48"/>
    <mergeCell ref="M47:M48"/>
    <mergeCell ref="N47:N48"/>
    <mergeCell ref="O47:O48"/>
    <mergeCell ref="P49:P50"/>
    <mergeCell ref="Q49:Q50"/>
  </mergeCells>
  <conditionalFormatting sqref="H20:J26 H39:J40 P41 H49:J51 H41:I41 H28:J34">
    <cfRule type="cellIs" dxfId="421" priority="19" operator="equal">
      <formula>"X"</formula>
    </cfRule>
  </conditionalFormatting>
  <conditionalFormatting sqref="H9:J10">
    <cfRule type="cellIs" dxfId="420" priority="20" operator="equal">
      <formula>"X"</formula>
    </cfRule>
  </conditionalFormatting>
  <conditionalFormatting sqref="H18:J18">
    <cfRule type="cellIs" dxfId="419" priority="18" operator="equal">
      <formula>"X"</formula>
    </cfRule>
  </conditionalFormatting>
  <conditionalFormatting sqref="H37:J38">
    <cfRule type="cellIs" dxfId="418" priority="17" operator="equal">
      <formula>"X"</formula>
    </cfRule>
  </conditionalFormatting>
  <conditionalFormatting sqref="H35:J36">
    <cfRule type="cellIs" dxfId="417" priority="16" operator="equal">
      <formula>"X"</formula>
    </cfRule>
  </conditionalFormatting>
  <conditionalFormatting sqref="H17:J17">
    <cfRule type="cellIs" dxfId="416" priority="15" operator="equal">
      <formula>"X"</formula>
    </cfRule>
  </conditionalFormatting>
  <conditionalFormatting sqref="H19:J19">
    <cfRule type="cellIs" dxfId="415" priority="14" operator="equal">
      <formula>"X"</formula>
    </cfRule>
  </conditionalFormatting>
  <conditionalFormatting sqref="H52:J52">
    <cfRule type="cellIs" dxfId="414" priority="13" operator="equal">
      <formula>"X"</formula>
    </cfRule>
  </conditionalFormatting>
  <conditionalFormatting sqref="I11:J11">
    <cfRule type="cellIs" dxfId="413" priority="12" operator="equal">
      <formula>"X"</formula>
    </cfRule>
  </conditionalFormatting>
  <conditionalFormatting sqref="H14:J14 H13">
    <cfRule type="cellIs" dxfId="412" priority="11" operator="equal">
      <formula>"X"</formula>
    </cfRule>
  </conditionalFormatting>
  <conditionalFormatting sqref="H16:J16">
    <cfRule type="cellIs" dxfId="411" priority="10" operator="equal">
      <formula>"X"</formula>
    </cfRule>
  </conditionalFormatting>
  <conditionalFormatting sqref="I15:J15">
    <cfRule type="cellIs" dxfId="410" priority="9" operator="equal">
      <formula>"X"</formula>
    </cfRule>
  </conditionalFormatting>
  <conditionalFormatting sqref="J41">
    <cfRule type="cellIs" dxfId="409" priority="8" operator="equal">
      <formula>"X"</formula>
    </cfRule>
  </conditionalFormatting>
  <conditionalFormatting sqref="H43:J46">
    <cfRule type="cellIs" dxfId="408" priority="7" operator="equal">
      <formula>"X"</formula>
    </cfRule>
  </conditionalFormatting>
  <conditionalFormatting sqref="H47:J48">
    <cfRule type="cellIs" dxfId="407" priority="6" operator="equal">
      <formula>"X"</formula>
    </cfRule>
  </conditionalFormatting>
  <conditionalFormatting sqref="E12:F12 J12">
    <cfRule type="cellIs" dxfId="406" priority="5" operator="equal">
      <formula>"X"</formula>
    </cfRule>
  </conditionalFormatting>
  <conditionalFormatting sqref="G12">
    <cfRule type="cellIs" dxfId="405" priority="4" operator="equal">
      <formula>"X"</formula>
    </cfRule>
  </conditionalFormatting>
  <conditionalFormatting sqref="H12">
    <cfRule type="cellIs" dxfId="404" priority="3" operator="equal">
      <formula>"X"</formula>
    </cfRule>
  </conditionalFormatting>
  <conditionalFormatting sqref="I12">
    <cfRule type="cellIs" dxfId="403" priority="2" operator="equal">
      <formula>"X"</formula>
    </cfRule>
  </conditionalFormatting>
  <conditionalFormatting sqref="H27:J27">
    <cfRule type="cellIs" dxfId="402" priority="1" operator="equal">
      <formula>"X"</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2"/>
  <sheetViews>
    <sheetView topLeftCell="D33" zoomScale="70" zoomScaleNormal="70" workbookViewId="0">
      <selection activeCell="A25" sqref="A25:A26"/>
    </sheetView>
  </sheetViews>
  <sheetFormatPr baseColWidth="10" defaultRowHeight="15" x14ac:dyDescent="0.25"/>
  <cols>
    <col min="1" max="1" width="94.7109375" customWidth="1"/>
    <col min="2" max="2" width="15.28515625" customWidth="1"/>
    <col min="3" max="3" width="26.85546875" customWidth="1"/>
    <col min="4" max="4" width="18.85546875" customWidth="1"/>
    <col min="5" max="16" width="0" hidden="1" customWidth="1"/>
    <col min="17" max="17" width="11.42578125" style="128"/>
    <col min="18" max="18" width="21.85546875" style="128" customWidth="1"/>
    <col min="19" max="22" width="11.42578125" style="128"/>
    <col min="24" max="24" width="35" customWidth="1"/>
    <col min="25" max="25" width="26.5703125" customWidth="1"/>
    <col min="28" max="28" width="18.140625" customWidth="1"/>
    <col min="29" max="29" width="17" customWidth="1"/>
  </cols>
  <sheetData>
    <row r="1" spans="1:31" x14ac:dyDescent="0.25">
      <c r="A1" s="511" t="s">
        <v>133</v>
      </c>
      <c r="B1" s="512"/>
      <c r="C1" s="512"/>
      <c r="D1" s="512"/>
      <c r="E1" s="512"/>
      <c r="F1" s="512"/>
      <c r="G1" s="512"/>
      <c r="H1" s="512"/>
      <c r="I1" s="512"/>
      <c r="J1" s="512"/>
      <c r="K1" s="512"/>
      <c r="L1" s="512"/>
      <c r="M1" s="512"/>
      <c r="N1" s="512"/>
      <c r="O1" s="512"/>
      <c r="P1" s="512"/>
      <c r="Q1" s="512"/>
      <c r="R1" s="512"/>
      <c r="S1" s="512"/>
      <c r="T1" s="512"/>
      <c r="U1" s="512"/>
      <c r="V1" s="512"/>
      <c r="W1" s="512"/>
      <c r="X1" s="512"/>
      <c r="Y1" s="512"/>
      <c r="Z1" s="361"/>
      <c r="AA1" s="361"/>
      <c r="AB1" s="361"/>
      <c r="AC1" s="361"/>
      <c r="AD1" s="362"/>
      <c r="AE1" s="29"/>
    </row>
    <row r="2" spans="1:31" ht="15.75" thickBot="1" x14ac:dyDescent="0.3">
      <c r="A2" s="32"/>
      <c r="B2" s="33"/>
      <c r="C2" s="34"/>
      <c r="D2" s="33"/>
      <c r="E2" s="33"/>
      <c r="F2" s="33"/>
      <c r="G2" s="33"/>
      <c r="H2" s="33"/>
      <c r="I2" s="33"/>
      <c r="J2" s="33"/>
      <c r="K2" s="33"/>
      <c r="L2" s="33"/>
      <c r="M2" s="33"/>
      <c r="N2" s="33"/>
      <c r="O2" s="33"/>
      <c r="P2" s="33"/>
      <c r="Q2" s="126"/>
      <c r="R2" s="126"/>
      <c r="S2" s="126"/>
      <c r="T2" s="126"/>
      <c r="U2" s="126"/>
      <c r="V2" s="126"/>
      <c r="W2" s="33"/>
      <c r="X2" s="33"/>
      <c r="Y2" s="33"/>
      <c r="Z2" s="363"/>
      <c r="AA2" s="363"/>
      <c r="AB2" s="363"/>
      <c r="AC2" s="363"/>
      <c r="AD2" s="362"/>
      <c r="AE2" s="29"/>
    </row>
    <row r="3" spans="1:31" ht="45" x14ac:dyDescent="0.25">
      <c r="A3" s="488" t="s">
        <v>164</v>
      </c>
      <c r="B3" s="489"/>
      <c r="C3" s="489"/>
      <c r="D3" s="489"/>
      <c r="E3" s="489"/>
      <c r="F3" s="489"/>
      <c r="G3" s="489"/>
      <c r="H3" s="489"/>
      <c r="I3" s="489"/>
      <c r="J3" s="489"/>
      <c r="K3" s="489"/>
      <c r="L3" s="489"/>
      <c r="M3" s="489"/>
      <c r="N3" s="489"/>
      <c r="O3" s="489"/>
      <c r="P3" s="489"/>
      <c r="Q3" s="489"/>
      <c r="R3" s="489"/>
      <c r="S3" s="489"/>
      <c r="T3" s="489"/>
      <c r="U3" s="489"/>
      <c r="V3" s="489"/>
      <c r="W3" s="489"/>
      <c r="X3" s="489"/>
      <c r="Y3" s="490"/>
      <c r="Z3" s="112" t="s">
        <v>34</v>
      </c>
      <c r="AA3" s="124" t="s">
        <v>165</v>
      </c>
      <c r="AB3" s="29"/>
      <c r="AC3" s="29"/>
      <c r="AD3" s="29"/>
      <c r="AE3" s="29"/>
    </row>
    <row r="4" spans="1:31" ht="15.75" thickBot="1" x14ac:dyDescent="0.3">
      <c r="A4" s="362"/>
      <c r="B4" s="362"/>
      <c r="C4" s="364"/>
      <c r="D4" s="362"/>
      <c r="E4" s="362"/>
      <c r="F4" s="362"/>
      <c r="G4" s="362"/>
      <c r="H4" s="362"/>
      <c r="I4" s="362"/>
      <c r="J4" s="362"/>
      <c r="K4" s="362"/>
      <c r="L4" s="362"/>
      <c r="M4" s="362"/>
      <c r="N4" s="362"/>
      <c r="O4" s="362"/>
      <c r="P4" s="362"/>
      <c r="Q4" s="402"/>
      <c r="R4" s="402"/>
      <c r="S4" s="402"/>
      <c r="T4" s="402"/>
      <c r="U4" s="402"/>
      <c r="V4" s="402"/>
      <c r="W4" s="362"/>
      <c r="X4" s="362"/>
      <c r="Y4" s="362"/>
      <c r="Z4" s="362"/>
      <c r="AA4" s="362"/>
      <c r="AB4" s="362"/>
      <c r="AC4" s="362"/>
      <c r="AD4" s="362"/>
      <c r="AE4" s="37"/>
    </row>
    <row r="5" spans="1:31" x14ac:dyDescent="0.25">
      <c r="A5" s="471" t="s">
        <v>71</v>
      </c>
      <c r="B5" s="471" t="s">
        <v>72</v>
      </c>
      <c r="C5" s="471" t="s">
        <v>1</v>
      </c>
      <c r="D5" s="471"/>
      <c r="E5" s="508" t="s">
        <v>166</v>
      </c>
      <c r="F5" s="508" t="s">
        <v>167</v>
      </c>
      <c r="G5" s="508" t="s">
        <v>168</v>
      </c>
      <c r="H5" s="508" t="s">
        <v>169</v>
      </c>
      <c r="I5" s="508" t="s">
        <v>170</v>
      </c>
      <c r="J5" s="508" t="s">
        <v>171</v>
      </c>
      <c r="K5" s="508" t="s">
        <v>172</v>
      </c>
      <c r="L5" s="508" t="s">
        <v>173</v>
      </c>
      <c r="M5" s="508" t="s">
        <v>174</v>
      </c>
      <c r="N5" s="508" t="s">
        <v>175</v>
      </c>
      <c r="O5" s="508" t="s">
        <v>176</v>
      </c>
      <c r="P5" s="508" t="s">
        <v>177</v>
      </c>
      <c r="Q5" s="471" t="s">
        <v>73</v>
      </c>
      <c r="R5" s="471"/>
      <c r="S5" s="471"/>
      <c r="T5" s="471"/>
      <c r="U5" s="471"/>
      <c r="V5" s="471"/>
      <c r="W5" s="492" t="s">
        <v>74</v>
      </c>
      <c r="X5" s="492" t="s">
        <v>75</v>
      </c>
      <c r="Y5" s="492" t="s">
        <v>35</v>
      </c>
      <c r="Z5" s="485" t="s">
        <v>36</v>
      </c>
      <c r="AA5" s="485"/>
      <c r="AB5" s="485"/>
      <c r="AC5" s="485"/>
      <c r="AD5" s="485"/>
      <c r="AE5" s="37"/>
    </row>
    <row r="6" spans="1:31" x14ac:dyDescent="0.25">
      <c r="A6" s="471"/>
      <c r="B6" s="471"/>
      <c r="C6" s="471"/>
      <c r="D6" s="471"/>
      <c r="E6" s="509"/>
      <c r="F6" s="509"/>
      <c r="G6" s="509"/>
      <c r="H6" s="509"/>
      <c r="I6" s="509"/>
      <c r="J6" s="509"/>
      <c r="K6" s="509"/>
      <c r="L6" s="509"/>
      <c r="M6" s="509"/>
      <c r="N6" s="509"/>
      <c r="O6" s="509"/>
      <c r="P6" s="509"/>
      <c r="Q6" s="471"/>
      <c r="R6" s="471"/>
      <c r="S6" s="471"/>
      <c r="T6" s="471"/>
      <c r="U6" s="471"/>
      <c r="V6" s="471"/>
      <c r="W6" s="491"/>
      <c r="X6" s="491"/>
      <c r="Y6" s="491"/>
      <c r="Z6" s="471" t="s">
        <v>37</v>
      </c>
      <c r="AA6" s="471"/>
      <c r="AB6" s="471"/>
      <c r="AC6" s="471"/>
      <c r="AD6" s="471"/>
      <c r="AE6" s="37"/>
    </row>
    <row r="7" spans="1:31" x14ac:dyDescent="0.25">
      <c r="A7" s="471"/>
      <c r="B7" s="471"/>
      <c r="C7" s="471"/>
      <c r="D7" s="471"/>
      <c r="E7" s="509"/>
      <c r="F7" s="509"/>
      <c r="G7" s="509"/>
      <c r="H7" s="509"/>
      <c r="I7" s="509"/>
      <c r="J7" s="509"/>
      <c r="K7" s="509"/>
      <c r="L7" s="509"/>
      <c r="M7" s="509"/>
      <c r="N7" s="509"/>
      <c r="O7" s="509"/>
      <c r="P7" s="509"/>
      <c r="Q7" s="484" t="s">
        <v>31</v>
      </c>
      <c r="R7" s="484" t="s">
        <v>52</v>
      </c>
      <c r="S7" s="484" t="s">
        <v>32</v>
      </c>
      <c r="T7" s="483" t="s">
        <v>64</v>
      </c>
      <c r="U7" s="483" t="s">
        <v>65</v>
      </c>
      <c r="V7" s="483" t="s">
        <v>66</v>
      </c>
      <c r="W7" s="491"/>
      <c r="X7" s="491"/>
      <c r="Y7" s="491"/>
      <c r="Z7" s="483" t="s">
        <v>38</v>
      </c>
      <c r="AA7" s="471" t="s">
        <v>39</v>
      </c>
      <c r="AB7" s="471"/>
      <c r="AC7" s="483" t="s">
        <v>40</v>
      </c>
      <c r="AD7" s="483" t="s">
        <v>41</v>
      </c>
      <c r="AE7" s="37"/>
    </row>
    <row r="8" spans="1:31" x14ac:dyDescent="0.25">
      <c r="A8" s="471"/>
      <c r="B8" s="471"/>
      <c r="C8" s="471"/>
      <c r="D8" s="471"/>
      <c r="E8" s="510"/>
      <c r="F8" s="510"/>
      <c r="G8" s="510"/>
      <c r="H8" s="510"/>
      <c r="I8" s="510"/>
      <c r="J8" s="510"/>
      <c r="K8" s="510"/>
      <c r="L8" s="510"/>
      <c r="M8" s="510"/>
      <c r="N8" s="510"/>
      <c r="O8" s="510"/>
      <c r="P8" s="510"/>
      <c r="Q8" s="471"/>
      <c r="R8" s="471"/>
      <c r="S8" s="471"/>
      <c r="T8" s="484"/>
      <c r="U8" s="484"/>
      <c r="V8" s="484"/>
      <c r="W8" s="484"/>
      <c r="X8" s="484"/>
      <c r="Y8" s="484"/>
      <c r="Z8" s="484"/>
      <c r="AA8" s="351" t="s">
        <v>42</v>
      </c>
      <c r="AB8" s="351" t="s">
        <v>43</v>
      </c>
      <c r="AC8" s="484"/>
      <c r="AD8" s="484"/>
      <c r="AE8" s="37"/>
    </row>
    <row r="9" spans="1:31" x14ac:dyDescent="0.25">
      <c r="A9" s="479" t="s">
        <v>178</v>
      </c>
      <c r="B9" s="459"/>
      <c r="C9" s="80" t="s">
        <v>4</v>
      </c>
      <c r="D9" s="81">
        <v>214</v>
      </c>
      <c r="E9" s="81"/>
      <c r="F9" s="81"/>
      <c r="G9" s="81"/>
      <c r="H9" s="81"/>
      <c r="I9" s="81"/>
      <c r="J9" s="81"/>
      <c r="K9" s="81"/>
      <c r="L9" s="81"/>
      <c r="M9" s="81"/>
      <c r="N9" s="81"/>
      <c r="O9" s="81"/>
      <c r="P9" s="81"/>
      <c r="Q9" s="82"/>
      <c r="R9" s="82"/>
      <c r="S9" s="82"/>
      <c r="T9" s="82"/>
      <c r="U9" s="82"/>
      <c r="V9" s="82"/>
      <c r="W9" s="461">
        <v>3</v>
      </c>
      <c r="X9" s="461" t="s">
        <v>77</v>
      </c>
      <c r="Y9" s="461" t="s">
        <v>78</v>
      </c>
      <c r="Z9" s="457"/>
      <c r="AA9" s="457"/>
      <c r="AB9" s="457"/>
      <c r="AC9" s="455"/>
      <c r="AD9" s="457"/>
      <c r="AE9" s="125"/>
    </row>
    <row r="10" spans="1:31" x14ac:dyDescent="0.25">
      <c r="A10" s="480"/>
      <c r="B10" s="460"/>
      <c r="C10" s="80" t="s">
        <v>79</v>
      </c>
      <c r="D10" s="81">
        <f>SUM(Q10:U10)</f>
        <v>27</v>
      </c>
      <c r="E10" s="81"/>
      <c r="F10" s="81"/>
      <c r="G10" s="81"/>
      <c r="H10" s="81"/>
      <c r="I10" s="81"/>
      <c r="J10" s="81"/>
      <c r="K10" s="81"/>
      <c r="L10" s="81"/>
      <c r="M10" s="81"/>
      <c r="N10" s="81"/>
      <c r="O10" s="81"/>
      <c r="P10" s="81"/>
      <c r="Q10" s="82"/>
      <c r="R10" s="86">
        <v>1</v>
      </c>
      <c r="S10" s="86">
        <v>1</v>
      </c>
      <c r="T10" s="403">
        <v>25</v>
      </c>
      <c r="U10" s="403">
        <f>SUM(E10:P10)</f>
        <v>0</v>
      </c>
      <c r="V10" s="403"/>
      <c r="W10" s="462"/>
      <c r="X10" s="462"/>
      <c r="Y10" s="462"/>
      <c r="Z10" s="458"/>
      <c r="AA10" s="458"/>
      <c r="AB10" s="458"/>
      <c r="AC10" s="456"/>
      <c r="AD10" s="458"/>
      <c r="AE10" s="125"/>
    </row>
    <row r="11" spans="1:31" x14ac:dyDescent="0.25">
      <c r="A11" s="479" t="s">
        <v>179</v>
      </c>
      <c r="B11" s="459"/>
      <c r="C11" s="80" t="s">
        <v>4</v>
      </c>
      <c r="D11" s="81">
        <v>164</v>
      </c>
      <c r="E11" s="81"/>
      <c r="F11" s="81"/>
      <c r="G11" s="81"/>
      <c r="H11" s="81"/>
      <c r="I11" s="81"/>
      <c r="J11" s="81"/>
      <c r="K11" s="81"/>
      <c r="L11" s="81"/>
      <c r="M11" s="81"/>
      <c r="N11" s="81"/>
      <c r="O11" s="81"/>
      <c r="P11" s="81"/>
      <c r="Q11" s="82"/>
      <c r="R11" s="86"/>
      <c r="S11" s="86"/>
      <c r="T11" s="82"/>
      <c r="U11" s="82"/>
      <c r="V11" s="82"/>
      <c r="W11" s="461">
        <v>5</v>
      </c>
      <c r="X11" s="461" t="s">
        <v>81</v>
      </c>
      <c r="Y11" s="461" t="s">
        <v>82</v>
      </c>
      <c r="Z11" s="457"/>
      <c r="AA11" s="457">
        <v>242</v>
      </c>
      <c r="AB11" s="457"/>
      <c r="AC11" s="455"/>
      <c r="AD11" s="457"/>
      <c r="AE11" s="125"/>
    </row>
    <row r="12" spans="1:31" x14ac:dyDescent="0.25">
      <c r="A12" s="480"/>
      <c r="B12" s="460"/>
      <c r="C12" s="80" t="s">
        <v>79</v>
      </c>
      <c r="D12" s="81">
        <f>SUM(Q12:V12)</f>
        <v>242</v>
      </c>
      <c r="E12" s="81">
        <v>39</v>
      </c>
      <c r="F12" s="81">
        <v>5</v>
      </c>
      <c r="G12" s="81">
        <v>2</v>
      </c>
      <c r="H12" s="81"/>
      <c r="I12" s="81">
        <v>8</v>
      </c>
      <c r="J12" s="81">
        <v>4</v>
      </c>
      <c r="K12" s="81"/>
      <c r="L12" s="81"/>
      <c r="M12" s="81"/>
      <c r="N12" s="81"/>
      <c r="O12" s="81"/>
      <c r="P12" s="81">
        <v>27</v>
      </c>
      <c r="Q12" s="82"/>
      <c r="R12" s="86">
        <v>44</v>
      </c>
      <c r="S12" s="86">
        <v>29</v>
      </c>
      <c r="T12" s="403">
        <v>39</v>
      </c>
      <c r="U12" s="403">
        <v>45</v>
      </c>
      <c r="V12" s="403">
        <f>SUM(E12:P12)</f>
        <v>85</v>
      </c>
      <c r="W12" s="462"/>
      <c r="X12" s="462"/>
      <c r="Y12" s="462"/>
      <c r="Z12" s="458"/>
      <c r="AA12" s="458"/>
      <c r="AB12" s="458"/>
      <c r="AC12" s="456"/>
      <c r="AD12" s="458"/>
      <c r="AE12" s="125"/>
    </row>
    <row r="13" spans="1:31" x14ac:dyDescent="0.25">
      <c r="A13" s="479" t="s">
        <v>180</v>
      </c>
      <c r="B13" s="459"/>
      <c r="C13" s="80" t="s">
        <v>4</v>
      </c>
      <c r="D13" s="81">
        <v>409</v>
      </c>
      <c r="E13" s="81"/>
      <c r="F13" s="81"/>
      <c r="G13" s="81"/>
      <c r="H13" s="81"/>
      <c r="I13" s="81"/>
      <c r="J13" s="81"/>
      <c r="K13" s="81"/>
      <c r="L13" s="81"/>
      <c r="M13" s="81"/>
      <c r="N13" s="81"/>
      <c r="O13" s="81"/>
      <c r="P13" s="81"/>
      <c r="Q13" s="82"/>
      <c r="R13" s="82"/>
      <c r="S13" s="82"/>
      <c r="T13" s="82"/>
      <c r="U13" s="82"/>
      <c r="V13" s="82"/>
      <c r="W13" s="461">
        <v>4</v>
      </c>
      <c r="X13" s="461" t="s">
        <v>81</v>
      </c>
      <c r="Y13" s="461" t="s">
        <v>82</v>
      </c>
      <c r="Z13" s="457">
        <v>70</v>
      </c>
      <c r="AA13" s="457"/>
      <c r="AB13" s="457"/>
      <c r="AC13" s="455">
        <v>61943.3</v>
      </c>
      <c r="AD13" s="457"/>
      <c r="AE13" s="125"/>
    </row>
    <row r="14" spans="1:31" x14ac:dyDescent="0.25">
      <c r="A14" s="480"/>
      <c r="B14" s="460"/>
      <c r="C14" s="80" t="s">
        <v>79</v>
      </c>
      <c r="D14" s="81">
        <f>SUM(Q14:V14)</f>
        <v>107</v>
      </c>
      <c r="E14" s="81"/>
      <c r="F14" s="81"/>
      <c r="G14" s="81"/>
      <c r="H14" s="81"/>
      <c r="I14" s="81"/>
      <c r="J14" s="81"/>
      <c r="K14" s="81"/>
      <c r="L14" s="81"/>
      <c r="M14" s="81"/>
      <c r="N14" s="81"/>
      <c r="O14" s="81"/>
      <c r="P14" s="81">
        <v>8</v>
      </c>
      <c r="Q14" s="82">
        <v>37</v>
      </c>
      <c r="R14" s="81">
        <v>9</v>
      </c>
      <c r="S14" s="86">
        <v>42</v>
      </c>
      <c r="T14" s="403">
        <v>4</v>
      </c>
      <c r="U14" s="403">
        <v>7</v>
      </c>
      <c r="V14" s="403">
        <f>SUM(E14:P14)</f>
        <v>8</v>
      </c>
      <c r="W14" s="462"/>
      <c r="X14" s="462"/>
      <c r="Y14" s="462"/>
      <c r="Z14" s="458"/>
      <c r="AA14" s="458"/>
      <c r="AB14" s="458"/>
      <c r="AC14" s="456"/>
      <c r="AD14" s="458"/>
      <c r="AE14" s="125"/>
    </row>
    <row r="15" spans="1:31" x14ac:dyDescent="0.25">
      <c r="A15" s="479" t="s">
        <v>181</v>
      </c>
      <c r="B15" s="459"/>
      <c r="C15" s="80" t="s">
        <v>4</v>
      </c>
      <c r="D15" s="81">
        <v>409</v>
      </c>
      <c r="E15" s="81"/>
      <c r="F15" s="81"/>
      <c r="G15" s="81"/>
      <c r="H15" s="81"/>
      <c r="I15" s="81"/>
      <c r="J15" s="81"/>
      <c r="K15" s="81"/>
      <c r="L15" s="81"/>
      <c r="M15" s="81"/>
      <c r="N15" s="81"/>
      <c r="O15" s="81"/>
      <c r="P15" s="81"/>
      <c r="Q15" s="82"/>
      <c r="R15" s="86"/>
      <c r="S15" s="86"/>
      <c r="T15" s="82"/>
      <c r="U15" s="82"/>
      <c r="V15" s="82"/>
      <c r="W15" s="461">
        <v>5</v>
      </c>
      <c r="X15" s="461" t="s">
        <v>485</v>
      </c>
      <c r="Y15" s="461" t="s">
        <v>486</v>
      </c>
      <c r="Z15" s="457">
        <v>35</v>
      </c>
      <c r="AA15" s="457"/>
      <c r="AB15" s="457"/>
      <c r="AC15" s="455">
        <v>286273.19</v>
      </c>
      <c r="AD15" s="457"/>
      <c r="AE15" s="125"/>
    </row>
    <row r="16" spans="1:31" x14ac:dyDescent="0.25">
      <c r="A16" s="480"/>
      <c r="B16" s="460"/>
      <c r="C16" s="80" t="s">
        <v>79</v>
      </c>
      <c r="D16" s="81">
        <f>SUM(Q16:V16)</f>
        <v>248</v>
      </c>
      <c r="E16" s="81"/>
      <c r="F16" s="81">
        <v>5</v>
      </c>
      <c r="G16" s="81">
        <v>1</v>
      </c>
      <c r="H16" s="81"/>
      <c r="I16" s="81">
        <v>6</v>
      </c>
      <c r="J16" s="81">
        <v>6</v>
      </c>
      <c r="K16" s="81">
        <v>4</v>
      </c>
      <c r="L16" s="81"/>
      <c r="M16" s="81"/>
      <c r="N16" s="81"/>
      <c r="O16" s="81"/>
      <c r="P16" s="81">
        <v>17</v>
      </c>
      <c r="Q16" s="82">
        <v>23</v>
      </c>
      <c r="R16" s="86">
        <v>57</v>
      </c>
      <c r="S16" s="86">
        <v>84</v>
      </c>
      <c r="T16" s="403">
        <v>25</v>
      </c>
      <c r="U16" s="403">
        <v>20</v>
      </c>
      <c r="V16" s="403">
        <f>SUM(E16:P16)</f>
        <v>39</v>
      </c>
      <c r="W16" s="462"/>
      <c r="X16" s="462"/>
      <c r="Y16" s="462"/>
      <c r="Z16" s="458"/>
      <c r="AA16" s="458"/>
      <c r="AB16" s="458"/>
      <c r="AC16" s="456"/>
      <c r="AD16" s="458"/>
      <c r="AE16" s="125"/>
    </row>
    <row r="17" spans="1:31" x14ac:dyDescent="0.25">
      <c r="A17" s="479" t="s">
        <v>182</v>
      </c>
      <c r="B17" s="459"/>
      <c r="C17" s="80" t="s">
        <v>4</v>
      </c>
      <c r="D17" s="81">
        <v>3</v>
      </c>
      <c r="E17" s="81"/>
      <c r="F17" s="81"/>
      <c r="G17" s="81"/>
      <c r="H17" s="81"/>
      <c r="I17" s="81"/>
      <c r="J17" s="81"/>
      <c r="K17" s="81"/>
      <c r="L17" s="81"/>
      <c r="M17" s="81"/>
      <c r="N17" s="81"/>
      <c r="O17" s="81"/>
      <c r="P17" s="81"/>
      <c r="Q17" s="82"/>
      <c r="R17" s="86"/>
      <c r="S17" s="86"/>
      <c r="T17" s="82"/>
      <c r="U17" s="82"/>
      <c r="V17" s="82"/>
      <c r="W17" s="461">
        <v>3</v>
      </c>
      <c r="X17" s="461" t="s">
        <v>90</v>
      </c>
      <c r="Y17" s="461" t="s">
        <v>82</v>
      </c>
      <c r="Z17" s="457"/>
      <c r="AA17" s="457"/>
      <c r="AB17" s="457"/>
      <c r="AC17" s="455"/>
      <c r="AD17" s="457"/>
      <c r="AE17" s="125"/>
    </row>
    <row r="18" spans="1:31" x14ac:dyDescent="0.25">
      <c r="A18" s="480"/>
      <c r="B18" s="460"/>
      <c r="C18" s="80" t="s">
        <v>79</v>
      </c>
      <c r="D18" s="81">
        <f>SUM(Q18:S18)</f>
        <v>0</v>
      </c>
      <c r="E18" s="81"/>
      <c r="F18" s="81"/>
      <c r="G18" s="81"/>
      <c r="H18" s="81"/>
      <c r="I18" s="81"/>
      <c r="J18" s="81"/>
      <c r="K18" s="81"/>
      <c r="L18" s="81"/>
      <c r="M18" s="81"/>
      <c r="N18" s="81"/>
      <c r="O18" s="81"/>
      <c r="P18" s="81"/>
      <c r="Q18" s="82"/>
      <c r="R18" s="86"/>
      <c r="S18" s="86"/>
      <c r="T18" s="403"/>
      <c r="U18" s="403"/>
      <c r="V18" s="403"/>
      <c r="W18" s="462"/>
      <c r="X18" s="462"/>
      <c r="Y18" s="462"/>
      <c r="Z18" s="458"/>
      <c r="AA18" s="458"/>
      <c r="AB18" s="458"/>
      <c r="AC18" s="456"/>
      <c r="AD18" s="458"/>
      <c r="AE18" s="125"/>
    </row>
    <row r="19" spans="1:31" x14ac:dyDescent="0.25">
      <c r="A19" s="479" t="s">
        <v>183</v>
      </c>
      <c r="B19" s="459"/>
      <c r="C19" s="80" t="s">
        <v>4</v>
      </c>
      <c r="D19" s="81">
        <v>12</v>
      </c>
      <c r="E19" s="81"/>
      <c r="F19" s="81"/>
      <c r="G19" s="81"/>
      <c r="H19" s="81"/>
      <c r="I19" s="81"/>
      <c r="J19" s="81"/>
      <c r="K19" s="81"/>
      <c r="L19" s="81"/>
      <c r="M19" s="81"/>
      <c r="N19" s="81"/>
      <c r="O19" s="81"/>
      <c r="P19" s="81"/>
      <c r="Q19" s="88"/>
      <c r="R19" s="90"/>
      <c r="S19" s="90"/>
      <c r="T19" s="82"/>
      <c r="U19" s="82"/>
      <c r="V19" s="82"/>
      <c r="W19" s="461">
        <v>3</v>
      </c>
      <c r="X19" s="461" t="s">
        <v>90</v>
      </c>
      <c r="Y19" s="461" t="s">
        <v>82</v>
      </c>
      <c r="Z19" s="457"/>
      <c r="AA19" s="457"/>
      <c r="AB19" s="457"/>
      <c r="AC19" s="455"/>
      <c r="AD19" s="457"/>
      <c r="AE19" s="125"/>
    </row>
    <row r="20" spans="1:31" x14ac:dyDescent="0.25">
      <c r="A20" s="480"/>
      <c r="B20" s="460"/>
      <c r="C20" s="80" t="s">
        <v>79</v>
      </c>
      <c r="D20" s="81">
        <f>SUM(Q20:V20)</f>
        <v>6</v>
      </c>
      <c r="E20" s="81"/>
      <c r="F20" s="81"/>
      <c r="G20" s="81"/>
      <c r="H20" s="81"/>
      <c r="I20" s="81"/>
      <c r="J20" s="81"/>
      <c r="K20" s="81">
        <v>1</v>
      </c>
      <c r="L20" s="81"/>
      <c r="M20" s="81"/>
      <c r="N20" s="81"/>
      <c r="O20" s="81"/>
      <c r="P20" s="81"/>
      <c r="Q20" s="88">
        <v>1</v>
      </c>
      <c r="R20" s="90">
        <v>1</v>
      </c>
      <c r="S20" s="86">
        <v>1</v>
      </c>
      <c r="T20" s="403">
        <v>1</v>
      </c>
      <c r="U20" s="403">
        <v>1</v>
      </c>
      <c r="V20" s="403">
        <f>SUM(E20:P20)</f>
        <v>1</v>
      </c>
      <c r="W20" s="462"/>
      <c r="X20" s="462"/>
      <c r="Y20" s="462"/>
      <c r="Z20" s="458"/>
      <c r="AA20" s="458"/>
      <c r="AB20" s="458"/>
      <c r="AC20" s="456"/>
      <c r="AD20" s="458"/>
      <c r="AE20" s="125"/>
    </row>
    <row r="21" spans="1:31" x14ac:dyDescent="0.25">
      <c r="A21" s="479" t="s">
        <v>184</v>
      </c>
      <c r="B21" s="459"/>
      <c r="C21" s="80" t="s">
        <v>4</v>
      </c>
      <c r="D21" s="81">
        <v>1</v>
      </c>
      <c r="E21" s="81"/>
      <c r="F21" s="81"/>
      <c r="G21" s="81"/>
      <c r="H21" s="81"/>
      <c r="I21" s="81"/>
      <c r="J21" s="81"/>
      <c r="K21" s="81"/>
      <c r="L21" s="81"/>
      <c r="M21" s="81"/>
      <c r="N21" s="81"/>
      <c r="O21" s="81"/>
      <c r="P21" s="81"/>
      <c r="Q21" s="88"/>
      <c r="R21" s="90"/>
      <c r="S21" s="90"/>
      <c r="T21" s="82"/>
      <c r="U21" s="82"/>
      <c r="V21" s="82"/>
      <c r="W21" s="461">
        <v>3</v>
      </c>
      <c r="X21" s="461" t="s">
        <v>90</v>
      </c>
      <c r="Y21" s="461" t="s">
        <v>82</v>
      </c>
      <c r="Z21" s="457"/>
      <c r="AA21" s="457"/>
      <c r="AB21" s="457"/>
      <c r="AC21" s="455"/>
      <c r="AD21" s="457"/>
      <c r="AE21" s="37"/>
    </row>
    <row r="22" spans="1:31" x14ac:dyDescent="0.25">
      <c r="A22" s="480"/>
      <c r="B22" s="460"/>
      <c r="C22" s="80" t="s">
        <v>79</v>
      </c>
      <c r="D22" s="81">
        <f>SUM(Q22:S22)</f>
        <v>1</v>
      </c>
      <c r="E22" s="81"/>
      <c r="F22" s="81"/>
      <c r="G22" s="81"/>
      <c r="H22" s="81"/>
      <c r="I22" s="81"/>
      <c r="J22" s="81"/>
      <c r="K22" s="81"/>
      <c r="L22" s="81"/>
      <c r="M22" s="81"/>
      <c r="N22" s="81"/>
      <c r="O22" s="81"/>
      <c r="P22" s="81"/>
      <c r="Q22" s="88"/>
      <c r="R22" s="90"/>
      <c r="S22" s="86">
        <v>1</v>
      </c>
      <c r="T22" s="403"/>
      <c r="U22" s="403"/>
      <c r="V22" s="403"/>
      <c r="W22" s="462"/>
      <c r="X22" s="462"/>
      <c r="Y22" s="462"/>
      <c r="Z22" s="458"/>
      <c r="AA22" s="458"/>
      <c r="AB22" s="458"/>
      <c r="AC22" s="456"/>
      <c r="AD22" s="458"/>
      <c r="AE22" s="37"/>
    </row>
    <row r="23" spans="1:31" x14ac:dyDescent="0.25">
      <c r="A23" s="479" t="s">
        <v>185</v>
      </c>
      <c r="B23" s="459"/>
      <c r="C23" s="80" t="s">
        <v>4</v>
      </c>
      <c r="D23" s="81">
        <v>3</v>
      </c>
      <c r="E23" s="81"/>
      <c r="F23" s="81"/>
      <c r="G23" s="81"/>
      <c r="H23" s="81"/>
      <c r="I23" s="81"/>
      <c r="J23" s="81"/>
      <c r="K23" s="81"/>
      <c r="L23" s="81"/>
      <c r="M23" s="81"/>
      <c r="N23" s="81"/>
      <c r="O23" s="81"/>
      <c r="P23" s="81"/>
      <c r="Q23" s="88"/>
      <c r="R23" s="90"/>
      <c r="S23" s="90"/>
      <c r="T23" s="82"/>
      <c r="U23" s="82"/>
      <c r="V23" s="82"/>
      <c r="W23" s="461">
        <v>3</v>
      </c>
      <c r="X23" s="461" t="s">
        <v>90</v>
      </c>
      <c r="Y23" s="461" t="s">
        <v>82</v>
      </c>
      <c r="Z23" s="457"/>
      <c r="AA23" s="457"/>
      <c r="AB23" s="457"/>
      <c r="AC23" s="455"/>
      <c r="AD23" s="457"/>
      <c r="AE23" s="37"/>
    </row>
    <row r="24" spans="1:31" x14ac:dyDescent="0.25">
      <c r="A24" s="480"/>
      <c r="B24" s="460"/>
      <c r="C24" s="80" t="s">
        <v>79</v>
      </c>
      <c r="D24" s="81">
        <f>SUM(Q24:U24)</f>
        <v>1</v>
      </c>
      <c r="E24" s="81"/>
      <c r="F24" s="81"/>
      <c r="G24" s="81"/>
      <c r="H24" s="81"/>
      <c r="I24" s="81"/>
      <c r="J24" s="81"/>
      <c r="K24" s="81"/>
      <c r="L24" s="81"/>
      <c r="M24" s="81"/>
      <c r="N24" s="81"/>
      <c r="O24" s="81"/>
      <c r="P24" s="81"/>
      <c r="Q24" s="88"/>
      <c r="R24" s="90"/>
      <c r="S24" s="90"/>
      <c r="T24" s="403"/>
      <c r="U24" s="403">
        <v>1</v>
      </c>
      <c r="V24" s="403"/>
      <c r="W24" s="462"/>
      <c r="X24" s="462"/>
      <c r="Y24" s="462"/>
      <c r="Z24" s="458"/>
      <c r="AA24" s="458"/>
      <c r="AB24" s="458"/>
      <c r="AC24" s="456"/>
      <c r="AD24" s="458"/>
      <c r="AE24" s="37"/>
    </row>
    <row r="25" spans="1:31" x14ac:dyDescent="0.25">
      <c r="A25" s="479" t="s">
        <v>186</v>
      </c>
      <c r="B25" s="459"/>
      <c r="C25" s="80" t="s">
        <v>4</v>
      </c>
      <c r="D25" s="81">
        <v>1</v>
      </c>
      <c r="E25" s="81"/>
      <c r="F25" s="81"/>
      <c r="G25" s="81"/>
      <c r="H25" s="81"/>
      <c r="I25" s="81"/>
      <c r="J25" s="81"/>
      <c r="K25" s="81"/>
      <c r="L25" s="81"/>
      <c r="M25" s="81"/>
      <c r="N25" s="81"/>
      <c r="O25" s="81"/>
      <c r="P25" s="81"/>
      <c r="Q25" s="88"/>
      <c r="R25" s="88"/>
      <c r="S25" s="88"/>
      <c r="T25" s="82"/>
      <c r="U25" s="82"/>
      <c r="V25" s="82"/>
      <c r="W25" s="461">
        <v>5</v>
      </c>
      <c r="X25" s="461" t="s">
        <v>90</v>
      </c>
      <c r="Y25" s="461" t="s">
        <v>82</v>
      </c>
      <c r="Z25" s="457"/>
      <c r="AA25" s="457"/>
      <c r="AB25" s="457"/>
      <c r="AC25" s="455"/>
      <c r="AD25" s="457"/>
      <c r="AE25" s="37"/>
    </row>
    <row r="26" spans="1:31" x14ac:dyDescent="0.25">
      <c r="A26" s="480"/>
      <c r="B26" s="460"/>
      <c r="C26" s="80" t="s">
        <v>79</v>
      </c>
      <c r="D26" s="81">
        <f>SUM(Q26:S26)</f>
        <v>0</v>
      </c>
      <c r="E26" s="81"/>
      <c r="F26" s="81"/>
      <c r="G26" s="81"/>
      <c r="H26" s="81"/>
      <c r="I26" s="81"/>
      <c r="J26" s="81"/>
      <c r="K26" s="81"/>
      <c r="L26" s="81"/>
      <c r="M26" s="81"/>
      <c r="N26" s="81"/>
      <c r="O26" s="81"/>
      <c r="P26" s="81"/>
      <c r="Q26" s="88"/>
      <c r="R26" s="88"/>
      <c r="S26" s="88"/>
      <c r="T26" s="403"/>
      <c r="U26" s="403"/>
      <c r="V26" s="403"/>
      <c r="W26" s="462"/>
      <c r="X26" s="462"/>
      <c r="Y26" s="462"/>
      <c r="Z26" s="458"/>
      <c r="AA26" s="458"/>
      <c r="AB26" s="458"/>
      <c r="AC26" s="456"/>
      <c r="AD26" s="458"/>
      <c r="AE26" s="37"/>
    </row>
    <row r="27" spans="1:31" x14ac:dyDescent="0.25">
      <c r="A27" s="479" t="s">
        <v>187</v>
      </c>
      <c r="B27" s="459"/>
      <c r="C27" s="80" t="s">
        <v>4</v>
      </c>
      <c r="D27" s="81">
        <v>4</v>
      </c>
      <c r="E27" s="81"/>
      <c r="F27" s="81"/>
      <c r="G27" s="81"/>
      <c r="H27" s="81"/>
      <c r="I27" s="81"/>
      <c r="J27" s="81"/>
      <c r="K27" s="81"/>
      <c r="L27" s="81"/>
      <c r="M27" s="81"/>
      <c r="N27" s="81"/>
      <c r="O27" s="81"/>
      <c r="P27" s="81"/>
      <c r="Q27" s="88"/>
      <c r="R27" s="90"/>
      <c r="S27" s="90"/>
      <c r="T27" s="82"/>
      <c r="U27" s="82"/>
      <c r="V27" s="82"/>
      <c r="W27" s="461">
        <v>2</v>
      </c>
      <c r="X27" s="461" t="s">
        <v>90</v>
      </c>
      <c r="Y27" s="461" t="s">
        <v>82</v>
      </c>
      <c r="Z27" s="457"/>
      <c r="AA27" s="457"/>
      <c r="AB27" s="457"/>
      <c r="AC27" s="455"/>
      <c r="AD27" s="457"/>
      <c r="AE27" s="37"/>
    </row>
    <row r="28" spans="1:31" x14ac:dyDescent="0.25">
      <c r="A28" s="480"/>
      <c r="B28" s="460"/>
      <c r="C28" s="80" t="s">
        <v>79</v>
      </c>
      <c r="D28" s="81">
        <f>SUM(Q28:S28)</f>
        <v>3</v>
      </c>
      <c r="E28" s="81"/>
      <c r="F28" s="81"/>
      <c r="G28" s="81"/>
      <c r="H28" s="81"/>
      <c r="I28" s="81"/>
      <c r="J28" s="81"/>
      <c r="K28" s="81"/>
      <c r="L28" s="81"/>
      <c r="M28" s="81"/>
      <c r="N28" s="81"/>
      <c r="O28" s="81"/>
      <c r="P28" s="81"/>
      <c r="Q28" s="88">
        <v>2</v>
      </c>
      <c r="R28" s="90">
        <v>1</v>
      </c>
      <c r="S28" s="86">
        <f>SUM(E28:P28)</f>
        <v>0</v>
      </c>
      <c r="T28" s="403"/>
      <c r="U28" s="403"/>
      <c r="V28" s="403"/>
      <c r="W28" s="462"/>
      <c r="X28" s="462"/>
      <c r="Y28" s="462"/>
      <c r="Z28" s="458"/>
      <c r="AA28" s="458"/>
      <c r="AB28" s="458"/>
      <c r="AC28" s="456"/>
      <c r="AD28" s="458"/>
      <c r="AE28" s="37"/>
    </row>
    <row r="29" spans="1:31" x14ac:dyDescent="0.25">
      <c r="A29" s="479" t="s">
        <v>188</v>
      </c>
      <c r="B29" s="459"/>
      <c r="C29" s="80" t="s">
        <v>4</v>
      </c>
      <c r="D29" s="81">
        <v>2</v>
      </c>
      <c r="E29" s="81"/>
      <c r="F29" s="81"/>
      <c r="G29" s="81"/>
      <c r="H29" s="81"/>
      <c r="I29" s="81"/>
      <c r="J29" s="81"/>
      <c r="K29" s="81"/>
      <c r="L29" s="81"/>
      <c r="M29" s="81"/>
      <c r="N29" s="81"/>
      <c r="O29" s="81"/>
      <c r="P29" s="81"/>
      <c r="Q29" s="88"/>
      <c r="R29" s="90"/>
      <c r="S29" s="90"/>
      <c r="T29" s="82"/>
      <c r="U29" s="82"/>
      <c r="V29" s="82"/>
      <c r="W29" s="461">
        <v>9</v>
      </c>
      <c r="X29" s="461" t="s">
        <v>98</v>
      </c>
      <c r="Y29" s="461" t="s">
        <v>99</v>
      </c>
      <c r="Z29" s="457"/>
      <c r="AA29" s="457"/>
      <c r="AB29" s="457"/>
      <c r="AC29" s="455"/>
      <c r="AD29" s="457"/>
      <c r="AE29" s="37"/>
    </row>
    <row r="30" spans="1:31" x14ac:dyDescent="0.25">
      <c r="A30" s="480"/>
      <c r="B30" s="460"/>
      <c r="C30" s="80" t="s">
        <v>79</v>
      </c>
      <c r="D30" s="81">
        <f>SUM(Q30:S30)</f>
        <v>0</v>
      </c>
      <c r="E30" s="81"/>
      <c r="F30" s="81"/>
      <c r="G30" s="81"/>
      <c r="H30" s="81"/>
      <c r="I30" s="81"/>
      <c r="J30" s="81"/>
      <c r="K30" s="81"/>
      <c r="L30" s="81"/>
      <c r="M30" s="81"/>
      <c r="N30" s="81"/>
      <c r="O30" s="81"/>
      <c r="P30" s="81"/>
      <c r="Q30" s="88"/>
      <c r="R30" s="90"/>
      <c r="S30" s="90"/>
      <c r="T30" s="403"/>
      <c r="U30" s="403"/>
      <c r="V30" s="403"/>
      <c r="W30" s="462"/>
      <c r="X30" s="462"/>
      <c r="Y30" s="462"/>
      <c r="Z30" s="458"/>
      <c r="AA30" s="458"/>
      <c r="AB30" s="458"/>
      <c r="AC30" s="456"/>
      <c r="AD30" s="458"/>
      <c r="AE30" s="37"/>
    </row>
    <row r="31" spans="1:31" x14ac:dyDescent="0.25">
      <c r="A31" s="479" t="s">
        <v>189</v>
      </c>
      <c r="B31" s="459"/>
      <c r="C31" s="80" t="s">
        <v>4</v>
      </c>
      <c r="D31" s="81">
        <v>46</v>
      </c>
      <c r="E31" s="81"/>
      <c r="F31" s="81"/>
      <c r="G31" s="81"/>
      <c r="H31" s="81"/>
      <c r="I31" s="81"/>
      <c r="J31" s="81"/>
      <c r="K31" s="81"/>
      <c r="L31" s="81"/>
      <c r="M31" s="81"/>
      <c r="N31" s="81"/>
      <c r="O31" s="81"/>
      <c r="P31" s="81"/>
      <c r="Q31" s="404"/>
      <c r="R31" s="405"/>
      <c r="S31" s="405"/>
      <c r="T31" s="82"/>
      <c r="U31" s="82"/>
      <c r="V31" s="82"/>
      <c r="W31" s="461">
        <v>5</v>
      </c>
      <c r="X31" s="461" t="s">
        <v>101</v>
      </c>
      <c r="Y31" s="461" t="s">
        <v>102</v>
      </c>
      <c r="Z31" s="457"/>
      <c r="AA31" s="457"/>
      <c r="AB31" s="457"/>
      <c r="AC31" s="455"/>
      <c r="AD31" s="457"/>
      <c r="AE31" s="37"/>
    </row>
    <row r="32" spans="1:31" ht="56.25" customHeight="1" x14ac:dyDescent="0.25">
      <c r="A32" s="480"/>
      <c r="B32" s="460"/>
      <c r="C32" s="80" t="s">
        <v>79</v>
      </c>
      <c r="D32" s="81">
        <f>SUM(Q32:S32)</f>
        <v>0</v>
      </c>
      <c r="E32" s="81"/>
      <c r="F32" s="81"/>
      <c r="G32" s="81"/>
      <c r="H32" s="81"/>
      <c r="I32" s="81"/>
      <c r="J32" s="81"/>
      <c r="K32" s="81"/>
      <c r="L32" s="81"/>
      <c r="M32" s="81"/>
      <c r="N32" s="81"/>
      <c r="O32" s="81"/>
      <c r="P32" s="81"/>
      <c r="Q32" s="404"/>
      <c r="R32" s="405"/>
      <c r="S32" s="405"/>
      <c r="T32" s="403"/>
      <c r="U32" s="403"/>
      <c r="V32" s="403"/>
      <c r="W32" s="462"/>
      <c r="X32" s="462"/>
      <c r="Y32" s="462"/>
      <c r="Z32" s="458"/>
      <c r="AA32" s="458"/>
      <c r="AB32" s="458"/>
      <c r="AC32" s="456"/>
      <c r="AD32" s="458"/>
      <c r="AE32" s="37"/>
    </row>
    <row r="33" spans="1:31" x14ac:dyDescent="0.25">
      <c r="A33" s="479" t="s">
        <v>190</v>
      </c>
      <c r="B33" s="459"/>
      <c r="C33" s="80" t="s">
        <v>4</v>
      </c>
      <c r="D33" s="81">
        <v>23</v>
      </c>
      <c r="E33" s="81"/>
      <c r="F33" s="81"/>
      <c r="G33" s="81"/>
      <c r="H33" s="81"/>
      <c r="I33" s="81"/>
      <c r="J33" s="81"/>
      <c r="K33" s="81"/>
      <c r="L33" s="81"/>
      <c r="M33" s="81"/>
      <c r="N33" s="81"/>
      <c r="O33" s="81"/>
      <c r="P33" s="81"/>
      <c r="Q33" s="404"/>
      <c r="R33" s="405"/>
      <c r="S33" s="405"/>
      <c r="T33" s="82"/>
      <c r="U33" s="82"/>
      <c r="V33" s="82"/>
      <c r="W33" s="461">
        <v>5</v>
      </c>
      <c r="X33" s="461" t="s">
        <v>104</v>
      </c>
      <c r="Y33" s="461" t="s">
        <v>105</v>
      </c>
      <c r="Z33" s="457"/>
      <c r="AA33" s="457"/>
      <c r="AB33" s="457"/>
      <c r="AC33" s="455"/>
      <c r="AD33" s="457"/>
      <c r="AE33" s="37"/>
    </row>
    <row r="34" spans="1:31" ht="62.25" customHeight="1" x14ac:dyDescent="0.25">
      <c r="A34" s="480"/>
      <c r="B34" s="460"/>
      <c r="C34" s="80" t="s">
        <v>79</v>
      </c>
      <c r="D34" s="81">
        <f>SUM(Q34:S34)</f>
        <v>0</v>
      </c>
      <c r="E34" s="81"/>
      <c r="F34" s="81"/>
      <c r="G34" s="81"/>
      <c r="H34" s="81"/>
      <c r="I34" s="81"/>
      <c r="J34" s="81"/>
      <c r="K34" s="81"/>
      <c r="L34" s="81"/>
      <c r="M34" s="81"/>
      <c r="N34" s="81"/>
      <c r="O34" s="81"/>
      <c r="P34" s="81"/>
      <c r="Q34" s="404"/>
      <c r="R34" s="405"/>
      <c r="S34" s="405"/>
      <c r="T34" s="403"/>
      <c r="U34" s="403"/>
      <c r="V34" s="403"/>
      <c r="W34" s="462"/>
      <c r="X34" s="462"/>
      <c r="Y34" s="462"/>
      <c r="Z34" s="458"/>
      <c r="AA34" s="458"/>
      <c r="AB34" s="458"/>
      <c r="AC34" s="456"/>
      <c r="AD34" s="458"/>
      <c r="AE34" s="37"/>
    </row>
    <row r="35" spans="1:31" x14ac:dyDescent="0.25">
      <c r="A35" s="479" t="s">
        <v>191</v>
      </c>
      <c r="B35" s="459"/>
      <c r="C35" s="80" t="s">
        <v>4</v>
      </c>
      <c r="D35" s="81">
        <v>4</v>
      </c>
      <c r="E35" s="81"/>
      <c r="F35" s="81"/>
      <c r="G35" s="81"/>
      <c r="H35" s="81"/>
      <c r="I35" s="81"/>
      <c r="J35" s="81"/>
      <c r="K35" s="81"/>
      <c r="L35" s="81"/>
      <c r="M35" s="81"/>
      <c r="N35" s="81"/>
      <c r="O35" s="81"/>
      <c r="P35" s="81"/>
      <c r="Q35" s="82"/>
      <c r="R35" s="82"/>
      <c r="S35" s="82"/>
      <c r="T35" s="82"/>
      <c r="U35" s="82"/>
      <c r="V35" s="82"/>
      <c r="W35" s="461">
        <v>5</v>
      </c>
      <c r="X35" s="461" t="s">
        <v>104</v>
      </c>
      <c r="Y35" s="461" t="s">
        <v>105</v>
      </c>
      <c r="Z35" s="457"/>
      <c r="AA35" s="457"/>
      <c r="AB35" s="457"/>
      <c r="AC35" s="455"/>
      <c r="AD35" s="457"/>
      <c r="AE35" s="37"/>
    </row>
    <row r="36" spans="1:31" ht="54" customHeight="1" x14ac:dyDescent="0.25">
      <c r="A36" s="480"/>
      <c r="B36" s="460"/>
      <c r="C36" s="80" t="s">
        <v>79</v>
      </c>
      <c r="D36" s="81">
        <f>SUM(Q36:S36)</f>
        <v>2</v>
      </c>
      <c r="E36" s="81"/>
      <c r="F36" s="81"/>
      <c r="G36" s="81"/>
      <c r="H36" s="81"/>
      <c r="I36" s="81"/>
      <c r="J36" s="81"/>
      <c r="K36" s="81"/>
      <c r="L36" s="81"/>
      <c r="M36" s="81"/>
      <c r="N36" s="81"/>
      <c r="O36" s="81"/>
      <c r="P36" s="81"/>
      <c r="Q36" s="82">
        <v>2</v>
      </c>
      <c r="R36" s="82"/>
      <c r="S36" s="82"/>
      <c r="T36" s="403"/>
      <c r="U36" s="403"/>
      <c r="V36" s="403"/>
      <c r="W36" s="462"/>
      <c r="X36" s="462"/>
      <c r="Y36" s="462"/>
      <c r="Z36" s="458"/>
      <c r="AA36" s="458"/>
      <c r="AB36" s="458"/>
      <c r="AC36" s="456"/>
      <c r="AD36" s="458"/>
      <c r="AE36" s="37"/>
    </row>
    <row r="37" spans="1:31" ht="35.25" customHeight="1" x14ac:dyDescent="0.25">
      <c r="A37" s="479" t="s">
        <v>192</v>
      </c>
      <c r="B37" s="459"/>
      <c r="C37" s="80" t="s">
        <v>4</v>
      </c>
      <c r="D37" s="81">
        <v>7</v>
      </c>
      <c r="E37" s="81"/>
      <c r="F37" s="81"/>
      <c r="G37" s="81"/>
      <c r="H37" s="81"/>
      <c r="I37" s="81"/>
      <c r="J37" s="81"/>
      <c r="K37" s="81"/>
      <c r="L37" s="81"/>
      <c r="M37" s="81"/>
      <c r="N37" s="81"/>
      <c r="O37" s="81"/>
      <c r="P37" s="81"/>
      <c r="Q37" s="82"/>
      <c r="R37" s="82"/>
      <c r="S37" s="82"/>
      <c r="T37" s="82"/>
      <c r="U37" s="82"/>
      <c r="V37" s="82"/>
      <c r="W37" s="461" t="s">
        <v>108</v>
      </c>
      <c r="X37" s="461" t="s">
        <v>109</v>
      </c>
      <c r="Y37" s="461" t="s">
        <v>110</v>
      </c>
      <c r="Z37" s="457"/>
      <c r="AA37" s="457"/>
      <c r="AB37" s="457"/>
      <c r="AC37" s="455"/>
      <c r="AD37" s="457"/>
      <c r="AE37" s="37"/>
    </row>
    <row r="38" spans="1:31" x14ac:dyDescent="0.25">
      <c r="A38" s="480"/>
      <c r="B38" s="460"/>
      <c r="C38" s="80" t="s">
        <v>79</v>
      </c>
      <c r="D38" s="81">
        <f>SUM(Q38:V38)</f>
        <v>19</v>
      </c>
      <c r="E38" s="81"/>
      <c r="F38" s="81"/>
      <c r="G38" s="81"/>
      <c r="H38" s="81"/>
      <c r="I38" s="81"/>
      <c r="J38" s="81"/>
      <c r="K38" s="81"/>
      <c r="L38" s="81"/>
      <c r="M38" s="81"/>
      <c r="N38" s="81"/>
      <c r="O38" s="81"/>
      <c r="P38" s="81">
        <v>17</v>
      </c>
      <c r="Q38" s="82"/>
      <c r="R38" s="82"/>
      <c r="S38" s="82"/>
      <c r="T38" s="403"/>
      <c r="U38" s="403">
        <v>2</v>
      </c>
      <c r="V38" s="403">
        <f>SUM(E38:P38)</f>
        <v>17</v>
      </c>
      <c r="W38" s="462"/>
      <c r="X38" s="462"/>
      <c r="Y38" s="462"/>
      <c r="Z38" s="458"/>
      <c r="AA38" s="458"/>
      <c r="AB38" s="458"/>
      <c r="AC38" s="456"/>
      <c r="AD38" s="458"/>
      <c r="AE38" s="37"/>
    </row>
    <row r="39" spans="1:31" x14ac:dyDescent="0.25">
      <c r="A39" s="479" t="s">
        <v>193</v>
      </c>
      <c r="B39" s="459"/>
      <c r="C39" s="80" t="s">
        <v>4</v>
      </c>
      <c r="D39" s="81">
        <v>8</v>
      </c>
      <c r="E39" s="81"/>
      <c r="F39" s="81"/>
      <c r="G39" s="81"/>
      <c r="H39" s="81"/>
      <c r="I39" s="81"/>
      <c r="J39" s="81"/>
      <c r="K39" s="81"/>
      <c r="L39" s="81"/>
      <c r="M39" s="81"/>
      <c r="N39" s="81"/>
      <c r="O39" s="81"/>
      <c r="P39" s="81"/>
      <c r="Q39" s="404"/>
      <c r="R39" s="405"/>
      <c r="S39" s="405"/>
      <c r="T39" s="82"/>
      <c r="U39" s="82"/>
      <c r="V39" s="82"/>
      <c r="W39" s="461" t="s">
        <v>112</v>
      </c>
      <c r="X39" s="461" t="s">
        <v>113</v>
      </c>
      <c r="Y39" s="461" t="s">
        <v>114</v>
      </c>
      <c r="Z39" s="457"/>
      <c r="AA39" s="457"/>
      <c r="AB39" s="457"/>
      <c r="AC39" s="455"/>
      <c r="AD39" s="457"/>
      <c r="AE39" s="37"/>
    </row>
    <row r="40" spans="1:31" x14ac:dyDescent="0.25">
      <c r="A40" s="480"/>
      <c r="B40" s="460"/>
      <c r="C40" s="80" t="s">
        <v>79</v>
      </c>
      <c r="D40" s="81">
        <f>SUM(Q40:S40)</f>
        <v>0</v>
      </c>
      <c r="E40" s="81"/>
      <c r="F40" s="81"/>
      <c r="G40" s="81"/>
      <c r="H40" s="81"/>
      <c r="I40" s="81"/>
      <c r="J40" s="81"/>
      <c r="K40" s="81"/>
      <c r="L40" s="81"/>
      <c r="M40" s="81"/>
      <c r="N40" s="81"/>
      <c r="O40" s="81"/>
      <c r="P40" s="81"/>
      <c r="Q40" s="404"/>
      <c r="R40" s="405"/>
      <c r="S40" s="405"/>
      <c r="T40" s="403"/>
      <c r="U40" s="403"/>
      <c r="V40" s="403"/>
      <c r="W40" s="462"/>
      <c r="X40" s="462"/>
      <c r="Y40" s="462"/>
      <c r="Z40" s="458"/>
      <c r="AA40" s="458"/>
      <c r="AB40" s="458"/>
      <c r="AC40" s="456"/>
      <c r="AD40" s="458"/>
      <c r="AE40" s="37"/>
    </row>
    <row r="41" spans="1:31" x14ac:dyDescent="0.25">
      <c r="A41" s="479" t="s">
        <v>194</v>
      </c>
      <c r="B41" s="459"/>
      <c r="C41" s="80" t="s">
        <v>4</v>
      </c>
      <c r="D41" s="94">
        <v>441000</v>
      </c>
      <c r="E41" s="94"/>
      <c r="F41" s="94"/>
      <c r="G41" s="94"/>
      <c r="H41" s="94"/>
      <c r="I41" s="94"/>
      <c r="J41" s="94"/>
      <c r="K41" s="94"/>
      <c r="L41" s="94"/>
      <c r="M41" s="94"/>
      <c r="N41" s="94"/>
      <c r="O41" s="94"/>
      <c r="P41" s="94"/>
      <c r="Q41" s="405"/>
      <c r="R41" s="405"/>
      <c r="S41" s="405"/>
      <c r="T41" s="82"/>
      <c r="U41" s="82"/>
      <c r="V41" s="82"/>
      <c r="W41" s="461" t="s">
        <v>116</v>
      </c>
      <c r="X41" s="461" t="s">
        <v>117</v>
      </c>
      <c r="Y41" s="461" t="s">
        <v>82</v>
      </c>
      <c r="Z41" s="457"/>
      <c r="AA41" s="457"/>
      <c r="AB41" s="457"/>
      <c r="AC41" s="455"/>
      <c r="AD41" s="457"/>
      <c r="AE41" s="37"/>
    </row>
    <row r="42" spans="1:31" x14ac:dyDescent="0.25">
      <c r="A42" s="480"/>
      <c r="B42" s="460"/>
      <c r="C42" s="80" t="s">
        <v>79</v>
      </c>
      <c r="D42" s="94">
        <f>SUM(Q42:S42)</f>
        <v>50000</v>
      </c>
      <c r="E42" s="81"/>
      <c r="F42" s="81"/>
      <c r="G42" s="81"/>
      <c r="H42" s="81"/>
      <c r="I42" s="81"/>
      <c r="J42" s="81"/>
      <c r="K42" s="81"/>
      <c r="L42" s="81"/>
      <c r="M42" s="81"/>
      <c r="N42" s="81"/>
      <c r="O42" s="81"/>
      <c r="P42" s="94"/>
      <c r="Q42" s="405"/>
      <c r="R42" s="406">
        <v>50000</v>
      </c>
      <c r="S42" s="405"/>
      <c r="T42" s="403"/>
      <c r="U42" s="403"/>
      <c r="V42" s="403"/>
      <c r="W42" s="462"/>
      <c r="X42" s="462"/>
      <c r="Y42" s="462"/>
      <c r="Z42" s="458"/>
      <c r="AA42" s="458"/>
      <c r="AB42" s="458"/>
      <c r="AC42" s="456"/>
      <c r="AD42" s="458"/>
      <c r="AE42" s="37"/>
    </row>
    <row r="43" spans="1:31" x14ac:dyDescent="0.25">
      <c r="A43" s="479" t="s">
        <v>195</v>
      </c>
      <c r="B43" s="459"/>
      <c r="C43" s="80" t="s">
        <v>4</v>
      </c>
      <c r="D43" s="407">
        <v>1840</v>
      </c>
      <c r="E43" s="407"/>
      <c r="F43" s="407"/>
      <c r="G43" s="407"/>
      <c r="H43" s="407"/>
      <c r="I43" s="407"/>
      <c r="J43" s="407"/>
      <c r="K43" s="407"/>
      <c r="L43" s="407"/>
      <c r="M43" s="407"/>
      <c r="N43" s="407"/>
      <c r="O43" s="407"/>
      <c r="P43" s="407"/>
      <c r="Q43" s="405"/>
      <c r="R43" s="405"/>
      <c r="S43" s="405"/>
      <c r="T43" s="82"/>
      <c r="U43" s="82"/>
      <c r="V43" s="82"/>
      <c r="W43" s="461">
        <v>6</v>
      </c>
      <c r="X43" s="461" t="s">
        <v>196</v>
      </c>
      <c r="Y43" s="461" t="s">
        <v>45</v>
      </c>
      <c r="Z43" s="457"/>
      <c r="AA43" s="457"/>
      <c r="AB43" s="457"/>
      <c r="AC43" s="455"/>
      <c r="AD43" s="457"/>
      <c r="AE43" s="37"/>
    </row>
    <row r="44" spans="1:31" x14ac:dyDescent="0.25">
      <c r="A44" s="480"/>
      <c r="B44" s="460"/>
      <c r="C44" s="80" t="s">
        <v>79</v>
      </c>
      <c r="D44" s="81">
        <f t="shared" ref="D44:D50" si="0">SUM(Q44:S44)</f>
        <v>0</v>
      </c>
      <c r="E44" s="81"/>
      <c r="F44" s="81"/>
      <c r="G44" s="81"/>
      <c r="H44" s="81"/>
      <c r="I44" s="81"/>
      <c r="J44" s="81"/>
      <c r="K44" s="81"/>
      <c r="L44" s="81"/>
      <c r="M44" s="81"/>
      <c r="N44" s="81"/>
      <c r="O44" s="81"/>
      <c r="P44" s="81"/>
      <c r="Q44" s="405"/>
      <c r="R44" s="405"/>
      <c r="S44" s="405"/>
      <c r="T44" s="403"/>
      <c r="U44" s="403"/>
      <c r="V44" s="403"/>
      <c r="W44" s="462"/>
      <c r="X44" s="462"/>
      <c r="Y44" s="462"/>
      <c r="Z44" s="458"/>
      <c r="AA44" s="458"/>
      <c r="AB44" s="458"/>
      <c r="AC44" s="456"/>
      <c r="AD44" s="458"/>
      <c r="AE44" s="37"/>
    </row>
    <row r="45" spans="1:31" x14ac:dyDescent="0.25">
      <c r="A45" s="479" t="s">
        <v>197</v>
      </c>
      <c r="B45" s="459"/>
      <c r="C45" s="80" t="s">
        <v>4</v>
      </c>
      <c r="D45" s="81">
        <v>26</v>
      </c>
      <c r="E45" s="81"/>
      <c r="F45" s="81"/>
      <c r="G45" s="81"/>
      <c r="H45" s="81"/>
      <c r="I45" s="81"/>
      <c r="J45" s="81"/>
      <c r="K45" s="81"/>
      <c r="L45" s="81"/>
      <c r="M45" s="81"/>
      <c r="N45" s="81"/>
      <c r="O45" s="81"/>
      <c r="P45" s="81"/>
      <c r="Q45" s="405"/>
      <c r="R45" s="405"/>
      <c r="S45" s="405"/>
      <c r="T45" s="82"/>
      <c r="U45" s="82"/>
      <c r="V45" s="82"/>
      <c r="W45" s="461">
        <v>6</v>
      </c>
      <c r="X45" s="461" t="s">
        <v>119</v>
      </c>
      <c r="Y45" s="461" t="s">
        <v>45</v>
      </c>
      <c r="Z45" s="457"/>
      <c r="AA45" s="457"/>
      <c r="AB45" s="457"/>
      <c r="AC45" s="455"/>
      <c r="AD45" s="457"/>
      <c r="AE45" s="37"/>
    </row>
    <row r="46" spans="1:31" x14ac:dyDescent="0.25">
      <c r="A46" s="480"/>
      <c r="B46" s="460"/>
      <c r="C46" s="80" t="s">
        <v>79</v>
      </c>
      <c r="D46" s="81">
        <f t="shared" si="0"/>
        <v>20</v>
      </c>
      <c r="E46" s="81"/>
      <c r="F46" s="81"/>
      <c r="G46" s="81"/>
      <c r="H46" s="81"/>
      <c r="I46" s="81"/>
      <c r="J46" s="81"/>
      <c r="K46" s="81"/>
      <c r="L46" s="81"/>
      <c r="M46" s="81"/>
      <c r="N46" s="81"/>
      <c r="O46" s="81"/>
      <c r="P46" s="81"/>
      <c r="Q46" s="405">
        <v>8</v>
      </c>
      <c r="R46" s="405">
        <v>6</v>
      </c>
      <c r="S46" s="86">
        <v>6</v>
      </c>
      <c r="T46" s="403"/>
      <c r="U46" s="403"/>
      <c r="V46" s="403"/>
      <c r="W46" s="462"/>
      <c r="X46" s="462"/>
      <c r="Y46" s="462"/>
      <c r="Z46" s="458"/>
      <c r="AA46" s="458"/>
      <c r="AB46" s="458"/>
      <c r="AC46" s="456"/>
      <c r="AD46" s="458"/>
      <c r="AE46" s="37"/>
    </row>
    <row r="47" spans="1:31" x14ac:dyDescent="0.25">
      <c r="A47" s="479" t="s">
        <v>198</v>
      </c>
      <c r="B47" s="459"/>
      <c r="C47" s="80" t="s">
        <v>4</v>
      </c>
      <c r="D47" s="81">
        <v>122</v>
      </c>
      <c r="E47" s="81"/>
      <c r="F47" s="81"/>
      <c r="G47" s="81"/>
      <c r="H47" s="81"/>
      <c r="I47" s="81"/>
      <c r="J47" s="81"/>
      <c r="K47" s="81"/>
      <c r="L47" s="81"/>
      <c r="M47" s="81"/>
      <c r="N47" s="81"/>
      <c r="O47" s="81"/>
      <c r="P47" s="81"/>
      <c r="Q47" s="405"/>
      <c r="R47" s="405"/>
      <c r="S47" s="405"/>
      <c r="T47" s="82"/>
      <c r="U47" s="82"/>
      <c r="V47" s="82"/>
      <c r="W47" s="461" t="s">
        <v>121</v>
      </c>
      <c r="X47" s="461" t="s">
        <v>122</v>
      </c>
      <c r="Y47" s="461" t="s">
        <v>123</v>
      </c>
      <c r="Z47" s="457"/>
      <c r="AA47" s="457"/>
      <c r="AB47" s="457"/>
      <c r="AC47" s="455"/>
      <c r="AD47" s="457"/>
      <c r="AE47" s="37"/>
    </row>
    <row r="48" spans="1:31" ht="32.25" customHeight="1" x14ac:dyDescent="0.25">
      <c r="A48" s="480"/>
      <c r="B48" s="460"/>
      <c r="C48" s="80" t="s">
        <v>79</v>
      </c>
      <c r="D48" s="81">
        <f t="shared" si="0"/>
        <v>0</v>
      </c>
      <c r="E48" s="81"/>
      <c r="F48" s="81"/>
      <c r="G48" s="81"/>
      <c r="H48" s="81"/>
      <c r="I48" s="81"/>
      <c r="J48" s="81"/>
      <c r="K48" s="81"/>
      <c r="L48" s="81"/>
      <c r="M48" s="81"/>
      <c r="N48" s="81"/>
      <c r="O48" s="81"/>
      <c r="P48" s="81"/>
      <c r="Q48" s="405"/>
      <c r="R48" s="405"/>
      <c r="S48" s="405"/>
      <c r="T48" s="403"/>
      <c r="U48" s="403"/>
      <c r="V48" s="403"/>
      <c r="W48" s="462"/>
      <c r="X48" s="462"/>
      <c r="Y48" s="462"/>
      <c r="Z48" s="458"/>
      <c r="AA48" s="458"/>
      <c r="AB48" s="458"/>
      <c r="AC48" s="456"/>
      <c r="AD48" s="458"/>
      <c r="AE48" s="37"/>
    </row>
    <row r="49" spans="1:31" x14ac:dyDescent="0.25">
      <c r="A49" s="479" t="s">
        <v>199</v>
      </c>
      <c r="B49" s="459"/>
      <c r="C49" s="80" t="s">
        <v>4</v>
      </c>
      <c r="D49" s="81">
        <v>9</v>
      </c>
      <c r="E49" s="81"/>
      <c r="F49" s="81"/>
      <c r="G49" s="81"/>
      <c r="H49" s="81"/>
      <c r="I49" s="81"/>
      <c r="J49" s="81"/>
      <c r="K49" s="81"/>
      <c r="L49" s="81"/>
      <c r="M49" s="81"/>
      <c r="N49" s="81"/>
      <c r="O49" s="81"/>
      <c r="P49" s="81"/>
      <c r="Q49" s="405"/>
      <c r="R49" s="405"/>
      <c r="S49" s="405"/>
      <c r="T49" s="82"/>
      <c r="U49" s="82"/>
      <c r="V49" s="82"/>
      <c r="W49" s="461">
        <v>10</v>
      </c>
      <c r="X49" s="461" t="s">
        <v>125</v>
      </c>
      <c r="Y49" s="461" t="s">
        <v>126</v>
      </c>
      <c r="Z49" s="457"/>
      <c r="AA49" s="457"/>
      <c r="AB49" s="457"/>
      <c r="AC49" s="455"/>
      <c r="AD49" s="457"/>
      <c r="AE49" s="37"/>
    </row>
    <row r="50" spans="1:31" ht="46.5" customHeight="1" x14ac:dyDescent="0.25">
      <c r="A50" s="480"/>
      <c r="B50" s="460"/>
      <c r="C50" s="80" t="s">
        <v>79</v>
      </c>
      <c r="D50" s="81">
        <f t="shared" si="0"/>
        <v>0</v>
      </c>
      <c r="E50" s="81"/>
      <c r="F50" s="81"/>
      <c r="G50" s="81"/>
      <c r="H50" s="81"/>
      <c r="I50" s="81"/>
      <c r="J50" s="81"/>
      <c r="K50" s="81"/>
      <c r="L50" s="81"/>
      <c r="M50" s="81"/>
      <c r="N50" s="81"/>
      <c r="O50" s="81"/>
      <c r="P50" s="81"/>
      <c r="Q50" s="405"/>
      <c r="R50" s="405"/>
      <c r="S50" s="405"/>
      <c r="T50" s="403"/>
      <c r="U50" s="403"/>
      <c r="V50" s="403"/>
      <c r="W50" s="462"/>
      <c r="X50" s="462"/>
      <c r="Y50" s="462"/>
      <c r="Z50" s="458"/>
      <c r="AA50" s="458"/>
      <c r="AB50" s="458"/>
      <c r="AC50" s="456"/>
      <c r="AD50" s="458"/>
      <c r="AE50" s="37"/>
    </row>
    <row r="51" spans="1:31" x14ac:dyDescent="0.25">
      <c r="A51" s="37"/>
      <c r="B51" s="37"/>
      <c r="C51" s="38"/>
      <c r="D51" s="37"/>
      <c r="E51" s="37"/>
      <c r="F51" s="37"/>
      <c r="G51" s="37"/>
      <c r="H51" s="37"/>
      <c r="I51" s="37"/>
      <c r="J51" s="37"/>
      <c r="K51" s="37"/>
      <c r="L51" s="37"/>
      <c r="M51" s="37"/>
      <c r="N51" s="37"/>
      <c r="O51" s="37"/>
      <c r="P51" s="37"/>
      <c r="Q51" s="127"/>
      <c r="R51" s="127"/>
      <c r="S51" s="127"/>
      <c r="T51" s="127"/>
      <c r="U51" s="127"/>
      <c r="V51" s="127"/>
      <c r="W51" s="37"/>
      <c r="X51" s="37"/>
      <c r="Y51" s="37"/>
      <c r="Z51" s="31"/>
      <c r="AA51" s="31"/>
      <c r="AB51" s="31"/>
      <c r="AC51" s="31"/>
      <c r="AD51" s="31"/>
      <c r="AE51" s="37"/>
    </row>
    <row r="52" spans="1:31" x14ac:dyDescent="0.25">
      <c r="A52" s="37"/>
      <c r="B52" s="37"/>
      <c r="C52" s="38"/>
      <c r="D52" s="37"/>
      <c r="E52" s="37"/>
      <c r="F52" s="37"/>
      <c r="G52" s="37"/>
      <c r="H52" s="37"/>
      <c r="I52" s="37"/>
      <c r="J52" s="37"/>
      <c r="K52" s="37"/>
      <c r="L52" s="37"/>
      <c r="M52" s="37"/>
      <c r="N52" s="37"/>
      <c r="O52" s="37"/>
      <c r="P52" s="37"/>
      <c r="Q52" s="127"/>
      <c r="R52" s="127"/>
      <c r="S52" s="127"/>
      <c r="T52" s="127"/>
      <c r="U52" s="127"/>
      <c r="V52" s="127"/>
      <c r="W52" s="37"/>
      <c r="X52" s="37"/>
      <c r="Y52" s="37"/>
      <c r="Z52" s="31"/>
      <c r="AA52" s="31"/>
      <c r="AB52" s="31"/>
      <c r="AC52" s="31"/>
      <c r="AD52" s="31"/>
      <c r="AE52" s="37"/>
    </row>
  </sheetData>
  <sheetProtection password="C71F" sheet="1" objects="1" scenarios="1"/>
  <mergeCells count="243">
    <mergeCell ref="R7:R8"/>
    <mergeCell ref="S7:S8"/>
    <mergeCell ref="J5:J8"/>
    <mergeCell ref="K5:K8"/>
    <mergeCell ref="L5:L8"/>
    <mergeCell ref="M5:M8"/>
    <mergeCell ref="N5:N8"/>
    <mergeCell ref="O5:O8"/>
    <mergeCell ref="A1:Y1"/>
    <mergeCell ref="A3:Y3"/>
    <mergeCell ref="A5:A8"/>
    <mergeCell ref="B5:B8"/>
    <mergeCell ref="C5:D8"/>
    <mergeCell ref="E5:E8"/>
    <mergeCell ref="F5:F8"/>
    <mergeCell ref="G5:G8"/>
    <mergeCell ref="H5:H8"/>
    <mergeCell ref="I5:I8"/>
    <mergeCell ref="AD7:AD8"/>
    <mergeCell ref="A9:A10"/>
    <mergeCell ref="B9:B10"/>
    <mergeCell ref="W9:W10"/>
    <mergeCell ref="X9:X10"/>
    <mergeCell ref="Y9:Y10"/>
    <mergeCell ref="Z9:Z10"/>
    <mergeCell ref="AA9:AA10"/>
    <mergeCell ref="AB9:AB10"/>
    <mergeCell ref="AC9:AC10"/>
    <mergeCell ref="T7:T8"/>
    <mergeCell ref="U7:U8"/>
    <mergeCell ref="V7:V8"/>
    <mergeCell ref="Z7:Z8"/>
    <mergeCell ref="AA7:AB7"/>
    <mergeCell ref="AC7:AC8"/>
    <mergeCell ref="P5:P8"/>
    <mergeCell ref="Q5:V6"/>
    <mergeCell ref="W5:W8"/>
    <mergeCell ref="X5:X8"/>
    <mergeCell ref="Y5:Y8"/>
    <mergeCell ref="Z5:AD5"/>
    <mergeCell ref="Z6:AD6"/>
    <mergeCell ref="Q7:Q8"/>
    <mergeCell ref="AD9:AD10"/>
    <mergeCell ref="A11:A12"/>
    <mergeCell ref="B11:B12"/>
    <mergeCell ref="W11:W12"/>
    <mergeCell ref="X11:X12"/>
    <mergeCell ref="Y11:Y12"/>
    <mergeCell ref="Z11:Z12"/>
    <mergeCell ref="AA11:AA12"/>
    <mergeCell ref="AB11:AB12"/>
    <mergeCell ref="AC11:AC12"/>
    <mergeCell ref="AD11:AD12"/>
    <mergeCell ref="AD13:AD14"/>
    <mergeCell ref="A15:A16"/>
    <mergeCell ref="B15:B16"/>
    <mergeCell ref="W15:W16"/>
    <mergeCell ref="X15:X16"/>
    <mergeCell ref="Y15:Y16"/>
    <mergeCell ref="Z15:Z16"/>
    <mergeCell ref="AA15:AA16"/>
    <mergeCell ref="AB15:AB16"/>
    <mergeCell ref="AC15:AC16"/>
    <mergeCell ref="AD15:AD16"/>
    <mergeCell ref="A13:A14"/>
    <mergeCell ref="B13:B14"/>
    <mergeCell ref="W13:W14"/>
    <mergeCell ref="X13:X14"/>
    <mergeCell ref="Y13:Y14"/>
    <mergeCell ref="Z13:Z14"/>
    <mergeCell ref="AA13:AA14"/>
    <mergeCell ref="AB13:AB14"/>
    <mergeCell ref="AC13:AC14"/>
    <mergeCell ref="AD17:AD18"/>
    <mergeCell ref="A19:A20"/>
    <mergeCell ref="B19:B20"/>
    <mergeCell ref="W19:W20"/>
    <mergeCell ref="X19:X20"/>
    <mergeCell ref="Y19:Y20"/>
    <mergeCell ref="Z19:Z20"/>
    <mergeCell ref="AA19:AA20"/>
    <mergeCell ref="AB19:AB20"/>
    <mergeCell ref="AC19:AC20"/>
    <mergeCell ref="AD19:AD20"/>
    <mergeCell ref="A17:A18"/>
    <mergeCell ref="B17:B18"/>
    <mergeCell ref="W17:W18"/>
    <mergeCell ref="X17:X18"/>
    <mergeCell ref="Y17:Y18"/>
    <mergeCell ref="Z17:Z18"/>
    <mergeCell ref="AA17:AA18"/>
    <mergeCell ref="AB17:AB18"/>
    <mergeCell ref="AC17:AC18"/>
    <mergeCell ref="AD21:AD22"/>
    <mergeCell ref="A23:A24"/>
    <mergeCell ref="B23:B24"/>
    <mergeCell ref="W23:W24"/>
    <mergeCell ref="X23:X24"/>
    <mergeCell ref="Y23:Y24"/>
    <mergeCell ref="Z23:Z24"/>
    <mergeCell ref="AA23:AA24"/>
    <mergeCell ref="AB23:AB24"/>
    <mergeCell ref="AC23:AC24"/>
    <mergeCell ref="AD23:AD24"/>
    <mergeCell ref="A21:A22"/>
    <mergeCell ref="B21:B22"/>
    <mergeCell ref="W21:W22"/>
    <mergeCell ref="X21:X22"/>
    <mergeCell ref="Y21:Y22"/>
    <mergeCell ref="Z21:Z22"/>
    <mergeCell ref="AA21:AA22"/>
    <mergeCell ref="AB21:AB22"/>
    <mergeCell ref="AC21:AC22"/>
    <mergeCell ref="AD25:AD26"/>
    <mergeCell ref="A27:A28"/>
    <mergeCell ref="B27:B28"/>
    <mergeCell ref="W27:W28"/>
    <mergeCell ref="X27:X28"/>
    <mergeCell ref="Y27:Y28"/>
    <mergeCell ref="Z27:Z28"/>
    <mergeCell ref="AA27:AA28"/>
    <mergeCell ref="AB27:AB28"/>
    <mergeCell ref="AC27:AC28"/>
    <mergeCell ref="AD27:AD28"/>
    <mergeCell ref="A25:A26"/>
    <mergeCell ref="B25:B26"/>
    <mergeCell ref="W25:W26"/>
    <mergeCell ref="X25:X26"/>
    <mergeCell ref="Y25:Y26"/>
    <mergeCell ref="Z25:Z26"/>
    <mergeCell ref="AA25:AA26"/>
    <mergeCell ref="AB25:AB26"/>
    <mergeCell ref="AC25:AC26"/>
    <mergeCell ref="AD29:AD30"/>
    <mergeCell ref="A31:A32"/>
    <mergeCell ref="B31:B32"/>
    <mergeCell ref="W31:W32"/>
    <mergeCell ref="X31:X32"/>
    <mergeCell ref="Y31:Y32"/>
    <mergeCell ref="Z31:Z32"/>
    <mergeCell ref="AA31:AA32"/>
    <mergeCell ref="AB31:AB32"/>
    <mergeCell ref="AC31:AC32"/>
    <mergeCell ref="AD31:AD32"/>
    <mergeCell ref="A29:A30"/>
    <mergeCell ref="B29:B30"/>
    <mergeCell ref="W29:W30"/>
    <mergeCell ref="X29:X30"/>
    <mergeCell ref="Y29:Y30"/>
    <mergeCell ref="Z29:Z30"/>
    <mergeCell ref="AA29:AA30"/>
    <mergeCell ref="AB29:AB30"/>
    <mergeCell ref="AC29:AC30"/>
    <mergeCell ref="AD33:AD34"/>
    <mergeCell ref="A35:A36"/>
    <mergeCell ref="B35:B36"/>
    <mergeCell ref="W35:W36"/>
    <mergeCell ref="X35:X36"/>
    <mergeCell ref="Y35:Y36"/>
    <mergeCell ref="Z35:Z36"/>
    <mergeCell ref="AA35:AA36"/>
    <mergeCell ref="AB35:AB36"/>
    <mergeCell ref="AC35:AC36"/>
    <mergeCell ref="AD35:AD36"/>
    <mergeCell ref="A33:A34"/>
    <mergeCell ref="B33:B34"/>
    <mergeCell ref="W33:W34"/>
    <mergeCell ref="X33:X34"/>
    <mergeCell ref="Y33:Y34"/>
    <mergeCell ref="Z33:Z34"/>
    <mergeCell ref="AA33:AA34"/>
    <mergeCell ref="AB33:AB34"/>
    <mergeCell ref="AC33:AC34"/>
    <mergeCell ref="AD37:AD38"/>
    <mergeCell ref="A39:A40"/>
    <mergeCell ref="B39:B40"/>
    <mergeCell ref="W39:W40"/>
    <mergeCell ref="X39:X40"/>
    <mergeCell ref="Y39:Y40"/>
    <mergeCell ref="Z39:Z40"/>
    <mergeCell ref="AA39:AA40"/>
    <mergeCell ref="AB39:AB40"/>
    <mergeCell ref="AC39:AC40"/>
    <mergeCell ref="AD39:AD40"/>
    <mergeCell ref="A37:A38"/>
    <mergeCell ref="B37:B38"/>
    <mergeCell ref="W37:W38"/>
    <mergeCell ref="X37:X38"/>
    <mergeCell ref="Y37:Y38"/>
    <mergeCell ref="Z37:Z38"/>
    <mergeCell ref="AA37:AA38"/>
    <mergeCell ref="AB37:AB38"/>
    <mergeCell ref="AC37:AC38"/>
    <mergeCell ref="AD41:AD42"/>
    <mergeCell ref="A43:A44"/>
    <mergeCell ref="B43:B44"/>
    <mergeCell ref="W43:W44"/>
    <mergeCell ref="X43:X44"/>
    <mergeCell ref="Y43:Y44"/>
    <mergeCell ref="Z43:Z44"/>
    <mergeCell ref="AA43:AA44"/>
    <mergeCell ref="AB43:AB44"/>
    <mergeCell ref="AC43:AC44"/>
    <mergeCell ref="AD43:AD44"/>
    <mergeCell ref="A41:A42"/>
    <mergeCell ref="B41:B42"/>
    <mergeCell ref="W41:W42"/>
    <mergeCell ref="X41:X42"/>
    <mergeCell ref="Y41:Y42"/>
    <mergeCell ref="Z41:Z42"/>
    <mergeCell ref="AA41:AA42"/>
    <mergeCell ref="AB41:AB42"/>
    <mergeCell ref="AC41:AC42"/>
    <mergeCell ref="AD45:AD46"/>
    <mergeCell ref="A47:A48"/>
    <mergeCell ref="B47:B48"/>
    <mergeCell ref="W47:W48"/>
    <mergeCell ref="X47:X48"/>
    <mergeCell ref="Y47:Y48"/>
    <mergeCell ref="Z47:Z48"/>
    <mergeCell ref="AA47:AA48"/>
    <mergeCell ref="AB47:AB48"/>
    <mergeCell ref="AC47:AC48"/>
    <mergeCell ref="A45:A46"/>
    <mergeCell ref="B45:B46"/>
    <mergeCell ref="W45:W46"/>
    <mergeCell ref="X45:X46"/>
    <mergeCell ref="Y45:Y46"/>
    <mergeCell ref="Z45:Z46"/>
    <mergeCell ref="AA45:AA46"/>
    <mergeCell ref="AB45:AB46"/>
    <mergeCell ref="AC45:AC46"/>
    <mergeCell ref="AD49:AD50"/>
    <mergeCell ref="AD47:AD48"/>
    <mergeCell ref="A49:A50"/>
    <mergeCell ref="B49:B50"/>
    <mergeCell ref="W49:W50"/>
    <mergeCell ref="X49:X50"/>
    <mergeCell ref="Y49:Y50"/>
    <mergeCell ref="Z49:Z50"/>
    <mergeCell ref="AA49:AA50"/>
    <mergeCell ref="AB49:AB50"/>
    <mergeCell ref="AC49:AC50"/>
  </mergeCells>
  <conditionalFormatting sqref="Q19:S19 Q39:S45 Q51:V52 Q21:S21 Q20:R20 Q29:S34 Q28:R28 Q23:S27 Q22:R22 Q46:R46 Q49:S50">
    <cfRule type="cellIs" dxfId="401" priority="21" operator="equal">
      <formula>"X"</formula>
    </cfRule>
  </conditionalFormatting>
  <conditionalFormatting sqref="Q9:V9 Q10">
    <cfRule type="cellIs" dxfId="400" priority="22" operator="equal">
      <formula>"X"</formula>
    </cfRule>
  </conditionalFormatting>
  <conditionalFormatting sqref="Q11:S11 Q12:R12">
    <cfRule type="cellIs" dxfId="399" priority="20" operator="equal">
      <formula>"X"</formula>
    </cfRule>
  </conditionalFormatting>
  <conditionalFormatting sqref="Q17:S18">
    <cfRule type="cellIs" dxfId="398" priority="17" operator="equal">
      <formula>"X"</formula>
    </cfRule>
  </conditionalFormatting>
  <conditionalFormatting sqref="Q13:S13 Q14:R14">
    <cfRule type="cellIs" dxfId="397" priority="19" operator="equal">
      <formula>"X"</formula>
    </cfRule>
  </conditionalFormatting>
  <conditionalFormatting sqref="Q15:S15 Q16">
    <cfRule type="cellIs" dxfId="396" priority="18" operator="equal">
      <formula>"X"</formula>
    </cfRule>
  </conditionalFormatting>
  <conditionalFormatting sqref="Q37:S38">
    <cfRule type="cellIs" dxfId="395" priority="16" operator="equal">
      <formula>"X"</formula>
    </cfRule>
  </conditionalFormatting>
  <conditionalFormatting sqref="Q35:S36">
    <cfRule type="cellIs" dxfId="394" priority="15" operator="equal">
      <formula>"X"</formula>
    </cfRule>
  </conditionalFormatting>
  <conditionalFormatting sqref="Q47:S48">
    <cfRule type="cellIs" dxfId="393" priority="14" operator="equal">
      <formula>"X"</formula>
    </cfRule>
  </conditionalFormatting>
  <conditionalFormatting sqref="R16">
    <cfRule type="cellIs" dxfId="392" priority="13" operator="equal">
      <formula>"X"</formula>
    </cfRule>
  </conditionalFormatting>
  <conditionalFormatting sqref="R10">
    <cfRule type="cellIs" dxfId="391" priority="12" operator="equal">
      <formula>"X"</formula>
    </cfRule>
  </conditionalFormatting>
  <conditionalFormatting sqref="S10:V10">
    <cfRule type="cellIs" dxfId="390" priority="11" operator="equal">
      <formula>"X"</formula>
    </cfRule>
  </conditionalFormatting>
  <conditionalFormatting sqref="S12">
    <cfRule type="cellIs" dxfId="389" priority="10" operator="equal">
      <formula>"X"</formula>
    </cfRule>
  </conditionalFormatting>
  <conditionalFormatting sqref="S16">
    <cfRule type="cellIs" dxfId="388" priority="9" operator="equal">
      <formula>"X"</formula>
    </cfRule>
  </conditionalFormatting>
  <conditionalFormatting sqref="S20">
    <cfRule type="cellIs" dxfId="387" priority="8" operator="equal">
      <formula>"X"</formula>
    </cfRule>
  </conditionalFormatting>
  <conditionalFormatting sqref="S28">
    <cfRule type="cellIs" dxfId="386" priority="7" operator="equal">
      <formula>"X"</formula>
    </cfRule>
  </conditionalFormatting>
  <conditionalFormatting sqref="S22">
    <cfRule type="cellIs" dxfId="385" priority="6" operator="equal">
      <formula>"X"</formula>
    </cfRule>
  </conditionalFormatting>
  <conditionalFormatting sqref="S46">
    <cfRule type="cellIs" dxfId="384" priority="5" operator="equal">
      <formula>"X"</formula>
    </cfRule>
  </conditionalFormatting>
  <conditionalFormatting sqref="S14">
    <cfRule type="cellIs" dxfId="383" priority="4" operator="equal">
      <formula>"X"</formula>
    </cfRule>
  </conditionalFormatting>
  <conditionalFormatting sqref="T11:V11 T13:V13 T15:V15 T17:V17 T19:V19 T21:V21 T23:V23 T25:V25 T27:V27 T29:V29 T31:V31 T33:V33 T35:V35 T37:V37 T39:V39 T41:V41 T43:V43 T45:V45 T47:V47 T49:V49">
    <cfRule type="cellIs" dxfId="382" priority="3" operator="equal">
      <formula>"X"</formula>
    </cfRule>
  </conditionalFormatting>
  <conditionalFormatting sqref="T12 T14:V14 T16:V16 T18:V18 T20:V20 T22:V22 T24:V24 T26:V26 T28:V28 T30:V30 T32:V32 T34:V34 T36:V36 T38:V38 T40:V40 T42:V42 T44:V44 T46:V46 T48:V48 T50:V50 V12">
    <cfRule type="cellIs" dxfId="381" priority="2" operator="equal">
      <formula>"X"</formula>
    </cfRule>
  </conditionalFormatting>
  <conditionalFormatting sqref="U12">
    <cfRule type="cellIs" dxfId="380" priority="1" operator="equal">
      <formula>"X"</formula>
    </cfRule>
  </conditionalFormatting>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opLeftCell="C19" zoomScale="70" zoomScaleNormal="70" workbookViewId="0">
      <selection activeCell="B15" sqref="B15"/>
    </sheetView>
  </sheetViews>
  <sheetFormatPr baseColWidth="10" defaultRowHeight="15" x14ac:dyDescent="0.25"/>
  <cols>
    <col min="1" max="1" width="107.42578125" customWidth="1"/>
    <col min="2" max="2" width="28.5703125" customWidth="1"/>
    <col min="3" max="3" width="22" customWidth="1"/>
    <col min="4" max="4" width="20.5703125" customWidth="1"/>
    <col min="5" max="5" width="18.28515625" customWidth="1"/>
    <col min="6" max="6" width="21.7109375" customWidth="1"/>
    <col min="7" max="7" width="16.28515625" customWidth="1"/>
    <col min="8" max="9" width="12" customWidth="1"/>
    <col min="10" max="10" width="17" style="128" customWidth="1"/>
    <col min="11" max="11" width="13.42578125" customWidth="1"/>
    <col min="12" max="12" width="15.28515625" customWidth="1"/>
    <col min="13" max="13" width="32.5703125" customWidth="1"/>
    <col min="14" max="14" width="24" customWidth="1"/>
    <col min="15" max="15" width="21.5703125" customWidth="1"/>
    <col min="16" max="16" width="9.140625" customWidth="1"/>
  </cols>
  <sheetData>
    <row r="1" spans="1:16" x14ac:dyDescent="0.25">
      <c r="A1" s="486" t="s">
        <v>200</v>
      </c>
      <c r="B1" s="487"/>
      <c r="C1" s="487"/>
      <c r="D1" s="487"/>
      <c r="E1" s="487"/>
      <c r="F1" s="487"/>
      <c r="G1" s="487"/>
      <c r="H1" s="131"/>
      <c r="I1" s="131"/>
      <c r="J1" s="147"/>
      <c r="K1" s="70"/>
      <c r="L1" s="70"/>
      <c r="M1" s="70"/>
      <c r="N1" s="70"/>
      <c r="O1" s="76"/>
      <c r="P1" s="56"/>
    </row>
    <row r="2" spans="1:16" ht="15.75" thickBot="1" x14ac:dyDescent="0.3">
      <c r="A2" s="59" t="s">
        <v>201</v>
      </c>
      <c r="B2" s="60"/>
      <c r="C2" s="61"/>
      <c r="D2" s="60"/>
      <c r="E2" s="60"/>
      <c r="F2" s="132"/>
      <c r="G2" s="132"/>
      <c r="H2" s="60"/>
      <c r="I2" s="60"/>
      <c r="J2" s="148"/>
      <c r="K2" s="109"/>
      <c r="L2" s="109"/>
      <c r="M2" s="109"/>
      <c r="N2" s="109"/>
      <c r="O2" s="76"/>
      <c r="P2" s="56"/>
    </row>
    <row r="3" spans="1:16" ht="30" x14ac:dyDescent="0.25">
      <c r="A3" s="521" t="s">
        <v>202</v>
      </c>
      <c r="B3" s="522"/>
      <c r="C3" s="522"/>
      <c r="D3" s="522"/>
      <c r="E3" s="522"/>
      <c r="F3" s="522"/>
      <c r="G3" s="522"/>
      <c r="H3" s="149"/>
      <c r="I3" s="149"/>
      <c r="J3" s="149"/>
      <c r="K3" s="150" t="s">
        <v>34</v>
      </c>
      <c r="L3" s="151" t="s">
        <v>203</v>
      </c>
      <c r="M3" s="152"/>
      <c r="N3" s="152"/>
      <c r="O3" s="152"/>
      <c r="P3" s="56"/>
    </row>
    <row r="4" spans="1:16" ht="15.75" thickBot="1" x14ac:dyDescent="0.3">
      <c r="A4" s="523"/>
      <c r="B4" s="524"/>
      <c r="C4" s="524"/>
      <c r="D4" s="524"/>
      <c r="E4" s="524"/>
      <c r="F4" s="524"/>
      <c r="G4" s="524"/>
      <c r="H4" s="524"/>
      <c r="I4" s="524"/>
      <c r="J4" s="524"/>
      <c r="K4" s="524"/>
      <c r="L4" s="525"/>
      <c r="M4" s="153"/>
      <c r="N4" s="153"/>
      <c r="O4" s="153"/>
      <c r="P4" s="76"/>
    </row>
    <row r="5" spans="1:16" x14ac:dyDescent="0.25">
      <c r="A5" s="484" t="s">
        <v>71</v>
      </c>
      <c r="B5" s="484" t="s">
        <v>72</v>
      </c>
      <c r="C5" s="484" t="s">
        <v>1</v>
      </c>
      <c r="D5" s="484"/>
      <c r="E5" s="484" t="s">
        <v>204</v>
      </c>
      <c r="F5" s="484"/>
      <c r="G5" s="484"/>
      <c r="H5" s="526"/>
      <c r="I5" s="135"/>
      <c r="J5" s="154"/>
      <c r="K5" s="484" t="s">
        <v>36</v>
      </c>
      <c r="L5" s="484"/>
      <c r="M5" s="485"/>
      <c r="N5" s="485"/>
      <c r="O5" s="485"/>
      <c r="P5" s="76"/>
    </row>
    <row r="6" spans="1:16" x14ac:dyDescent="0.25">
      <c r="A6" s="471"/>
      <c r="B6" s="471"/>
      <c r="C6" s="471"/>
      <c r="D6" s="471"/>
      <c r="E6" s="471"/>
      <c r="F6" s="471"/>
      <c r="G6" s="471"/>
      <c r="H6" s="526"/>
      <c r="I6" s="135"/>
      <c r="J6" s="154"/>
      <c r="K6" s="471" t="s">
        <v>37</v>
      </c>
      <c r="L6" s="471"/>
      <c r="M6" s="471"/>
      <c r="N6" s="471"/>
      <c r="O6" s="471"/>
      <c r="P6" s="76"/>
    </row>
    <row r="7" spans="1:16" x14ac:dyDescent="0.25">
      <c r="A7" s="471"/>
      <c r="B7" s="471"/>
      <c r="C7" s="471"/>
      <c r="D7" s="471"/>
      <c r="E7" s="471" t="s">
        <v>31</v>
      </c>
      <c r="F7" s="518" t="s">
        <v>52</v>
      </c>
      <c r="G7" s="518" t="s">
        <v>32</v>
      </c>
      <c r="H7" s="519" t="s">
        <v>64</v>
      </c>
      <c r="I7" s="483" t="s">
        <v>65</v>
      </c>
      <c r="J7" s="483" t="s">
        <v>66</v>
      </c>
      <c r="K7" s="483" t="s">
        <v>38</v>
      </c>
      <c r="L7" s="471" t="s">
        <v>39</v>
      </c>
      <c r="M7" s="471"/>
      <c r="N7" s="483" t="s">
        <v>40</v>
      </c>
      <c r="O7" s="483" t="s">
        <v>41</v>
      </c>
      <c r="P7" s="76"/>
    </row>
    <row r="8" spans="1:16" x14ac:dyDescent="0.25">
      <c r="A8" s="471"/>
      <c r="B8" s="471"/>
      <c r="C8" s="471"/>
      <c r="D8" s="471"/>
      <c r="E8" s="471"/>
      <c r="F8" s="518"/>
      <c r="G8" s="518"/>
      <c r="H8" s="520"/>
      <c r="I8" s="484"/>
      <c r="J8" s="484"/>
      <c r="K8" s="484"/>
      <c r="L8" s="136" t="s">
        <v>42</v>
      </c>
      <c r="M8" s="136" t="s">
        <v>43</v>
      </c>
      <c r="N8" s="484"/>
      <c r="O8" s="484"/>
      <c r="P8" s="76"/>
    </row>
    <row r="9" spans="1:16" x14ac:dyDescent="0.25">
      <c r="A9" s="481" t="s">
        <v>205</v>
      </c>
      <c r="B9" s="137"/>
      <c r="C9" s="80" t="s">
        <v>4</v>
      </c>
      <c r="D9" s="81">
        <v>364</v>
      </c>
      <c r="E9" s="82"/>
      <c r="F9" s="83"/>
      <c r="G9" s="83"/>
      <c r="H9" s="158"/>
      <c r="I9" s="158"/>
      <c r="J9" s="158"/>
      <c r="K9" s="158"/>
      <c r="L9" s="158"/>
      <c r="M9" s="158"/>
      <c r="N9" s="157"/>
      <c r="O9" s="158"/>
      <c r="P9" s="68"/>
    </row>
    <row r="10" spans="1:16" x14ac:dyDescent="0.25">
      <c r="A10" s="482"/>
      <c r="B10" s="137"/>
      <c r="C10" s="80" t="s">
        <v>79</v>
      </c>
      <c r="D10" s="81">
        <v>118</v>
      </c>
      <c r="E10" s="82">
        <f>15+40</f>
        <v>55</v>
      </c>
      <c r="F10" s="83">
        <f>20+35</f>
        <v>55</v>
      </c>
      <c r="G10" s="82">
        <v>4</v>
      </c>
      <c r="H10" s="158">
        <v>4</v>
      </c>
      <c r="I10" s="158"/>
      <c r="J10" s="158"/>
      <c r="K10" s="158"/>
      <c r="L10" s="158"/>
      <c r="M10" s="158"/>
      <c r="N10" s="157"/>
      <c r="O10" s="158"/>
      <c r="P10" s="68"/>
    </row>
    <row r="11" spans="1:16" x14ac:dyDescent="0.25">
      <c r="A11" s="481" t="s">
        <v>7</v>
      </c>
      <c r="B11" s="137"/>
      <c r="C11" s="80" t="s">
        <v>4</v>
      </c>
      <c r="D11" s="81">
        <v>239</v>
      </c>
      <c r="E11" s="86"/>
      <c r="F11" s="85" t="s">
        <v>206</v>
      </c>
      <c r="G11" s="86" t="s">
        <v>206</v>
      </c>
      <c r="H11" s="158"/>
      <c r="I11" s="158"/>
      <c r="J11" s="158"/>
      <c r="K11" s="158"/>
      <c r="L11" s="158"/>
      <c r="M11" s="158"/>
      <c r="N11" s="157"/>
      <c r="O11" s="158"/>
      <c r="P11" s="68"/>
    </row>
    <row r="12" spans="1:16" x14ac:dyDescent="0.25">
      <c r="A12" s="482"/>
      <c r="B12" s="137"/>
      <c r="C12" s="80" t="s">
        <v>79</v>
      </c>
      <c r="D12" s="81">
        <f>SUM(E12:J12)</f>
        <v>308</v>
      </c>
      <c r="E12" s="82">
        <f>3+6</f>
        <v>9</v>
      </c>
      <c r="F12" s="82">
        <f>1+1+1</f>
        <v>3</v>
      </c>
      <c r="G12" s="82">
        <f>72+33+1+3</f>
        <v>109</v>
      </c>
      <c r="H12" s="158">
        <v>13</v>
      </c>
      <c r="I12" s="158">
        <f>76+1</f>
        <v>77</v>
      </c>
      <c r="J12" s="158">
        <f>60+8+19+8+2</f>
        <v>97</v>
      </c>
      <c r="K12" s="138" t="s">
        <v>206</v>
      </c>
      <c r="L12" s="138">
        <v>342</v>
      </c>
      <c r="M12" s="138"/>
      <c r="N12" s="139" t="s">
        <v>206</v>
      </c>
      <c r="O12" s="158"/>
      <c r="P12" s="68"/>
    </row>
    <row r="13" spans="1:16" x14ac:dyDescent="0.25">
      <c r="A13" s="481" t="s">
        <v>207</v>
      </c>
      <c r="B13" s="137"/>
      <c r="C13" s="80" t="s">
        <v>4</v>
      </c>
      <c r="D13" s="81">
        <v>597</v>
      </c>
      <c r="E13" s="82" t="s">
        <v>206</v>
      </c>
      <c r="F13" s="83"/>
      <c r="G13" s="83"/>
      <c r="H13" s="158"/>
      <c r="I13" s="158"/>
      <c r="J13" s="158"/>
      <c r="K13" s="158"/>
      <c r="L13" s="158"/>
      <c r="M13" s="158"/>
      <c r="N13" s="157"/>
      <c r="O13" s="158"/>
      <c r="P13" s="68"/>
    </row>
    <row r="14" spans="1:16" x14ac:dyDescent="0.25">
      <c r="A14" s="482"/>
      <c r="B14" s="137"/>
      <c r="C14" s="80" t="s">
        <v>79</v>
      </c>
      <c r="D14" s="81">
        <v>112</v>
      </c>
      <c r="E14" s="82">
        <v>21</v>
      </c>
      <c r="F14" s="83">
        <v>34</v>
      </c>
      <c r="G14" s="83">
        <f>11+26+8</f>
        <v>45</v>
      </c>
      <c r="H14" s="158"/>
      <c r="I14" s="158"/>
      <c r="J14" s="158">
        <f>3+6+3</f>
        <v>12</v>
      </c>
      <c r="K14" s="158">
        <f>11+23+26</f>
        <v>60</v>
      </c>
      <c r="L14" s="158">
        <f>11+26</f>
        <v>37</v>
      </c>
      <c r="M14" s="158" t="s">
        <v>206</v>
      </c>
      <c r="N14" s="157">
        <f>10473.27+13390</f>
        <v>23863.27</v>
      </c>
      <c r="O14" s="158"/>
      <c r="P14" s="68"/>
    </row>
    <row r="15" spans="1:16" x14ac:dyDescent="0.25">
      <c r="A15" s="515" t="s">
        <v>208</v>
      </c>
      <c r="B15" s="137"/>
      <c r="C15" s="80" t="s">
        <v>4</v>
      </c>
      <c r="D15" s="81">
        <v>597</v>
      </c>
      <c r="E15" s="82"/>
      <c r="F15" s="85"/>
      <c r="G15" s="299" t="s">
        <v>206</v>
      </c>
      <c r="H15" s="158"/>
      <c r="I15" s="158"/>
      <c r="J15" s="158"/>
      <c r="K15" s="158"/>
      <c r="L15" s="158"/>
      <c r="M15" s="158"/>
      <c r="N15" s="157"/>
      <c r="O15" s="158"/>
      <c r="P15" s="68"/>
    </row>
    <row r="16" spans="1:16" x14ac:dyDescent="0.25">
      <c r="A16" s="516"/>
      <c r="B16" s="137"/>
      <c r="C16" s="80" t="s">
        <v>79</v>
      </c>
      <c r="D16" s="81">
        <v>418</v>
      </c>
      <c r="E16" s="82">
        <f>33+35</f>
        <v>68</v>
      </c>
      <c r="F16" s="83">
        <f>54+73+2</f>
        <v>129</v>
      </c>
      <c r="G16" s="83">
        <f>29+25+2</f>
        <v>56</v>
      </c>
      <c r="H16" s="158"/>
      <c r="I16" s="158">
        <v>15</v>
      </c>
      <c r="J16" s="158">
        <f>117+5+15+13</f>
        <v>150</v>
      </c>
      <c r="K16" s="158">
        <f>60+416</f>
        <v>476</v>
      </c>
      <c r="L16" s="158">
        <f>75+26</f>
        <v>101</v>
      </c>
      <c r="M16" s="158"/>
      <c r="N16" s="157">
        <f>397502+2620195.83</f>
        <v>3017697.83</v>
      </c>
      <c r="O16" s="158"/>
      <c r="P16" s="68"/>
    </row>
    <row r="17" spans="1:16" x14ac:dyDescent="0.25">
      <c r="A17" s="515" t="s">
        <v>209</v>
      </c>
      <c r="B17" s="137"/>
      <c r="C17" s="80" t="s">
        <v>4</v>
      </c>
      <c r="D17" s="81">
        <v>4</v>
      </c>
      <c r="E17" s="82"/>
      <c r="F17" s="85"/>
      <c r="G17" s="85"/>
      <c r="H17" s="158"/>
      <c r="I17" s="158"/>
      <c r="J17" s="158"/>
      <c r="K17" s="158"/>
      <c r="L17" s="158"/>
      <c r="M17" s="158"/>
      <c r="N17" s="157"/>
      <c r="O17" s="158"/>
      <c r="P17" s="68"/>
    </row>
    <row r="18" spans="1:16" x14ac:dyDescent="0.25">
      <c r="A18" s="516"/>
      <c r="B18" s="137"/>
      <c r="C18" s="80" t="s">
        <v>79</v>
      </c>
      <c r="D18" s="81">
        <v>1</v>
      </c>
      <c r="E18" s="82"/>
      <c r="F18" s="83"/>
      <c r="G18" s="83">
        <v>1</v>
      </c>
      <c r="H18" s="158"/>
      <c r="I18" s="158"/>
      <c r="J18" s="158"/>
      <c r="K18" s="158"/>
      <c r="L18" s="158"/>
      <c r="M18" s="158"/>
      <c r="N18" s="157"/>
      <c r="O18" s="158"/>
      <c r="P18" s="68"/>
    </row>
    <row r="19" spans="1:16" x14ac:dyDescent="0.25">
      <c r="A19" s="517" t="s">
        <v>210</v>
      </c>
      <c r="B19" s="137"/>
      <c r="C19" s="80" t="s">
        <v>4</v>
      </c>
      <c r="D19" s="81">
        <v>12</v>
      </c>
      <c r="E19" s="82"/>
      <c r="F19" s="83"/>
      <c r="G19" s="83"/>
      <c r="H19" s="158"/>
      <c r="I19" s="158"/>
      <c r="J19" s="158"/>
      <c r="K19" s="158"/>
      <c r="L19" s="158"/>
      <c r="M19" s="158"/>
      <c r="N19" s="157"/>
      <c r="O19" s="158"/>
      <c r="P19" s="68"/>
    </row>
    <row r="20" spans="1:16" x14ac:dyDescent="0.25">
      <c r="A20" s="516"/>
      <c r="B20" s="137"/>
      <c r="C20" s="80" t="s">
        <v>79</v>
      </c>
      <c r="D20" s="81">
        <v>7</v>
      </c>
      <c r="E20" s="82">
        <v>2</v>
      </c>
      <c r="F20" s="83">
        <v>1</v>
      </c>
      <c r="G20" s="83">
        <v>1</v>
      </c>
      <c r="H20" s="158">
        <v>1</v>
      </c>
      <c r="I20" s="158">
        <v>1</v>
      </c>
      <c r="J20" s="158">
        <v>1</v>
      </c>
      <c r="K20" s="158"/>
      <c r="L20" s="158"/>
      <c r="M20" s="158"/>
      <c r="N20" s="157"/>
      <c r="O20" s="158"/>
      <c r="P20" s="68"/>
    </row>
    <row r="21" spans="1:16" x14ac:dyDescent="0.25">
      <c r="A21" s="517" t="s">
        <v>138</v>
      </c>
      <c r="B21" s="137"/>
      <c r="C21" s="80" t="s">
        <v>4</v>
      </c>
      <c r="D21" s="81">
        <v>1</v>
      </c>
      <c r="E21" s="82"/>
      <c r="F21" s="85"/>
      <c r="G21" s="85" t="s">
        <v>206</v>
      </c>
      <c r="H21" s="158"/>
      <c r="I21" s="158">
        <v>0</v>
      </c>
      <c r="J21" s="158"/>
      <c r="K21" s="158"/>
      <c r="L21" s="158"/>
      <c r="M21" s="158"/>
      <c r="N21" s="157"/>
      <c r="O21" s="158"/>
      <c r="P21" s="68"/>
    </row>
    <row r="22" spans="1:16" x14ac:dyDescent="0.25">
      <c r="A22" s="516"/>
      <c r="B22" s="137"/>
      <c r="C22" s="80" t="s">
        <v>79</v>
      </c>
      <c r="D22" s="81">
        <v>1</v>
      </c>
      <c r="E22" s="82"/>
      <c r="F22" s="83"/>
      <c r="G22" s="83"/>
      <c r="H22" s="158">
        <v>1</v>
      </c>
      <c r="I22" s="158"/>
      <c r="J22" s="158"/>
      <c r="K22" s="158"/>
      <c r="L22" s="158"/>
      <c r="M22" s="158"/>
      <c r="N22" s="157"/>
      <c r="O22" s="158"/>
      <c r="P22" s="68"/>
    </row>
    <row r="23" spans="1:16" x14ac:dyDescent="0.25">
      <c r="A23" s="517" t="s">
        <v>211</v>
      </c>
      <c r="B23" s="137"/>
      <c r="C23" s="80" t="s">
        <v>4</v>
      </c>
      <c r="D23" s="81">
        <v>3</v>
      </c>
      <c r="E23" s="82"/>
      <c r="F23" s="83"/>
      <c r="G23" s="83"/>
      <c r="H23" s="158"/>
      <c r="I23" s="158" t="s">
        <v>206</v>
      </c>
      <c r="J23" s="158"/>
      <c r="K23" s="158"/>
      <c r="L23" s="158"/>
      <c r="M23" s="158"/>
      <c r="N23" s="157"/>
      <c r="O23" s="158"/>
      <c r="P23" s="68"/>
    </row>
    <row r="24" spans="1:16" x14ac:dyDescent="0.25">
      <c r="A24" s="516"/>
      <c r="B24" s="137"/>
      <c r="C24" s="80" t="s">
        <v>79</v>
      </c>
      <c r="D24" s="81">
        <v>0</v>
      </c>
      <c r="E24" s="82"/>
      <c r="F24" s="83"/>
      <c r="G24" s="83"/>
      <c r="H24" s="158" t="s">
        <v>206</v>
      </c>
      <c r="I24" s="158">
        <v>0</v>
      </c>
      <c r="J24" s="158"/>
      <c r="K24" s="158"/>
      <c r="L24" s="158"/>
      <c r="M24" s="158"/>
      <c r="N24" s="157"/>
      <c r="O24" s="158"/>
      <c r="P24" s="68"/>
    </row>
    <row r="25" spans="1:16" x14ac:dyDescent="0.25">
      <c r="A25" s="481" t="s">
        <v>212</v>
      </c>
      <c r="B25" s="137"/>
      <c r="C25" s="80" t="s">
        <v>4</v>
      </c>
      <c r="D25" s="81">
        <v>1</v>
      </c>
      <c r="E25" s="82"/>
      <c r="F25" s="83"/>
      <c r="G25" s="83" t="s">
        <v>206</v>
      </c>
      <c r="H25" s="158"/>
      <c r="I25" s="158"/>
      <c r="J25" s="158"/>
      <c r="K25" s="158"/>
      <c r="L25" s="158"/>
      <c r="M25" s="158"/>
      <c r="N25" s="157"/>
      <c r="O25" s="158"/>
      <c r="P25" s="68"/>
    </row>
    <row r="26" spans="1:16" x14ac:dyDescent="0.25">
      <c r="A26" s="482"/>
      <c r="B26" s="137"/>
      <c r="C26" s="80" t="s">
        <v>79</v>
      </c>
      <c r="D26" s="81">
        <v>0</v>
      </c>
      <c r="E26" s="82"/>
      <c r="F26" s="83"/>
      <c r="G26" s="83"/>
      <c r="H26" s="158"/>
      <c r="I26" s="158"/>
      <c r="J26" s="158"/>
      <c r="K26" s="158"/>
      <c r="L26" s="158"/>
      <c r="M26" s="158"/>
      <c r="N26" s="157"/>
      <c r="O26" s="158"/>
      <c r="P26" s="68"/>
    </row>
    <row r="27" spans="1:16" x14ac:dyDescent="0.25">
      <c r="A27" s="481" t="s">
        <v>213</v>
      </c>
      <c r="B27" s="137"/>
      <c r="C27" s="80" t="s">
        <v>4</v>
      </c>
      <c r="D27" s="81">
        <v>4</v>
      </c>
      <c r="E27" s="82"/>
      <c r="F27" s="83"/>
      <c r="G27" s="83" t="s">
        <v>206</v>
      </c>
      <c r="H27" s="158"/>
      <c r="I27" s="158"/>
      <c r="J27" s="158"/>
      <c r="K27" s="158"/>
      <c r="L27" s="158"/>
      <c r="M27" s="158"/>
      <c r="N27" s="157"/>
      <c r="O27" s="158"/>
      <c r="P27" s="68"/>
    </row>
    <row r="28" spans="1:16" x14ac:dyDescent="0.25">
      <c r="A28" s="482"/>
      <c r="B28" s="137"/>
      <c r="C28" s="80" t="s">
        <v>79</v>
      </c>
      <c r="D28" s="81">
        <v>1</v>
      </c>
      <c r="E28" s="82" t="s">
        <v>206</v>
      </c>
      <c r="F28" s="83">
        <v>1</v>
      </c>
      <c r="G28" s="83"/>
      <c r="H28" s="158">
        <v>0</v>
      </c>
      <c r="I28" s="158">
        <v>0</v>
      </c>
      <c r="J28" s="158"/>
      <c r="K28" s="158"/>
      <c r="L28" s="158"/>
      <c r="M28" s="158"/>
      <c r="N28" s="157"/>
      <c r="O28" s="158"/>
      <c r="P28" s="68"/>
    </row>
    <row r="29" spans="1:16" x14ac:dyDescent="0.25">
      <c r="A29" s="481" t="s">
        <v>18</v>
      </c>
      <c r="B29" s="137"/>
      <c r="C29" s="80" t="s">
        <v>4</v>
      </c>
      <c r="D29" s="81">
        <v>1</v>
      </c>
      <c r="E29" s="82"/>
      <c r="F29" s="83"/>
      <c r="G29" s="83" t="s">
        <v>206</v>
      </c>
      <c r="H29" s="158"/>
      <c r="I29" s="158"/>
      <c r="J29" s="158"/>
      <c r="K29" s="158"/>
      <c r="L29" s="158"/>
      <c r="M29" s="158"/>
      <c r="N29" s="157"/>
      <c r="O29" s="158"/>
      <c r="P29" s="68"/>
    </row>
    <row r="30" spans="1:16" x14ac:dyDescent="0.25">
      <c r="A30" s="482"/>
      <c r="B30" s="137"/>
      <c r="C30" s="80" t="s">
        <v>79</v>
      </c>
      <c r="D30" s="81">
        <v>12</v>
      </c>
      <c r="E30" s="82"/>
      <c r="F30" s="83"/>
      <c r="G30" s="83">
        <v>12</v>
      </c>
      <c r="H30" s="158"/>
      <c r="I30" s="158"/>
      <c r="J30" s="158"/>
      <c r="K30" s="158"/>
      <c r="L30" s="158"/>
      <c r="M30" s="158"/>
      <c r="N30" s="157"/>
      <c r="O30" s="158"/>
      <c r="P30" s="68"/>
    </row>
    <row r="31" spans="1:16" x14ac:dyDescent="0.25">
      <c r="A31" s="481" t="s">
        <v>161</v>
      </c>
      <c r="B31" s="137"/>
      <c r="C31" s="80" t="s">
        <v>4</v>
      </c>
      <c r="D31" s="81">
        <v>6</v>
      </c>
      <c r="E31" s="82"/>
      <c r="F31" s="83"/>
      <c r="G31" s="83"/>
      <c r="H31" s="158"/>
      <c r="I31" s="158"/>
      <c r="J31" s="158"/>
      <c r="K31" s="158"/>
      <c r="L31" s="158"/>
      <c r="M31" s="158"/>
      <c r="N31" s="157"/>
      <c r="O31" s="158"/>
      <c r="P31" s="68"/>
    </row>
    <row r="32" spans="1:16" x14ac:dyDescent="0.25">
      <c r="A32" s="482"/>
      <c r="B32" s="137"/>
      <c r="C32" s="80" t="s">
        <v>79</v>
      </c>
      <c r="D32" s="81">
        <v>1</v>
      </c>
      <c r="E32" s="82"/>
      <c r="F32" s="83">
        <v>1</v>
      </c>
      <c r="G32" s="83"/>
      <c r="H32" s="158"/>
      <c r="I32" s="158">
        <v>0</v>
      </c>
      <c r="J32" s="158"/>
      <c r="K32" s="158"/>
      <c r="L32" s="158"/>
      <c r="M32" s="158"/>
      <c r="N32" s="157"/>
      <c r="O32" s="158"/>
      <c r="P32" s="68"/>
    </row>
    <row r="33" spans="1:16" x14ac:dyDescent="0.25">
      <c r="A33" s="481" t="s">
        <v>214</v>
      </c>
      <c r="B33" s="137"/>
      <c r="C33" s="80" t="s">
        <v>4</v>
      </c>
      <c r="D33" s="81">
        <v>66</v>
      </c>
      <c r="E33" s="82"/>
      <c r="F33" s="83"/>
      <c r="G33" s="83"/>
      <c r="H33" s="158"/>
      <c r="I33" s="158"/>
      <c r="J33" s="158"/>
      <c r="K33" s="158"/>
      <c r="L33" s="158"/>
      <c r="M33" s="158"/>
      <c r="N33" s="157"/>
      <c r="O33" s="158"/>
      <c r="P33" s="68"/>
    </row>
    <row r="34" spans="1:16" x14ac:dyDescent="0.25">
      <c r="A34" s="482"/>
      <c r="B34" s="137"/>
      <c r="C34" s="80" t="s">
        <v>79</v>
      </c>
      <c r="D34" s="81">
        <v>0</v>
      </c>
      <c r="E34" s="82">
        <v>0</v>
      </c>
      <c r="F34" s="83">
        <v>0</v>
      </c>
      <c r="G34" s="83">
        <v>0</v>
      </c>
      <c r="H34" s="158">
        <v>0</v>
      </c>
      <c r="I34" s="158">
        <v>0</v>
      </c>
      <c r="J34" s="158"/>
      <c r="K34" s="158"/>
      <c r="L34" s="158"/>
      <c r="M34" s="158"/>
      <c r="N34" s="157"/>
      <c r="O34" s="158"/>
      <c r="P34" s="68"/>
    </row>
    <row r="35" spans="1:16" x14ac:dyDescent="0.25">
      <c r="A35" s="481" t="s">
        <v>215</v>
      </c>
      <c r="B35" s="137"/>
      <c r="C35" s="80" t="s">
        <v>4</v>
      </c>
      <c r="D35" s="81">
        <v>35</v>
      </c>
      <c r="E35" s="82"/>
      <c r="F35" s="83"/>
      <c r="G35" s="83"/>
      <c r="H35" s="158"/>
      <c r="I35" s="158"/>
      <c r="J35" s="158"/>
      <c r="K35" s="158"/>
      <c r="L35" s="158"/>
      <c r="M35" s="158"/>
      <c r="N35" s="157"/>
      <c r="O35" s="158"/>
      <c r="P35" s="68"/>
    </row>
    <row r="36" spans="1:16" x14ac:dyDescent="0.25">
      <c r="A36" s="482"/>
      <c r="B36" s="137"/>
      <c r="C36" s="80" t="s">
        <v>79</v>
      </c>
      <c r="D36" s="81">
        <v>0</v>
      </c>
      <c r="E36" s="82"/>
      <c r="F36" s="83"/>
      <c r="G36" s="83"/>
      <c r="H36" s="158"/>
      <c r="I36" s="158">
        <v>0</v>
      </c>
      <c r="J36" s="158"/>
      <c r="K36" s="158"/>
      <c r="L36" s="158"/>
      <c r="M36" s="158"/>
      <c r="N36" s="157"/>
      <c r="O36" s="158"/>
      <c r="P36" s="68"/>
    </row>
    <row r="37" spans="1:16" x14ac:dyDescent="0.25">
      <c r="A37" s="481" t="s">
        <v>216</v>
      </c>
      <c r="B37" s="137"/>
      <c r="C37" s="80" t="s">
        <v>4</v>
      </c>
      <c r="D37" s="81">
        <v>4</v>
      </c>
      <c r="E37" s="82"/>
      <c r="F37" s="83"/>
      <c r="G37" s="83"/>
      <c r="H37" s="158"/>
      <c r="I37" s="158"/>
      <c r="J37" s="158"/>
      <c r="K37" s="158"/>
      <c r="L37" s="158"/>
      <c r="M37" s="158"/>
      <c r="N37" s="157"/>
      <c r="O37" s="158"/>
      <c r="P37" s="68"/>
    </row>
    <row r="38" spans="1:16" x14ac:dyDescent="0.25">
      <c r="A38" s="482"/>
      <c r="B38" s="137"/>
      <c r="C38" s="80" t="s">
        <v>79</v>
      </c>
      <c r="D38" s="81">
        <v>9</v>
      </c>
      <c r="E38" s="82"/>
      <c r="F38" s="83"/>
      <c r="G38" s="83"/>
      <c r="H38" s="158">
        <v>9</v>
      </c>
      <c r="I38" s="158"/>
      <c r="J38" s="158"/>
      <c r="K38" s="158"/>
      <c r="L38" s="158"/>
      <c r="M38" s="158"/>
      <c r="N38" s="157"/>
      <c r="O38" s="158"/>
      <c r="P38" s="68"/>
    </row>
    <row r="39" spans="1:16" x14ac:dyDescent="0.25">
      <c r="A39" s="481" t="s">
        <v>217</v>
      </c>
      <c r="B39" s="137"/>
      <c r="C39" s="80" t="s">
        <v>4</v>
      </c>
      <c r="D39" s="81">
        <v>7</v>
      </c>
      <c r="E39" s="82"/>
      <c r="F39" s="83"/>
      <c r="G39" s="83"/>
      <c r="H39" s="158"/>
      <c r="I39" s="158"/>
      <c r="J39" s="158"/>
      <c r="K39" s="158"/>
      <c r="L39" s="158"/>
      <c r="M39" s="158"/>
      <c r="N39" s="157"/>
      <c r="O39" s="158"/>
      <c r="P39" s="68"/>
    </row>
    <row r="40" spans="1:16" x14ac:dyDescent="0.25">
      <c r="A40" s="482"/>
      <c r="B40" s="137"/>
      <c r="C40" s="80" t="s">
        <v>79</v>
      </c>
      <c r="D40" s="81">
        <v>20</v>
      </c>
      <c r="E40" s="82" t="s">
        <v>206</v>
      </c>
      <c r="F40" s="83"/>
      <c r="G40" s="83"/>
      <c r="H40" s="158"/>
      <c r="I40" s="158" t="s">
        <v>206</v>
      </c>
      <c r="J40" s="158">
        <v>20</v>
      </c>
      <c r="K40" s="158"/>
      <c r="L40" s="158"/>
      <c r="M40" s="158"/>
      <c r="N40" s="157"/>
      <c r="O40" s="158"/>
      <c r="P40" s="68"/>
    </row>
    <row r="41" spans="1:16" x14ac:dyDescent="0.25">
      <c r="A41" s="481" t="s">
        <v>218</v>
      </c>
      <c r="B41" s="137"/>
      <c r="C41" s="80" t="s">
        <v>4</v>
      </c>
      <c r="D41" s="81">
        <v>8</v>
      </c>
      <c r="E41" s="82"/>
      <c r="F41" s="83"/>
      <c r="G41" s="83"/>
      <c r="H41" s="158"/>
      <c r="I41" s="158"/>
      <c r="J41" s="158"/>
      <c r="K41" s="158"/>
      <c r="L41" s="158"/>
      <c r="M41" s="158"/>
      <c r="N41" s="157"/>
      <c r="O41" s="158"/>
      <c r="P41" s="68"/>
    </row>
    <row r="42" spans="1:16" x14ac:dyDescent="0.25">
      <c r="A42" s="482"/>
      <c r="B42" s="137"/>
      <c r="C42" s="80" t="s">
        <v>79</v>
      </c>
      <c r="D42" s="81">
        <v>4</v>
      </c>
      <c r="E42" s="82">
        <v>1</v>
      </c>
      <c r="F42" s="83">
        <v>1</v>
      </c>
      <c r="G42" s="83"/>
      <c r="H42" s="158"/>
      <c r="I42" s="158"/>
      <c r="J42" s="158">
        <v>2</v>
      </c>
      <c r="K42" s="158">
        <v>2</v>
      </c>
      <c r="L42" s="158"/>
      <c r="M42" s="158"/>
      <c r="N42" s="157"/>
      <c r="O42" s="157">
        <v>222287.26</v>
      </c>
      <c r="P42" s="68"/>
    </row>
    <row r="43" spans="1:16" x14ac:dyDescent="0.25">
      <c r="A43" s="481" t="s">
        <v>219</v>
      </c>
      <c r="B43" s="137"/>
      <c r="C43" s="80" t="s">
        <v>4</v>
      </c>
      <c r="D43" s="94">
        <v>784000</v>
      </c>
      <c r="E43" s="82"/>
      <c r="F43" s="83"/>
      <c r="G43" s="83"/>
      <c r="H43" s="158"/>
      <c r="I43" s="158"/>
      <c r="J43" s="158"/>
      <c r="K43" s="158"/>
      <c r="L43" s="158"/>
      <c r="M43" s="158"/>
      <c r="N43" s="157"/>
      <c r="O43" s="158"/>
      <c r="P43" s="68"/>
    </row>
    <row r="44" spans="1:16" x14ac:dyDescent="0.25">
      <c r="A44" s="482"/>
      <c r="B44" s="382"/>
      <c r="C44" s="80" t="s">
        <v>79</v>
      </c>
      <c r="D44" s="94">
        <f>SUM(E44:J44)</f>
        <v>721692</v>
      </c>
      <c r="E44" s="300">
        <v>104810</v>
      </c>
      <c r="F44" s="301">
        <f>10882+493000</f>
        <v>503882</v>
      </c>
      <c r="G44" s="301">
        <v>98000</v>
      </c>
      <c r="H44" s="158"/>
      <c r="I44" s="158"/>
      <c r="J44" s="157">
        <v>15000</v>
      </c>
      <c r="K44" s="158"/>
      <c r="L44" s="158"/>
      <c r="M44" s="301">
        <v>721692</v>
      </c>
      <c r="N44" s="157"/>
      <c r="O44" s="158"/>
      <c r="P44" s="68"/>
    </row>
    <row r="45" spans="1:16" x14ac:dyDescent="0.25">
      <c r="A45" s="513" t="s">
        <v>24</v>
      </c>
      <c r="B45" s="107"/>
      <c r="C45" s="80" t="s">
        <v>4</v>
      </c>
      <c r="D45" s="88">
        <v>40</v>
      </c>
      <c r="E45" s="88"/>
      <c r="F45" s="92"/>
      <c r="G45" s="141"/>
      <c r="H45" s="142"/>
      <c r="I45" s="142"/>
      <c r="J45" s="142"/>
      <c r="K45" s="107"/>
      <c r="L45" s="107"/>
      <c r="M45" s="107"/>
      <c r="N45" s="107"/>
      <c r="O45" s="107"/>
      <c r="P45" s="76"/>
    </row>
    <row r="46" spans="1:16" x14ac:dyDescent="0.25">
      <c r="A46" s="514"/>
      <c r="B46" s="107"/>
      <c r="C46" s="143" t="s">
        <v>79</v>
      </c>
      <c r="D46" s="88">
        <v>25</v>
      </c>
      <c r="E46" s="88">
        <v>15</v>
      </c>
      <c r="F46" s="92">
        <v>7</v>
      </c>
      <c r="G46" s="92">
        <v>3</v>
      </c>
      <c r="H46" s="88">
        <v>0</v>
      </c>
      <c r="I46" s="88"/>
      <c r="J46" s="88">
        <v>0</v>
      </c>
      <c r="K46" s="91"/>
      <c r="L46" s="107"/>
      <c r="M46" s="107"/>
      <c r="N46" s="107"/>
      <c r="O46" s="107"/>
      <c r="P46" s="76"/>
    </row>
    <row r="47" spans="1:16" x14ac:dyDescent="0.25">
      <c r="A47" s="513" t="s">
        <v>220</v>
      </c>
      <c r="B47" s="107"/>
      <c r="C47" s="80" t="s">
        <v>4</v>
      </c>
      <c r="D47" s="88"/>
      <c r="E47" s="88"/>
      <c r="F47" s="92"/>
      <c r="G47" s="141"/>
      <c r="H47" s="142"/>
      <c r="I47" s="142"/>
      <c r="J47" s="142"/>
      <c r="K47" s="107"/>
      <c r="L47" s="107"/>
      <c r="M47" s="107" t="s">
        <v>206</v>
      </c>
      <c r="N47" s="107"/>
      <c r="O47" s="107"/>
      <c r="P47" s="76"/>
    </row>
    <row r="48" spans="1:16" x14ac:dyDescent="0.25">
      <c r="A48" s="514"/>
      <c r="B48" s="107"/>
      <c r="C48" s="80" t="s">
        <v>79</v>
      </c>
      <c r="D48" s="88"/>
      <c r="E48" s="88"/>
      <c r="F48" s="92"/>
      <c r="G48" s="141"/>
      <c r="H48" s="142"/>
      <c r="I48" s="142"/>
      <c r="J48" s="142"/>
      <c r="K48" s="107"/>
      <c r="L48" s="107"/>
      <c r="M48" s="107"/>
      <c r="N48" s="107"/>
      <c r="O48" s="107"/>
      <c r="P48" s="76"/>
    </row>
    <row r="49" spans="1:16" x14ac:dyDescent="0.25">
      <c r="A49" s="513" t="s">
        <v>221</v>
      </c>
      <c r="B49" s="107"/>
      <c r="C49" s="80" t="s">
        <v>4</v>
      </c>
      <c r="D49" s="88"/>
      <c r="E49" s="88"/>
      <c r="F49" s="92"/>
      <c r="G49" s="141"/>
      <c r="H49" s="142"/>
      <c r="I49" s="142"/>
      <c r="J49" s="142"/>
      <c r="K49" s="107"/>
      <c r="L49" s="107"/>
      <c r="M49" s="107" t="s">
        <v>206</v>
      </c>
      <c r="N49" s="107"/>
      <c r="O49" s="107"/>
      <c r="P49" s="76"/>
    </row>
    <row r="50" spans="1:16" x14ac:dyDescent="0.25">
      <c r="A50" s="514"/>
      <c r="B50" s="107"/>
      <c r="C50" s="80" t="s">
        <v>79</v>
      </c>
      <c r="D50" s="88"/>
      <c r="E50" s="88"/>
      <c r="F50" s="92"/>
      <c r="G50" s="141"/>
      <c r="H50" s="142"/>
      <c r="I50" s="142"/>
      <c r="J50" s="142"/>
      <c r="K50" s="107"/>
      <c r="L50" s="107"/>
      <c r="M50" s="107"/>
      <c r="N50" s="107"/>
      <c r="O50" s="107"/>
      <c r="P50" s="76"/>
    </row>
    <row r="51" spans="1:16" x14ac:dyDescent="0.25">
      <c r="A51" s="383" t="s">
        <v>206</v>
      </c>
      <c r="B51" s="76"/>
      <c r="C51" s="77"/>
      <c r="D51" s="78"/>
      <c r="E51" s="302"/>
      <c r="F51" s="79"/>
      <c r="G51" s="146"/>
      <c r="H51" s="76"/>
      <c r="I51" s="76"/>
      <c r="J51" s="68"/>
      <c r="K51" s="76"/>
      <c r="L51" s="76"/>
      <c r="M51" s="76"/>
      <c r="N51" s="76"/>
      <c r="O51" s="76"/>
      <c r="P51" s="76"/>
    </row>
    <row r="52" spans="1:16" x14ac:dyDescent="0.25">
      <c r="A52" s="384"/>
      <c r="B52" s="76"/>
      <c r="C52" s="77"/>
      <c r="D52" s="144"/>
      <c r="E52" s="144"/>
      <c r="F52" s="145"/>
      <c r="G52" s="146"/>
      <c r="H52" s="76"/>
      <c r="I52" s="76"/>
      <c r="J52" s="68"/>
      <c r="K52" s="76"/>
      <c r="L52" s="76"/>
      <c r="M52" s="76"/>
      <c r="N52" s="76"/>
      <c r="O52" s="76"/>
      <c r="P52" s="76"/>
    </row>
  </sheetData>
  <sheetProtection password="C71F" sheet="1" objects="1" scenarios="1"/>
  <mergeCells count="41">
    <mergeCell ref="A1:G1"/>
    <mergeCell ref="A3:G3"/>
    <mergeCell ref="A4:L4"/>
    <mergeCell ref="A5:A8"/>
    <mergeCell ref="B5:B8"/>
    <mergeCell ref="C5:D8"/>
    <mergeCell ref="E5:G6"/>
    <mergeCell ref="H5:H6"/>
    <mergeCell ref="K5:O5"/>
    <mergeCell ref="K6:O6"/>
    <mergeCell ref="K7:K8"/>
    <mergeCell ref="L7:M7"/>
    <mergeCell ref="N7:N8"/>
    <mergeCell ref="O7:O8"/>
    <mergeCell ref="I7:I8"/>
    <mergeCell ref="J7:J8"/>
    <mergeCell ref="A11:A12"/>
    <mergeCell ref="E7:E8"/>
    <mergeCell ref="F7:F8"/>
    <mergeCell ref="G7:G8"/>
    <mergeCell ref="H7:H8"/>
    <mergeCell ref="A9:A10"/>
    <mergeCell ref="A35:A36"/>
    <mergeCell ref="A13:A14"/>
    <mergeCell ref="A15:A16"/>
    <mergeCell ref="A17:A18"/>
    <mergeCell ref="A19:A20"/>
    <mergeCell ref="A21:A22"/>
    <mergeCell ref="A23:A24"/>
    <mergeCell ref="A25:A26"/>
    <mergeCell ref="A27:A28"/>
    <mergeCell ref="A29:A30"/>
    <mergeCell ref="A31:A32"/>
    <mergeCell ref="A33:A34"/>
    <mergeCell ref="A49:A50"/>
    <mergeCell ref="A37:A38"/>
    <mergeCell ref="A39:A40"/>
    <mergeCell ref="A41:A42"/>
    <mergeCell ref="A43:A44"/>
    <mergeCell ref="A45:A46"/>
    <mergeCell ref="A47:A48"/>
  </mergeCells>
  <conditionalFormatting sqref="E38:G38 D45:F52">
    <cfRule type="cellIs" dxfId="379" priority="23" operator="equal">
      <formula>"X"</formula>
    </cfRule>
  </conditionalFormatting>
  <conditionalFormatting sqref="E9:G10">
    <cfRule type="cellIs" dxfId="378" priority="24" operator="equal">
      <formula>"X"</formula>
    </cfRule>
  </conditionalFormatting>
  <conditionalFormatting sqref="E15:F15 E17:G17 E21:G21 E13:G14 E11:G11">
    <cfRule type="cellIs" dxfId="377" priority="22" operator="equal">
      <formula>"X"</formula>
    </cfRule>
  </conditionalFormatting>
  <conditionalFormatting sqref="E19:G19 E23:G23">
    <cfRule type="cellIs" dxfId="376" priority="21" operator="equal">
      <formula>"X"</formula>
    </cfRule>
  </conditionalFormatting>
  <conditionalFormatting sqref="E25:G25 E27:G27 E29:G29 E31:G31 E33:G33 E35:G35 E37:G37 E39:G39">
    <cfRule type="cellIs" dxfId="375" priority="20" operator="equal">
      <formula>"X"</formula>
    </cfRule>
  </conditionalFormatting>
  <conditionalFormatting sqref="E41:G41">
    <cfRule type="cellIs" dxfId="374" priority="19" operator="equal">
      <formula>"X"</formula>
    </cfRule>
  </conditionalFormatting>
  <conditionalFormatting sqref="E43:G43">
    <cfRule type="cellIs" dxfId="373" priority="18" operator="equal">
      <formula>"X"</formula>
    </cfRule>
  </conditionalFormatting>
  <conditionalFormatting sqref="E12:G12">
    <cfRule type="cellIs" dxfId="372" priority="17" operator="equal">
      <formula>"X"</formula>
    </cfRule>
  </conditionalFormatting>
  <conditionalFormatting sqref="E16:G16">
    <cfRule type="cellIs" dxfId="371" priority="16" operator="equal">
      <formula>"X"</formula>
    </cfRule>
  </conditionalFormatting>
  <conditionalFormatting sqref="E18:G18">
    <cfRule type="cellIs" dxfId="370" priority="15" operator="equal">
      <formula>"X"</formula>
    </cfRule>
  </conditionalFormatting>
  <conditionalFormatting sqref="E20:G20">
    <cfRule type="cellIs" dxfId="369" priority="14" operator="equal">
      <formula>"X"</formula>
    </cfRule>
  </conditionalFormatting>
  <conditionalFormatting sqref="E22:G22">
    <cfRule type="cellIs" dxfId="368" priority="13" operator="equal">
      <formula>"X"</formula>
    </cfRule>
  </conditionalFormatting>
  <conditionalFormatting sqref="E24:G24">
    <cfRule type="cellIs" dxfId="367" priority="12" operator="equal">
      <formula>"X"</formula>
    </cfRule>
  </conditionalFormatting>
  <conditionalFormatting sqref="E26:G26">
    <cfRule type="cellIs" dxfId="366" priority="11" operator="equal">
      <formula>"X"</formula>
    </cfRule>
  </conditionalFormatting>
  <conditionalFormatting sqref="E28:G28">
    <cfRule type="cellIs" dxfId="365" priority="10" operator="equal">
      <formula>"X"</formula>
    </cfRule>
  </conditionalFormatting>
  <conditionalFormatting sqref="E30:G30">
    <cfRule type="cellIs" dxfId="364" priority="9" operator="equal">
      <formula>"X"</formula>
    </cfRule>
  </conditionalFormatting>
  <conditionalFormatting sqref="E32:G32">
    <cfRule type="cellIs" dxfId="363" priority="8" operator="equal">
      <formula>"X"</formula>
    </cfRule>
  </conditionalFormatting>
  <conditionalFormatting sqref="E34:G34">
    <cfRule type="cellIs" dxfId="362" priority="7" operator="equal">
      <formula>"X"</formula>
    </cfRule>
  </conditionalFormatting>
  <conditionalFormatting sqref="E36:G36">
    <cfRule type="cellIs" dxfId="361" priority="6" operator="equal">
      <formula>"X"</formula>
    </cfRule>
  </conditionalFormatting>
  <conditionalFormatting sqref="E40:G40">
    <cfRule type="cellIs" dxfId="360" priority="5" operator="equal">
      <formula>"X"</formula>
    </cfRule>
  </conditionalFormatting>
  <conditionalFormatting sqref="E42:G42">
    <cfRule type="cellIs" dxfId="359" priority="4" operator="equal">
      <formula>"X"</formula>
    </cfRule>
  </conditionalFormatting>
  <conditionalFormatting sqref="E44:G44">
    <cfRule type="cellIs" dxfId="358" priority="3" operator="equal">
      <formula>"X"</formula>
    </cfRule>
  </conditionalFormatting>
  <conditionalFormatting sqref="G15">
    <cfRule type="cellIs" dxfId="357" priority="2" operator="equal">
      <formula>"X"</formula>
    </cfRule>
  </conditionalFormatting>
  <conditionalFormatting sqref="M44">
    <cfRule type="cellIs" dxfId="356" priority="1" operator="equal">
      <formula>"X"</formula>
    </cfRule>
  </conditionalFormatting>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9"/>
  <sheetViews>
    <sheetView topLeftCell="B4" zoomScale="70" zoomScaleNormal="70" workbookViewId="0">
      <selection activeCell="M11" sqref="M11:M12"/>
    </sheetView>
  </sheetViews>
  <sheetFormatPr baseColWidth="10" defaultRowHeight="15" x14ac:dyDescent="0.25"/>
  <cols>
    <col min="1" max="1" width="85.28515625" customWidth="1"/>
    <col min="2" max="2" width="21.42578125" customWidth="1"/>
    <col min="3" max="3" width="17.7109375" customWidth="1"/>
    <col min="4" max="4" width="15.85546875" customWidth="1"/>
    <col min="5" max="5" width="16.140625" customWidth="1"/>
    <col min="8" max="8" width="14.7109375" customWidth="1"/>
    <col min="16" max="16" width="15.140625" customWidth="1"/>
    <col min="18" max="18" width="19.140625" customWidth="1"/>
  </cols>
  <sheetData>
    <row r="1" spans="1:19" x14ac:dyDescent="0.25">
      <c r="A1" s="486" t="s">
        <v>133</v>
      </c>
      <c r="B1" s="487"/>
      <c r="C1" s="487"/>
      <c r="D1" s="487"/>
      <c r="E1" s="487"/>
      <c r="F1" s="487"/>
      <c r="G1" s="487"/>
      <c r="H1" s="487"/>
      <c r="I1" s="487"/>
      <c r="J1" s="487"/>
      <c r="K1" s="487"/>
      <c r="L1" s="487"/>
      <c r="M1" s="487"/>
      <c r="N1" s="487"/>
      <c r="O1" s="70"/>
      <c r="P1" s="70"/>
      <c r="Q1" s="70"/>
      <c r="R1" s="70"/>
      <c r="S1" s="76"/>
    </row>
    <row r="2" spans="1:19" ht="15.75" thickBot="1" x14ac:dyDescent="0.3">
      <c r="A2" s="59"/>
      <c r="B2" s="60"/>
      <c r="C2" s="60"/>
      <c r="D2" s="61"/>
      <c r="E2" s="60"/>
      <c r="F2" s="60"/>
      <c r="G2" s="60"/>
      <c r="H2" s="60"/>
      <c r="I2" s="60"/>
      <c r="J2" s="60"/>
      <c r="K2" s="60"/>
      <c r="L2" s="60"/>
      <c r="M2" s="60"/>
      <c r="N2" s="60"/>
      <c r="O2" s="109"/>
      <c r="P2" s="109"/>
      <c r="Q2" s="109"/>
      <c r="R2" s="109"/>
      <c r="S2" s="76"/>
    </row>
    <row r="3" spans="1:19" ht="45" x14ac:dyDescent="0.25">
      <c r="A3" s="112" t="s">
        <v>222</v>
      </c>
      <c r="B3" s="155"/>
      <c r="C3" s="499" t="s">
        <v>223</v>
      </c>
      <c r="D3" s="499"/>
      <c r="E3" s="499"/>
      <c r="F3" s="499"/>
      <c r="G3" s="499"/>
      <c r="H3" s="499"/>
      <c r="I3" s="499"/>
      <c r="J3" s="499"/>
      <c r="K3" s="499"/>
      <c r="L3" s="499"/>
      <c r="M3" s="499"/>
      <c r="N3" s="499"/>
      <c r="O3" s="112" t="s">
        <v>34</v>
      </c>
      <c r="P3" s="156">
        <v>44032</v>
      </c>
      <c r="Q3" s="56"/>
      <c r="R3" s="56"/>
      <c r="S3" s="56"/>
    </row>
    <row r="4" spans="1:19" ht="15.75" thickBot="1" x14ac:dyDescent="0.3">
      <c r="A4" s="76"/>
      <c r="B4" s="76"/>
      <c r="C4" s="76"/>
      <c r="D4" s="77"/>
      <c r="E4" s="76"/>
      <c r="F4" s="144"/>
      <c r="G4" s="144"/>
      <c r="H4" s="144"/>
      <c r="I4" s="144"/>
      <c r="J4" s="144"/>
      <c r="K4" s="144"/>
      <c r="L4" s="76"/>
      <c r="M4" s="76"/>
      <c r="N4" s="76"/>
      <c r="O4" s="76"/>
      <c r="P4" s="76"/>
      <c r="Q4" s="76"/>
      <c r="R4" s="76"/>
      <c r="S4" s="76"/>
    </row>
    <row r="5" spans="1:19" x14ac:dyDescent="0.25">
      <c r="A5" s="471" t="s">
        <v>71</v>
      </c>
      <c r="B5" s="471" t="s">
        <v>224</v>
      </c>
      <c r="C5" s="471" t="s">
        <v>225</v>
      </c>
      <c r="D5" s="471" t="s">
        <v>1</v>
      </c>
      <c r="E5" s="471"/>
      <c r="F5" s="471" t="s">
        <v>73</v>
      </c>
      <c r="G5" s="471"/>
      <c r="H5" s="471"/>
      <c r="I5" s="471"/>
      <c r="J5" s="471"/>
      <c r="K5" s="471"/>
      <c r="L5" s="492" t="s">
        <v>74</v>
      </c>
      <c r="M5" s="492" t="s">
        <v>75</v>
      </c>
      <c r="N5" s="492" t="s">
        <v>35</v>
      </c>
      <c r="O5" s="485" t="s">
        <v>36</v>
      </c>
      <c r="P5" s="485"/>
      <c r="Q5" s="485"/>
      <c r="R5" s="485"/>
      <c r="S5" s="485"/>
    </row>
    <row r="6" spans="1:19" x14ac:dyDescent="0.25">
      <c r="A6" s="471"/>
      <c r="B6" s="471"/>
      <c r="C6" s="471"/>
      <c r="D6" s="471"/>
      <c r="E6" s="471"/>
      <c r="F6" s="471"/>
      <c r="G6" s="471"/>
      <c r="H6" s="471"/>
      <c r="I6" s="471"/>
      <c r="J6" s="471"/>
      <c r="K6" s="471"/>
      <c r="L6" s="491"/>
      <c r="M6" s="491"/>
      <c r="N6" s="491"/>
      <c r="O6" s="471" t="s">
        <v>37</v>
      </c>
      <c r="P6" s="471"/>
      <c r="Q6" s="471"/>
      <c r="R6" s="471"/>
      <c r="S6" s="471"/>
    </row>
    <row r="7" spans="1:19" x14ac:dyDescent="0.25">
      <c r="A7" s="471"/>
      <c r="B7" s="471"/>
      <c r="C7" s="471"/>
      <c r="D7" s="471"/>
      <c r="E7" s="471"/>
      <c r="F7" s="471" t="s">
        <v>31</v>
      </c>
      <c r="G7" s="471" t="s">
        <v>52</v>
      </c>
      <c r="H7" s="471" t="s">
        <v>32</v>
      </c>
      <c r="I7" s="471" t="s">
        <v>64</v>
      </c>
      <c r="J7" s="471" t="s">
        <v>65</v>
      </c>
      <c r="K7" s="471" t="s">
        <v>66</v>
      </c>
      <c r="L7" s="491"/>
      <c r="M7" s="491"/>
      <c r="N7" s="491"/>
      <c r="O7" s="483" t="s">
        <v>38</v>
      </c>
      <c r="P7" s="471" t="s">
        <v>39</v>
      </c>
      <c r="Q7" s="471"/>
      <c r="R7" s="483" t="s">
        <v>40</v>
      </c>
      <c r="S7" s="483" t="s">
        <v>41</v>
      </c>
    </row>
    <row r="8" spans="1:19" ht="30" x14ac:dyDescent="0.25">
      <c r="A8" s="471"/>
      <c r="B8" s="471"/>
      <c r="C8" s="471"/>
      <c r="D8" s="471"/>
      <c r="E8" s="471"/>
      <c r="F8" s="471"/>
      <c r="G8" s="471"/>
      <c r="H8" s="471"/>
      <c r="I8" s="471"/>
      <c r="J8" s="471"/>
      <c r="K8" s="471"/>
      <c r="L8" s="484"/>
      <c r="M8" s="484"/>
      <c r="N8" s="484"/>
      <c r="O8" s="484"/>
      <c r="P8" s="351" t="s">
        <v>42</v>
      </c>
      <c r="Q8" s="351" t="s">
        <v>43</v>
      </c>
      <c r="R8" s="484"/>
      <c r="S8" s="484"/>
    </row>
    <row r="9" spans="1:19" x14ac:dyDescent="0.25">
      <c r="A9" s="479" t="s">
        <v>3</v>
      </c>
      <c r="B9" s="457" t="s">
        <v>226</v>
      </c>
      <c r="C9" s="459" t="s">
        <v>227</v>
      </c>
      <c r="D9" s="80" t="s">
        <v>4</v>
      </c>
      <c r="E9" s="81">
        <v>484</v>
      </c>
      <c r="F9" s="82"/>
      <c r="G9" s="82"/>
      <c r="H9" s="82">
        <v>104</v>
      </c>
      <c r="I9" s="82"/>
      <c r="J9" s="82"/>
      <c r="K9" s="82"/>
      <c r="L9" s="461">
        <v>3</v>
      </c>
      <c r="M9" s="461" t="s">
        <v>53</v>
      </c>
      <c r="N9" s="461" t="s">
        <v>228</v>
      </c>
      <c r="O9" s="457"/>
      <c r="P9" s="457"/>
      <c r="Q9" s="457"/>
      <c r="R9" s="455"/>
      <c r="S9" s="457"/>
    </row>
    <row r="10" spans="1:19" x14ac:dyDescent="0.25">
      <c r="A10" s="480"/>
      <c r="B10" s="458"/>
      <c r="C10" s="460"/>
      <c r="D10" s="408" t="s">
        <v>79</v>
      </c>
      <c r="E10" s="409">
        <f>SUM(F10:K10)</f>
        <v>165</v>
      </c>
      <c r="F10" s="84">
        <v>0</v>
      </c>
      <c r="G10" s="84">
        <v>47</v>
      </c>
      <c r="H10" s="84">
        <v>77</v>
      </c>
      <c r="I10" s="84">
        <v>41</v>
      </c>
      <c r="J10" s="84">
        <v>0</v>
      </c>
      <c r="K10" s="84">
        <v>0</v>
      </c>
      <c r="L10" s="462"/>
      <c r="M10" s="462"/>
      <c r="N10" s="462"/>
      <c r="O10" s="458"/>
      <c r="P10" s="458"/>
      <c r="Q10" s="458"/>
      <c r="R10" s="456"/>
      <c r="S10" s="458"/>
    </row>
    <row r="11" spans="1:19" x14ac:dyDescent="0.25">
      <c r="A11" s="479" t="s">
        <v>7</v>
      </c>
      <c r="B11" s="457" t="s">
        <v>226</v>
      </c>
      <c r="C11" s="459" t="s">
        <v>227</v>
      </c>
      <c r="D11" s="80" t="s">
        <v>4</v>
      </c>
      <c r="E11" s="81">
        <v>302</v>
      </c>
      <c r="F11" s="82"/>
      <c r="G11" s="82">
        <v>30</v>
      </c>
      <c r="H11" s="86">
        <v>30.188679245283019</v>
      </c>
      <c r="I11" s="86">
        <v>30.188679245283019</v>
      </c>
      <c r="J11" s="86">
        <v>30.188679245283019</v>
      </c>
      <c r="K11" s="86">
        <v>30.188679245283019</v>
      </c>
      <c r="L11" s="461">
        <v>4</v>
      </c>
      <c r="M11" s="461" t="s">
        <v>229</v>
      </c>
      <c r="N11" s="461" t="s">
        <v>45</v>
      </c>
      <c r="O11" s="457"/>
      <c r="P11" s="457">
        <v>424</v>
      </c>
      <c r="Q11" s="457"/>
      <c r="R11" s="455"/>
      <c r="S11" s="457"/>
    </row>
    <row r="12" spans="1:19" x14ac:dyDescent="0.25">
      <c r="A12" s="480"/>
      <c r="B12" s="458"/>
      <c r="C12" s="460"/>
      <c r="D12" s="408" t="s">
        <v>79</v>
      </c>
      <c r="E12" s="409">
        <f>SUM(F12:K12)</f>
        <v>424</v>
      </c>
      <c r="F12" s="84">
        <v>9</v>
      </c>
      <c r="G12" s="87">
        <v>59</v>
      </c>
      <c r="H12" s="87">
        <v>70</v>
      </c>
      <c r="I12" s="87">
        <v>47</v>
      </c>
      <c r="J12" s="87">
        <v>88</v>
      </c>
      <c r="K12" s="87">
        <v>151</v>
      </c>
      <c r="L12" s="462"/>
      <c r="M12" s="462"/>
      <c r="N12" s="462"/>
      <c r="O12" s="458"/>
      <c r="P12" s="458"/>
      <c r="Q12" s="458"/>
      <c r="R12" s="456"/>
      <c r="S12" s="458"/>
    </row>
    <row r="13" spans="1:19" x14ac:dyDescent="0.25">
      <c r="A13" s="479" t="s">
        <v>137</v>
      </c>
      <c r="B13" s="457" t="s">
        <v>230</v>
      </c>
      <c r="C13" s="459" t="s">
        <v>227</v>
      </c>
      <c r="D13" s="80" t="s">
        <v>4</v>
      </c>
      <c r="E13" s="81">
        <v>755</v>
      </c>
      <c r="F13" s="82"/>
      <c r="G13" s="82"/>
      <c r="H13" s="82"/>
      <c r="I13" s="82"/>
      <c r="J13" s="86">
        <v>128.30188679245282</v>
      </c>
      <c r="K13" s="86">
        <v>37.735849056603769</v>
      </c>
      <c r="L13" s="461">
        <v>4</v>
      </c>
      <c r="M13" s="461" t="s">
        <v>55</v>
      </c>
      <c r="N13" s="461" t="s">
        <v>45</v>
      </c>
      <c r="O13" s="457"/>
      <c r="P13" s="457"/>
      <c r="Q13" s="455"/>
      <c r="R13" s="455"/>
      <c r="S13" s="457"/>
    </row>
    <row r="14" spans="1:19" x14ac:dyDescent="0.25">
      <c r="A14" s="480"/>
      <c r="B14" s="458"/>
      <c r="C14" s="460"/>
      <c r="D14" s="408" t="s">
        <v>79</v>
      </c>
      <c r="E14" s="409">
        <f>SUM(F14:K14)</f>
        <v>319</v>
      </c>
      <c r="F14" s="84">
        <v>33</v>
      </c>
      <c r="G14" s="87">
        <v>54</v>
      </c>
      <c r="H14" s="87">
        <v>47</v>
      </c>
      <c r="I14" s="87">
        <v>41</v>
      </c>
      <c r="J14" s="87">
        <v>60</v>
      </c>
      <c r="K14" s="87">
        <v>84</v>
      </c>
      <c r="L14" s="462"/>
      <c r="M14" s="462"/>
      <c r="N14" s="462"/>
      <c r="O14" s="458"/>
      <c r="P14" s="458"/>
      <c r="Q14" s="456"/>
      <c r="R14" s="456"/>
      <c r="S14" s="458"/>
    </row>
    <row r="15" spans="1:19" x14ac:dyDescent="0.25">
      <c r="A15" s="479" t="s">
        <v>8</v>
      </c>
      <c r="B15" s="457" t="s">
        <v>231</v>
      </c>
      <c r="C15" s="459" t="s">
        <v>227</v>
      </c>
      <c r="D15" s="80" t="s">
        <v>4</v>
      </c>
      <c r="E15" s="81">
        <v>755</v>
      </c>
      <c r="F15" s="410"/>
      <c r="G15" s="410"/>
      <c r="H15" s="411">
        <v>83.773584905660371</v>
      </c>
      <c r="I15" s="411">
        <v>83.773584905660371</v>
      </c>
      <c r="J15" s="411">
        <v>83.773584905660371</v>
      </c>
      <c r="K15" s="411">
        <v>83.773584905660371</v>
      </c>
      <c r="L15" s="461">
        <v>5</v>
      </c>
      <c r="M15" s="461" t="s">
        <v>53</v>
      </c>
      <c r="N15" s="461" t="s">
        <v>46</v>
      </c>
      <c r="O15" s="457">
        <v>63</v>
      </c>
      <c r="P15" s="457"/>
      <c r="Q15" s="457"/>
      <c r="R15" s="467">
        <v>527746.5</v>
      </c>
      <c r="S15" s="457"/>
    </row>
    <row r="16" spans="1:19" x14ac:dyDescent="0.25">
      <c r="A16" s="480"/>
      <c r="B16" s="458"/>
      <c r="C16" s="460"/>
      <c r="D16" s="408" t="s">
        <v>79</v>
      </c>
      <c r="E16" s="409">
        <f>SUM(F16:K16)</f>
        <v>553</v>
      </c>
      <c r="F16" s="84">
        <v>40</v>
      </c>
      <c r="G16" s="87">
        <v>96</v>
      </c>
      <c r="H16" s="87">
        <v>68</v>
      </c>
      <c r="I16" s="87">
        <v>90</v>
      </c>
      <c r="J16" s="87">
        <v>98</v>
      </c>
      <c r="K16" s="87">
        <v>161</v>
      </c>
      <c r="L16" s="462"/>
      <c r="M16" s="462"/>
      <c r="N16" s="462"/>
      <c r="O16" s="458"/>
      <c r="P16" s="458"/>
      <c r="Q16" s="458"/>
      <c r="R16" s="456"/>
      <c r="S16" s="458"/>
    </row>
    <row r="17" spans="1:19" x14ac:dyDescent="0.25">
      <c r="A17" s="479" t="s">
        <v>9</v>
      </c>
      <c r="B17" s="457" t="s">
        <v>232</v>
      </c>
      <c r="C17" s="459" t="s">
        <v>233</v>
      </c>
      <c r="D17" s="80" t="s">
        <v>4</v>
      </c>
      <c r="E17" s="81">
        <v>7</v>
      </c>
      <c r="F17" s="410"/>
      <c r="G17" s="410"/>
      <c r="H17" s="410"/>
      <c r="I17" s="410"/>
      <c r="J17" s="410"/>
      <c r="K17" s="410">
        <v>2</v>
      </c>
      <c r="L17" s="461">
        <v>2</v>
      </c>
      <c r="M17" s="461" t="s">
        <v>56</v>
      </c>
      <c r="N17" s="461" t="s">
        <v>49</v>
      </c>
      <c r="O17" s="457"/>
      <c r="P17" s="457"/>
      <c r="Q17" s="457"/>
      <c r="R17" s="455"/>
      <c r="S17" s="457"/>
    </row>
    <row r="18" spans="1:19" ht="39.75" customHeight="1" x14ac:dyDescent="0.25">
      <c r="A18" s="480"/>
      <c r="B18" s="458"/>
      <c r="C18" s="460"/>
      <c r="D18" s="408" t="s">
        <v>79</v>
      </c>
      <c r="E18" s="409">
        <f>SUM(F18:K18)</f>
        <v>0</v>
      </c>
      <c r="F18" s="84">
        <v>0</v>
      </c>
      <c r="G18" s="87">
        <v>0</v>
      </c>
      <c r="H18" s="87">
        <v>0</v>
      </c>
      <c r="I18" s="87">
        <v>0</v>
      </c>
      <c r="J18" s="87">
        <v>0</v>
      </c>
      <c r="K18" s="87">
        <v>0</v>
      </c>
      <c r="L18" s="462"/>
      <c r="M18" s="462"/>
      <c r="N18" s="462"/>
      <c r="O18" s="458"/>
      <c r="P18" s="458"/>
      <c r="Q18" s="458"/>
      <c r="R18" s="456"/>
      <c r="S18" s="458"/>
    </row>
    <row r="19" spans="1:19" x14ac:dyDescent="0.25">
      <c r="A19" s="479" t="s">
        <v>10</v>
      </c>
      <c r="B19" s="457" t="s">
        <v>234</v>
      </c>
      <c r="C19" s="459" t="s">
        <v>235</v>
      </c>
      <c r="D19" s="80" t="s">
        <v>4</v>
      </c>
      <c r="E19" s="81">
        <v>12</v>
      </c>
      <c r="F19" s="88">
        <v>1</v>
      </c>
      <c r="G19" s="90">
        <v>1</v>
      </c>
      <c r="H19" s="90">
        <v>1</v>
      </c>
      <c r="I19" s="90">
        <v>1</v>
      </c>
      <c r="J19" s="90">
        <v>1</v>
      </c>
      <c r="K19" s="90">
        <v>1</v>
      </c>
      <c r="L19" s="461">
        <v>2</v>
      </c>
      <c r="M19" s="461" t="s">
        <v>56</v>
      </c>
      <c r="N19" s="461" t="s">
        <v>49</v>
      </c>
      <c r="O19" s="457"/>
      <c r="P19" s="457"/>
      <c r="Q19" s="457"/>
      <c r="R19" s="455"/>
      <c r="S19" s="457"/>
    </row>
    <row r="20" spans="1:19" x14ac:dyDescent="0.25">
      <c r="A20" s="480"/>
      <c r="B20" s="458"/>
      <c r="C20" s="460"/>
      <c r="D20" s="408" t="s">
        <v>79</v>
      </c>
      <c r="E20" s="409">
        <f>SUM(F20:K20)</f>
        <v>6</v>
      </c>
      <c r="F20" s="84">
        <v>1</v>
      </c>
      <c r="G20" s="87">
        <v>1</v>
      </c>
      <c r="H20" s="87">
        <v>1</v>
      </c>
      <c r="I20" s="87">
        <v>1</v>
      </c>
      <c r="J20" s="87">
        <v>1</v>
      </c>
      <c r="K20" s="87">
        <v>1</v>
      </c>
      <c r="L20" s="462"/>
      <c r="M20" s="462"/>
      <c r="N20" s="462"/>
      <c r="O20" s="458"/>
      <c r="P20" s="458"/>
      <c r="Q20" s="458"/>
      <c r="R20" s="456"/>
      <c r="S20" s="458"/>
    </row>
    <row r="21" spans="1:19" x14ac:dyDescent="0.25">
      <c r="A21" s="479" t="s">
        <v>138</v>
      </c>
      <c r="B21" s="457" t="s">
        <v>236</v>
      </c>
      <c r="C21" s="459" t="s">
        <v>237</v>
      </c>
      <c r="D21" s="80" t="s">
        <v>4</v>
      </c>
      <c r="E21" s="81">
        <v>1</v>
      </c>
      <c r="F21" s="91"/>
      <c r="G21" s="385"/>
      <c r="H21" s="385">
        <v>1</v>
      </c>
      <c r="I21" s="385"/>
      <c r="J21" s="385"/>
      <c r="K21" s="385"/>
      <c r="L21" s="461">
        <v>2</v>
      </c>
      <c r="M21" s="461" t="s">
        <v>56</v>
      </c>
      <c r="N21" s="461" t="s">
        <v>49</v>
      </c>
      <c r="O21" s="457"/>
      <c r="P21" s="457"/>
      <c r="Q21" s="457"/>
      <c r="R21" s="455"/>
      <c r="S21" s="457"/>
    </row>
    <row r="22" spans="1:19" x14ac:dyDescent="0.25">
      <c r="A22" s="480"/>
      <c r="B22" s="458"/>
      <c r="C22" s="460"/>
      <c r="D22" s="408" t="s">
        <v>79</v>
      </c>
      <c r="E22" s="409">
        <f>SUM(F22:K22)</f>
        <v>1</v>
      </c>
      <c r="F22" s="84">
        <v>0</v>
      </c>
      <c r="G22" s="87">
        <v>0</v>
      </c>
      <c r="H22" s="87">
        <v>1</v>
      </c>
      <c r="I22" s="87">
        <v>0</v>
      </c>
      <c r="J22" s="87">
        <v>0</v>
      </c>
      <c r="K22" s="87">
        <v>0</v>
      </c>
      <c r="L22" s="462"/>
      <c r="M22" s="462"/>
      <c r="N22" s="462"/>
      <c r="O22" s="458"/>
      <c r="P22" s="458"/>
      <c r="Q22" s="458"/>
      <c r="R22" s="456"/>
      <c r="S22" s="458"/>
    </row>
    <row r="23" spans="1:19" x14ac:dyDescent="0.25">
      <c r="A23" s="479" t="s">
        <v>11</v>
      </c>
      <c r="B23" s="457" t="s">
        <v>238</v>
      </c>
      <c r="C23" s="459" t="s">
        <v>239</v>
      </c>
      <c r="D23" s="80" t="s">
        <v>4</v>
      </c>
      <c r="E23" s="81">
        <v>2</v>
      </c>
      <c r="F23" s="91"/>
      <c r="G23" s="385"/>
      <c r="H23" s="385"/>
      <c r="I23" s="385"/>
      <c r="J23" s="385"/>
      <c r="K23" s="385"/>
      <c r="L23" s="461">
        <v>2</v>
      </c>
      <c r="M23" s="461" t="s">
        <v>56</v>
      </c>
      <c r="N23" s="461" t="s">
        <v>49</v>
      </c>
      <c r="O23" s="457"/>
      <c r="P23" s="457"/>
      <c r="Q23" s="457"/>
      <c r="R23" s="455"/>
      <c r="S23" s="457"/>
    </row>
    <row r="24" spans="1:19" x14ac:dyDescent="0.25">
      <c r="A24" s="480"/>
      <c r="B24" s="458"/>
      <c r="C24" s="460"/>
      <c r="D24" s="408" t="s">
        <v>79</v>
      </c>
      <c r="E24" s="409">
        <f>SUM(F24:K24)</f>
        <v>0</v>
      </c>
      <c r="F24" s="84">
        <v>0</v>
      </c>
      <c r="G24" s="87">
        <v>0</v>
      </c>
      <c r="H24" s="87">
        <v>0</v>
      </c>
      <c r="I24" s="87">
        <v>0</v>
      </c>
      <c r="J24" s="87">
        <v>0</v>
      </c>
      <c r="K24" s="87">
        <v>0</v>
      </c>
      <c r="L24" s="462"/>
      <c r="M24" s="462"/>
      <c r="N24" s="462"/>
      <c r="O24" s="458"/>
      <c r="P24" s="458"/>
      <c r="Q24" s="458"/>
      <c r="R24" s="456"/>
      <c r="S24" s="458"/>
    </row>
    <row r="25" spans="1:19" x14ac:dyDescent="0.25">
      <c r="A25" s="479" t="s">
        <v>212</v>
      </c>
      <c r="B25" s="457" t="s">
        <v>240</v>
      </c>
      <c r="C25" s="459" t="s">
        <v>241</v>
      </c>
      <c r="D25" s="80" t="s">
        <v>4</v>
      </c>
      <c r="E25" s="81">
        <v>1</v>
      </c>
      <c r="F25" s="91"/>
      <c r="G25" s="91"/>
      <c r="H25" s="91">
        <v>1</v>
      </c>
      <c r="I25" s="91"/>
      <c r="J25" s="91"/>
      <c r="K25" s="91"/>
      <c r="L25" s="461">
        <v>9</v>
      </c>
      <c r="M25" s="461" t="s">
        <v>129</v>
      </c>
      <c r="N25" s="461" t="s">
        <v>242</v>
      </c>
      <c r="O25" s="457"/>
      <c r="P25" s="457"/>
      <c r="Q25" s="457"/>
      <c r="R25" s="455"/>
      <c r="S25" s="457"/>
    </row>
    <row r="26" spans="1:19" x14ac:dyDescent="0.25">
      <c r="A26" s="480"/>
      <c r="B26" s="458"/>
      <c r="C26" s="460"/>
      <c r="D26" s="408" t="s">
        <v>79</v>
      </c>
      <c r="E26" s="409">
        <f>SUM(F26:K26)</f>
        <v>0</v>
      </c>
      <c r="F26" s="84">
        <v>0</v>
      </c>
      <c r="G26" s="87">
        <v>0</v>
      </c>
      <c r="H26" s="87">
        <v>0</v>
      </c>
      <c r="I26" s="87">
        <v>0</v>
      </c>
      <c r="J26" s="87">
        <v>0</v>
      </c>
      <c r="K26" s="87">
        <v>0</v>
      </c>
      <c r="L26" s="462"/>
      <c r="M26" s="462"/>
      <c r="N26" s="462"/>
      <c r="O26" s="458"/>
      <c r="P26" s="458"/>
      <c r="Q26" s="458"/>
      <c r="R26" s="456"/>
      <c r="S26" s="458"/>
    </row>
    <row r="27" spans="1:19" x14ac:dyDescent="0.25">
      <c r="A27" s="479" t="s">
        <v>243</v>
      </c>
      <c r="B27" s="457" t="s">
        <v>244</v>
      </c>
      <c r="C27" s="459" t="s">
        <v>235</v>
      </c>
      <c r="D27" s="80" t="s">
        <v>4</v>
      </c>
      <c r="E27" s="81">
        <v>4</v>
      </c>
      <c r="F27" s="83"/>
      <c r="G27" s="83"/>
      <c r="H27" s="83">
        <v>1</v>
      </c>
      <c r="I27" s="83"/>
      <c r="J27" s="83"/>
      <c r="K27" s="83">
        <v>1</v>
      </c>
      <c r="L27" s="461">
        <v>2</v>
      </c>
      <c r="M27" s="461" t="s">
        <v>245</v>
      </c>
      <c r="N27" s="461" t="s">
        <v>49</v>
      </c>
      <c r="O27" s="457"/>
      <c r="P27" s="457"/>
      <c r="Q27" s="457"/>
      <c r="R27" s="455"/>
      <c r="S27" s="457"/>
    </row>
    <row r="28" spans="1:19" x14ac:dyDescent="0.25">
      <c r="A28" s="480"/>
      <c r="B28" s="458"/>
      <c r="C28" s="460"/>
      <c r="D28" s="408" t="s">
        <v>79</v>
      </c>
      <c r="E28" s="409">
        <f>SUM(F28:K28)</f>
        <v>3</v>
      </c>
      <c r="F28" s="84">
        <v>0</v>
      </c>
      <c r="G28" s="87">
        <v>1</v>
      </c>
      <c r="H28" s="87">
        <v>0</v>
      </c>
      <c r="I28" s="87">
        <v>1</v>
      </c>
      <c r="J28" s="87">
        <v>1</v>
      </c>
      <c r="K28" s="87">
        <v>0</v>
      </c>
      <c r="L28" s="462"/>
      <c r="M28" s="462"/>
      <c r="N28" s="462"/>
      <c r="O28" s="458"/>
      <c r="P28" s="458"/>
      <c r="Q28" s="458"/>
      <c r="R28" s="456"/>
      <c r="S28" s="458"/>
    </row>
    <row r="29" spans="1:19" x14ac:dyDescent="0.25">
      <c r="A29" s="479" t="s">
        <v>161</v>
      </c>
      <c r="B29" s="457" t="s">
        <v>246</v>
      </c>
      <c r="C29" s="459" t="s">
        <v>227</v>
      </c>
      <c r="D29" s="80" t="s">
        <v>4</v>
      </c>
      <c r="E29" s="81">
        <v>10</v>
      </c>
      <c r="F29" s="91"/>
      <c r="G29" s="385"/>
      <c r="H29" s="385"/>
      <c r="I29" s="385"/>
      <c r="J29" s="385"/>
      <c r="K29" s="385"/>
      <c r="L29" s="461">
        <v>9</v>
      </c>
      <c r="M29" s="461" t="s">
        <v>143</v>
      </c>
      <c r="N29" s="461" t="s">
        <v>242</v>
      </c>
      <c r="O29" s="457"/>
      <c r="P29" s="457"/>
      <c r="Q29" s="457"/>
      <c r="R29" s="455"/>
      <c r="S29" s="457"/>
    </row>
    <row r="30" spans="1:19" x14ac:dyDescent="0.25">
      <c r="A30" s="480"/>
      <c r="B30" s="458"/>
      <c r="C30" s="460"/>
      <c r="D30" s="408" t="s">
        <v>79</v>
      </c>
      <c r="E30" s="409">
        <f>SUM(F30:K30)</f>
        <v>0</v>
      </c>
      <c r="F30" s="84">
        <v>0</v>
      </c>
      <c r="G30" s="87">
        <v>0</v>
      </c>
      <c r="H30" s="87">
        <v>0</v>
      </c>
      <c r="I30" s="87">
        <v>0</v>
      </c>
      <c r="J30" s="87">
        <v>0</v>
      </c>
      <c r="K30" s="87">
        <v>0</v>
      </c>
      <c r="L30" s="462"/>
      <c r="M30" s="462"/>
      <c r="N30" s="462"/>
      <c r="O30" s="458"/>
      <c r="P30" s="458"/>
      <c r="Q30" s="458"/>
      <c r="R30" s="456"/>
      <c r="S30" s="458"/>
    </row>
    <row r="31" spans="1:19" x14ac:dyDescent="0.25">
      <c r="A31" s="479" t="s">
        <v>145</v>
      </c>
      <c r="B31" s="457" t="s">
        <v>226</v>
      </c>
      <c r="C31" s="459" t="s">
        <v>247</v>
      </c>
      <c r="D31" s="80" t="s">
        <v>4</v>
      </c>
      <c r="E31" s="81">
        <v>97</v>
      </c>
      <c r="F31" s="82"/>
      <c r="G31" s="82"/>
      <c r="H31" s="82"/>
      <c r="I31" s="82"/>
      <c r="J31" s="82"/>
      <c r="K31" s="82">
        <v>97</v>
      </c>
      <c r="L31" s="461">
        <v>5</v>
      </c>
      <c r="M31" s="461" t="s">
        <v>245</v>
      </c>
      <c r="N31" s="461" t="s">
        <v>45</v>
      </c>
      <c r="O31" s="457"/>
      <c r="P31" s="457"/>
      <c r="Q31" s="457"/>
      <c r="R31" s="455"/>
      <c r="S31" s="457"/>
    </row>
    <row r="32" spans="1:19" x14ac:dyDescent="0.25">
      <c r="A32" s="480"/>
      <c r="B32" s="458"/>
      <c r="C32" s="460"/>
      <c r="D32" s="408" t="s">
        <v>79</v>
      </c>
      <c r="E32" s="409">
        <f>SUM(F32:K32)</f>
        <v>0</v>
      </c>
      <c r="F32" s="84">
        <v>0</v>
      </c>
      <c r="G32" s="87">
        <v>0</v>
      </c>
      <c r="H32" s="87">
        <v>0</v>
      </c>
      <c r="I32" s="87">
        <v>0</v>
      </c>
      <c r="J32" s="87">
        <v>0</v>
      </c>
      <c r="K32" s="87">
        <v>0</v>
      </c>
      <c r="L32" s="462"/>
      <c r="M32" s="462"/>
      <c r="N32" s="462"/>
      <c r="O32" s="458"/>
      <c r="P32" s="458"/>
      <c r="Q32" s="458"/>
      <c r="R32" s="456"/>
      <c r="S32" s="458"/>
    </row>
    <row r="33" spans="1:19" x14ac:dyDescent="0.25">
      <c r="A33" s="479" t="s">
        <v>148</v>
      </c>
      <c r="B33" s="457" t="s">
        <v>226</v>
      </c>
      <c r="C33" s="459" t="s">
        <v>227</v>
      </c>
      <c r="D33" s="80" t="s">
        <v>4</v>
      </c>
      <c r="E33" s="81">
        <v>43</v>
      </c>
      <c r="F33" s="91"/>
      <c r="G33" s="385"/>
      <c r="H33" s="385"/>
      <c r="I33" s="385"/>
      <c r="J33" s="385"/>
      <c r="K33" s="385"/>
      <c r="L33" s="461">
        <v>5</v>
      </c>
      <c r="M33" s="461" t="s">
        <v>245</v>
      </c>
      <c r="N33" s="461" t="s">
        <v>49</v>
      </c>
      <c r="O33" s="457"/>
      <c r="P33" s="457"/>
      <c r="Q33" s="457"/>
      <c r="R33" s="455"/>
      <c r="S33" s="457"/>
    </row>
    <row r="34" spans="1:19" x14ac:dyDescent="0.25">
      <c r="A34" s="480"/>
      <c r="B34" s="458"/>
      <c r="C34" s="460"/>
      <c r="D34" s="408" t="s">
        <v>79</v>
      </c>
      <c r="E34" s="409">
        <f>SUM(F34:K34)</f>
        <v>2</v>
      </c>
      <c r="F34" s="84">
        <v>0</v>
      </c>
      <c r="G34" s="87">
        <v>1</v>
      </c>
      <c r="H34" s="87">
        <v>0</v>
      </c>
      <c r="I34" s="87">
        <v>0</v>
      </c>
      <c r="J34" s="87">
        <v>1</v>
      </c>
      <c r="K34" s="87">
        <v>0</v>
      </c>
      <c r="L34" s="462"/>
      <c r="M34" s="462"/>
      <c r="N34" s="462"/>
      <c r="O34" s="458"/>
      <c r="P34" s="458"/>
      <c r="Q34" s="458"/>
      <c r="R34" s="456"/>
      <c r="S34" s="458"/>
    </row>
    <row r="35" spans="1:19" x14ac:dyDescent="0.25">
      <c r="A35" s="479" t="s">
        <v>149</v>
      </c>
      <c r="B35" s="457" t="s">
        <v>226</v>
      </c>
      <c r="C35" s="459" t="s">
        <v>248</v>
      </c>
      <c r="D35" s="80" t="s">
        <v>4</v>
      </c>
      <c r="E35" s="81">
        <v>4</v>
      </c>
      <c r="F35" s="102"/>
      <c r="G35" s="102"/>
      <c r="H35" s="102"/>
      <c r="I35" s="102"/>
      <c r="J35" s="102"/>
      <c r="K35" s="102"/>
      <c r="L35" s="461">
        <v>7</v>
      </c>
      <c r="M35" s="461" t="s">
        <v>162</v>
      </c>
      <c r="N35" s="461" t="s">
        <v>49</v>
      </c>
      <c r="O35" s="457"/>
      <c r="P35" s="457"/>
      <c r="Q35" s="527"/>
      <c r="R35" s="527"/>
      <c r="S35" s="457"/>
    </row>
    <row r="36" spans="1:19" x14ac:dyDescent="0.25">
      <c r="A36" s="480"/>
      <c r="B36" s="458"/>
      <c r="C36" s="460"/>
      <c r="D36" s="408" t="s">
        <v>79</v>
      </c>
      <c r="E36" s="409">
        <f>SUM(F36:K36)</f>
        <v>1</v>
      </c>
      <c r="F36" s="84">
        <v>0</v>
      </c>
      <c r="G36" s="87">
        <v>1</v>
      </c>
      <c r="H36" s="87">
        <v>0</v>
      </c>
      <c r="I36" s="87">
        <v>0</v>
      </c>
      <c r="J36" s="87">
        <v>0</v>
      </c>
      <c r="K36" s="87">
        <v>0</v>
      </c>
      <c r="L36" s="462"/>
      <c r="M36" s="462"/>
      <c r="N36" s="462"/>
      <c r="O36" s="458"/>
      <c r="P36" s="458"/>
      <c r="Q36" s="458"/>
      <c r="R36" s="458"/>
      <c r="S36" s="458"/>
    </row>
    <row r="37" spans="1:19" x14ac:dyDescent="0.25">
      <c r="A37" s="479" t="s">
        <v>150</v>
      </c>
      <c r="B37" s="457" t="s">
        <v>226</v>
      </c>
      <c r="C37" s="459" t="s">
        <v>248</v>
      </c>
      <c r="D37" s="80" t="s">
        <v>4</v>
      </c>
      <c r="E37" s="81">
        <v>7</v>
      </c>
      <c r="F37" s="102"/>
      <c r="G37" s="102"/>
      <c r="H37" s="102"/>
      <c r="I37" s="102"/>
      <c r="J37" s="102"/>
      <c r="K37" s="102"/>
      <c r="L37" s="461">
        <v>7</v>
      </c>
      <c r="M37" s="461" t="s">
        <v>249</v>
      </c>
      <c r="N37" s="461" t="s">
        <v>45</v>
      </c>
      <c r="O37" s="457"/>
      <c r="P37" s="457"/>
      <c r="Q37" s="457"/>
      <c r="R37" s="455"/>
      <c r="S37" s="457"/>
    </row>
    <row r="38" spans="1:19" x14ac:dyDescent="0.25">
      <c r="A38" s="480"/>
      <c r="B38" s="458"/>
      <c r="C38" s="460"/>
      <c r="D38" s="408" t="s">
        <v>79</v>
      </c>
      <c r="E38" s="409">
        <f>SUM(F38:K38)</f>
        <v>37</v>
      </c>
      <c r="F38" s="84">
        <v>0</v>
      </c>
      <c r="G38" s="87">
        <v>0</v>
      </c>
      <c r="H38" s="87">
        <v>0</v>
      </c>
      <c r="I38" s="87">
        <v>0</v>
      </c>
      <c r="J38" s="87">
        <v>2</v>
      </c>
      <c r="K38" s="87">
        <v>35</v>
      </c>
      <c r="L38" s="462"/>
      <c r="M38" s="462"/>
      <c r="N38" s="462"/>
      <c r="O38" s="458"/>
      <c r="P38" s="458"/>
      <c r="Q38" s="458"/>
      <c r="R38" s="456"/>
      <c r="S38" s="458"/>
    </row>
    <row r="39" spans="1:19" x14ac:dyDescent="0.25">
      <c r="A39" s="479" t="s">
        <v>151</v>
      </c>
      <c r="B39" s="457" t="s">
        <v>226</v>
      </c>
      <c r="C39" s="459" t="s">
        <v>248</v>
      </c>
      <c r="D39" s="80" t="s">
        <v>4</v>
      </c>
      <c r="E39" s="81">
        <v>8</v>
      </c>
      <c r="F39" s="102"/>
      <c r="G39" s="102"/>
      <c r="H39" s="102"/>
      <c r="I39" s="102"/>
      <c r="J39" s="102"/>
      <c r="K39" s="102"/>
      <c r="L39" s="461">
        <v>10</v>
      </c>
      <c r="M39" s="461" t="s">
        <v>250</v>
      </c>
      <c r="N39" s="461" t="s">
        <v>45</v>
      </c>
      <c r="O39" s="457"/>
      <c r="P39" s="457"/>
      <c r="Q39" s="457"/>
      <c r="R39" s="455"/>
      <c r="S39" s="457"/>
    </row>
    <row r="40" spans="1:19" x14ac:dyDescent="0.25">
      <c r="A40" s="480"/>
      <c r="B40" s="458"/>
      <c r="C40" s="460"/>
      <c r="D40" s="408" t="s">
        <v>79</v>
      </c>
      <c r="E40" s="409">
        <f>SUM(F40:K40)</f>
        <v>0</v>
      </c>
      <c r="F40" s="84">
        <v>0</v>
      </c>
      <c r="G40" s="87">
        <v>0</v>
      </c>
      <c r="H40" s="87">
        <v>0</v>
      </c>
      <c r="I40" s="87">
        <v>0</v>
      </c>
      <c r="J40" s="87">
        <v>0</v>
      </c>
      <c r="K40" s="87">
        <v>0</v>
      </c>
      <c r="L40" s="462"/>
      <c r="M40" s="462"/>
      <c r="N40" s="462"/>
      <c r="O40" s="458"/>
      <c r="P40" s="458"/>
      <c r="Q40" s="458"/>
      <c r="R40" s="456"/>
      <c r="S40" s="458"/>
    </row>
    <row r="41" spans="1:19" x14ac:dyDescent="0.25">
      <c r="A41" s="479" t="s">
        <v>152</v>
      </c>
      <c r="B41" s="457" t="s">
        <v>251</v>
      </c>
      <c r="C41" s="459" t="s">
        <v>252</v>
      </c>
      <c r="D41" s="80" t="s">
        <v>4</v>
      </c>
      <c r="E41" s="94">
        <v>784000</v>
      </c>
      <c r="F41" s="91"/>
      <c r="G41" s="385"/>
      <c r="H41" s="385"/>
      <c r="I41" s="385"/>
      <c r="J41" s="385"/>
      <c r="K41" s="385"/>
      <c r="L41" s="461">
        <v>6</v>
      </c>
      <c r="M41" s="461" t="s">
        <v>61</v>
      </c>
      <c r="N41" s="461" t="s">
        <v>45</v>
      </c>
      <c r="O41" s="457"/>
      <c r="P41" s="457"/>
      <c r="Q41" s="457"/>
      <c r="R41" s="455"/>
      <c r="S41" s="457"/>
    </row>
    <row r="42" spans="1:19" x14ac:dyDescent="0.25">
      <c r="A42" s="480"/>
      <c r="B42" s="458"/>
      <c r="C42" s="460"/>
      <c r="D42" s="408" t="s">
        <v>79</v>
      </c>
      <c r="E42" s="412">
        <f>SUM(F42:K42)</f>
        <v>723491.47</v>
      </c>
      <c r="F42" s="413">
        <v>8360</v>
      </c>
      <c r="G42" s="414">
        <v>73080</v>
      </c>
      <c r="H42" s="415">
        <v>302051.46999999997</v>
      </c>
      <c r="I42" s="414">
        <v>0</v>
      </c>
      <c r="J42" s="414">
        <v>0</v>
      </c>
      <c r="K42" s="414">
        <v>340000</v>
      </c>
      <c r="L42" s="462"/>
      <c r="M42" s="462"/>
      <c r="N42" s="462"/>
      <c r="O42" s="458"/>
      <c r="P42" s="458"/>
      <c r="Q42" s="458"/>
      <c r="R42" s="456"/>
      <c r="S42" s="458"/>
    </row>
    <row r="43" spans="1:19" x14ac:dyDescent="0.25">
      <c r="A43" s="479" t="s">
        <v>154</v>
      </c>
      <c r="B43" s="457" t="s">
        <v>253</v>
      </c>
      <c r="C43" s="459" t="s">
        <v>227</v>
      </c>
      <c r="D43" s="80" t="s">
        <v>4</v>
      </c>
      <c r="E43" s="81">
        <v>48</v>
      </c>
      <c r="F43" s="385"/>
      <c r="G43" s="385"/>
      <c r="H43" s="385"/>
      <c r="I43" s="385"/>
      <c r="J43" s="385"/>
      <c r="K43" s="385"/>
      <c r="L43" s="461">
        <v>6</v>
      </c>
      <c r="M43" s="461" t="s">
        <v>53</v>
      </c>
      <c r="N43" s="461" t="s">
        <v>46</v>
      </c>
      <c r="O43" s="457"/>
      <c r="P43" s="457"/>
      <c r="Q43" s="457"/>
      <c r="R43" s="455"/>
      <c r="S43" s="457"/>
    </row>
    <row r="44" spans="1:19" x14ac:dyDescent="0.25">
      <c r="A44" s="480"/>
      <c r="B44" s="458"/>
      <c r="C44" s="460"/>
      <c r="D44" s="408" t="s">
        <v>79</v>
      </c>
      <c r="E44" s="409">
        <f>SUM(F44:K44)</f>
        <v>29</v>
      </c>
      <c r="F44" s="84">
        <v>15</v>
      </c>
      <c r="G44" s="87">
        <v>3</v>
      </c>
      <c r="H44" s="87">
        <v>3</v>
      </c>
      <c r="I44" s="87">
        <v>0</v>
      </c>
      <c r="J44" s="87">
        <v>0</v>
      </c>
      <c r="K44" s="87">
        <v>8</v>
      </c>
      <c r="L44" s="462"/>
      <c r="M44" s="462"/>
      <c r="N44" s="462"/>
      <c r="O44" s="458"/>
      <c r="P44" s="458"/>
      <c r="Q44" s="458"/>
      <c r="R44" s="456"/>
      <c r="S44" s="458"/>
    </row>
    <row r="45" spans="1:19" x14ac:dyDescent="0.25">
      <c r="A45" s="479" t="s">
        <v>12</v>
      </c>
      <c r="B45" s="457" t="s">
        <v>254</v>
      </c>
      <c r="C45" s="459" t="s">
        <v>227</v>
      </c>
      <c r="D45" s="80" t="s">
        <v>4</v>
      </c>
      <c r="E45" s="81">
        <v>122</v>
      </c>
      <c r="F45" s="82"/>
      <c r="G45" s="82"/>
      <c r="H45" s="82">
        <v>15</v>
      </c>
      <c r="I45" s="82">
        <v>15</v>
      </c>
      <c r="J45" s="82">
        <v>15</v>
      </c>
      <c r="K45" s="82"/>
      <c r="L45" s="461">
        <v>8</v>
      </c>
      <c r="M45" s="461" t="s">
        <v>53</v>
      </c>
      <c r="N45" s="461" t="s">
        <v>46</v>
      </c>
      <c r="O45" s="457"/>
      <c r="P45" s="457"/>
      <c r="Q45" s="457"/>
      <c r="R45" s="455"/>
      <c r="S45" s="457"/>
    </row>
    <row r="46" spans="1:19" ht="36.75" customHeight="1" x14ac:dyDescent="0.25">
      <c r="A46" s="480"/>
      <c r="B46" s="458"/>
      <c r="C46" s="460"/>
      <c r="D46" s="408" t="s">
        <v>79</v>
      </c>
      <c r="E46" s="409">
        <f>SUM(F46:K46)</f>
        <v>14</v>
      </c>
      <c r="F46" s="84">
        <v>0</v>
      </c>
      <c r="G46" s="87">
        <v>14</v>
      </c>
      <c r="H46" s="87">
        <v>0</v>
      </c>
      <c r="I46" s="87">
        <v>0</v>
      </c>
      <c r="J46" s="87">
        <v>0</v>
      </c>
      <c r="K46" s="87">
        <v>0</v>
      </c>
      <c r="L46" s="462"/>
      <c r="M46" s="462"/>
      <c r="N46" s="462"/>
      <c r="O46" s="458"/>
      <c r="P46" s="458"/>
      <c r="Q46" s="458"/>
      <c r="R46" s="456"/>
      <c r="S46" s="458"/>
    </row>
    <row r="47" spans="1:19" x14ac:dyDescent="0.25">
      <c r="A47" s="479" t="s">
        <v>13</v>
      </c>
      <c r="B47" s="457" t="s">
        <v>255</v>
      </c>
      <c r="C47" s="459" t="s">
        <v>256</v>
      </c>
      <c r="D47" s="80" t="s">
        <v>4</v>
      </c>
      <c r="E47" s="81">
        <v>9</v>
      </c>
      <c r="F47" s="385"/>
      <c r="G47" s="385"/>
      <c r="H47" s="385"/>
      <c r="I47" s="385"/>
      <c r="J47" s="385"/>
      <c r="K47" s="385"/>
      <c r="L47" s="461">
        <v>8</v>
      </c>
      <c r="M47" s="461" t="s">
        <v>245</v>
      </c>
      <c r="N47" s="461" t="s">
        <v>242</v>
      </c>
      <c r="O47" s="457"/>
      <c r="P47" s="457"/>
      <c r="Q47" s="457"/>
      <c r="R47" s="455"/>
      <c r="S47" s="457"/>
    </row>
    <row r="48" spans="1:19" x14ac:dyDescent="0.25">
      <c r="A48" s="480"/>
      <c r="B48" s="458"/>
      <c r="C48" s="460"/>
      <c r="D48" s="408" t="s">
        <v>79</v>
      </c>
      <c r="E48" s="409">
        <f>SUM(F48:K48)</f>
        <v>0</v>
      </c>
      <c r="F48" s="84">
        <v>0</v>
      </c>
      <c r="G48" s="87">
        <v>0</v>
      </c>
      <c r="H48" s="87">
        <v>0</v>
      </c>
      <c r="I48" s="87">
        <v>0</v>
      </c>
      <c r="J48" s="87">
        <v>0</v>
      </c>
      <c r="K48" s="87">
        <v>0</v>
      </c>
      <c r="L48" s="462"/>
      <c r="M48" s="462"/>
      <c r="N48" s="462"/>
      <c r="O48" s="458"/>
      <c r="P48" s="458"/>
      <c r="Q48" s="458"/>
      <c r="R48" s="456"/>
      <c r="S48" s="458"/>
    </row>
    <row r="49" spans="1:19" x14ac:dyDescent="0.25">
      <c r="A49" s="63"/>
      <c r="B49" s="63"/>
      <c r="C49" s="63"/>
      <c r="D49" s="64"/>
      <c r="E49" s="63"/>
      <c r="F49" s="65"/>
      <c r="G49" s="65"/>
      <c r="H49" s="65"/>
      <c r="I49" s="65"/>
      <c r="J49" s="65"/>
      <c r="K49" s="65"/>
      <c r="L49" s="63"/>
      <c r="M49" s="63"/>
      <c r="N49" s="63"/>
      <c r="O49" s="58"/>
      <c r="P49" s="58"/>
      <c r="Q49" s="58"/>
      <c r="R49" s="58"/>
      <c r="S49" s="58"/>
    </row>
  </sheetData>
  <sheetProtection password="C71F" sheet="1" objects="1" scenarios="1"/>
  <mergeCells count="242">
    <mergeCell ref="A1:N1"/>
    <mergeCell ref="C3:N3"/>
    <mergeCell ref="A5:A8"/>
    <mergeCell ref="B5:B8"/>
    <mergeCell ref="C5:C8"/>
    <mergeCell ref="D5:E8"/>
    <mergeCell ref="F5:K6"/>
    <mergeCell ref="L5:L8"/>
    <mergeCell ref="M5:M8"/>
    <mergeCell ref="N5:N8"/>
    <mergeCell ref="O5:S5"/>
    <mergeCell ref="O6:S6"/>
    <mergeCell ref="F7:F8"/>
    <mergeCell ref="G7:G8"/>
    <mergeCell ref="H7:H8"/>
    <mergeCell ref="I7:I8"/>
    <mergeCell ref="J7:J8"/>
    <mergeCell ref="K7:K8"/>
    <mergeCell ref="O7:O8"/>
    <mergeCell ref="P7:Q7"/>
    <mergeCell ref="R7:R8"/>
    <mergeCell ref="S7:S8"/>
    <mergeCell ref="R9:R10"/>
    <mergeCell ref="S9:S10"/>
    <mergeCell ref="A11:A12"/>
    <mergeCell ref="B11:B12"/>
    <mergeCell ref="C11:C12"/>
    <mergeCell ref="L11:L12"/>
    <mergeCell ref="M11:M12"/>
    <mergeCell ref="N11:N12"/>
    <mergeCell ref="O11:O12"/>
    <mergeCell ref="A9:A10"/>
    <mergeCell ref="B9:B10"/>
    <mergeCell ref="C9:C10"/>
    <mergeCell ref="L9:L10"/>
    <mergeCell ref="M9:M10"/>
    <mergeCell ref="N9:N10"/>
    <mergeCell ref="O9:O10"/>
    <mergeCell ref="P9:P10"/>
    <mergeCell ref="Q9:Q10"/>
    <mergeCell ref="A15:A16"/>
    <mergeCell ref="B15:B16"/>
    <mergeCell ref="C15:C16"/>
    <mergeCell ref="L15:L16"/>
    <mergeCell ref="M15:M16"/>
    <mergeCell ref="P11:P12"/>
    <mergeCell ref="Q11:Q12"/>
    <mergeCell ref="R11:R12"/>
    <mergeCell ref="S11:S12"/>
    <mergeCell ref="A13:A14"/>
    <mergeCell ref="B13:B14"/>
    <mergeCell ref="C13:C14"/>
    <mergeCell ref="L13:L14"/>
    <mergeCell ref="M13:M14"/>
    <mergeCell ref="N13:N14"/>
    <mergeCell ref="N15:N16"/>
    <mergeCell ref="O15:O16"/>
    <mergeCell ref="P15:P16"/>
    <mergeCell ref="Q15:Q16"/>
    <mergeCell ref="R15:R16"/>
    <mergeCell ref="S15:S16"/>
    <mergeCell ref="O13:O14"/>
    <mergeCell ref="P13:P14"/>
    <mergeCell ref="Q13:Q14"/>
    <mergeCell ref="R13:R14"/>
    <mergeCell ref="S13:S14"/>
    <mergeCell ref="A19:A20"/>
    <mergeCell ref="B19:B20"/>
    <mergeCell ref="C19:C20"/>
    <mergeCell ref="L19:L20"/>
    <mergeCell ref="M19:M20"/>
    <mergeCell ref="A17:A18"/>
    <mergeCell ref="B17:B18"/>
    <mergeCell ref="C17:C18"/>
    <mergeCell ref="L17:L18"/>
    <mergeCell ref="M17:M18"/>
    <mergeCell ref="N19:N20"/>
    <mergeCell ref="O19:O20"/>
    <mergeCell ref="P19:P20"/>
    <mergeCell ref="Q19:Q20"/>
    <mergeCell ref="R19:R20"/>
    <mergeCell ref="S19:S20"/>
    <mergeCell ref="O17:O18"/>
    <mergeCell ref="P17:P18"/>
    <mergeCell ref="Q17:Q18"/>
    <mergeCell ref="R17:R18"/>
    <mergeCell ref="S17:S18"/>
    <mergeCell ref="N17:N18"/>
    <mergeCell ref="A23:A24"/>
    <mergeCell ref="B23:B24"/>
    <mergeCell ref="C23:C24"/>
    <mergeCell ref="L23:L24"/>
    <mergeCell ref="M23:M24"/>
    <mergeCell ref="A21:A22"/>
    <mergeCell ref="B21:B22"/>
    <mergeCell ref="C21:C22"/>
    <mergeCell ref="L21:L22"/>
    <mergeCell ref="M21:M22"/>
    <mergeCell ref="N23:N24"/>
    <mergeCell ref="O23:O24"/>
    <mergeCell ref="P23:P24"/>
    <mergeCell ref="Q23:Q24"/>
    <mergeCell ref="R23:R24"/>
    <mergeCell ref="S23:S24"/>
    <mergeCell ref="O21:O22"/>
    <mergeCell ref="P21:P22"/>
    <mergeCell ref="Q21:Q22"/>
    <mergeCell ref="R21:R22"/>
    <mergeCell ref="S21:S22"/>
    <mergeCell ref="N21:N22"/>
    <mergeCell ref="A27:A28"/>
    <mergeCell ref="B27:B28"/>
    <mergeCell ref="C27:C28"/>
    <mergeCell ref="L27:L28"/>
    <mergeCell ref="M27:M28"/>
    <mergeCell ref="A25:A26"/>
    <mergeCell ref="B25:B26"/>
    <mergeCell ref="C25:C26"/>
    <mergeCell ref="L25:L26"/>
    <mergeCell ref="M25:M26"/>
    <mergeCell ref="N27:N28"/>
    <mergeCell ref="O27:O28"/>
    <mergeCell ref="P27:P28"/>
    <mergeCell ref="Q27:Q28"/>
    <mergeCell ref="R27:R28"/>
    <mergeCell ref="S27:S28"/>
    <mergeCell ref="O25:O26"/>
    <mergeCell ref="P25:P26"/>
    <mergeCell ref="Q25:Q26"/>
    <mergeCell ref="R25:R26"/>
    <mergeCell ref="S25:S26"/>
    <mergeCell ref="N25:N26"/>
    <mergeCell ref="A31:A32"/>
    <mergeCell ref="B31:B32"/>
    <mergeCell ref="C31:C32"/>
    <mergeCell ref="L31:L32"/>
    <mergeCell ref="M31:M32"/>
    <mergeCell ref="A29:A30"/>
    <mergeCell ref="B29:B30"/>
    <mergeCell ref="C29:C30"/>
    <mergeCell ref="L29:L30"/>
    <mergeCell ref="M29:M30"/>
    <mergeCell ref="N31:N32"/>
    <mergeCell ref="O31:O32"/>
    <mergeCell ref="P31:P32"/>
    <mergeCell ref="Q31:Q32"/>
    <mergeCell ref="R31:R32"/>
    <mergeCell ref="S31:S32"/>
    <mergeCell ref="O29:O30"/>
    <mergeCell ref="P29:P30"/>
    <mergeCell ref="Q29:Q30"/>
    <mergeCell ref="R29:R30"/>
    <mergeCell ref="S29:S30"/>
    <mergeCell ref="N29:N30"/>
    <mergeCell ref="A35:A36"/>
    <mergeCell ref="B35:B36"/>
    <mergeCell ref="C35:C36"/>
    <mergeCell ref="L35:L36"/>
    <mergeCell ref="M35:M36"/>
    <mergeCell ref="A33:A34"/>
    <mergeCell ref="B33:B34"/>
    <mergeCell ref="C33:C34"/>
    <mergeCell ref="L33:L34"/>
    <mergeCell ref="M33:M34"/>
    <mergeCell ref="N35:N36"/>
    <mergeCell ref="O35:O36"/>
    <mergeCell ref="P35:P36"/>
    <mergeCell ref="Q35:Q36"/>
    <mergeCell ref="R35:R36"/>
    <mergeCell ref="S35:S36"/>
    <mergeCell ref="O33:O34"/>
    <mergeCell ref="P33:P34"/>
    <mergeCell ref="Q33:Q34"/>
    <mergeCell ref="R33:R34"/>
    <mergeCell ref="S33:S34"/>
    <mergeCell ref="N33:N34"/>
    <mergeCell ref="A39:A40"/>
    <mergeCell ref="B39:B40"/>
    <mergeCell ref="C39:C40"/>
    <mergeCell ref="L39:L40"/>
    <mergeCell ref="M39:M40"/>
    <mergeCell ref="A37:A38"/>
    <mergeCell ref="B37:B38"/>
    <mergeCell ref="C37:C38"/>
    <mergeCell ref="L37:L38"/>
    <mergeCell ref="M37:M38"/>
    <mergeCell ref="N39:N40"/>
    <mergeCell ref="O39:O40"/>
    <mergeCell ref="P39:P40"/>
    <mergeCell ref="Q39:Q40"/>
    <mergeCell ref="R39:R40"/>
    <mergeCell ref="S39:S40"/>
    <mergeCell ref="O37:O38"/>
    <mergeCell ref="P37:P38"/>
    <mergeCell ref="Q37:Q38"/>
    <mergeCell ref="R37:R38"/>
    <mergeCell ref="S37:S38"/>
    <mergeCell ref="N37:N38"/>
    <mergeCell ref="A43:A44"/>
    <mergeCell ref="B43:B44"/>
    <mergeCell ref="C43:C44"/>
    <mergeCell ref="L43:L44"/>
    <mergeCell ref="M43:M44"/>
    <mergeCell ref="A41:A42"/>
    <mergeCell ref="B41:B42"/>
    <mergeCell ref="C41:C42"/>
    <mergeCell ref="L41:L42"/>
    <mergeCell ref="M41:M42"/>
    <mergeCell ref="N43:N44"/>
    <mergeCell ref="O43:O44"/>
    <mergeCell ref="P43:P44"/>
    <mergeCell ref="Q43:Q44"/>
    <mergeCell ref="R43:R44"/>
    <mergeCell ref="S43:S44"/>
    <mergeCell ref="O41:O42"/>
    <mergeCell ref="P41:P42"/>
    <mergeCell ref="Q41:Q42"/>
    <mergeCell ref="R41:R42"/>
    <mergeCell ref="S41:S42"/>
    <mergeCell ref="N41:N42"/>
    <mergeCell ref="A47:A48"/>
    <mergeCell ref="B47:B48"/>
    <mergeCell ref="C47:C48"/>
    <mergeCell ref="L47:L48"/>
    <mergeCell ref="M47:M48"/>
    <mergeCell ref="A45:A46"/>
    <mergeCell ref="B45:B46"/>
    <mergeCell ref="C45:C46"/>
    <mergeCell ref="L45:L46"/>
    <mergeCell ref="M45:M46"/>
    <mergeCell ref="N47:N48"/>
    <mergeCell ref="O47:O48"/>
    <mergeCell ref="P47:P48"/>
    <mergeCell ref="Q47:Q48"/>
    <mergeCell ref="R47:R48"/>
    <mergeCell ref="S47:S48"/>
    <mergeCell ref="O45:O46"/>
    <mergeCell ref="P45:P46"/>
    <mergeCell ref="Q45:Q46"/>
    <mergeCell ref="R45:R46"/>
    <mergeCell ref="S45:S46"/>
    <mergeCell ref="N45:N46"/>
  </mergeCells>
  <conditionalFormatting sqref="F49:K49 F19:I19 F41:I41 F21:I21 F23:I23 F25:I25 F29:I29 F33:I33 F43:I43 K43 K33 K29 K25 K23 K21 K41 K19">
    <cfRule type="cellIs" dxfId="355" priority="56" operator="equal">
      <formula>"X"</formula>
    </cfRule>
  </conditionalFormatting>
  <conditionalFormatting sqref="F9:I10 K9:K10">
    <cfRule type="cellIs" dxfId="354" priority="57" operator="equal">
      <formula>"X"</formula>
    </cfRule>
  </conditionalFormatting>
  <conditionalFormatting sqref="F12:I12 K12 F11">
    <cfRule type="cellIs" dxfId="353" priority="55" operator="equal">
      <formula>"X"</formula>
    </cfRule>
  </conditionalFormatting>
  <conditionalFormatting sqref="F13">
    <cfRule type="cellIs" dxfId="352" priority="54" operator="equal">
      <formula>"X"</formula>
    </cfRule>
  </conditionalFormatting>
  <conditionalFormatting sqref="F39:I39 K39">
    <cfRule type="cellIs" dxfId="351" priority="53" operator="equal">
      <formula>"X"</formula>
    </cfRule>
  </conditionalFormatting>
  <conditionalFormatting sqref="F37:I37 K37">
    <cfRule type="cellIs" dxfId="350" priority="52" operator="equal">
      <formula>"X"</formula>
    </cfRule>
  </conditionalFormatting>
  <conditionalFormatting sqref="F47:I47 K47">
    <cfRule type="cellIs" dxfId="349" priority="51" operator="equal">
      <formula>"X"</formula>
    </cfRule>
  </conditionalFormatting>
  <conditionalFormatting sqref="F35:I35 K35">
    <cfRule type="cellIs" dxfId="348" priority="50" operator="equal">
      <formula>"X"</formula>
    </cfRule>
  </conditionalFormatting>
  <conditionalFormatting sqref="F14:I14 K14">
    <cfRule type="cellIs" dxfId="347" priority="49" operator="equal">
      <formula>"X"</formula>
    </cfRule>
  </conditionalFormatting>
  <conditionalFormatting sqref="F16:I16 K16">
    <cfRule type="cellIs" dxfId="346" priority="48" operator="equal">
      <formula>"X"</formula>
    </cfRule>
  </conditionalFormatting>
  <conditionalFormatting sqref="F18:I18 K18">
    <cfRule type="cellIs" dxfId="345" priority="47" operator="equal">
      <formula>"X"</formula>
    </cfRule>
  </conditionalFormatting>
  <conditionalFormatting sqref="F20:I20 K20">
    <cfRule type="cellIs" dxfId="344" priority="46" operator="equal">
      <formula>"X"</formula>
    </cfRule>
  </conditionalFormatting>
  <conditionalFormatting sqref="F22:I22 K22">
    <cfRule type="cellIs" dxfId="343" priority="45" operator="equal">
      <formula>"X"</formula>
    </cfRule>
  </conditionalFormatting>
  <conditionalFormatting sqref="F24:I24 K24">
    <cfRule type="cellIs" dxfId="342" priority="44" operator="equal">
      <formula>"X"</formula>
    </cfRule>
  </conditionalFormatting>
  <conditionalFormatting sqref="F26:I26 K26">
    <cfRule type="cellIs" dxfId="341" priority="43" operator="equal">
      <formula>"X"</formula>
    </cfRule>
  </conditionalFormatting>
  <conditionalFormatting sqref="F28:I28 K28">
    <cfRule type="cellIs" dxfId="340" priority="42" operator="equal">
      <formula>"X"</formula>
    </cfRule>
  </conditionalFormatting>
  <conditionalFormatting sqref="F30:I30 K30">
    <cfRule type="cellIs" dxfId="339" priority="41" operator="equal">
      <formula>"X"</formula>
    </cfRule>
  </conditionalFormatting>
  <conditionalFormatting sqref="F32:I32 K32">
    <cfRule type="cellIs" dxfId="338" priority="40" operator="equal">
      <formula>"X"</formula>
    </cfRule>
  </conditionalFormatting>
  <conditionalFormatting sqref="F34:I34 K34">
    <cfRule type="cellIs" dxfId="337" priority="39" operator="equal">
      <formula>"X"</formula>
    </cfRule>
  </conditionalFormatting>
  <conditionalFormatting sqref="F36:I36 K36">
    <cfRule type="cellIs" dxfId="336" priority="38" operator="equal">
      <formula>"X"</formula>
    </cfRule>
  </conditionalFormatting>
  <conditionalFormatting sqref="F38:I38 K38">
    <cfRule type="cellIs" dxfId="335" priority="37" operator="equal">
      <formula>"X"</formula>
    </cfRule>
  </conditionalFormatting>
  <conditionalFormatting sqref="F40:I40 K40">
    <cfRule type="cellIs" dxfId="334" priority="36" operator="equal">
      <formula>"X"</formula>
    </cfRule>
  </conditionalFormatting>
  <conditionalFormatting sqref="F42:I42 K42">
    <cfRule type="cellIs" dxfId="333" priority="35" operator="equal">
      <formula>"X"</formula>
    </cfRule>
  </conditionalFormatting>
  <conditionalFormatting sqref="F44:I44 K44">
    <cfRule type="cellIs" dxfId="332" priority="34" operator="equal">
      <formula>"X"</formula>
    </cfRule>
  </conditionalFormatting>
  <conditionalFormatting sqref="F46:I46 K46">
    <cfRule type="cellIs" dxfId="331" priority="33" operator="equal">
      <formula>"X"</formula>
    </cfRule>
  </conditionalFormatting>
  <conditionalFormatting sqref="F48:I48 K48">
    <cfRule type="cellIs" dxfId="330" priority="32" operator="equal">
      <formula>"X"</formula>
    </cfRule>
  </conditionalFormatting>
  <conditionalFormatting sqref="J43 J33 J29 J25 J23 J21 J41 J19">
    <cfRule type="cellIs" dxfId="329" priority="30" operator="equal">
      <formula>"X"</formula>
    </cfRule>
  </conditionalFormatting>
  <conditionalFormatting sqref="J9:J10">
    <cfRule type="cellIs" dxfId="328" priority="31" operator="equal">
      <formula>"X"</formula>
    </cfRule>
  </conditionalFormatting>
  <conditionalFormatting sqref="J12">
    <cfRule type="cellIs" dxfId="327" priority="29" operator="equal">
      <formula>"X"</formula>
    </cfRule>
  </conditionalFormatting>
  <conditionalFormatting sqref="J39">
    <cfRule type="cellIs" dxfId="326" priority="28" operator="equal">
      <formula>"X"</formula>
    </cfRule>
  </conditionalFormatting>
  <conditionalFormatting sqref="J37">
    <cfRule type="cellIs" dxfId="325" priority="27" operator="equal">
      <formula>"X"</formula>
    </cfRule>
  </conditionalFormatting>
  <conditionalFormatting sqref="J47">
    <cfRule type="cellIs" dxfId="324" priority="26" operator="equal">
      <formula>"X"</formula>
    </cfRule>
  </conditionalFormatting>
  <conditionalFormatting sqref="J35">
    <cfRule type="cellIs" dxfId="323" priority="25" operator="equal">
      <formula>"X"</formula>
    </cfRule>
  </conditionalFormatting>
  <conditionalFormatting sqref="J14">
    <cfRule type="cellIs" dxfId="322" priority="24" operator="equal">
      <formula>"X"</formula>
    </cfRule>
  </conditionalFormatting>
  <conditionalFormatting sqref="J16">
    <cfRule type="cellIs" dxfId="321" priority="23" operator="equal">
      <formula>"X"</formula>
    </cfRule>
  </conditionalFormatting>
  <conditionalFormatting sqref="J18">
    <cfRule type="cellIs" dxfId="320" priority="22" operator="equal">
      <formula>"X"</formula>
    </cfRule>
  </conditionalFormatting>
  <conditionalFormatting sqref="J20">
    <cfRule type="cellIs" dxfId="319" priority="21" operator="equal">
      <formula>"X"</formula>
    </cfRule>
  </conditionalFormatting>
  <conditionalFormatting sqref="J22">
    <cfRule type="cellIs" dxfId="318" priority="20" operator="equal">
      <formula>"X"</formula>
    </cfRule>
  </conditionalFormatting>
  <conditionalFormatting sqref="J24">
    <cfRule type="cellIs" dxfId="317" priority="19" operator="equal">
      <formula>"X"</formula>
    </cfRule>
  </conditionalFormatting>
  <conditionalFormatting sqref="J26">
    <cfRule type="cellIs" dxfId="316" priority="18" operator="equal">
      <formula>"X"</formula>
    </cfRule>
  </conditionalFormatting>
  <conditionalFormatting sqref="J28">
    <cfRule type="cellIs" dxfId="315" priority="17" operator="equal">
      <formula>"X"</formula>
    </cfRule>
  </conditionalFormatting>
  <conditionalFormatting sqref="J30">
    <cfRule type="cellIs" dxfId="314" priority="16" operator="equal">
      <formula>"X"</formula>
    </cfRule>
  </conditionalFormatting>
  <conditionalFormatting sqref="J32">
    <cfRule type="cellIs" dxfId="313" priority="15" operator="equal">
      <formula>"X"</formula>
    </cfRule>
  </conditionalFormatting>
  <conditionalFormatting sqref="J34">
    <cfRule type="cellIs" dxfId="312" priority="14" operator="equal">
      <formula>"X"</formula>
    </cfRule>
  </conditionalFormatting>
  <conditionalFormatting sqref="J36">
    <cfRule type="cellIs" dxfId="311" priority="13" operator="equal">
      <formula>"X"</formula>
    </cfRule>
  </conditionalFormatting>
  <conditionalFormatting sqref="J38">
    <cfRule type="cellIs" dxfId="310" priority="12" operator="equal">
      <formula>"X"</formula>
    </cfRule>
  </conditionalFormatting>
  <conditionalFormatting sqref="J40">
    <cfRule type="cellIs" dxfId="309" priority="11" operator="equal">
      <formula>"X"</formula>
    </cfRule>
  </conditionalFormatting>
  <conditionalFormatting sqref="J42">
    <cfRule type="cellIs" dxfId="308" priority="10" operator="equal">
      <formula>"X"</formula>
    </cfRule>
  </conditionalFormatting>
  <conditionalFormatting sqref="J44">
    <cfRule type="cellIs" dxfId="307" priority="9" operator="equal">
      <formula>"X"</formula>
    </cfRule>
  </conditionalFormatting>
  <conditionalFormatting sqref="J46">
    <cfRule type="cellIs" dxfId="306" priority="8" operator="equal">
      <formula>"X"</formula>
    </cfRule>
  </conditionalFormatting>
  <conditionalFormatting sqref="J48">
    <cfRule type="cellIs" dxfId="305" priority="7" operator="equal">
      <formula>"X"</formula>
    </cfRule>
  </conditionalFormatting>
  <conditionalFormatting sqref="G11:K11">
    <cfRule type="cellIs" dxfId="304" priority="6" operator="equal">
      <formula>"X"</formula>
    </cfRule>
  </conditionalFormatting>
  <conditionalFormatting sqref="G13:K13">
    <cfRule type="cellIs" dxfId="303" priority="5" operator="equal">
      <formula>"X"</formula>
    </cfRule>
  </conditionalFormatting>
  <conditionalFormatting sqref="F15:K15">
    <cfRule type="cellIs" dxfId="302" priority="4" operator="equal">
      <formula>"X"</formula>
    </cfRule>
  </conditionalFormatting>
  <conditionalFormatting sqref="F17:K17">
    <cfRule type="cellIs" dxfId="301" priority="3" operator="equal">
      <formula>"X"</formula>
    </cfRule>
  </conditionalFormatting>
  <conditionalFormatting sqref="F27:K27">
    <cfRule type="cellIs" dxfId="300" priority="2" operator="equal">
      <formula>"X"</formula>
    </cfRule>
  </conditionalFormatting>
  <conditionalFormatting sqref="F31:K31">
    <cfRule type="cellIs" dxfId="299" priority="1" operator="equal">
      <formula>"X"</formula>
    </cfRule>
  </conditionalFormatting>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B12" zoomScale="60" zoomScaleNormal="60" workbookViewId="0">
      <selection activeCell="O15" sqref="O15"/>
    </sheetView>
  </sheetViews>
  <sheetFormatPr baseColWidth="10" defaultRowHeight="15" x14ac:dyDescent="0.25"/>
  <cols>
    <col min="1" max="1" width="104.140625" customWidth="1"/>
    <col min="3" max="3" width="16.7109375" customWidth="1"/>
    <col min="8" max="8" width="19.5703125" customWidth="1"/>
    <col min="9" max="9" width="18.85546875" customWidth="1"/>
    <col min="10" max="10" width="16.42578125" customWidth="1"/>
    <col min="12" max="12" width="17.85546875" customWidth="1"/>
    <col min="13" max="13" width="18.140625" customWidth="1"/>
    <col min="17" max="17" width="19.28515625" customWidth="1"/>
    <col min="18" max="18" width="15.7109375" customWidth="1"/>
  </cols>
  <sheetData>
    <row r="1" spans="1:19" x14ac:dyDescent="0.25">
      <c r="A1" s="511" t="s">
        <v>69</v>
      </c>
      <c r="B1" s="512"/>
      <c r="C1" s="512"/>
      <c r="D1" s="512"/>
      <c r="E1" s="512"/>
      <c r="F1" s="512"/>
      <c r="G1" s="512"/>
      <c r="H1" s="512"/>
      <c r="I1" s="512"/>
      <c r="J1" s="512"/>
      <c r="K1" s="512"/>
      <c r="L1" s="512"/>
      <c r="M1" s="512"/>
      <c r="N1" s="30"/>
      <c r="O1" s="30"/>
      <c r="P1" s="30"/>
      <c r="Q1" s="30"/>
      <c r="R1" s="31"/>
      <c r="S1" s="162"/>
    </row>
    <row r="2" spans="1:19" ht="15.75" thickBot="1" x14ac:dyDescent="0.3">
      <c r="A2" s="32"/>
      <c r="B2" s="33"/>
      <c r="C2" s="34"/>
      <c r="D2" s="33"/>
      <c r="E2" s="33"/>
      <c r="F2" s="33"/>
      <c r="G2" s="33"/>
      <c r="H2" s="33"/>
      <c r="I2" s="33"/>
      <c r="J2" s="33"/>
      <c r="K2" s="33"/>
      <c r="L2" s="33"/>
      <c r="M2" s="33"/>
      <c r="N2" s="35"/>
      <c r="O2" s="35"/>
      <c r="P2" s="35"/>
      <c r="Q2" s="35"/>
      <c r="R2" s="31"/>
      <c r="S2" s="162"/>
    </row>
    <row r="3" spans="1:19" ht="38.25" x14ac:dyDescent="0.25">
      <c r="A3" s="112" t="s">
        <v>157</v>
      </c>
      <c r="B3" s="489" t="s">
        <v>257</v>
      </c>
      <c r="C3" s="489"/>
      <c r="D3" s="489"/>
      <c r="E3" s="489"/>
      <c r="F3" s="489"/>
      <c r="G3" s="489"/>
      <c r="H3" s="489"/>
      <c r="I3" s="489"/>
      <c r="J3" s="489"/>
      <c r="K3" s="489"/>
      <c r="L3" s="489"/>
      <c r="M3" s="489"/>
      <c r="N3" s="36" t="s">
        <v>34</v>
      </c>
      <c r="O3" s="163"/>
      <c r="P3" s="29"/>
      <c r="Q3" s="29"/>
      <c r="R3" s="29"/>
      <c r="S3" s="162"/>
    </row>
    <row r="4" spans="1:19" ht="15.75" thickBot="1" x14ac:dyDescent="0.3">
      <c r="A4" s="37"/>
      <c r="B4" s="37"/>
      <c r="C4" s="38"/>
      <c r="D4" s="37"/>
      <c r="E4" s="39"/>
      <c r="F4" s="39"/>
      <c r="G4" s="39"/>
      <c r="H4" s="39"/>
      <c r="I4" s="39"/>
      <c r="J4" s="39"/>
      <c r="K4" s="37"/>
      <c r="L4" s="37"/>
      <c r="M4" s="37"/>
      <c r="N4" s="31"/>
      <c r="O4" s="31"/>
      <c r="P4" s="31"/>
      <c r="Q4" s="31"/>
      <c r="R4" s="31"/>
      <c r="S4" s="164"/>
    </row>
    <row r="5" spans="1:19" x14ac:dyDescent="0.25">
      <c r="A5" s="528" t="s">
        <v>71</v>
      </c>
      <c r="B5" s="528" t="s">
        <v>72</v>
      </c>
      <c r="C5" s="528" t="s">
        <v>1</v>
      </c>
      <c r="D5" s="528"/>
      <c r="E5" s="528" t="s">
        <v>73</v>
      </c>
      <c r="F5" s="528"/>
      <c r="G5" s="528"/>
      <c r="H5" s="528"/>
      <c r="I5" s="528"/>
      <c r="J5" s="528"/>
      <c r="K5" s="529" t="s">
        <v>74</v>
      </c>
      <c r="L5" s="529" t="s">
        <v>75</v>
      </c>
      <c r="M5" s="529" t="s">
        <v>35</v>
      </c>
      <c r="N5" s="528" t="s">
        <v>36</v>
      </c>
      <c r="O5" s="528"/>
      <c r="P5" s="528"/>
      <c r="Q5" s="528"/>
      <c r="R5" s="528"/>
      <c r="S5" s="164"/>
    </row>
    <row r="6" spans="1:19" x14ac:dyDescent="0.25">
      <c r="A6" s="528"/>
      <c r="B6" s="528"/>
      <c r="C6" s="528"/>
      <c r="D6" s="528"/>
      <c r="E6" s="528"/>
      <c r="F6" s="528"/>
      <c r="G6" s="528"/>
      <c r="H6" s="528"/>
      <c r="I6" s="528"/>
      <c r="J6" s="528"/>
      <c r="K6" s="530"/>
      <c r="L6" s="530"/>
      <c r="M6" s="530"/>
      <c r="N6" s="528" t="s">
        <v>37</v>
      </c>
      <c r="O6" s="528"/>
      <c r="P6" s="528"/>
      <c r="Q6" s="528"/>
      <c r="R6" s="528"/>
      <c r="S6" s="164"/>
    </row>
    <row r="7" spans="1:19" x14ac:dyDescent="0.25">
      <c r="A7" s="528"/>
      <c r="B7" s="528"/>
      <c r="C7" s="528"/>
      <c r="D7" s="528"/>
      <c r="E7" s="528" t="s">
        <v>31</v>
      </c>
      <c r="F7" s="528" t="s">
        <v>52</v>
      </c>
      <c r="G7" s="528" t="s">
        <v>32</v>
      </c>
      <c r="H7" s="528" t="s">
        <v>64</v>
      </c>
      <c r="I7" s="528" t="s">
        <v>65</v>
      </c>
      <c r="J7" s="528" t="s">
        <v>66</v>
      </c>
      <c r="K7" s="530"/>
      <c r="L7" s="530"/>
      <c r="M7" s="530"/>
      <c r="N7" s="528" t="s">
        <v>38</v>
      </c>
      <c r="O7" s="528" t="s">
        <v>39</v>
      </c>
      <c r="P7" s="528"/>
      <c r="Q7" s="532" t="s">
        <v>40</v>
      </c>
      <c r="R7" s="533" t="s">
        <v>41</v>
      </c>
      <c r="S7" s="164"/>
    </row>
    <row r="8" spans="1:19" ht="25.5" x14ac:dyDescent="0.25">
      <c r="A8" s="528"/>
      <c r="B8" s="528"/>
      <c r="C8" s="528"/>
      <c r="D8" s="528"/>
      <c r="E8" s="528"/>
      <c r="F8" s="528"/>
      <c r="G8" s="528"/>
      <c r="H8" s="528"/>
      <c r="I8" s="528"/>
      <c r="J8" s="528"/>
      <c r="K8" s="531"/>
      <c r="L8" s="531"/>
      <c r="M8" s="531"/>
      <c r="N8" s="528"/>
      <c r="O8" s="40" t="s">
        <v>42</v>
      </c>
      <c r="P8" s="40" t="s">
        <v>43</v>
      </c>
      <c r="Q8" s="532"/>
      <c r="R8" s="533"/>
      <c r="S8" s="164"/>
    </row>
    <row r="9" spans="1:19" x14ac:dyDescent="0.25">
      <c r="A9" s="537" t="s">
        <v>3</v>
      </c>
      <c r="B9" s="541"/>
      <c r="C9" s="546" t="s">
        <v>4</v>
      </c>
      <c r="D9" s="549">
        <v>334</v>
      </c>
      <c r="E9" s="541"/>
      <c r="F9" s="541"/>
      <c r="G9" s="541"/>
      <c r="H9" s="541"/>
      <c r="I9" s="541"/>
      <c r="J9" s="541"/>
      <c r="K9" s="427">
        <v>3</v>
      </c>
      <c r="L9" s="427" t="s">
        <v>53</v>
      </c>
      <c r="M9" s="427" t="s">
        <v>258</v>
      </c>
      <c r="N9" s="534"/>
      <c r="O9" s="534"/>
      <c r="P9" s="534"/>
      <c r="Q9" s="535"/>
      <c r="R9" s="536"/>
      <c r="S9" s="164"/>
    </row>
    <row r="10" spans="1:19" x14ac:dyDescent="0.25">
      <c r="A10" s="545"/>
      <c r="B10" s="542"/>
      <c r="C10" s="547"/>
      <c r="D10" s="550"/>
      <c r="E10" s="542"/>
      <c r="F10" s="542"/>
      <c r="G10" s="542"/>
      <c r="H10" s="542"/>
      <c r="I10" s="542"/>
      <c r="J10" s="542"/>
      <c r="K10" s="544"/>
      <c r="L10" s="544"/>
      <c r="M10" s="544"/>
      <c r="N10" s="534"/>
      <c r="O10" s="534"/>
      <c r="P10" s="534"/>
      <c r="Q10" s="535"/>
      <c r="R10" s="536"/>
      <c r="S10" s="164"/>
    </row>
    <row r="11" spans="1:19" x14ac:dyDescent="0.25">
      <c r="A11" s="545"/>
      <c r="B11" s="542"/>
      <c r="C11" s="548"/>
      <c r="D11" s="551"/>
      <c r="E11" s="543"/>
      <c r="F11" s="543"/>
      <c r="G11" s="543"/>
      <c r="H11" s="543"/>
      <c r="I11" s="543"/>
      <c r="J11" s="543"/>
      <c r="K11" s="544"/>
      <c r="L11" s="544"/>
      <c r="M11" s="544"/>
      <c r="N11" s="534"/>
      <c r="O11" s="534"/>
      <c r="P11" s="534"/>
      <c r="Q11" s="535"/>
      <c r="R11" s="536"/>
      <c r="S11" s="165"/>
    </row>
    <row r="12" spans="1:19" x14ac:dyDescent="0.25">
      <c r="A12" s="538"/>
      <c r="B12" s="543"/>
      <c r="C12" s="41" t="s">
        <v>79</v>
      </c>
      <c r="D12" s="48">
        <f>SUM(E12:J12)</f>
        <v>481</v>
      </c>
      <c r="E12" s="43">
        <v>18</v>
      </c>
      <c r="F12" s="43">
        <v>163</v>
      </c>
      <c r="G12" s="43">
        <v>38</v>
      </c>
      <c r="H12" s="43">
        <v>1</v>
      </c>
      <c r="I12" s="43">
        <v>171</v>
      </c>
      <c r="J12" s="43">
        <v>90</v>
      </c>
      <c r="K12" s="428"/>
      <c r="L12" s="428"/>
      <c r="M12" s="428"/>
      <c r="N12" s="166"/>
      <c r="O12" s="166"/>
      <c r="P12" s="166"/>
      <c r="Q12" s="167"/>
      <c r="R12" s="168"/>
      <c r="S12" s="165"/>
    </row>
    <row r="13" spans="1:19" x14ac:dyDescent="0.25">
      <c r="A13" s="537" t="s">
        <v>7</v>
      </c>
      <c r="B13" s="539"/>
      <c r="C13" s="41" t="s">
        <v>4</v>
      </c>
      <c r="D13" s="48">
        <v>352</v>
      </c>
      <c r="E13" s="169"/>
      <c r="F13" s="44"/>
      <c r="G13" s="170"/>
      <c r="H13" s="44"/>
      <c r="I13" s="170"/>
      <c r="J13" s="170"/>
      <c r="K13" s="427">
        <v>5</v>
      </c>
      <c r="L13" s="427" t="s">
        <v>259</v>
      </c>
      <c r="M13" s="427" t="s">
        <v>260</v>
      </c>
      <c r="N13" s="44"/>
      <c r="O13" s="44"/>
      <c r="P13" s="44"/>
      <c r="Q13" s="46"/>
      <c r="R13" s="44"/>
      <c r="S13" s="165"/>
    </row>
    <row r="14" spans="1:19" x14ac:dyDescent="0.25">
      <c r="A14" s="538"/>
      <c r="B14" s="540"/>
      <c r="C14" s="41" t="s">
        <v>79</v>
      </c>
      <c r="D14" s="48">
        <v>521</v>
      </c>
      <c r="E14" s="43">
        <v>54</v>
      </c>
      <c r="F14" s="49">
        <v>158</v>
      </c>
      <c r="G14" s="49">
        <v>77</v>
      </c>
      <c r="H14" s="49">
        <v>49</v>
      </c>
      <c r="I14" s="49">
        <v>116</v>
      </c>
      <c r="J14" s="171">
        <v>67</v>
      </c>
      <c r="K14" s="428"/>
      <c r="L14" s="428"/>
      <c r="M14" s="428"/>
      <c r="N14" s="44"/>
      <c r="O14" s="44"/>
      <c r="P14" s="44"/>
      <c r="Q14" s="46"/>
      <c r="R14" s="44"/>
      <c r="S14" s="165"/>
    </row>
    <row r="15" spans="1:19" x14ac:dyDescent="0.25">
      <c r="A15" s="537" t="s">
        <v>137</v>
      </c>
      <c r="B15" s="539"/>
      <c r="C15" s="41" t="s">
        <v>4</v>
      </c>
      <c r="D15" s="48">
        <v>881</v>
      </c>
      <c r="E15" s="43"/>
      <c r="F15" s="169"/>
      <c r="G15" s="169"/>
      <c r="H15" s="169"/>
      <c r="I15" s="169"/>
      <c r="J15" s="169"/>
      <c r="K15" s="427">
        <v>4</v>
      </c>
      <c r="L15" s="427" t="s">
        <v>55</v>
      </c>
      <c r="M15" s="427" t="s">
        <v>45</v>
      </c>
      <c r="N15" s="44"/>
      <c r="O15" s="44"/>
      <c r="P15" s="44"/>
      <c r="Q15" s="172"/>
      <c r="R15" s="44"/>
      <c r="S15" s="165"/>
    </row>
    <row r="16" spans="1:19" x14ac:dyDescent="0.25">
      <c r="A16" s="538"/>
      <c r="B16" s="540"/>
      <c r="C16" s="41" t="s">
        <v>79</v>
      </c>
      <c r="D16" s="48">
        <f>SUM(E16:J16)</f>
        <v>354</v>
      </c>
      <c r="E16" s="43">
        <v>71</v>
      </c>
      <c r="F16" s="43">
        <v>84</v>
      </c>
      <c r="G16" s="43">
        <v>81</v>
      </c>
      <c r="H16" s="43">
        <v>39</v>
      </c>
      <c r="I16" s="43">
        <v>39</v>
      </c>
      <c r="J16" s="43">
        <v>40</v>
      </c>
      <c r="K16" s="428"/>
      <c r="L16" s="428"/>
      <c r="M16" s="428"/>
      <c r="N16" s="44"/>
      <c r="O16" s="44"/>
      <c r="P16" s="44"/>
      <c r="Q16" s="46"/>
      <c r="R16" s="44"/>
      <c r="S16" s="165"/>
    </row>
    <row r="17" spans="1:19" x14ac:dyDescent="0.25">
      <c r="A17" s="552" t="s">
        <v>8</v>
      </c>
      <c r="B17" s="554"/>
      <c r="C17" s="173" t="s">
        <v>4</v>
      </c>
      <c r="D17" s="42">
        <v>881</v>
      </c>
      <c r="E17" s="174"/>
      <c r="F17" s="175"/>
      <c r="G17" s="176"/>
      <c r="H17" s="175"/>
      <c r="I17" s="176"/>
      <c r="J17" s="176"/>
      <c r="K17" s="420">
        <v>5</v>
      </c>
      <c r="L17" s="420" t="s">
        <v>261</v>
      </c>
      <c r="M17" s="420" t="s">
        <v>262</v>
      </c>
      <c r="N17" s="177"/>
      <c r="O17" s="177"/>
      <c r="P17" s="177"/>
      <c r="Q17" s="178"/>
      <c r="R17" s="177"/>
      <c r="S17" s="179"/>
    </row>
    <row r="18" spans="1:19" ht="60" customHeight="1" x14ac:dyDescent="0.25">
      <c r="A18" s="553"/>
      <c r="B18" s="555"/>
      <c r="C18" s="173" t="s">
        <v>79</v>
      </c>
      <c r="D18" s="42">
        <f>SUM(E18:J18)</f>
        <v>588</v>
      </c>
      <c r="E18" s="130">
        <v>141</v>
      </c>
      <c r="F18" s="171">
        <v>128</v>
      </c>
      <c r="G18" s="171">
        <v>110</v>
      </c>
      <c r="H18" s="171">
        <v>53</v>
      </c>
      <c r="I18" s="171">
        <v>90</v>
      </c>
      <c r="J18" s="171">
        <v>66</v>
      </c>
      <c r="K18" s="421"/>
      <c r="L18" s="421"/>
      <c r="M18" s="421"/>
      <c r="N18" s="166">
        <v>128</v>
      </c>
      <c r="O18" s="166">
        <v>836</v>
      </c>
      <c r="P18" s="166">
        <v>456982</v>
      </c>
      <c r="Q18" s="167">
        <v>1072890.1299999999</v>
      </c>
      <c r="R18" s="180">
        <v>38196</v>
      </c>
      <c r="S18" s="179"/>
    </row>
    <row r="19" spans="1:19" x14ac:dyDescent="0.25">
      <c r="A19" s="537" t="s">
        <v>9</v>
      </c>
      <c r="B19" s="539"/>
      <c r="C19" s="41" t="s">
        <v>4</v>
      </c>
      <c r="D19" s="113">
        <v>5</v>
      </c>
      <c r="E19" s="181"/>
      <c r="F19" s="182"/>
      <c r="G19" s="182"/>
      <c r="H19" s="182"/>
      <c r="I19" s="182"/>
      <c r="J19" s="182"/>
      <c r="K19" s="427">
        <v>2</v>
      </c>
      <c r="L19" s="427" t="s">
        <v>56</v>
      </c>
      <c r="M19" s="427" t="s">
        <v>47</v>
      </c>
      <c r="N19" s="44">
        <v>140</v>
      </c>
      <c r="O19" s="44">
        <v>8</v>
      </c>
      <c r="P19" s="44">
        <v>14800</v>
      </c>
      <c r="Q19" s="303">
        <f>2004304.78+4100</f>
        <v>2008404.78</v>
      </c>
      <c r="R19" s="235">
        <v>4100</v>
      </c>
      <c r="S19" s="165"/>
    </row>
    <row r="20" spans="1:19" x14ac:dyDescent="0.25">
      <c r="A20" s="538"/>
      <c r="B20" s="540"/>
      <c r="C20" s="41" t="s">
        <v>79</v>
      </c>
      <c r="D20" s="113">
        <v>0</v>
      </c>
      <c r="E20" s="183"/>
      <c r="F20" s="49"/>
      <c r="G20" s="49"/>
      <c r="H20" s="49"/>
      <c r="I20" s="49"/>
      <c r="J20" s="49"/>
      <c r="K20" s="428"/>
      <c r="L20" s="428"/>
      <c r="M20" s="428"/>
      <c r="N20" s="44">
        <v>96</v>
      </c>
      <c r="O20" s="44">
        <v>175</v>
      </c>
      <c r="P20" s="114">
        <v>70000</v>
      </c>
      <c r="Q20" s="235">
        <v>544701.72</v>
      </c>
      <c r="R20" s="235">
        <v>0</v>
      </c>
      <c r="S20" s="165"/>
    </row>
    <row r="21" spans="1:19" x14ac:dyDescent="0.25">
      <c r="A21" s="537" t="s">
        <v>10</v>
      </c>
      <c r="B21" s="539"/>
      <c r="C21" s="41" t="s">
        <v>4</v>
      </c>
      <c r="D21" s="48">
        <v>9</v>
      </c>
      <c r="E21" s="181"/>
      <c r="F21" s="182"/>
      <c r="G21" s="182"/>
      <c r="H21" s="182"/>
      <c r="I21" s="182"/>
      <c r="J21" s="182"/>
      <c r="K21" s="556">
        <v>2</v>
      </c>
      <c r="L21" s="427" t="s">
        <v>56</v>
      </c>
      <c r="M21" s="427" t="s">
        <v>47</v>
      </c>
      <c r="N21" s="44">
        <f>SUM(N18:N20)</f>
        <v>364</v>
      </c>
      <c r="O21" s="44">
        <f>SUM(O18:O20)</f>
        <v>1019</v>
      </c>
      <c r="P21" s="44">
        <f>SUM(P18:P20)</f>
        <v>541782</v>
      </c>
      <c r="Q21" s="235">
        <f>SUM(Q18:Q20)</f>
        <v>3625996.63</v>
      </c>
      <c r="R21" s="184">
        <f>SUM(R18:R20)</f>
        <v>42296</v>
      </c>
      <c r="S21" s="165"/>
    </row>
    <row r="22" spans="1:19" x14ac:dyDescent="0.25">
      <c r="A22" s="538"/>
      <c r="B22" s="540"/>
      <c r="C22" s="41" t="s">
        <v>79</v>
      </c>
      <c r="D22" s="48">
        <f>SUM(E22:J22)</f>
        <v>3</v>
      </c>
      <c r="E22" s="50">
        <v>1</v>
      </c>
      <c r="F22" s="51">
        <v>2</v>
      </c>
      <c r="G22" s="51"/>
      <c r="H22" s="51"/>
      <c r="I22" s="51"/>
      <c r="J22" s="51"/>
      <c r="K22" s="557"/>
      <c r="L22" s="428"/>
      <c r="M22" s="428"/>
      <c r="N22" s="44"/>
      <c r="O22" s="44"/>
      <c r="P22" s="44"/>
      <c r="Q22" s="235"/>
      <c r="R22" s="234"/>
      <c r="S22" s="165"/>
    </row>
    <row r="23" spans="1:19" x14ac:dyDescent="0.25">
      <c r="A23" s="552" t="s">
        <v>263</v>
      </c>
      <c r="B23" s="185"/>
      <c r="C23" s="173" t="s">
        <v>4</v>
      </c>
      <c r="D23" s="42">
        <f t="shared" ref="D23:D24" si="0">SUM(E23:J23)</f>
        <v>1</v>
      </c>
      <c r="E23" s="186"/>
      <c r="F23" s="187"/>
      <c r="G23" s="187">
        <v>1</v>
      </c>
      <c r="H23" s="187"/>
      <c r="I23" s="187"/>
      <c r="J23" s="187"/>
      <c r="K23" s="556">
        <v>2</v>
      </c>
      <c r="L23" s="427" t="s">
        <v>56</v>
      </c>
      <c r="M23" s="427" t="s">
        <v>47</v>
      </c>
      <c r="N23" s="177"/>
      <c r="O23" s="177"/>
      <c r="P23" s="177"/>
      <c r="Q23" s="178"/>
      <c r="R23" s="177"/>
      <c r="S23" s="558"/>
    </row>
    <row r="24" spans="1:19" x14ac:dyDescent="0.25">
      <c r="A24" s="553"/>
      <c r="B24" s="185"/>
      <c r="C24" s="173" t="s">
        <v>79</v>
      </c>
      <c r="D24" s="42">
        <f t="shared" si="0"/>
        <v>1</v>
      </c>
      <c r="E24" s="186"/>
      <c r="F24" s="187"/>
      <c r="G24" s="187">
        <v>1</v>
      </c>
      <c r="H24" s="187"/>
      <c r="I24" s="187"/>
      <c r="J24" s="187"/>
      <c r="K24" s="557"/>
      <c r="L24" s="428"/>
      <c r="M24" s="428"/>
      <c r="N24" s="177"/>
      <c r="O24" s="177"/>
      <c r="P24" s="177"/>
      <c r="Q24" s="178"/>
      <c r="R24" s="177"/>
      <c r="S24" s="558"/>
    </row>
    <row r="25" spans="1:19" x14ac:dyDescent="0.25">
      <c r="A25" s="537" t="s">
        <v>11</v>
      </c>
      <c r="B25" s="539"/>
      <c r="C25" s="41" t="s">
        <v>4</v>
      </c>
      <c r="D25" s="48">
        <v>3</v>
      </c>
      <c r="E25" s="52"/>
      <c r="F25" s="53"/>
      <c r="G25" s="53"/>
      <c r="H25" s="53"/>
      <c r="I25" s="53"/>
      <c r="J25" s="53"/>
      <c r="K25" s="427">
        <v>2</v>
      </c>
      <c r="L25" s="427" t="s">
        <v>56</v>
      </c>
      <c r="M25" s="427" t="s">
        <v>47</v>
      </c>
      <c r="N25" s="44"/>
      <c r="O25" s="45"/>
      <c r="P25" s="45"/>
      <c r="Q25" s="47"/>
      <c r="R25" s="45"/>
      <c r="S25" s="164"/>
    </row>
    <row r="26" spans="1:19" x14ac:dyDescent="0.25">
      <c r="A26" s="538"/>
      <c r="B26" s="540"/>
      <c r="C26" s="41" t="s">
        <v>79</v>
      </c>
      <c r="D26" s="48">
        <v>3</v>
      </c>
      <c r="E26" s="52"/>
      <c r="F26" s="53"/>
      <c r="G26" s="53"/>
      <c r="H26" s="53"/>
      <c r="I26" s="53"/>
      <c r="J26" s="188">
        <v>3</v>
      </c>
      <c r="K26" s="428"/>
      <c r="L26" s="428"/>
      <c r="M26" s="428"/>
      <c r="N26" s="44"/>
      <c r="O26" s="45"/>
      <c r="P26" s="45"/>
      <c r="Q26" s="47"/>
      <c r="R26" s="45"/>
      <c r="S26" s="164"/>
    </row>
    <row r="27" spans="1:19" x14ac:dyDescent="0.25">
      <c r="A27" s="537" t="s">
        <v>160</v>
      </c>
      <c r="B27" s="539"/>
      <c r="C27" s="41" t="s">
        <v>4</v>
      </c>
      <c r="D27" s="48">
        <v>1</v>
      </c>
      <c r="E27" s="52"/>
      <c r="F27" s="52"/>
      <c r="G27" s="52"/>
      <c r="H27" s="52"/>
      <c r="I27" s="52"/>
      <c r="J27" s="52"/>
      <c r="K27" s="427">
        <v>9</v>
      </c>
      <c r="L27" s="427" t="s">
        <v>140</v>
      </c>
      <c r="M27" s="427" t="s">
        <v>49</v>
      </c>
      <c r="N27" s="44"/>
      <c r="O27" s="45"/>
      <c r="P27" s="45"/>
      <c r="Q27" s="47"/>
      <c r="R27" s="45"/>
      <c r="S27" s="164"/>
    </row>
    <row r="28" spans="1:19" x14ac:dyDescent="0.25">
      <c r="A28" s="538"/>
      <c r="B28" s="540"/>
      <c r="C28" s="41" t="s">
        <v>79</v>
      </c>
      <c r="D28" s="48">
        <v>0</v>
      </c>
      <c r="E28" s="52"/>
      <c r="F28" s="52"/>
      <c r="G28" s="52"/>
      <c r="H28" s="52"/>
      <c r="I28" s="52"/>
      <c r="J28" s="52"/>
      <c r="K28" s="428"/>
      <c r="L28" s="428"/>
      <c r="M28" s="428"/>
      <c r="N28" s="44"/>
      <c r="O28" s="45"/>
      <c r="P28" s="45"/>
      <c r="Q28" s="47"/>
      <c r="R28" s="45"/>
      <c r="S28" s="164"/>
    </row>
    <row r="29" spans="1:19" x14ac:dyDescent="0.25">
      <c r="A29" s="537" t="s">
        <v>264</v>
      </c>
      <c r="B29" s="539"/>
      <c r="C29" s="41" t="s">
        <v>4</v>
      </c>
      <c r="D29" s="48">
        <v>3</v>
      </c>
      <c r="E29" s="52"/>
      <c r="F29" s="53"/>
      <c r="G29" s="53"/>
      <c r="H29" s="53"/>
      <c r="I29" s="53"/>
      <c r="J29" s="53"/>
      <c r="K29" s="427">
        <v>2</v>
      </c>
      <c r="L29" s="427"/>
      <c r="M29" s="427"/>
      <c r="N29" s="44"/>
      <c r="O29" s="45"/>
      <c r="P29" s="45"/>
      <c r="Q29" s="47"/>
      <c r="R29" s="45"/>
      <c r="S29" s="164"/>
    </row>
    <row r="30" spans="1:19" x14ac:dyDescent="0.25">
      <c r="A30" s="538"/>
      <c r="B30" s="540"/>
      <c r="C30" s="41" t="s">
        <v>79</v>
      </c>
      <c r="D30" s="48">
        <v>14</v>
      </c>
      <c r="E30" s="52"/>
      <c r="F30" s="53">
        <v>3</v>
      </c>
      <c r="G30" s="53">
        <v>1</v>
      </c>
      <c r="H30" s="53">
        <v>2</v>
      </c>
      <c r="I30" s="53">
        <v>2</v>
      </c>
      <c r="J30" s="53">
        <v>6</v>
      </c>
      <c r="K30" s="428"/>
      <c r="L30" s="428"/>
      <c r="M30" s="428"/>
      <c r="N30" s="44"/>
      <c r="O30" s="45"/>
      <c r="P30" s="45"/>
      <c r="Q30" s="47"/>
      <c r="R30" s="45"/>
      <c r="S30" s="164"/>
    </row>
    <row r="31" spans="1:19" x14ac:dyDescent="0.25">
      <c r="A31" s="537" t="s">
        <v>161</v>
      </c>
      <c r="B31" s="539"/>
      <c r="C31" s="41" t="s">
        <v>4</v>
      </c>
      <c r="D31" s="48">
        <v>4</v>
      </c>
      <c r="E31" s="52"/>
      <c r="F31" s="53"/>
      <c r="G31" s="53"/>
      <c r="H31" s="53"/>
      <c r="I31" s="53"/>
      <c r="J31" s="53"/>
      <c r="K31" s="427">
        <v>9</v>
      </c>
      <c r="L31" s="427" t="s">
        <v>143</v>
      </c>
      <c r="M31" s="427" t="s">
        <v>144</v>
      </c>
      <c r="N31" s="44"/>
      <c r="O31" s="45"/>
      <c r="P31" s="45"/>
      <c r="Q31" s="47"/>
      <c r="R31" s="45"/>
      <c r="S31" s="164"/>
    </row>
    <row r="32" spans="1:19" x14ac:dyDescent="0.25">
      <c r="A32" s="538"/>
      <c r="B32" s="540"/>
      <c r="C32" s="41" t="s">
        <v>79</v>
      </c>
      <c r="D32" s="48">
        <v>2</v>
      </c>
      <c r="E32" s="52">
        <v>1</v>
      </c>
      <c r="F32" s="53">
        <v>1</v>
      </c>
      <c r="G32" s="53"/>
      <c r="H32" s="53"/>
      <c r="I32" s="53"/>
      <c r="J32" s="53"/>
      <c r="K32" s="428"/>
      <c r="L32" s="428"/>
      <c r="M32" s="428"/>
      <c r="N32" s="44"/>
      <c r="O32" s="45"/>
      <c r="P32" s="45"/>
      <c r="Q32" s="47"/>
      <c r="R32" s="45"/>
      <c r="S32" s="164"/>
    </row>
    <row r="33" spans="1:19" x14ac:dyDescent="0.25">
      <c r="A33" s="537" t="s">
        <v>145</v>
      </c>
      <c r="B33" s="539"/>
      <c r="C33" s="41" t="s">
        <v>4</v>
      </c>
      <c r="D33" s="48">
        <v>373</v>
      </c>
      <c r="E33" s="189"/>
      <c r="F33" s="54"/>
      <c r="G33" s="54"/>
      <c r="H33" s="54"/>
      <c r="I33" s="54"/>
      <c r="J33" s="54"/>
      <c r="K33" s="427">
        <v>8</v>
      </c>
      <c r="L33" s="427" t="s">
        <v>146</v>
      </c>
      <c r="M33" s="427" t="s">
        <v>147</v>
      </c>
      <c r="N33" s="44"/>
      <c r="O33" s="45"/>
      <c r="P33" s="45"/>
      <c r="Q33" s="47"/>
      <c r="R33" s="45"/>
      <c r="S33" s="164"/>
    </row>
    <row r="34" spans="1:19" x14ac:dyDescent="0.25">
      <c r="A34" s="538"/>
      <c r="B34" s="540"/>
      <c r="C34" s="41" t="s">
        <v>79</v>
      </c>
      <c r="D34" s="48">
        <v>0</v>
      </c>
      <c r="E34" s="189"/>
      <c r="F34" s="54"/>
      <c r="G34" s="54"/>
      <c r="H34" s="54"/>
      <c r="I34" s="54"/>
      <c r="J34" s="54"/>
      <c r="K34" s="428"/>
      <c r="L34" s="428"/>
      <c r="M34" s="428"/>
      <c r="N34" s="44"/>
      <c r="O34" s="45"/>
      <c r="P34" s="45"/>
      <c r="Q34" s="47"/>
      <c r="R34" s="45"/>
      <c r="S34" s="164"/>
    </row>
    <row r="35" spans="1:19" x14ac:dyDescent="0.25">
      <c r="A35" s="537" t="s">
        <v>148</v>
      </c>
      <c r="B35" s="539"/>
      <c r="C35" s="41" t="s">
        <v>4</v>
      </c>
      <c r="D35" s="48">
        <v>47</v>
      </c>
      <c r="E35" s="189"/>
      <c r="F35" s="54"/>
      <c r="G35" s="54"/>
      <c r="H35" s="54"/>
      <c r="I35" s="54"/>
      <c r="J35" s="54"/>
      <c r="K35" s="427">
        <v>8</v>
      </c>
      <c r="L35" s="427" t="s">
        <v>146</v>
      </c>
      <c r="M35" s="427" t="s">
        <v>147</v>
      </c>
      <c r="N35" s="44"/>
      <c r="O35" s="45"/>
      <c r="P35" s="45"/>
      <c r="Q35" s="45"/>
      <c r="R35" s="45"/>
      <c r="S35" s="164"/>
    </row>
    <row r="36" spans="1:19" x14ac:dyDescent="0.25">
      <c r="A36" s="538"/>
      <c r="B36" s="540"/>
      <c r="C36" s="41" t="s">
        <v>79</v>
      </c>
      <c r="D36" s="48">
        <v>7</v>
      </c>
      <c r="E36" s="189"/>
      <c r="F36" s="54">
        <v>4</v>
      </c>
      <c r="G36" s="54">
        <v>2</v>
      </c>
      <c r="H36" s="54"/>
      <c r="I36" s="54">
        <v>1</v>
      </c>
      <c r="J36" s="54"/>
      <c r="K36" s="428"/>
      <c r="L36" s="428"/>
      <c r="M36" s="428"/>
      <c r="N36" s="44"/>
      <c r="O36" s="45"/>
      <c r="P36" s="45"/>
      <c r="Q36" s="45"/>
      <c r="R36" s="45"/>
      <c r="S36" s="164"/>
    </row>
    <row r="37" spans="1:19" x14ac:dyDescent="0.25">
      <c r="A37" s="537" t="s">
        <v>149</v>
      </c>
      <c r="B37" s="539"/>
      <c r="C37" s="41" t="s">
        <v>4</v>
      </c>
      <c r="D37" s="48">
        <v>4</v>
      </c>
      <c r="E37" s="55"/>
      <c r="F37" s="55"/>
      <c r="G37" s="55"/>
      <c r="H37" s="55"/>
      <c r="I37" s="55"/>
      <c r="J37" s="55"/>
      <c r="K37" s="427">
        <v>8</v>
      </c>
      <c r="L37" s="427" t="s">
        <v>146</v>
      </c>
      <c r="M37" s="427" t="s">
        <v>147</v>
      </c>
      <c r="N37" s="44"/>
      <c r="O37" s="45"/>
      <c r="P37" s="45"/>
      <c r="Q37" s="47"/>
      <c r="R37" s="45"/>
      <c r="S37" s="164"/>
    </row>
    <row r="38" spans="1:19" x14ac:dyDescent="0.25">
      <c r="A38" s="538"/>
      <c r="B38" s="540"/>
      <c r="C38" s="41" t="s">
        <v>79</v>
      </c>
      <c r="D38" s="48">
        <v>3</v>
      </c>
      <c r="E38" s="55">
        <v>1</v>
      </c>
      <c r="F38" s="55">
        <v>2</v>
      </c>
      <c r="G38" s="55"/>
      <c r="H38" s="55"/>
      <c r="I38" s="55"/>
      <c r="J38" s="55"/>
      <c r="K38" s="428"/>
      <c r="L38" s="428"/>
      <c r="M38" s="428"/>
      <c r="N38" s="44"/>
      <c r="O38" s="45"/>
      <c r="P38" s="45"/>
      <c r="Q38" s="47"/>
      <c r="R38" s="45"/>
      <c r="S38" s="164"/>
    </row>
    <row r="39" spans="1:19" x14ac:dyDescent="0.25">
      <c r="A39" s="537" t="s">
        <v>150</v>
      </c>
      <c r="B39" s="539"/>
      <c r="C39" s="41" t="s">
        <v>4</v>
      </c>
      <c r="D39" s="48">
        <v>7</v>
      </c>
      <c r="E39" s="55"/>
      <c r="F39" s="55"/>
      <c r="G39" s="55"/>
      <c r="H39" s="55"/>
      <c r="I39" s="55"/>
      <c r="J39" s="55"/>
      <c r="K39" s="427">
        <v>8</v>
      </c>
      <c r="L39" s="427" t="s">
        <v>146</v>
      </c>
      <c r="M39" s="427" t="s">
        <v>147</v>
      </c>
      <c r="N39" s="44"/>
      <c r="O39" s="45"/>
      <c r="P39" s="45"/>
      <c r="Q39" s="47"/>
      <c r="R39" s="45"/>
      <c r="S39" s="164"/>
    </row>
    <row r="40" spans="1:19" x14ac:dyDescent="0.25">
      <c r="A40" s="538"/>
      <c r="B40" s="540"/>
      <c r="C40" s="41" t="s">
        <v>79</v>
      </c>
      <c r="D40" s="48">
        <v>92</v>
      </c>
      <c r="E40" s="55"/>
      <c r="F40" s="55">
        <v>1</v>
      </c>
      <c r="G40" s="55">
        <v>1</v>
      </c>
      <c r="H40" s="55">
        <v>3</v>
      </c>
      <c r="I40" s="55"/>
      <c r="J40" s="55">
        <v>87</v>
      </c>
      <c r="K40" s="428"/>
      <c r="L40" s="428"/>
      <c r="M40" s="428"/>
      <c r="N40" s="44"/>
      <c r="O40" s="45"/>
      <c r="P40" s="45"/>
      <c r="Q40" s="47"/>
      <c r="R40" s="45"/>
      <c r="S40" s="164"/>
    </row>
    <row r="41" spans="1:19" x14ac:dyDescent="0.25">
      <c r="A41" s="537" t="s">
        <v>151</v>
      </c>
      <c r="B41" s="539"/>
      <c r="C41" s="41" t="s">
        <v>4</v>
      </c>
      <c r="D41" s="48">
        <v>8</v>
      </c>
      <c r="E41" s="189"/>
      <c r="F41" s="54"/>
      <c r="G41" s="54"/>
      <c r="H41" s="54"/>
      <c r="I41" s="54"/>
      <c r="J41" s="54"/>
      <c r="K41" s="427">
        <v>10</v>
      </c>
      <c r="L41" s="427" t="s">
        <v>265</v>
      </c>
      <c r="M41" s="427" t="s">
        <v>49</v>
      </c>
      <c r="N41" s="44"/>
      <c r="O41" s="45"/>
      <c r="P41" s="45"/>
      <c r="Q41" s="47"/>
      <c r="R41" s="45"/>
      <c r="S41" s="164"/>
    </row>
    <row r="42" spans="1:19" x14ac:dyDescent="0.25">
      <c r="A42" s="538"/>
      <c r="B42" s="540"/>
      <c r="C42" s="41" t="s">
        <v>79</v>
      </c>
      <c r="D42" s="48">
        <v>7</v>
      </c>
      <c r="E42" s="189"/>
      <c r="F42" s="54">
        <v>3</v>
      </c>
      <c r="G42" s="54">
        <v>2</v>
      </c>
      <c r="H42" s="54"/>
      <c r="I42" s="54">
        <v>2</v>
      </c>
      <c r="J42" s="54"/>
      <c r="K42" s="428"/>
      <c r="L42" s="428"/>
      <c r="M42" s="428"/>
      <c r="N42" s="44"/>
      <c r="O42" s="45"/>
      <c r="P42" s="45"/>
      <c r="Q42" s="47"/>
      <c r="R42" s="45"/>
      <c r="S42" s="164"/>
    </row>
    <row r="43" spans="1:19" x14ac:dyDescent="0.25">
      <c r="A43" s="537" t="s">
        <v>152</v>
      </c>
      <c r="B43" s="539"/>
      <c r="C43" s="41" t="s">
        <v>4</v>
      </c>
      <c r="D43" s="48">
        <v>1029000</v>
      </c>
      <c r="E43" s="54"/>
      <c r="F43" s="54"/>
      <c r="G43" s="54"/>
      <c r="H43" s="54"/>
      <c r="I43" s="54"/>
      <c r="J43" s="54"/>
      <c r="K43" s="427">
        <v>8</v>
      </c>
      <c r="L43" s="427" t="s">
        <v>266</v>
      </c>
      <c r="M43" s="427" t="s">
        <v>147</v>
      </c>
      <c r="N43" s="44"/>
      <c r="O43" s="45"/>
      <c r="P43" s="45"/>
      <c r="Q43" s="47"/>
      <c r="R43" s="45"/>
      <c r="S43" s="164"/>
    </row>
    <row r="44" spans="1:19" x14ac:dyDescent="0.25">
      <c r="A44" s="538"/>
      <c r="B44" s="540"/>
      <c r="C44" s="41" t="s">
        <v>79</v>
      </c>
      <c r="D44" s="48">
        <v>541782</v>
      </c>
      <c r="E44" s="54">
        <v>47200</v>
      </c>
      <c r="F44" s="54">
        <v>99410</v>
      </c>
      <c r="G44" s="54">
        <v>69592</v>
      </c>
      <c r="H44" s="190">
        <v>90780</v>
      </c>
      <c r="I44" s="190">
        <v>150000</v>
      </c>
      <c r="J44" s="190">
        <v>84800</v>
      </c>
      <c r="K44" s="428"/>
      <c r="L44" s="428"/>
      <c r="M44" s="428"/>
      <c r="N44" s="44"/>
      <c r="O44" s="44"/>
      <c r="P44" s="44"/>
      <c r="Q44" s="47"/>
      <c r="R44" s="45"/>
      <c r="S44" s="164"/>
    </row>
    <row r="45" spans="1:19" x14ac:dyDescent="0.25">
      <c r="A45" s="537" t="s">
        <v>154</v>
      </c>
      <c r="B45" s="539"/>
      <c r="C45" s="41" t="s">
        <v>4</v>
      </c>
      <c r="D45" s="48">
        <v>56</v>
      </c>
      <c r="E45" s="54"/>
      <c r="F45" s="54"/>
      <c r="G45" s="54"/>
      <c r="H45" s="54"/>
      <c r="I45" s="54"/>
      <c r="J45" s="54"/>
      <c r="K45" s="427">
        <v>6</v>
      </c>
      <c r="L45" s="427" t="s">
        <v>155</v>
      </c>
      <c r="M45" s="427" t="s">
        <v>45</v>
      </c>
      <c r="N45" s="44"/>
      <c r="O45" s="45"/>
      <c r="P45" s="45"/>
      <c r="Q45" s="47"/>
      <c r="R45" s="45"/>
      <c r="S45" s="164"/>
    </row>
    <row r="46" spans="1:19" x14ac:dyDescent="0.25">
      <c r="A46" s="538"/>
      <c r="B46" s="540"/>
      <c r="C46" s="41" t="s">
        <v>79</v>
      </c>
      <c r="D46" s="48">
        <v>56</v>
      </c>
      <c r="E46" s="54">
        <v>28</v>
      </c>
      <c r="F46" s="54">
        <v>19</v>
      </c>
      <c r="G46" s="54">
        <v>6</v>
      </c>
      <c r="H46" s="54">
        <v>3</v>
      </c>
      <c r="I46" s="54">
        <v>0</v>
      </c>
      <c r="J46" s="54"/>
      <c r="K46" s="428"/>
      <c r="L46" s="428"/>
      <c r="M46" s="428"/>
      <c r="N46" s="44"/>
      <c r="O46" s="45"/>
      <c r="P46" s="45"/>
      <c r="Q46" s="47"/>
      <c r="R46" s="45"/>
      <c r="S46" s="164"/>
    </row>
    <row r="47" spans="1:19" x14ac:dyDescent="0.25">
      <c r="A47" s="37"/>
      <c r="B47" s="37"/>
      <c r="C47" s="38"/>
      <c r="D47" s="37"/>
      <c r="E47" s="39"/>
      <c r="F47" s="39"/>
      <c r="G47" s="39"/>
      <c r="H47" s="39"/>
      <c r="I47" s="39"/>
      <c r="J47" s="39"/>
      <c r="K47" s="37"/>
      <c r="L47" s="37"/>
      <c r="M47" s="37"/>
      <c r="N47" s="31"/>
      <c r="O47" s="31"/>
      <c r="P47" s="31"/>
      <c r="Q47" s="31"/>
      <c r="R47" s="31"/>
      <c r="S47" s="164"/>
    </row>
  </sheetData>
  <mergeCells count="124">
    <mergeCell ref="A43:A44"/>
    <mergeCell ref="B43:B44"/>
    <mergeCell ref="K43:K44"/>
    <mergeCell ref="L43:L44"/>
    <mergeCell ref="M43:M44"/>
    <mergeCell ref="A45:A46"/>
    <mergeCell ref="B45:B46"/>
    <mergeCell ref="K45:K46"/>
    <mergeCell ref="L45:L46"/>
    <mergeCell ref="M45:M46"/>
    <mergeCell ref="A39:A40"/>
    <mergeCell ref="B39:B40"/>
    <mergeCell ref="K39:K40"/>
    <mergeCell ref="L39:L40"/>
    <mergeCell ref="M39:M40"/>
    <mergeCell ref="A41:A42"/>
    <mergeCell ref="B41:B42"/>
    <mergeCell ref="K41:K42"/>
    <mergeCell ref="L41:L42"/>
    <mergeCell ref="M41:M42"/>
    <mergeCell ref="A35:A36"/>
    <mergeCell ref="B35:B36"/>
    <mergeCell ref="K35:K36"/>
    <mergeCell ref="L35:L36"/>
    <mergeCell ref="M35:M36"/>
    <mergeCell ref="A37:A38"/>
    <mergeCell ref="B37:B38"/>
    <mergeCell ref="K37:K38"/>
    <mergeCell ref="L37:L38"/>
    <mergeCell ref="M37:M38"/>
    <mergeCell ref="A31:A32"/>
    <mergeCell ref="B31:B32"/>
    <mergeCell ref="K31:K32"/>
    <mergeCell ref="L31:L32"/>
    <mergeCell ref="M31:M32"/>
    <mergeCell ref="A33:A34"/>
    <mergeCell ref="B33:B34"/>
    <mergeCell ref="K33:K34"/>
    <mergeCell ref="L33:L34"/>
    <mergeCell ref="M33:M34"/>
    <mergeCell ref="A27:A28"/>
    <mergeCell ref="B27:B28"/>
    <mergeCell ref="K27:K28"/>
    <mergeCell ref="L27:L28"/>
    <mergeCell ref="M27:M28"/>
    <mergeCell ref="A29:A30"/>
    <mergeCell ref="B29:B30"/>
    <mergeCell ref="K29:K30"/>
    <mergeCell ref="L29:L30"/>
    <mergeCell ref="M29:M30"/>
    <mergeCell ref="A23:A24"/>
    <mergeCell ref="K23:K24"/>
    <mergeCell ref="L23:L24"/>
    <mergeCell ref="M23:M24"/>
    <mergeCell ref="S23:S24"/>
    <mergeCell ref="A25:A26"/>
    <mergeCell ref="B25:B26"/>
    <mergeCell ref="K25:K26"/>
    <mergeCell ref="L25:L26"/>
    <mergeCell ref="M25:M26"/>
    <mergeCell ref="A19:A20"/>
    <mergeCell ref="B19:B20"/>
    <mergeCell ref="K19:K20"/>
    <mergeCell ref="L19:L20"/>
    <mergeCell ref="M19:M20"/>
    <mergeCell ref="A21:A22"/>
    <mergeCell ref="B21:B22"/>
    <mergeCell ref="K21:K22"/>
    <mergeCell ref="L21:L22"/>
    <mergeCell ref="M21:M22"/>
    <mergeCell ref="A15:A16"/>
    <mergeCell ref="B15:B16"/>
    <mergeCell ref="K15:K16"/>
    <mergeCell ref="L15:L16"/>
    <mergeCell ref="M15:M16"/>
    <mergeCell ref="A17:A18"/>
    <mergeCell ref="B17:B18"/>
    <mergeCell ref="K17:K18"/>
    <mergeCell ref="L17:L18"/>
    <mergeCell ref="M17:M18"/>
    <mergeCell ref="P9:P11"/>
    <mergeCell ref="Q9:Q11"/>
    <mergeCell ref="R9:R11"/>
    <mergeCell ref="A13:A14"/>
    <mergeCell ref="B13:B14"/>
    <mergeCell ref="K13:K14"/>
    <mergeCell ref="L13:L14"/>
    <mergeCell ref="M13:M14"/>
    <mergeCell ref="I9:I11"/>
    <mergeCell ref="J9:J11"/>
    <mergeCell ref="K9:K12"/>
    <mergeCell ref="L9:L12"/>
    <mergeCell ref="M9:M12"/>
    <mergeCell ref="N9:N11"/>
    <mergeCell ref="A9:A12"/>
    <mergeCell ref="B9:B12"/>
    <mergeCell ref="C9:C11"/>
    <mergeCell ref="D9:D11"/>
    <mergeCell ref="E9:E11"/>
    <mergeCell ref="F9:F11"/>
    <mergeCell ref="G9:G11"/>
    <mergeCell ref="H9:H11"/>
    <mergeCell ref="O9:O11"/>
    <mergeCell ref="N5:R5"/>
    <mergeCell ref="N6:R6"/>
    <mergeCell ref="E7:E8"/>
    <mergeCell ref="F7:F8"/>
    <mergeCell ref="G7:G8"/>
    <mergeCell ref="H7:H8"/>
    <mergeCell ref="I7:I8"/>
    <mergeCell ref="J7:J8"/>
    <mergeCell ref="N7:N8"/>
    <mergeCell ref="O7:P7"/>
    <mergeCell ref="Q7:Q8"/>
    <mergeCell ref="R7:R8"/>
    <mergeCell ref="A1:M1"/>
    <mergeCell ref="B3:M3"/>
    <mergeCell ref="A5:A8"/>
    <mergeCell ref="B5:B8"/>
    <mergeCell ref="C5:D8"/>
    <mergeCell ref="E5:J6"/>
    <mergeCell ref="K5:K8"/>
    <mergeCell ref="L5:L8"/>
    <mergeCell ref="M5:M8"/>
  </mergeCells>
  <conditionalFormatting sqref="E41:E43 E22 E25:E36 H25:H36 H22 H41:H43 E45:H47 J45:J47 J41:J43 J22 J25:J36">
    <cfRule type="cellIs" dxfId="298" priority="44" operator="equal">
      <formula>"X"</formula>
    </cfRule>
  </conditionalFormatting>
  <conditionalFormatting sqref="E12 H12 J12">
    <cfRule type="cellIs" dxfId="297" priority="45" operator="equal">
      <formula>"X"</formula>
    </cfRule>
  </conditionalFormatting>
  <conditionalFormatting sqref="E14 H14 J14">
    <cfRule type="cellIs" dxfId="296" priority="43" operator="equal">
      <formula>"X"</formula>
    </cfRule>
  </conditionalFormatting>
  <conditionalFormatting sqref="E20 H20 J20">
    <cfRule type="cellIs" dxfId="295" priority="40" operator="equal">
      <formula>"X"</formula>
    </cfRule>
  </conditionalFormatting>
  <conditionalFormatting sqref="E15:E16 H16 J16">
    <cfRule type="cellIs" dxfId="294" priority="42" operator="equal">
      <formula>"X"</formula>
    </cfRule>
  </conditionalFormatting>
  <conditionalFormatting sqref="E18 H18 J18">
    <cfRule type="cellIs" dxfId="293" priority="41" operator="equal">
      <formula>"X"</formula>
    </cfRule>
  </conditionalFormatting>
  <conditionalFormatting sqref="E39:E40 H39:H40 J39:J40">
    <cfRule type="cellIs" dxfId="292" priority="39" operator="equal">
      <formula>"X"</formula>
    </cfRule>
  </conditionalFormatting>
  <conditionalFormatting sqref="E37:E38 H37:H38 J37:J38">
    <cfRule type="cellIs" dxfId="291" priority="38" operator="equal">
      <formula>"X"</formula>
    </cfRule>
  </conditionalFormatting>
  <conditionalFormatting sqref="E19 H19 J19">
    <cfRule type="cellIs" dxfId="290" priority="37" operator="equal">
      <formula>"X"</formula>
    </cfRule>
  </conditionalFormatting>
  <conditionalFormatting sqref="H13 J13">
    <cfRule type="cellIs" dxfId="289" priority="36" operator="equal">
      <formula>"X"</formula>
    </cfRule>
  </conditionalFormatting>
  <conditionalFormatting sqref="H17 J17">
    <cfRule type="cellIs" dxfId="288" priority="35" operator="equal">
      <formula>"X"</formula>
    </cfRule>
  </conditionalFormatting>
  <conditionalFormatting sqref="E21 H21 J21">
    <cfRule type="cellIs" dxfId="287" priority="34" operator="equal">
      <formula>"X"</formula>
    </cfRule>
  </conditionalFormatting>
  <conditionalFormatting sqref="E23:E24 H23:H24 J23:J24">
    <cfRule type="cellIs" dxfId="286" priority="33" operator="equal">
      <formula>"X"</formula>
    </cfRule>
  </conditionalFormatting>
  <conditionalFormatting sqref="E44">
    <cfRule type="cellIs" dxfId="285" priority="32" operator="equal">
      <formula>"X"</formula>
    </cfRule>
  </conditionalFormatting>
  <conditionalFormatting sqref="F25:G36 F22:G22 F41:G43">
    <cfRule type="cellIs" dxfId="284" priority="30" operator="equal">
      <formula>"X"</formula>
    </cfRule>
  </conditionalFormatting>
  <conditionalFormatting sqref="F12:G12">
    <cfRule type="cellIs" dxfId="283" priority="31" operator="equal">
      <formula>"X"</formula>
    </cfRule>
  </conditionalFormatting>
  <conditionalFormatting sqref="F14:G14">
    <cfRule type="cellIs" dxfId="282" priority="29" operator="equal">
      <formula>"X"</formula>
    </cfRule>
  </conditionalFormatting>
  <conditionalFormatting sqref="F20:G20">
    <cfRule type="cellIs" dxfId="281" priority="26" operator="equal">
      <formula>"X"</formula>
    </cfRule>
  </conditionalFormatting>
  <conditionalFormatting sqref="F16:G16">
    <cfRule type="cellIs" dxfId="280" priority="28" operator="equal">
      <formula>"X"</formula>
    </cfRule>
  </conditionalFormatting>
  <conditionalFormatting sqref="F18:G18">
    <cfRule type="cellIs" dxfId="279" priority="27" operator="equal">
      <formula>"X"</formula>
    </cfRule>
  </conditionalFormatting>
  <conditionalFormatting sqref="F39:G40">
    <cfRule type="cellIs" dxfId="278" priority="25" operator="equal">
      <formula>"X"</formula>
    </cfRule>
  </conditionalFormatting>
  <conditionalFormatting sqref="F37:G38">
    <cfRule type="cellIs" dxfId="277" priority="24" operator="equal">
      <formula>"X"</formula>
    </cfRule>
  </conditionalFormatting>
  <conditionalFormatting sqref="F19:G19">
    <cfRule type="cellIs" dxfId="276" priority="23" operator="equal">
      <formula>"X"</formula>
    </cfRule>
  </conditionalFormatting>
  <conditionalFormatting sqref="F13:G13">
    <cfRule type="cellIs" dxfId="275" priority="22" operator="equal">
      <formula>"X"</formula>
    </cfRule>
  </conditionalFormatting>
  <conditionalFormatting sqref="F17:G17">
    <cfRule type="cellIs" dxfId="274" priority="21" operator="equal">
      <formula>"X"</formula>
    </cfRule>
  </conditionalFormatting>
  <conditionalFormatting sqref="F21:G21">
    <cfRule type="cellIs" dxfId="273" priority="20" operator="equal">
      <formula>"X"</formula>
    </cfRule>
  </conditionalFormatting>
  <conditionalFormatting sqref="F23:G24">
    <cfRule type="cellIs" dxfId="272" priority="19" operator="equal">
      <formula>"X"</formula>
    </cfRule>
  </conditionalFormatting>
  <conditionalFormatting sqref="F44:G44">
    <cfRule type="cellIs" dxfId="271" priority="18" operator="equal">
      <formula>"X"</formula>
    </cfRule>
  </conditionalFormatting>
  <conditionalFormatting sqref="H44">
    <cfRule type="cellIs" dxfId="270" priority="16" operator="equal">
      <formula>"X"</formula>
    </cfRule>
  </conditionalFormatting>
  <conditionalFormatting sqref="J44">
    <cfRule type="cellIs" dxfId="269" priority="17" operator="equal">
      <formula>"X"</formula>
    </cfRule>
  </conditionalFormatting>
  <conditionalFormatting sqref="I45:I47 I41:I43 I22 I25:I36">
    <cfRule type="cellIs" dxfId="268" priority="14" operator="equal">
      <formula>"X"</formula>
    </cfRule>
  </conditionalFormatting>
  <conditionalFormatting sqref="I12">
    <cfRule type="cellIs" dxfId="267" priority="15" operator="equal">
      <formula>"X"</formula>
    </cfRule>
  </conditionalFormatting>
  <conditionalFormatting sqref="I14">
    <cfRule type="cellIs" dxfId="266" priority="13" operator="equal">
      <formula>"X"</formula>
    </cfRule>
  </conditionalFormatting>
  <conditionalFormatting sqref="I20">
    <cfRule type="cellIs" dxfId="265" priority="10" operator="equal">
      <formula>"X"</formula>
    </cfRule>
  </conditionalFormatting>
  <conditionalFormatting sqref="I16">
    <cfRule type="cellIs" dxfId="264" priority="12" operator="equal">
      <formula>"X"</formula>
    </cfRule>
  </conditionalFormatting>
  <conditionalFormatting sqref="I18">
    <cfRule type="cellIs" dxfId="263" priority="11" operator="equal">
      <formula>"X"</formula>
    </cfRule>
  </conditionalFormatting>
  <conditionalFormatting sqref="I39:I40">
    <cfRule type="cellIs" dxfId="262" priority="9" operator="equal">
      <formula>"X"</formula>
    </cfRule>
  </conditionalFormatting>
  <conditionalFormatting sqref="I37:I38">
    <cfRule type="cellIs" dxfId="261" priority="8" operator="equal">
      <formula>"X"</formula>
    </cfRule>
  </conditionalFormatting>
  <conditionalFormatting sqref="I19">
    <cfRule type="cellIs" dxfId="260" priority="7" operator="equal">
      <formula>"X"</formula>
    </cfRule>
  </conditionalFormatting>
  <conditionalFormatting sqref="I13">
    <cfRule type="cellIs" dxfId="259" priority="6" operator="equal">
      <formula>"X"</formula>
    </cfRule>
  </conditionalFormatting>
  <conditionalFormatting sqref="I17">
    <cfRule type="cellIs" dxfId="258" priority="5" operator="equal">
      <formula>"X"</formula>
    </cfRule>
  </conditionalFormatting>
  <conditionalFormatting sqref="I21">
    <cfRule type="cellIs" dxfId="257" priority="4" operator="equal">
      <formula>"X"</formula>
    </cfRule>
  </conditionalFormatting>
  <conditionalFormatting sqref="I23:I24">
    <cfRule type="cellIs" dxfId="256" priority="3" operator="equal">
      <formula>"X"</formula>
    </cfRule>
  </conditionalFormatting>
  <conditionalFormatting sqref="I44">
    <cfRule type="cellIs" dxfId="255" priority="2" operator="equal">
      <formula>"X"</formula>
    </cfRule>
  </conditionalFormatting>
  <conditionalFormatting sqref="Q19">
    <cfRule type="cellIs" dxfId="254" priority="1" operator="equal">
      <formula>"X"</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vt:i4>
      </vt:variant>
    </vt:vector>
  </HeadingPairs>
  <TitlesOfParts>
    <vt:vector size="18" baseType="lpstr">
      <vt:lpstr>POA DDE </vt:lpstr>
      <vt:lpstr>DESEMPEÑO INSTITUCIONAL</vt:lpstr>
      <vt:lpstr>CR LA LIBERTAD</vt:lpstr>
      <vt:lpstr>CR SANTA ANA</vt:lpstr>
      <vt:lpstr>CR CHALATENANGO</vt:lpstr>
      <vt:lpstr>CR COJUTEPEQUE</vt:lpstr>
      <vt:lpstr>CR LA UNION</vt:lpstr>
      <vt:lpstr>CR SAN MIGUEL</vt:lpstr>
      <vt:lpstr>CR SAN SALVADOR</vt:lpstr>
      <vt:lpstr>CR SONSONATE</vt:lpstr>
      <vt:lpstr>CR ZACATECOLUCA</vt:lpstr>
      <vt:lpstr>DESARROLLO ARTESANAL</vt:lpstr>
      <vt:lpstr>FORMALIZACION Y FINANCIAMIENTO</vt:lpstr>
      <vt:lpstr>FORTALECIMIENTO EMPRENDEDOR</vt:lpstr>
      <vt:lpstr>INDUSTRIALIZACION,CAL Y PRO</vt:lpstr>
      <vt:lpstr>EXPORTACIONES</vt:lpstr>
      <vt:lpstr>COMERCIALIZACION</vt:lpstr>
      <vt:lpstr>'POA DDE '!Área_de_impresión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dc:creator>
  <cp:lastModifiedBy>Mariela Miranda</cp:lastModifiedBy>
  <cp:lastPrinted>2020-03-12T23:57:30Z</cp:lastPrinted>
  <dcterms:created xsi:type="dcterms:W3CDTF">2019-10-29T16:12:40Z</dcterms:created>
  <dcterms:modified xsi:type="dcterms:W3CDTF">2020-08-01T22:42:26Z</dcterms:modified>
</cp:coreProperties>
</file>