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mejia\Documents\C N E\Estados financieros\Estados financieros 2021\"/>
    </mc:Choice>
  </mc:AlternateContent>
  <bookViews>
    <workbookView xWindow="0" yWindow="0" windowWidth="19275" windowHeight="9600" tabRatio="881"/>
  </bookViews>
  <sheets>
    <sheet name="E.Situacion Finan." sheetId="6" r:id="rId1"/>
    <sheet name="E.rendimiento Eco." sheetId="7" r:id="rId2"/>
    <sheet name="FLUJO DE FONDOS " sheetId="12" r:id="rId3"/>
    <sheet name="Flujo de fondos" sheetId="9" r:id="rId4"/>
    <sheet name="EEP CNE" sheetId="16" r:id="rId5"/>
    <sheet name="E.S.F ANEXO " sheetId="17" r:id="rId6"/>
  </sheets>
  <externalReferences>
    <externalReference r:id="rId7"/>
  </externalReferences>
  <definedNames>
    <definedName name="_xlnm.Print_Area" localSheetId="5">'E.S.F ANEXO '!$A$1:$M$177</definedName>
    <definedName name="_xlnm.Print_Area" localSheetId="3">'Flujo de fondos'!$A$1:$M$47</definedName>
    <definedName name="_xlnm.Print_Area" localSheetId="2">'FLUJO DE FONDOS '!$A$1:$G$45</definedName>
    <definedName name="_xlnm.Print_Titles" localSheetId="5">'E.S.F ANEXO '!$1:$9</definedName>
    <definedName name="_xlnm.Print_Titles" localSheetId="0">'E.Situacion Finan.'!$1:$8</definedName>
  </definedNames>
  <calcPr calcId="162913"/>
</workbook>
</file>

<file path=xl/calcChain.xml><?xml version="1.0" encoding="utf-8"?>
<calcChain xmlns="http://schemas.openxmlformats.org/spreadsheetml/2006/main">
  <c r="K87" i="17" l="1"/>
  <c r="E71" i="17"/>
  <c r="D146" i="17"/>
  <c r="D102" i="17" l="1"/>
  <c r="L18" i="9"/>
  <c r="L9" i="9"/>
  <c r="L29" i="9" s="1"/>
  <c r="G18" i="9"/>
  <c r="G9" i="9"/>
  <c r="G29" i="9" s="1"/>
  <c r="E24" i="12"/>
  <c r="E16" i="12"/>
  <c r="E11" i="12"/>
  <c r="E73" i="17" l="1"/>
  <c r="D30" i="17" l="1"/>
  <c r="D62" i="6"/>
  <c r="E10" i="6" l="1"/>
  <c r="K15" i="17" l="1"/>
  <c r="K21" i="16"/>
  <c r="K19" i="7"/>
  <c r="L18" i="7" s="1"/>
  <c r="K21" i="7"/>
  <c r="K10" i="6"/>
  <c r="K88" i="17" l="1"/>
  <c r="L85" i="17" s="1"/>
  <c r="M148" i="17"/>
  <c r="D123" i="17"/>
  <c r="D122" i="17"/>
  <c r="C24" i="12"/>
  <c r="C16" i="12"/>
  <c r="K56" i="17" l="1"/>
  <c r="D92" i="17" l="1"/>
  <c r="D91" i="17"/>
  <c r="D89" i="17"/>
  <c r="D88" i="17"/>
  <c r="D87" i="17"/>
  <c r="K48" i="17" l="1"/>
  <c r="K43" i="17"/>
  <c r="K37" i="17"/>
  <c r="K27" i="17" l="1"/>
  <c r="K16" i="17"/>
  <c r="D121" i="17" l="1"/>
  <c r="D142" i="17"/>
  <c r="E141" i="17" s="1"/>
  <c r="E69" i="17"/>
  <c r="D54" i="17"/>
  <c r="E50" i="17" s="1"/>
  <c r="D48" i="17"/>
  <c r="E45" i="17" s="1"/>
  <c r="D43" i="17"/>
  <c r="E39" i="17" s="1"/>
  <c r="D19" i="17"/>
  <c r="D16" i="17"/>
  <c r="D162" i="17"/>
  <c r="L142" i="17"/>
  <c r="E145" i="17"/>
  <c r="L138" i="17"/>
  <c r="D139" i="17"/>
  <c r="E138" i="17" s="1"/>
  <c r="L134" i="17"/>
  <c r="E135" i="17"/>
  <c r="D133" i="17"/>
  <c r="E131" i="17" s="1"/>
  <c r="L130" i="17"/>
  <c r="L126" i="17"/>
  <c r="E126" i="17"/>
  <c r="L122" i="17"/>
  <c r="L118" i="17"/>
  <c r="L114" i="17"/>
  <c r="L110" i="17"/>
  <c r="E109" i="17"/>
  <c r="L106" i="17"/>
  <c r="D103" i="17"/>
  <c r="L102" i="17"/>
  <c r="L97" i="17"/>
  <c r="L94" i="17" s="1"/>
  <c r="D93" i="17"/>
  <c r="D90" i="17"/>
  <c r="K80" i="17"/>
  <c r="K79" i="17"/>
  <c r="E77" i="17"/>
  <c r="K72" i="17"/>
  <c r="E61" i="17"/>
  <c r="L53" i="17"/>
  <c r="M52" i="17" s="1"/>
  <c r="L47" i="17"/>
  <c r="L42" i="17"/>
  <c r="L36" i="17"/>
  <c r="L26" i="17"/>
  <c r="K18" i="17"/>
  <c r="K17" i="17"/>
  <c r="E65" i="17" l="1"/>
  <c r="K77" i="17"/>
  <c r="L69" i="17" s="1"/>
  <c r="L12" i="17"/>
  <c r="E100" i="17"/>
  <c r="L21" i="17"/>
  <c r="M11" i="17" s="1"/>
  <c r="F83" i="17"/>
  <c r="E119" i="17"/>
  <c r="F57" i="17"/>
  <c r="E12" i="17"/>
  <c r="F11" i="17" s="1"/>
  <c r="L64" i="17"/>
  <c r="M63" i="17" s="1"/>
  <c r="E84" i="17"/>
  <c r="E96" i="17" l="1"/>
  <c r="F95" i="17" s="1"/>
  <c r="F152" i="17"/>
  <c r="K149" i="17" l="1"/>
  <c r="M152" i="17" s="1"/>
  <c r="D163" i="17"/>
  <c r="E163" i="17" s="1"/>
  <c r="E158" i="17" s="1"/>
  <c r="F157" i="17" s="1"/>
  <c r="F167" i="17" l="1"/>
  <c r="M157" i="17"/>
  <c r="M167" i="17" s="1"/>
  <c r="F72" i="7"/>
  <c r="D61" i="6"/>
  <c r="E33" i="12" l="1"/>
  <c r="C11" i="12" l="1"/>
  <c r="K19" i="6" l="1"/>
  <c r="F33" i="7" l="1"/>
  <c r="E29" i="7" l="1"/>
  <c r="E24" i="6" l="1"/>
  <c r="E18" i="9" l="1"/>
  <c r="L9" i="6"/>
  <c r="F66" i="7" l="1"/>
  <c r="E31" i="6" l="1"/>
  <c r="E11" i="7" l="1"/>
  <c r="F51" i="7" l="1"/>
  <c r="F59" i="6" l="1"/>
  <c r="L59" i="6" s="1"/>
  <c r="K38" i="6" l="1"/>
  <c r="F29" i="9" l="1"/>
  <c r="J18" i="9" l="1"/>
  <c r="E25" i="7" l="1"/>
  <c r="E21" i="7"/>
  <c r="E16" i="7"/>
  <c r="E28" i="6" l="1"/>
  <c r="K15" i="7" l="1"/>
  <c r="L14" i="7" s="1"/>
  <c r="E38" i="6" l="1"/>
  <c r="L10" i="16" l="1"/>
  <c r="M17" i="16"/>
  <c r="F17" i="16"/>
  <c r="E17" i="16"/>
  <c r="E21" i="16" s="1"/>
  <c r="D17" i="16"/>
  <c r="D21" i="16" s="1"/>
  <c r="N13" i="16"/>
  <c r="N12" i="16"/>
  <c r="G12" i="16"/>
  <c r="N11" i="16"/>
  <c r="N10" i="16"/>
  <c r="F19" i="16" l="1"/>
  <c r="G19" i="16" s="1"/>
  <c r="L11" i="16"/>
  <c r="M19" i="16"/>
  <c r="N19" i="16" s="1"/>
  <c r="L12" i="16"/>
  <c r="L13" i="16"/>
  <c r="N17" i="16"/>
  <c r="G17" i="16"/>
  <c r="M21" i="16" l="1"/>
  <c r="F21" i="16"/>
  <c r="J9" i="9" l="1"/>
  <c r="J29" i="9" s="1"/>
  <c r="C33" i="12" l="1"/>
  <c r="L37" i="6" l="1"/>
  <c r="K29" i="6"/>
  <c r="L27" i="6" s="1"/>
  <c r="F37" i="6"/>
  <c r="F27" i="6"/>
  <c r="K11" i="7" l="1"/>
  <c r="L10" i="7" s="1"/>
  <c r="L70" i="7" s="1"/>
  <c r="L74" i="7" s="1"/>
  <c r="F10" i="7"/>
  <c r="E21" i="6"/>
  <c r="F9" i="6" l="1"/>
  <c r="F60" i="7" l="1"/>
  <c r="E48" i="6" l="1"/>
  <c r="F47" i="6" s="1"/>
  <c r="F55" i="6" s="1"/>
  <c r="F56" i="7" l="1"/>
  <c r="F70" i="7" s="1"/>
  <c r="E9" i="9" l="1"/>
  <c r="E29" i="9" s="1"/>
  <c r="L64" i="6" l="1"/>
  <c r="F64" i="6"/>
  <c r="F74" i="7"/>
  <c r="L55" i="6"/>
</calcChain>
</file>

<file path=xl/sharedStrings.xml><?xml version="1.0" encoding="utf-8"?>
<sst xmlns="http://schemas.openxmlformats.org/spreadsheetml/2006/main" count="528" uniqueCount="307">
  <si>
    <t>Concepto</t>
  </si>
  <si>
    <t>Total</t>
  </si>
  <si>
    <t>RECURSOS</t>
  </si>
  <si>
    <t>OBLIGACIONES</t>
  </si>
  <si>
    <t>Bancos Comerciales M/D</t>
  </si>
  <si>
    <t>TOTAL DE RECURSOS</t>
  </si>
  <si>
    <t>TOTAL OBLIGACIONES</t>
  </si>
  <si>
    <t>GASTOS DE GESTION</t>
  </si>
  <si>
    <t>Remuneraciones Personal Eventual</t>
  </si>
  <si>
    <t>Sueldos</t>
  </si>
  <si>
    <t>Por Remuneraciones Eventuales</t>
  </si>
  <si>
    <t>Anticipos a Empleados</t>
  </si>
  <si>
    <t>FUENTES</t>
  </si>
  <si>
    <t>USOS</t>
  </si>
  <si>
    <t>OPERACIONALES</t>
  </si>
  <si>
    <t>A.M. x Remuneraciones</t>
  </si>
  <si>
    <t>NO OPERACIONAL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</si>
  <si>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</si>
  <si>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</si>
  <si>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</si>
  <si>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</si>
  <si>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</si>
  <si>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Equipo de Transporte, Tracción y Elevación</t>
  </si>
  <si>
    <t>Bienes de Uso y Consumo Diversos</t>
  </si>
  <si>
    <t>Mantenimiento y Reparación</t>
  </si>
  <si>
    <t>Otros Servicios y Arrendamientos Diversos</t>
  </si>
  <si>
    <t>A.M. x Inversiones en Activos Fijos</t>
  </si>
  <si>
    <t>CUENTAS DE ORDEN DEUDORAS</t>
  </si>
  <si>
    <t>CUENTAS DE ORDEN ACREEDORAS</t>
  </si>
  <si>
    <t>TOTAL DE CUENTAS DE ORDEN DEUDORAS</t>
  </si>
  <si>
    <t>TOTAL DE CUENTAS DE ORDEN ACREEDORAS</t>
  </si>
  <si>
    <t>Depósitos Ajenos</t>
  </si>
  <si>
    <t>Resultado del Ejercicio Anteriores</t>
  </si>
  <si>
    <t>Maquinarias y Equipos</t>
  </si>
  <si>
    <t>A.M. x Adquisiciones de Bienes y Servicios</t>
  </si>
  <si>
    <t>A.M. x Operaciones de Ejercicios Anteriores</t>
  </si>
  <si>
    <t>Licencia de Windows Server</t>
  </si>
  <si>
    <t>Mobiliarios</t>
  </si>
  <si>
    <t>Equipos Informáticos</t>
  </si>
  <si>
    <t>Vehículos</t>
  </si>
  <si>
    <t>Ingresos de Gestión</t>
  </si>
  <si>
    <t>ESTRUCTURA</t>
  </si>
  <si>
    <t>ANTERIOR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</si>
  <si>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</si>
  <si>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</si>
  <si>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</si>
  <si>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</si>
  <si>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</si>
  <si>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</si>
  <si>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Productos Químicos, Combustibles y Lubricantes</t>
  </si>
  <si>
    <t>Pasajes y Viáticos</t>
  </si>
  <si>
    <t>TOTAL DE GASTOS DE GESTION</t>
  </si>
  <si>
    <t>TOTAL DE INGRESOS DE GESTION</t>
  </si>
  <si>
    <t>ESTADO DE FLUJO DE FONDOS</t>
  </si>
  <si>
    <t>Depreciación Acumulada</t>
  </si>
  <si>
    <t>SUB-TOTAL INGRESOS DE GESTION</t>
  </si>
  <si>
    <t>Amortización Acumulada</t>
  </si>
  <si>
    <t>Depreciación Acumulado</t>
  </si>
  <si>
    <t>A.M. x Gastos Financieros y Otros</t>
  </si>
  <si>
    <t>Beneficios Adicionales</t>
  </si>
  <si>
    <t>Servicios Básicos</t>
  </si>
  <si>
    <t>Licda. María Concepción Gómez Guardado</t>
  </si>
  <si>
    <t>Lic. Maria Concepción Gómez Guardado</t>
  </si>
  <si>
    <t>Acreedores Monetarios por Pagar</t>
  </si>
  <si>
    <t xml:space="preserve">Ministerio de Economía  </t>
  </si>
  <si>
    <t xml:space="preserve"> </t>
  </si>
  <si>
    <t>Productos Textiles y Vestuarios</t>
  </si>
  <si>
    <t>Equipo y Mobiliario Diversos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</si>
  <si>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</si>
  <si>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</si>
  <si>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</si>
  <si>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</si>
  <si>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Gastos en Bienes Intangibles</t>
  </si>
  <si>
    <t>Servicios Técnicos y Profesionales</t>
  </si>
  <si>
    <t xml:space="preserve">Patrimonio Instituciones Descentralizadas </t>
  </si>
  <si>
    <t>Licencias Trasferidas por MINEC</t>
  </si>
  <si>
    <t>Amortización de Inversiones Intangibles</t>
  </si>
  <si>
    <t>Depreciación de Bienes de Uso</t>
  </si>
  <si>
    <t>TOTAL CORRIENTE</t>
  </si>
  <si>
    <t>Donaciones y Legados Bienes Corporales</t>
  </si>
  <si>
    <t>Anticipo de Impuestos Retenido IVA</t>
  </si>
  <si>
    <t>Anticipo de Impuesto Retención IVA</t>
  </si>
  <si>
    <t>Anticipo de Impuesto Retenido IVA</t>
  </si>
  <si>
    <t>____________________________</t>
  </si>
  <si>
    <t>___________________________</t>
  </si>
  <si>
    <t>Aguinaldos</t>
  </si>
  <si>
    <t>Indemnizaciones</t>
  </si>
  <si>
    <t>DISPONIBILIDADES</t>
  </si>
  <si>
    <t>ANTICIPOS DE FONDOS</t>
  </si>
  <si>
    <t>DEUDORES MONETARIOS</t>
  </si>
  <si>
    <t>Parcial</t>
  </si>
  <si>
    <t>Cuenta</t>
  </si>
  <si>
    <t>Cuenta de Remuneraciones</t>
  </si>
  <si>
    <t>Cuenta de Bienes &amp; Servicios</t>
  </si>
  <si>
    <t>Cuenta Subsidiaria</t>
  </si>
  <si>
    <t>DEUDORES FINANCIEROS</t>
  </si>
  <si>
    <t>Deudores Monetarios por Percibir</t>
  </si>
  <si>
    <t>INVERSIONES INTANGIBLES</t>
  </si>
  <si>
    <t>Derechos de Propiedad Intangibles</t>
  </si>
  <si>
    <t>Amortizaciones Acumuladas</t>
  </si>
  <si>
    <t>EXISTENCIAS INSTITUCIONALES</t>
  </si>
  <si>
    <t>BIENES DEPRECIABLES</t>
  </si>
  <si>
    <t>FONDOS</t>
  </si>
  <si>
    <t>INVERSIONES FINANCIERAS</t>
  </si>
  <si>
    <t>INVERSIONES EN EXISTENCIAS</t>
  </si>
  <si>
    <t>INVERSIONES EN BIENES DE USO</t>
  </si>
  <si>
    <t>DE CONTROL</t>
  </si>
  <si>
    <t xml:space="preserve">DE CONTROL POR EL CONTRARIO </t>
  </si>
  <si>
    <t>DEUDA CORRIENTE</t>
  </si>
  <si>
    <t>DEPOSITOS DE TERCEROS</t>
  </si>
  <si>
    <t>A.M. x Adquisiciones de Bienes &amp; Servicios</t>
  </si>
  <si>
    <t>ACREEDORES MONETARIOS</t>
  </si>
  <si>
    <t>FINANCIAMIENTO DE TERCEROS</t>
  </si>
  <si>
    <t>ACRREDORES FINANCIEROS</t>
  </si>
  <si>
    <t>PATRIMONIO ESTATAL</t>
  </si>
  <si>
    <t xml:space="preserve">PATRIMONIO </t>
  </si>
  <si>
    <t>RESULTADO DEL EJERCICIO</t>
  </si>
  <si>
    <t>INGRESOS DE GESTION</t>
  </si>
  <si>
    <t>GASTOS EN PERSONAL</t>
  </si>
  <si>
    <t>GASTOS EN BIENES DE CONSUMO Y SERVICIOS</t>
  </si>
  <si>
    <t>GASTOS EN BIENES CAPITALIZABLES</t>
  </si>
  <si>
    <t>GASTOS FINANCIEROS Y OTROS</t>
  </si>
  <si>
    <t>COSTOS DE VENTAS Y CARGOS CALCULADOS</t>
  </si>
  <si>
    <t>INGRESOS POR TRANSFERENCIAS CORRIENTES RECIBIDAS</t>
  </si>
  <si>
    <t>Productos Alimenticios, Agropecuarios y Forestales</t>
  </si>
  <si>
    <t>Materiales de Oficina, Productos de Papel e Impresos</t>
  </si>
  <si>
    <t>Primas y Gastos por Seguros y Comisiones  Bancarias</t>
  </si>
  <si>
    <t>Impuestos, Tasas y Derechos</t>
  </si>
  <si>
    <t>DISPONIBILIDADES INICIALES</t>
  </si>
  <si>
    <t>DISMINUCION NETA     DE DISPONIBILIDAD</t>
  </si>
  <si>
    <t>D.M.x Transferencias Corrientes Recibidas</t>
  </si>
  <si>
    <t>D.M.x Operaciones de Ejercicios Anteriores</t>
  </si>
  <si>
    <t>(-)</t>
  </si>
  <si>
    <t>Pick up Mitsubishi (BID)</t>
  </si>
  <si>
    <t>Pick up Toyota (JICA)</t>
  </si>
  <si>
    <t xml:space="preserve">Equipo transferido por MINEC </t>
  </si>
  <si>
    <t>Vehículos y Equipo</t>
  </si>
  <si>
    <t>Resultado Ejecicio 2010</t>
  </si>
  <si>
    <t>Resultado Ejercicio 2009</t>
  </si>
  <si>
    <t>Egresos de Gestión</t>
  </si>
  <si>
    <t>Resultado Ejercicio Corriente</t>
  </si>
  <si>
    <t>AUMENTO NETA     DE DISPONIBILIDAD</t>
  </si>
  <si>
    <t>Productos Alimenticios para Personas</t>
  </si>
  <si>
    <t>Ministerio de Economía</t>
  </si>
  <si>
    <t xml:space="preserve">1/ Son los ingresos recibidos a través de los requerimientos de fondos en concepto de subvenciones del Gobierno Central, según los rubros de gastos. </t>
  </si>
  <si>
    <r>
      <t>Ministerio de Economía 1</t>
    </r>
    <r>
      <rPr>
        <b/>
        <sz val="8"/>
        <color theme="1"/>
        <rFont val="Arial"/>
        <family val="2"/>
      </rPr>
      <t>/</t>
    </r>
  </si>
  <si>
    <t>CORRIENTE</t>
  </si>
  <si>
    <t>Código</t>
  </si>
  <si>
    <t>Presupuesto</t>
  </si>
  <si>
    <t>%</t>
  </si>
  <si>
    <t>Devengado</t>
  </si>
  <si>
    <t>Crédito</t>
  </si>
  <si>
    <t>Presupuestario</t>
  </si>
  <si>
    <t>TRANSFERENCIAS CORRIENTES</t>
  </si>
  <si>
    <t>Remuneraciones</t>
  </si>
  <si>
    <t>Transferencias Corrientes Del Sector Público</t>
  </si>
  <si>
    <t>Adquisiciones de Bienes y Servicios</t>
  </si>
  <si>
    <t>Ramo de Economía</t>
  </si>
  <si>
    <t>Gastos Financieros y Otros</t>
  </si>
  <si>
    <t>Inversiones en Activos Fijos</t>
  </si>
  <si>
    <t>SUB-TOTAL</t>
  </si>
  <si>
    <t xml:space="preserve">Déficit Presupuestario </t>
  </si>
  <si>
    <t xml:space="preserve">Superávit Presupuestario </t>
  </si>
  <si>
    <t>TOTAL DE INGRESOS</t>
  </si>
  <si>
    <t>TOTAL DE EGRESOS</t>
  </si>
  <si>
    <t>Bienes Muebles</t>
  </si>
  <si>
    <t xml:space="preserve">para hacer efectivo el pago de obligaciones adquiridas con los proveedores: </t>
  </si>
  <si>
    <t>Incluye los recursos en dinero a rendir cuenta, anticipados a empleados</t>
  </si>
  <si>
    <t>Incluye los derechos y percepción de fondos provenientes del Sector</t>
  </si>
  <si>
    <t>Interno (Gobierno Central) para financiar gastos corrientes y que al</t>
  </si>
  <si>
    <t>Incluye los derechos monetarios devengados, pendientes de cobro al cierre del</t>
  </si>
  <si>
    <t>(+)</t>
  </si>
  <si>
    <t>Equipo comprado por el Consejo</t>
  </si>
  <si>
    <t>Depreciación</t>
  </si>
  <si>
    <t>Incluye los compromisos y pagos de la obligaciones contraidas</t>
  </si>
  <si>
    <t>por servicios recibidos, necesarios para el funcionamiento de la</t>
  </si>
  <si>
    <t>Incluye los compromisos monetarios devengados, pendiente de pago al</t>
  </si>
  <si>
    <t xml:space="preserve">Incluye el patrimonio propio establecido para las instituciones descentralizadas </t>
  </si>
  <si>
    <t>al momento de su creación</t>
  </si>
  <si>
    <t>Transferencia recibida por el MINEC de mobiliario y</t>
  </si>
  <si>
    <t>equipo mayores de $600.00 para iniciar operaciones del CNE:</t>
  </si>
  <si>
    <t xml:space="preserve">Licencias </t>
  </si>
  <si>
    <t>Mobiliario y Equipo</t>
  </si>
  <si>
    <t>Incluye el valor asignado a los bienes muebles y equipo</t>
  </si>
  <si>
    <t>Equipo Informático (BID)</t>
  </si>
  <si>
    <t xml:space="preserve">Incluye el resultado obtenido entre los ingesos y egresos </t>
  </si>
  <si>
    <t>Resultado Ejecicio 2011</t>
  </si>
  <si>
    <t>INGRESOS POR ACTUALIZACIONES Y AJUSTES</t>
  </si>
  <si>
    <t>Ajustes de Ejecicios Anteriores</t>
  </si>
  <si>
    <t>Bienes Muebles Diversos</t>
  </si>
  <si>
    <t xml:space="preserve">  </t>
  </si>
  <si>
    <t>Licencia de OPTGEN</t>
  </si>
  <si>
    <t>Licencia de SDDP</t>
  </si>
  <si>
    <t>Maquinaría, Equipo y Mobiliario Diverso</t>
  </si>
  <si>
    <t>Maquinaría y Equipos</t>
  </si>
  <si>
    <t xml:space="preserve">Son los recursos de disponibilidad inmediata con que cuenta el Consejo </t>
  </si>
  <si>
    <t>Incluye los recursos invertidos en existencias de papeleria y materiales de</t>
  </si>
  <si>
    <t>oficina destinados a la formación de stock para su posterior consumo institucional:</t>
  </si>
  <si>
    <t>Incluye los recursos invertidos en la adquisición de bienes depreciables</t>
  </si>
  <si>
    <t>igual o mayor de $600.00; como también donados o transferidos:</t>
  </si>
  <si>
    <t>Maquinarías y Equipos</t>
  </si>
  <si>
    <t>Maquinaría y Equipos (BID)</t>
  </si>
  <si>
    <t>Minerales Metálicos y Productos Derivados</t>
  </si>
  <si>
    <t>Deudores Financieros</t>
  </si>
  <si>
    <t>Ministerio de Economia</t>
  </si>
  <si>
    <t>Adquisiciones de Bienes &amp; Servicios</t>
  </si>
  <si>
    <t>Directora de Finanzas y Administración</t>
  </si>
  <si>
    <t>Directora de Fianzas y Administración</t>
  </si>
  <si>
    <t>____________________________________</t>
  </si>
  <si>
    <t>_______________________________</t>
  </si>
  <si>
    <t>Por Remuneraciones Permanente</t>
  </si>
  <si>
    <t>Remuneraciones Personal Permanente</t>
  </si>
  <si>
    <t xml:space="preserve">Ajustes de Ejecicios Anteriores </t>
  </si>
  <si>
    <t>Obligaciones x pagar (ya se cuentan con los fondos)</t>
  </si>
  <si>
    <t>Obligaciones x pagar (pendiente de recibir o solicitar fondos)</t>
  </si>
  <si>
    <t>Retención de Renta (pendiente por aplicar)</t>
  </si>
  <si>
    <t>Resultado Ejecicio 2012</t>
  </si>
  <si>
    <t>cierre del mes estaban pendiente por percibir.</t>
  </si>
  <si>
    <t>Estos fondos seran transferidos a la cuenta de</t>
  </si>
  <si>
    <t>Bienes &amp; Servicios para cubrir pago de proveedores.</t>
  </si>
  <si>
    <t xml:space="preserve">DISPONIBILIDADES FINALES </t>
  </si>
  <si>
    <t>Fondos Depósitos en Tesoro Público</t>
  </si>
  <si>
    <t>Depósitos Ajenos (Embargos Judiciales)</t>
  </si>
  <si>
    <t>Dirección General de Tesoreria</t>
  </si>
  <si>
    <t>Incluye los recursos depositados en cuentas de fondos ajenos en</t>
  </si>
  <si>
    <t>Incluye los fondos recibidos en intermediación entre terceros para responder por</t>
  </si>
  <si>
    <t>compromisos legales como retencion: garantia, embargos judiciales y 1% de IVA.</t>
  </si>
  <si>
    <t>Cuenta Embargos Judiciales</t>
  </si>
  <si>
    <t>Estos fondos son los que se tendran en custodia</t>
  </si>
  <si>
    <t>del 10% sobre los embargos judiciales</t>
  </si>
  <si>
    <t>Seguros Pagados por Anticipado</t>
  </si>
  <si>
    <t>Amortizaciones Acumuladas (seguros)</t>
  </si>
  <si>
    <t xml:space="preserve">Incluye los desembolsos por la adquisición de seguros pagados por anticipado y derechos </t>
  </si>
  <si>
    <t>los intangibles transferidos por el MINEC.</t>
  </si>
  <si>
    <t xml:space="preserve">por el uso de activos de la propiedad intelectual, mayores de $600.00; como también </t>
  </si>
  <si>
    <t>Equipo de Transporte, Tracción y elevación</t>
  </si>
  <si>
    <t xml:space="preserve">ESTADO DE SITUACIÓN FINANCIERA </t>
  </si>
  <si>
    <t>ESTADO DE FLUJO DE FONDOS (composición)</t>
  </si>
  <si>
    <t>ESTADO DE EJECUCIÓN PRESUPUESTARIA</t>
  </si>
  <si>
    <t>CONSEJO NACIONAL DE ENERGÍA</t>
  </si>
  <si>
    <t>Maquinaría y Equipos (GIZ)</t>
  </si>
  <si>
    <t>Nota: esta ejecución corresponde unicamente al movimiento del CNE.</t>
  </si>
  <si>
    <t>custodia de la DGT correspondiente al 100% por embargos judiciales</t>
  </si>
  <si>
    <t>Resultado Ejecicio 2013</t>
  </si>
  <si>
    <t>Analizador de Energia y cámara termografia</t>
  </si>
  <si>
    <t>Jefa de Contabilidad</t>
  </si>
  <si>
    <t>Total Transferencia y donaciones recibidas</t>
  </si>
  <si>
    <t xml:space="preserve">Donaciones y Transferencias recibidas </t>
  </si>
  <si>
    <t>Bienes Muebles  y Materiales por Contra ( menores de $600)</t>
  </si>
  <si>
    <t>Bienes Muebles y Materiales  (menores de $600.00)</t>
  </si>
  <si>
    <t xml:space="preserve">En esta cuenta se refleja todos los bienes muebles y equipo  adquiridos por el CNE y recibido en concepto de </t>
  </si>
  <si>
    <t>Nota: se entregaron como premio el equipo de</t>
  </si>
  <si>
    <t>Amortizaciones Acumuladas (mantto.)</t>
  </si>
  <si>
    <t>Retención de Renta y 1% IVA (pendiente por aplicar)</t>
  </si>
  <si>
    <t>hasta el mes de octubre del corriente año.</t>
  </si>
  <si>
    <t xml:space="preserve">ANEXO AL ESTADO DE SITUACIÓN FINANCIERA </t>
  </si>
  <si>
    <t>Licda. Lissette del Carmen Mendoza de Mejía</t>
  </si>
  <si>
    <t>Al Personal de Servicios Permanentes</t>
  </si>
  <si>
    <t>INGRESOS POR TRANSFERENCIAS DE CAPITAL RECIBIDAS</t>
  </si>
  <si>
    <t>Transferencias de Capital del Sector Público</t>
  </si>
  <si>
    <t xml:space="preserve">Depósitos Ajenos </t>
  </si>
  <si>
    <t>SUB-TOTAL EGRESOS DE GESTION</t>
  </si>
  <si>
    <t>donaciones y transferencias por parte del MINEC, MINEC_BID, JICA, GIZ y PNUD</t>
  </si>
  <si>
    <t>Equipo donado por PNUD</t>
  </si>
  <si>
    <t>Equipo donado por OEA</t>
  </si>
  <si>
    <t>Mantenimiento y ReparacIón Pagados por Anticipado</t>
  </si>
  <si>
    <t xml:space="preserve">Equipo donado por OEA, BID, GIZ Y JICA </t>
  </si>
  <si>
    <t>Licencias Office</t>
  </si>
  <si>
    <t>Resultado Ejecicio 2014</t>
  </si>
  <si>
    <t>Depósitos Retenciones Fiscales</t>
  </si>
  <si>
    <t>Equipo donado por JICA</t>
  </si>
  <si>
    <t>GASTOS DE ACTUALIZACIONES Y AJUSTES</t>
  </si>
  <si>
    <t>Ajustes de Ejercicios Anteriores</t>
  </si>
  <si>
    <t>Mantenimiento y Reparación Pagados por Anticipado</t>
  </si>
  <si>
    <t>ejercicio contable 2017, cuya exigibilidad será efectiva en los períodos siguientes.</t>
  </si>
  <si>
    <t>que corresponde a la consticución del Fondo Circulante de Monto Fijo/2017.</t>
  </si>
  <si>
    <t>Resultado Ejecicio 2015</t>
  </si>
  <si>
    <t>Resultado Ejecicio 2016</t>
  </si>
  <si>
    <t>Al Personal de Servicios Eventuales</t>
  </si>
  <si>
    <t>Cuenta Premio Nacional a la Eficiencia Energética</t>
  </si>
  <si>
    <t xml:space="preserve">Estos fondos fueron donados por el BCIE y serán </t>
  </si>
  <si>
    <t>Eficiencia Energética</t>
  </si>
  <si>
    <t xml:space="preserve">utilizados para cubrir gastos del Premio Nacional a la </t>
  </si>
  <si>
    <t>Gastos por Descargo de Bienes de Larga Duración</t>
  </si>
  <si>
    <t>Descargo de Bienes de Larga Duración</t>
  </si>
  <si>
    <t>Equipo donado por GIZ</t>
  </si>
  <si>
    <t>Resultado Ejecicio 2017</t>
  </si>
  <si>
    <t>Productos de Cuero y Caucho</t>
  </si>
  <si>
    <t>Resultado Ejecicio 2018</t>
  </si>
  <si>
    <t>Resultado Ejecicio 2019</t>
  </si>
  <si>
    <t>cierre del ejercicio contable 2020:</t>
  </si>
  <si>
    <t>Resultado Ejecicio 2020</t>
  </si>
  <si>
    <t>Equipo donado por BID/BH</t>
  </si>
  <si>
    <t>recepcionado en calidad de donacion por OEA, JICA, BID,  GIZ y VENTUS</t>
  </si>
  <si>
    <t>Compras adquiridas por la institucion hasta septiembre de 2021</t>
  </si>
  <si>
    <t>Cuenta Donaciones</t>
  </si>
  <si>
    <t>ESTADO DE RENDIMIENTO ECONOMICO</t>
  </si>
  <si>
    <t>Ingresos por Donaciones de Bienes</t>
  </si>
  <si>
    <t>Son fondos recibidos en concepto de donación para la creación del CENCEI</t>
  </si>
  <si>
    <t>Licencias SOL</t>
  </si>
  <si>
    <t xml:space="preserve"> AL 31 DE DICIEMBRE DE 2021</t>
  </si>
  <si>
    <t>Compras adquiridas por la institucion hasta diciembre de 2021</t>
  </si>
  <si>
    <t>DEL 01  AL 31 DE DICIEMBRE DE 2021</t>
  </si>
  <si>
    <t>DEL 01 AL 31 DE DICIEMBRE DE 2021</t>
  </si>
  <si>
    <t>DEL  01  AL 31 DE DICIEMBRE DE 2021</t>
  </si>
  <si>
    <t>Total Adquisiciones por el CNE hasta diciembre 2021</t>
  </si>
  <si>
    <t>de gestión en los ejecicios contables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</si>
</sst>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$&quot;* #,##0.00_);_(&quot;$&quot;* \(#,##0.00\);_(&quot;$&quot;* &quot;-&quot;??_);_(@_)"/>
    <numFmt numFmtId="165" formatCode="&quot;$&quot;#,##0.00;[Red]&quot;$&quot;#,##0.00"/>
    <numFmt numFmtId="166" formatCode="#,##0.00;[Red]#,##0.00"/>
    <numFmt numFmtId="167" formatCode="_(&quot;$&quot;\ * #,##0.00_);_(&quot;$&quot;\ * \(#,##0.00\);_(&quot;$&quot;\ * &quot;-&quot;??_);_(@_)"/>
    <numFmt numFmtId="168" formatCode="0.0%"/>
  </numFmts>
  <fonts count="6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2"/>
      <color theme="1"/>
      <name val="Bernard MT Condensed"/>
      <family val="1"/>
    </font>
    <font>
      <b/>
      <u/>
      <sz val="10"/>
      <color theme="1"/>
      <name val="Arial Narrow"/>
      <family val="2"/>
    </font>
    <font>
      <b/>
      <sz val="11"/>
      <color theme="3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 Black"/>
      <family val="2"/>
    </font>
    <font>
      <sz val="11"/>
      <color theme="1"/>
      <name val="Bodoni MT Black"/>
      <family val="1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i/>
      <sz val="8"/>
      <color theme="1"/>
      <name val="Arial"/>
      <family val="2"/>
    </font>
    <font>
      <b/>
      <u val="double"/>
      <sz val="8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9" tint="-0.499984740745262"/>
      <name val="Arial Narrow"/>
      <family val="2"/>
    </font>
    <font>
      <b/>
      <u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Bodoni MT Black"/>
      <family val="1"/>
    </font>
    <font>
      <sz val="10"/>
      <color theme="1"/>
      <name val="Bernard MT Condensed"/>
      <family val="1"/>
    </font>
    <font>
      <b/>
      <sz val="11"/>
      <color theme="3"/>
      <name val="Berlin Sans FB Demi"/>
      <family val="2"/>
    </font>
    <font>
      <b/>
      <sz val="11"/>
      <color theme="1"/>
      <name val="Berlin Sans FB Demi"/>
      <family val="2"/>
    </font>
    <font>
      <sz val="11"/>
      <color theme="1"/>
      <name val="Berlin Sans FB Demi"/>
      <family val="2"/>
    </font>
    <font>
      <sz val="10"/>
      <color theme="3" tint="-0.249977111117893"/>
      <name val="Berlin Sans FB Demi"/>
      <family val="2"/>
    </font>
    <font>
      <b/>
      <sz val="11"/>
      <color theme="3" tint="-0.249977111117893"/>
      <name val="Berlin Sans FB Demi"/>
      <family val="2"/>
    </font>
    <font>
      <b/>
      <u val="double"/>
      <sz val="11"/>
      <color theme="3" tint="-0.249977111117893"/>
      <name val="Berlin Sans FB Demi"/>
      <family val="2"/>
    </font>
    <font>
      <sz val="11"/>
      <color theme="3" tint="-0.249977111117893"/>
      <name val="Berlin Sans FB Demi"/>
      <family val="2"/>
    </font>
    <font>
      <b/>
      <u val="doubleAccounting"/>
      <sz val="11"/>
      <color theme="3" tint="-0.249977111117893"/>
      <name val="Berlin Sans FB Demi"/>
      <family val="2"/>
    </font>
    <font>
      <b/>
      <sz val="9"/>
      <color theme="3" tint="-0.249977111117893"/>
      <name val="Arial"/>
      <family val="2"/>
    </font>
    <font>
      <b/>
      <sz val="10"/>
      <color theme="3" tint="-0.249977111117893"/>
      <name val="Berlin Sans FB Demi"/>
      <family val="2"/>
    </font>
    <font>
      <b/>
      <u val="doubleAccounting"/>
      <sz val="10"/>
      <color theme="3" tint="-0.249977111117893"/>
      <name val="Berlin Sans FB Demi"/>
      <family val="2"/>
    </font>
    <font>
      <sz val="8"/>
      <color theme="3" tint="-0.249977111117893"/>
      <name val="Arial"/>
      <family val="2"/>
    </font>
    <font>
      <sz val="9"/>
      <color theme="3" tint="-0.249977111117893"/>
      <name val="Arial"/>
      <family val="2"/>
    </font>
    <font>
      <b/>
      <u val="singleAccounting"/>
      <sz val="11"/>
      <color theme="1"/>
      <name val="Berlin Sans FB Demi"/>
      <family val="2"/>
    </font>
    <font>
      <sz val="12"/>
      <color theme="1"/>
      <name val="Berlin Sans FB Demi"/>
      <family val="2"/>
    </font>
    <font>
      <sz val="11"/>
      <color theme="3"/>
      <name val="Berlin Sans FB Demi"/>
      <family val="2"/>
    </font>
    <font>
      <u/>
      <sz val="11"/>
      <color theme="10"/>
      <name val="Calibri"/>
      <family val="2"/>
    </font>
    <font>
      <u/>
      <sz val="11"/>
      <color theme="10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3"/>
      <name val="Berlin Sans FB Demi"/>
      <family val="2"/>
    </font>
    <font>
      <b/>
      <sz val="8"/>
      <color rgb="FFFF0000"/>
      <name val="Arial"/>
      <family val="2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 style="medium">
        <color theme="4" tint="0.39997558519241921"/>
      </bottom>
      <diagonal/>
    </border>
    <border>
      <left style="hair">
        <color theme="1"/>
      </left>
      <right/>
      <top style="medium">
        <color theme="4" tint="0.39997558519241921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/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double">
        <color theme="6" tint="-0.499984740745262"/>
      </top>
      <bottom/>
      <diagonal/>
    </border>
    <border>
      <left/>
      <right/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 style="double">
        <color theme="6" tint="-0.499984740745262"/>
      </top>
      <bottom/>
      <diagonal/>
    </border>
    <border>
      <left style="hair">
        <color auto="1"/>
      </left>
      <right/>
      <top style="double">
        <color theme="6" tint="-0.499984740745262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theme="6" tint="-0.499984740745262"/>
      </left>
      <right style="hair">
        <color auto="1"/>
      </right>
      <top/>
      <bottom/>
      <diagonal/>
    </border>
    <border>
      <left style="hair">
        <color theme="6" tint="-0.499984740745262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/>
      <top/>
      <bottom style="double">
        <color theme="6" tint="-0.499984740745262"/>
      </bottom>
      <diagonal/>
    </border>
    <border>
      <left/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hair">
        <color theme="6" tint="-0.499984740745262"/>
      </right>
      <top style="double">
        <color theme="6" tint="-0.499984740745262"/>
      </top>
      <bottom/>
      <diagonal/>
    </border>
    <border>
      <left/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 style="double">
        <color theme="6" tint="-0.499984740745262"/>
      </bottom>
      <diagonal/>
    </border>
    <border>
      <left style="hair">
        <color theme="1"/>
      </left>
      <right style="hair">
        <color theme="6" tint="-0.499984740745262"/>
      </right>
      <top/>
      <bottom/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/>
      <bottom style="medium">
        <color theme="4" tint="0.39997558519241921"/>
      </bottom>
      <diagonal/>
    </border>
    <border>
      <left/>
      <right/>
      <top/>
      <bottom style="medium">
        <color theme="3" tint="0.39994506668294322"/>
      </bottom>
      <diagonal/>
    </border>
    <border>
      <left/>
      <right/>
      <top style="medium">
        <color theme="4" tint="0.3999755851924192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 style="hair">
        <color theme="1"/>
      </right>
      <top style="double">
        <color indexed="64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indexed="64"/>
      </bottom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2" fillId="0" borderId="0"/>
    <xf numFmtId="0" fontId="17" fillId="0" borderId="2" applyNumberFormat="0" applyFill="0" applyAlignment="0" applyProtection="0"/>
    <xf numFmtId="0" fontId="8" fillId="0" borderId="3" applyNumberFormat="0" applyFill="0" applyAlignment="0" applyProtection="0"/>
    <xf numFmtId="9" fontId="7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</cellStyleXfs>
  <cellXfs count="4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0" fontId="0" fillId="0" borderId="0" xfId="0" applyAlignment="1">
      <alignment horizontal="left"/>
    </xf>
    <xf numFmtId="0" fontId="4" fillId="0" borderId="0" xfId="0" applyFont="1"/>
    <xf numFmtId="166" fontId="4" fillId="0" borderId="0" xfId="0" applyNumberFormat="1" applyFont="1"/>
    <xf numFmtId="0" fontId="1" fillId="0" borderId="0" xfId="0" applyFont="1" applyBorder="1"/>
    <xf numFmtId="0" fontId="5" fillId="0" borderId="0" xfId="0" applyFont="1"/>
    <xf numFmtId="4" fontId="5" fillId="0" borderId="0" xfId="0" applyNumberFormat="1" applyFont="1"/>
    <xf numFmtId="10" fontId="5" fillId="0" borderId="0" xfId="0" applyNumberFormat="1" applyFont="1" applyAlignment="1">
      <alignment horizontal="center"/>
    </xf>
    <xf numFmtId="10" fontId="5" fillId="0" borderId="0" xfId="0" applyNumberFormat="1" applyFont="1"/>
    <xf numFmtId="166" fontId="5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/>
    <xf numFmtId="164" fontId="5" fillId="0" borderId="0" xfId="1" applyFont="1" applyBorder="1"/>
    <xf numFmtId="164" fontId="5" fillId="0" borderId="1" xfId="1" applyFont="1" applyBorder="1"/>
    <xf numFmtId="0" fontId="0" fillId="0" borderId="0" xfId="0" applyBorder="1"/>
    <xf numFmtId="0" fontId="5" fillId="0" borderId="0" xfId="0" applyFont="1" applyBorder="1"/>
    <xf numFmtId="0" fontId="5" fillId="0" borderId="0" xfId="0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6" fillId="0" borderId="0" xfId="1" applyFont="1"/>
    <xf numFmtId="164" fontId="6" fillId="0" borderId="0" xfId="0" applyNumberFormat="1" applyFont="1"/>
    <xf numFmtId="0" fontId="13" fillId="0" borderId="0" xfId="2" applyFont="1"/>
    <xf numFmtId="167" fontId="5" fillId="0" borderId="0" xfId="1" applyNumberFormat="1" applyFont="1"/>
    <xf numFmtId="167" fontId="5" fillId="0" borderId="1" xfId="1" applyNumberFormat="1" applyFont="1" applyBorder="1"/>
    <xf numFmtId="167" fontId="5" fillId="0" borderId="0" xfId="1" applyNumberFormat="1" applyFont="1" applyBorder="1"/>
    <xf numFmtId="0" fontId="13" fillId="0" borderId="0" xfId="2" applyFont="1" applyFill="1"/>
    <xf numFmtId="10" fontId="6" fillId="0" borderId="0" xfId="0" applyNumberFormat="1" applyFont="1" applyFill="1" applyAlignment="1">
      <alignment horizontal="center"/>
    </xf>
    <xf numFmtId="10" fontId="5" fillId="0" borderId="0" xfId="0" applyNumberFormat="1" applyFont="1" applyFill="1" applyBorder="1" applyAlignment="1">
      <alignment horizontal="center"/>
    </xf>
    <xf numFmtId="164" fontId="0" fillId="0" borderId="0" xfId="1" applyFont="1"/>
    <xf numFmtId="0" fontId="10" fillId="0" borderId="0" xfId="0" applyFont="1"/>
    <xf numFmtId="164" fontId="0" fillId="0" borderId="0" xfId="0" applyNumberFormat="1"/>
    <xf numFmtId="0" fontId="0" fillId="0" borderId="0" xfId="0" applyBorder="1" applyAlignment="1"/>
    <xf numFmtId="167" fontId="6" fillId="0" borderId="0" xfId="0" applyNumberFormat="1" applyFont="1" applyBorder="1"/>
    <xf numFmtId="164" fontId="6" fillId="3" borderId="0" xfId="0" applyNumberFormat="1" applyFont="1" applyFill="1"/>
    <xf numFmtId="0" fontId="0" fillId="3" borderId="0" xfId="0" applyFill="1"/>
    <xf numFmtId="164" fontId="9" fillId="3" borderId="0" xfId="0" applyNumberFormat="1" applyFont="1" applyFill="1"/>
    <xf numFmtId="0" fontId="14" fillId="3" borderId="0" xfId="2" applyFont="1" applyFill="1"/>
    <xf numFmtId="0" fontId="6" fillId="3" borderId="0" xfId="0" applyFont="1" applyFill="1"/>
    <xf numFmtId="164" fontId="6" fillId="3" borderId="0" xfId="1" applyFont="1" applyFill="1"/>
    <xf numFmtId="0" fontId="0" fillId="0" borderId="0" xfId="0" applyAlignment="1">
      <alignment horizontal="center"/>
    </xf>
    <xf numFmtId="0" fontId="6" fillId="3" borderId="0" xfId="0" applyFont="1" applyFill="1" applyBorder="1"/>
    <xf numFmtId="0" fontId="0" fillId="3" borderId="0" xfId="0" applyFont="1" applyFill="1"/>
    <xf numFmtId="0" fontId="0" fillId="0" borderId="0" xfId="0" applyFill="1"/>
    <xf numFmtId="167" fontId="6" fillId="3" borderId="0" xfId="1" applyNumberFormat="1" applyFont="1" applyFill="1" applyBorder="1"/>
    <xf numFmtId="164" fontId="6" fillId="3" borderId="0" xfId="1" applyFont="1" applyFill="1" applyBorder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18" fillId="0" borderId="0" xfId="0" applyFont="1"/>
    <xf numFmtId="0" fontId="22" fillId="0" borderId="0" xfId="0" applyFont="1"/>
    <xf numFmtId="0" fontId="23" fillId="0" borderId="0" xfId="0" applyFont="1"/>
    <xf numFmtId="0" fontId="8" fillId="0" borderId="0" xfId="4" applyFill="1" applyBorder="1"/>
    <xf numFmtId="0" fontId="20" fillId="0" borderId="0" xfId="0" applyFont="1" applyFill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 applyFill="1" applyAlignment="1">
      <alignment horizontal="left"/>
    </xf>
    <xf numFmtId="0" fontId="27" fillId="0" borderId="0" xfId="0" applyFont="1" applyFill="1"/>
    <xf numFmtId="164" fontId="28" fillId="0" borderId="0" xfId="1" applyFont="1" applyFill="1"/>
    <xf numFmtId="164" fontId="27" fillId="0" borderId="0" xfId="1" applyFont="1" applyFill="1"/>
    <xf numFmtId="0" fontId="28" fillId="0" borderId="0" xfId="0" applyFont="1" applyFill="1" applyBorder="1"/>
    <xf numFmtId="0" fontId="28" fillId="0" borderId="0" xfId="0" applyFont="1" applyFill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/>
    <xf numFmtId="0" fontId="28" fillId="0" borderId="0" xfId="0" applyFont="1"/>
    <xf numFmtId="164" fontId="28" fillId="0" borderId="0" xfId="1" applyFont="1"/>
    <xf numFmtId="0" fontId="28" fillId="0" borderId="0" xfId="0" applyFont="1" applyAlignment="1">
      <alignment horizontal="left"/>
    </xf>
    <xf numFmtId="164" fontId="27" fillId="0" borderId="0" xfId="1" applyFont="1"/>
    <xf numFmtId="164" fontId="28" fillId="0" borderId="1" xfId="1" applyFont="1" applyBorder="1"/>
    <xf numFmtId="164" fontId="29" fillId="0" borderId="0" xfId="1" applyFont="1" applyBorder="1"/>
    <xf numFmtId="164" fontId="28" fillId="0" borderId="0" xfId="1" applyFont="1" applyBorder="1"/>
    <xf numFmtId="164" fontId="28" fillId="0" borderId="1" xfId="0" applyNumberFormat="1" applyFont="1" applyBorder="1"/>
    <xf numFmtId="0" fontId="28" fillId="0" borderId="0" xfId="0" applyFont="1" applyBorder="1"/>
    <xf numFmtId="165" fontId="28" fillId="0" borderId="0" xfId="0" applyNumberFormat="1" applyFont="1" applyBorder="1"/>
    <xf numFmtId="165" fontId="28" fillId="0" borderId="0" xfId="0" applyNumberFormat="1" applyFont="1"/>
    <xf numFmtId="164" fontId="28" fillId="0" borderId="1" xfId="1" applyFont="1" applyFill="1" applyBorder="1"/>
    <xf numFmtId="164" fontId="28" fillId="0" borderId="0" xfId="0" applyNumberFormat="1" applyFont="1" applyFill="1"/>
    <xf numFmtId="0" fontId="28" fillId="2" borderId="0" xfId="0" applyFont="1" applyFill="1" applyBorder="1"/>
    <xf numFmtId="164" fontId="27" fillId="0" borderId="0" xfId="0" applyNumberFormat="1" applyFont="1"/>
    <xf numFmtId="0" fontId="31" fillId="0" borderId="0" xfId="0" applyFont="1"/>
    <xf numFmtId="0" fontId="32" fillId="0" borderId="4" xfId="4" applyFont="1" applyBorder="1" applyAlignment="1">
      <alignment horizontal="left"/>
    </xf>
    <xf numFmtId="0" fontId="32" fillId="0" borderId="4" xfId="4" applyFont="1" applyBorder="1"/>
    <xf numFmtId="164" fontId="32" fillId="0" borderId="4" xfId="4" applyNumberFormat="1" applyFont="1" applyBorder="1"/>
    <xf numFmtId="0" fontId="19" fillId="0" borderId="0" xfId="0" applyFont="1" applyFill="1" applyBorder="1"/>
    <xf numFmtId="0" fontId="33" fillId="0" borderId="4" xfId="4" applyFont="1" applyBorder="1" applyAlignment="1">
      <alignment horizontal="center"/>
    </xf>
    <xf numFmtId="164" fontId="32" fillId="0" borderId="0" xfId="4" applyNumberFormat="1" applyFont="1" applyBorder="1"/>
    <xf numFmtId="0" fontId="0" fillId="0" borderId="0" xfId="0" applyFill="1" applyBorder="1"/>
    <xf numFmtId="0" fontId="28" fillId="0" borderId="0" xfId="0" applyFont="1" applyFill="1"/>
    <xf numFmtId="0" fontId="28" fillId="4" borderId="0" xfId="0" applyFont="1" applyFill="1"/>
    <xf numFmtId="164" fontId="27" fillId="4" borderId="0" xfId="1" applyFont="1" applyFill="1"/>
    <xf numFmtId="0" fontId="27" fillId="4" borderId="0" xfId="0" applyFont="1" applyFill="1" applyAlignment="1">
      <alignment horizontal="left"/>
    </xf>
    <xf numFmtId="0" fontId="27" fillId="4" borderId="0" xfId="0" applyFont="1" applyFill="1"/>
    <xf numFmtId="164" fontId="28" fillId="4" borderId="0" xfId="1" applyFont="1" applyFill="1"/>
    <xf numFmtId="164" fontId="28" fillId="4" borderId="0" xfId="0" applyNumberFormat="1" applyFont="1" applyFill="1"/>
    <xf numFmtId="164" fontId="27" fillId="4" borderId="0" xfId="0" applyNumberFormat="1" applyFont="1" applyFill="1"/>
    <xf numFmtId="164" fontId="28" fillId="4" borderId="0" xfId="1" applyFont="1" applyFill="1" applyBorder="1"/>
    <xf numFmtId="0" fontId="31" fillId="4" borderId="0" xfId="0" applyFont="1" applyFill="1"/>
    <xf numFmtId="0" fontId="30" fillId="4" borderId="0" xfId="0" applyFont="1" applyFill="1"/>
    <xf numFmtId="0" fontId="28" fillId="4" borderId="0" xfId="0" applyFont="1" applyFill="1" applyAlignment="1">
      <alignment horizontal="left"/>
    </xf>
    <xf numFmtId="0" fontId="2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164" fontId="27" fillId="0" borderId="0" xfId="0" applyNumberFormat="1" applyFont="1" applyFill="1"/>
    <xf numFmtId="164" fontId="27" fillId="0" borderId="0" xfId="1" applyFont="1" applyFill="1" applyBorder="1"/>
    <xf numFmtId="0" fontId="8" fillId="0" borderId="0" xfId="4" applyFill="1" applyBorder="1" applyAlignment="1">
      <alignment horizontal="center"/>
    </xf>
    <xf numFmtId="164" fontId="17" fillId="0" borderId="0" xfId="3" applyNumberFormat="1" applyFill="1" applyBorder="1"/>
    <xf numFmtId="164" fontId="27" fillId="0" borderId="0" xfId="1" applyFont="1" applyBorder="1"/>
    <xf numFmtId="0" fontId="34" fillId="0" borderId="0" xfId="3" applyFont="1" applyFill="1" applyBorder="1"/>
    <xf numFmtId="164" fontId="27" fillId="4" borderId="0" xfId="1" applyFont="1" applyFill="1" applyAlignment="1">
      <alignment horizontal="left"/>
    </xf>
    <xf numFmtId="0" fontId="17" fillId="0" borderId="6" xfId="3" applyBorder="1"/>
    <xf numFmtId="0" fontId="5" fillId="0" borderId="7" xfId="0" applyFont="1" applyBorder="1"/>
    <xf numFmtId="164" fontId="17" fillId="0" borderId="8" xfId="3" applyNumberFormat="1" applyBorder="1"/>
    <xf numFmtId="164" fontId="5" fillId="0" borderId="9" xfId="1" applyFont="1" applyBorder="1"/>
    <xf numFmtId="164" fontId="17" fillId="0" borderId="11" xfId="3" applyNumberFormat="1" applyBorder="1"/>
    <xf numFmtId="0" fontId="27" fillId="0" borderId="1" xfId="0" applyFont="1" applyBorder="1" applyAlignment="1">
      <alignment horizontal="center"/>
    </xf>
    <xf numFmtId="164" fontId="28" fillId="0" borderId="9" xfId="1" applyFont="1" applyBorder="1"/>
    <xf numFmtId="164" fontId="27" fillId="0" borderId="9" xfId="1" applyFont="1" applyFill="1" applyBorder="1"/>
    <xf numFmtId="0" fontId="26" fillId="0" borderId="0" xfId="0" applyFont="1" applyAlignment="1">
      <alignment horizontal="center"/>
    </xf>
    <xf numFmtId="4" fontId="5" fillId="0" borderId="7" xfId="0" applyNumberFormat="1" applyFont="1" applyBorder="1"/>
    <xf numFmtId="4" fontId="28" fillId="0" borderId="9" xfId="0" applyNumberFormat="1" applyFont="1" applyBorder="1"/>
    <xf numFmtId="4" fontId="5" fillId="0" borderId="19" xfId="0" applyNumberFormat="1" applyFont="1" applyBorder="1"/>
    <xf numFmtId="166" fontId="5" fillId="0" borderId="7" xfId="0" applyNumberFormat="1" applyFont="1" applyBorder="1"/>
    <xf numFmtId="0" fontId="28" fillId="0" borderId="9" xfId="0" applyFont="1" applyBorder="1"/>
    <xf numFmtId="166" fontId="5" fillId="0" borderId="19" xfId="0" applyNumberFormat="1" applyFont="1" applyBorder="1"/>
    <xf numFmtId="164" fontId="28" fillId="0" borderId="12" xfId="1" applyFont="1" applyBorder="1"/>
    <xf numFmtId="0" fontId="36" fillId="0" borderId="0" xfId="0" applyFont="1"/>
    <xf numFmtId="164" fontId="28" fillId="0" borderId="0" xfId="1" applyFont="1" applyFill="1" applyBorder="1"/>
    <xf numFmtId="0" fontId="16" fillId="3" borderId="0" xfId="0" applyFont="1" applyFill="1" applyBorder="1"/>
    <xf numFmtId="164" fontId="6" fillId="0" borderId="0" xfId="1" applyFont="1" applyBorder="1"/>
    <xf numFmtId="164" fontId="8" fillId="3" borderId="0" xfId="1" applyFont="1" applyFill="1"/>
    <xf numFmtId="0" fontId="13" fillId="0" borderId="0" xfId="0" applyFont="1" applyBorder="1"/>
    <xf numFmtId="164" fontId="13" fillId="0" borderId="0" xfId="1" applyFont="1" applyBorder="1"/>
    <xf numFmtId="0" fontId="38" fillId="0" borderId="0" xfId="0" applyFont="1" applyFill="1" applyBorder="1"/>
    <xf numFmtId="0" fontId="1" fillId="0" borderId="0" xfId="0" applyFont="1" applyBorder="1" applyAlignment="1">
      <alignment horizontal="left"/>
    </xf>
    <xf numFmtId="164" fontId="1" fillId="0" borderId="0" xfId="1" applyFont="1" applyBorder="1"/>
    <xf numFmtId="0" fontId="0" fillId="0" borderId="0" xfId="0" applyAlignment="1">
      <alignment horizontal="right"/>
    </xf>
    <xf numFmtId="0" fontId="16" fillId="0" borderId="0" xfId="0" applyFont="1" applyAlignment="1">
      <alignment horizontal="left"/>
    </xf>
    <xf numFmtId="164" fontId="3" fillId="0" borderId="0" xfId="0" applyNumberFormat="1" applyFont="1"/>
    <xf numFmtId="0" fontId="32" fillId="0" borderId="0" xfId="4" applyFont="1" applyBorder="1" applyAlignment="1">
      <alignment horizontal="left"/>
    </xf>
    <xf numFmtId="0" fontId="33" fillId="0" borderId="0" xfId="4" applyFont="1" applyBorder="1" applyAlignment="1">
      <alignment horizontal="center"/>
    </xf>
    <xf numFmtId="0" fontId="32" fillId="0" borderId="0" xfId="4" applyFont="1" applyBorder="1"/>
    <xf numFmtId="164" fontId="2" fillId="0" borderId="0" xfId="1" applyFont="1" applyBorder="1" applyAlignment="1">
      <alignment horizontal="left" vertical="top" textRotation="90" wrapText="1"/>
    </xf>
    <xf numFmtId="165" fontId="28" fillId="0" borderId="0" xfId="0" applyNumberFormat="1" applyFont="1" applyFill="1" applyBorder="1"/>
    <xf numFmtId="0" fontId="37" fillId="0" borderId="0" xfId="0" applyFont="1" applyFill="1" applyAlignment="1">
      <alignment horizontal="left"/>
    </xf>
    <xf numFmtId="0" fontId="39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37" fillId="0" borderId="0" xfId="0" applyFont="1"/>
    <xf numFmtId="0" fontId="28" fillId="0" borderId="0" xfId="0" applyFont="1" applyAlignment="1">
      <alignment horizontal="left"/>
    </xf>
    <xf numFmtId="164" fontId="6" fillId="0" borderId="0" xfId="1" applyFont="1" applyFill="1" applyBorder="1"/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4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4" fontId="27" fillId="0" borderId="1" xfId="0" applyNumberFormat="1" applyFont="1" applyBorder="1" applyAlignment="1">
      <alignment horizontal="center"/>
    </xf>
    <xf numFmtId="0" fontId="8" fillId="5" borderId="5" xfId="4" applyFill="1" applyBorder="1" applyAlignment="1">
      <alignment horizontal="center"/>
    </xf>
    <xf numFmtId="164" fontId="34" fillId="0" borderId="0" xfId="1" applyFont="1" applyFill="1" applyBorder="1"/>
    <xf numFmtId="0" fontId="27" fillId="0" borderId="0" xfId="0" applyFont="1" applyFill="1" applyBorder="1" applyAlignment="1">
      <alignment horizontal="left"/>
    </xf>
    <xf numFmtId="164" fontId="27" fillId="0" borderId="0" xfId="1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0" fontId="9" fillId="0" borderId="0" xfId="4" applyFont="1" applyFill="1" applyBorder="1"/>
    <xf numFmtId="0" fontId="5" fillId="0" borderId="0" xfId="0" applyFont="1" applyFill="1"/>
    <xf numFmtId="0" fontId="9" fillId="5" borderId="16" xfId="4" applyFont="1" applyFill="1" applyBorder="1" applyAlignment="1">
      <alignment horizontal="center"/>
    </xf>
    <xf numFmtId="0" fontId="9" fillId="5" borderId="17" xfId="4" applyFont="1" applyFill="1" applyBorder="1" applyAlignment="1">
      <alignment horizontal="center"/>
    </xf>
    <xf numFmtId="0" fontId="9" fillId="5" borderId="5" xfId="4" applyFont="1" applyFill="1" applyBorder="1" applyAlignment="1">
      <alignment horizontal="left"/>
    </xf>
    <xf numFmtId="0" fontId="9" fillId="5" borderId="5" xfId="4" applyFont="1" applyFill="1" applyBorder="1" applyAlignment="1"/>
    <xf numFmtId="0" fontId="8" fillId="7" borderId="5" xfId="4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35" fillId="3" borderId="21" xfId="4" applyFont="1" applyFill="1" applyBorder="1" applyAlignment="1">
      <alignment horizontal="center"/>
    </xf>
    <xf numFmtId="0" fontId="35" fillId="0" borderId="0" xfId="4" applyFont="1" applyFill="1" applyBorder="1"/>
    <xf numFmtId="0" fontId="35" fillId="3" borderId="23" xfId="4" applyFont="1" applyFill="1" applyBorder="1" applyAlignment="1">
      <alignment horizontal="center"/>
    </xf>
    <xf numFmtId="0" fontId="35" fillId="0" borderId="0" xfId="4" applyFont="1" applyFill="1" applyBorder="1" applyAlignment="1">
      <alignment horizontal="center"/>
    </xf>
    <xf numFmtId="10" fontId="5" fillId="0" borderId="7" xfId="0" applyNumberFormat="1" applyFont="1" applyBorder="1" applyAlignment="1">
      <alignment horizontal="center"/>
    </xf>
    <xf numFmtId="0" fontId="5" fillId="0" borderId="24" xfId="0" applyFont="1" applyBorder="1"/>
    <xf numFmtId="4" fontId="5" fillId="0" borderId="24" xfId="0" applyNumberFormat="1" applyFont="1" applyBorder="1"/>
    <xf numFmtId="10" fontId="5" fillId="0" borderId="24" xfId="0" applyNumberFormat="1" applyFont="1" applyBorder="1" applyAlignment="1">
      <alignment horizontal="center"/>
    </xf>
    <xf numFmtId="10" fontId="5" fillId="0" borderId="25" xfId="0" applyNumberFormat="1" applyFont="1" applyBorder="1" applyAlignment="1">
      <alignment horizontal="center"/>
    </xf>
    <xf numFmtId="0" fontId="27" fillId="0" borderId="9" xfId="0" applyFont="1" applyBorder="1"/>
    <xf numFmtId="10" fontId="28" fillId="0" borderId="0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26" xfId="0" applyFont="1" applyBorder="1"/>
    <xf numFmtId="164" fontId="28" fillId="0" borderId="26" xfId="1" applyFont="1" applyBorder="1"/>
    <xf numFmtId="10" fontId="28" fillId="0" borderId="26" xfId="0" applyNumberFormat="1" applyFont="1" applyBorder="1" applyAlignment="1">
      <alignment horizontal="center"/>
    </xf>
    <xf numFmtId="10" fontId="28" fillId="0" borderId="27" xfId="0" applyNumberFormat="1" applyFont="1" applyBorder="1" applyAlignment="1">
      <alignment horizontal="center"/>
    </xf>
    <xf numFmtId="0" fontId="0" fillId="0" borderId="9" xfId="0" applyBorder="1"/>
    <xf numFmtId="9" fontId="28" fillId="0" borderId="9" xfId="0" applyNumberFormat="1" applyFont="1" applyBorder="1" applyAlignment="1">
      <alignment horizontal="center"/>
    </xf>
    <xf numFmtId="168" fontId="28" fillId="0" borderId="0" xfId="0" applyNumberFormat="1" applyFont="1" applyAlignment="1">
      <alignment horizontal="center"/>
    </xf>
    <xf numFmtId="166" fontId="0" fillId="0" borderId="0" xfId="0" applyNumberFormat="1"/>
    <xf numFmtId="10" fontId="28" fillId="0" borderId="9" xfId="0" applyNumberFormat="1" applyFont="1" applyBorder="1" applyAlignment="1">
      <alignment horizontal="center"/>
    </xf>
    <xf numFmtId="10" fontId="28" fillId="0" borderId="0" xfId="0" applyNumberFormat="1" applyFont="1" applyAlignment="1">
      <alignment horizontal="center"/>
    </xf>
    <xf numFmtId="10" fontId="28" fillId="0" borderId="26" xfId="0" applyNumberFormat="1" applyFont="1" applyBorder="1"/>
    <xf numFmtId="0" fontId="28" fillId="0" borderId="27" xfId="0" applyFont="1" applyBorder="1"/>
    <xf numFmtId="166" fontId="28" fillId="0" borderId="26" xfId="0" applyNumberFormat="1" applyFont="1" applyBorder="1"/>
    <xf numFmtId="0" fontId="28" fillId="0" borderId="28" xfId="0" applyFont="1" applyBorder="1"/>
    <xf numFmtId="4" fontId="28" fillId="0" borderId="26" xfId="0" applyNumberFormat="1" applyFont="1" applyBorder="1"/>
    <xf numFmtId="168" fontId="28" fillId="0" borderId="27" xfId="0" applyNumberFormat="1" applyFont="1" applyBorder="1" applyAlignment="1">
      <alignment horizontal="center"/>
    </xf>
    <xf numFmtId="168" fontId="28" fillId="0" borderId="26" xfId="0" applyNumberFormat="1" applyFont="1" applyBorder="1" applyAlignment="1">
      <alignment horizontal="center"/>
    </xf>
    <xf numFmtId="0" fontId="28" fillId="0" borderId="29" xfId="0" applyFont="1" applyBorder="1"/>
    <xf numFmtId="4" fontId="28" fillId="0" borderId="30" xfId="0" applyNumberFormat="1" applyFont="1" applyBorder="1"/>
    <xf numFmtId="10" fontId="28" fillId="0" borderId="31" xfId="0" applyNumberFormat="1" applyFont="1" applyBorder="1" applyAlignment="1">
      <alignment horizontal="center"/>
    </xf>
    <xf numFmtId="166" fontId="28" fillId="0" borderId="30" xfId="0" applyNumberFormat="1" applyFont="1" applyBorder="1"/>
    <xf numFmtId="10" fontId="28" fillId="0" borderId="3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0" applyNumberFormat="1" applyFont="1" applyFill="1" applyBorder="1"/>
    <xf numFmtId="0" fontId="6" fillId="0" borderId="0" xfId="0" applyFont="1"/>
    <xf numFmtId="4" fontId="6" fillId="0" borderId="0" xfId="0" applyNumberFormat="1" applyFont="1"/>
    <xf numFmtId="0" fontId="6" fillId="0" borderId="0" xfId="0" applyFont="1" applyFill="1" applyBorder="1"/>
    <xf numFmtId="0" fontId="24" fillId="0" borderId="0" xfId="0" applyFont="1" applyBorder="1" applyAlignment="1"/>
    <xf numFmtId="0" fontId="24" fillId="0" borderId="0" xfId="0" applyFont="1" applyFill="1" applyBorder="1"/>
    <xf numFmtId="0" fontId="8" fillId="0" borderId="0" xfId="0" applyFont="1" applyFill="1" applyBorder="1"/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Border="1" applyAlignment="1">
      <alignment horizontal="center"/>
    </xf>
    <xf numFmtId="0" fontId="2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8" fillId="0" borderId="0" xfId="0" applyFont="1" applyBorder="1"/>
    <xf numFmtId="0" fontId="42" fillId="0" borderId="2" xfId="3" applyFont="1" applyFill="1" applyAlignment="1">
      <alignment horizontal="left"/>
    </xf>
    <xf numFmtId="0" fontId="42" fillId="0" borderId="2" xfId="3" applyFont="1" applyFill="1"/>
    <xf numFmtId="164" fontId="42" fillId="0" borderId="2" xfId="1" applyFont="1" applyFill="1" applyBorder="1"/>
    <xf numFmtId="0" fontId="42" fillId="0" borderId="0" xfId="3" applyFont="1" applyFill="1" applyBorder="1" applyAlignment="1">
      <alignment horizontal="left"/>
    </xf>
    <xf numFmtId="0" fontId="44" fillId="0" borderId="0" xfId="0" applyFont="1" applyFill="1" applyBorder="1"/>
    <xf numFmtId="0" fontId="45" fillId="5" borderId="5" xfId="0" applyFont="1" applyFill="1" applyBorder="1" applyAlignment="1">
      <alignment horizontal="left"/>
    </xf>
    <xf numFmtId="165" fontId="47" fillId="5" borderId="5" xfId="1" applyNumberFormat="1" applyFont="1" applyFill="1" applyBorder="1"/>
    <xf numFmtId="0" fontId="48" fillId="0" borderId="0" xfId="0" applyFont="1" applyFill="1" applyBorder="1"/>
    <xf numFmtId="0" fontId="48" fillId="5" borderId="5" xfId="0" applyFont="1" applyFill="1" applyBorder="1"/>
    <xf numFmtId="164" fontId="49" fillId="5" borderId="5" xfId="1" applyFont="1" applyFill="1" applyBorder="1"/>
    <xf numFmtId="0" fontId="50" fillId="5" borderId="5" xfId="0" applyFont="1" applyFill="1" applyBorder="1" applyAlignment="1">
      <alignment horizontal="right"/>
    </xf>
    <xf numFmtId="0" fontId="51" fillId="5" borderId="5" xfId="0" applyFont="1" applyFill="1" applyBorder="1" applyAlignment="1">
      <alignment horizontal="right"/>
    </xf>
    <xf numFmtId="164" fontId="52" fillId="5" borderId="5" xfId="1" applyFont="1" applyFill="1" applyBorder="1"/>
    <xf numFmtId="0" fontId="45" fillId="0" borderId="0" xfId="0" applyFont="1" applyFill="1" applyBorder="1" applyAlignment="1">
      <alignment horizontal="center"/>
    </xf>
    <xf numFmtId="0" fontId="51" fillId="5" borderId="5" xfId="0" applyFont="1" applyFill="1" applyBorder="1" applyAlignment="1">
      <alignment horizontal="center"/>
    </xf>
    <xf numFmtId="164" fontId="52" fillId="5" borderId="5" xfId="1" applyFont="1" applyFill="1" applyBorder="1" applyAlignment="1">
      <alignment horizontal="right"/>
    </xf>
    <xf numFmtId="0" fontId="53" fillId="5" borderId="5" xfId="0" applyFont="1" applyFill="1" applyBorder="1" applyAlignment="1">
      <alignment horizontal="right"/>
    </xf>
    <xf numFmtId="0" fontId="54" fillId="0" borderId="0" xfId="0" applyFont="1" applyFill="1" applyBorder="1"/>
    <xf numFmtId="0" fontId="54" fillId="5" borderId="5" xfId="0" applyFont="1" applyFill="1" applyBorder="1" applyAlignment="1">
      <alignment horizontal="center"/>
    </xf>
    <xf numFmtId="0" fontId="42" fillId="0" borderId="2" xfId="3" applyFont="1" applyAlignment="1"/>
    <xf numFmtId="164" fontId="42" fillId="0" borderId="10" xfId="3" applyNumberFormat="1" applyFont="1" applyBorder="1"/>
    <xf numFmtId="0" fontId="43" fillId="6" borderId="13" xfId="0" applyFont="1" applyFill="1" applyBorder="1"/>
    <xf numFmtId="164" fontId="55" fillId="6" borderId="14" xfId="0" applyNumberFormat="1" applyFont="1" applyFill="1" applyBorder="1"/>
    <xf numFmtId="164" fontId="5" fillId="0" borderId="12" xfId="1" applyFont="1" applyBorder="1"/>
    <xf numFmtId="164" fontId="27" fillId="0" borderId="12" xfId="1" applyFont="1" applyFill="1" applyBorder="1"/>
    <xf numFmtId="4" fontId="5" fillId="0" borderId="35" xfId="0" applyNumberFormat="1" applyFont="1" applyBorder="1"/>
    <xf numFmtId="164" fontId="28" fillId="0" borderId="36" xfId="1" applyFont="1" applyBorder="1"/>
    <xf numFmtId="4" fontId="28" fillId="0" borderId="36" xfId="0" applyNumberFormat="1" applyFont="1" applyBorder="1"/>
    <xf numFmtId="4" fontId="5" fillId="0" borderId="37" xfId="0" applyNumberFormat="1" applyFont="1" applyBorder="1"/>
    <xf numFmtId="164" fontId="5" fillId="0" borderId="38" xfId="1" applyFont="1" applyBorder="1"/>
    <xf numFmtId="164" fontId="28" fillId="0" borderId="38" xfId="1" applyFont="1" applyBorder="1"/>
    <xf numFmtId="164" fontId="42" fillId="0" borderId="18" xfId="3" applyNumberFormat="1" applyFont="1" applyFill="1" applyBorder="1"/>
    <xf numFmtId="164" fontId="42" fillId="0" borderId="38" xfId="3" applyNumberFormat="1" applyFont="1" applyFill="1" applyBorder="1"/>
    <xf numFmtId="164" fontId="42" fillId="0" borderId="2" xfId="3" applyNumberFormat="1" applyFont="1" applyFill="1"/>
    <xf numFmtId="0" fontId="44" fillId="0" borderId="0" xfId="0" applyFont="1" applyFill="1"/>
    <xf numFmtId="164" fontId="42" fillId="0" borderId="18" xfId="1" applyFont="1" applyFill="1" applyBorder="1"/>
    <xf numFmtId="164" fontId="42" fillId="0" borderId="9" xfId="1" applyFont="1" applyFill="1" applyBorder="1"/>
    <xf numFmtId="0" fontId="51" fillId="5" borderId="16" xfId="0" applyFont="1" applyFill="1" applyBorder="1"/>
    <xf numFmtId="164" fontId="52" fillId="5" borderId="16" xfId="1" applyFont="1" applyFill="1" applyBorder="1"/>
    <xf numFmtId="0" fontId="45" fillId="0" borderId="0" xfId="0" applyFont="1" applyFill="1" applyBorder="1"/>
    <xf numFmtId="0" fontId="51" fillId="5" borderId="15" xfId="0" applyFont="1" applyFill="1" applyBorder="1"/>
    <xf numFmtId="0" fontId="44" fillId="8" borderId="0" xfId="0" applyFont="1" applyFill="1"/>
    <xf numFmtId="164" fontId="46" fillId="3" borderId="33" xfId="1" applyFont="1" applyFill="1" applyBorder="1" applyAlignment="1">
      <alignment horizontal="center"/>
    </xf>
    <xf numFmtId="9" fontId="46" fillId="3" borderId="33" xfId="0" applyNumberFormat="1" applyFont="1" applyFill="1" applyBorder="1" applyAlignment="1">
      <alignment horizontal="center"/>
    </xf>
    <xf numFmtId="9" fontId="46" fillId="3" borderId="34" xfId="0" applyNumberFormat="1" applyFont="1" applyFill="1" applyBorder="1" applyAlignment="1">
      <alignment horizontal="center"/>
    </xf>
    <xf numFmtId="10" fontId="48" fillId="0" borderId="0" xfId="0" applyNumberFormat="1" applyFont="1" applyFill="1" applyBorder="1" applyAlignment="1">
      <alignment horizontal="center"/>
    </xf>
    <xf numFmtId="9" fontId="46" fillId="3" borderId="33" xfId="5" applyFont="1" applyFill="1" applyBorder="1" applyAlignment="1">
      <alignment horizontal="center"/>
    </xf>
    <xf numFmtId="9" fontId="46" fillId="3" borderId="34" xfId="5" applyFont="1" applyFill="1" applyBorder="1" applyAlignment="1">
      <alignment horizontal="center"/>
    </xf>
    <xf numFmtId="0" fontId="56" fillId="0" borderId="0" xfId="0" applyFont="1"/>
    <xf numFmtId="0" fontId="43" fillId="8" borderId="9" xfId="0" applyFont="1" applyFill="1" applyBorder="1"/>
    <xf numFmtId="164" fontId="43" fillId="8" borderId="9" xfId="0" applyNumberFormat="1" applyFont="1" applyFill="1" applyBorder="1"/>
    <xf numFmtId="9" fontId="43" fillId="8" borderId="9" xfId="0" applyNumberFormat="1" applyFont="1" applyFill="1" applyBorder="1" applyAlignment="1">
      <alignment horizontal="center"/>
    </xf>
    <xf numFmtId="164" fontId="43" fillId="8" borderId="9" xfId="1" applyFont="1" applyFill="1" applyBorder="1"/>
    <xf numFmtId="168" fontId="43" fillId="8" borderId="0" xfId="5" applyNumberFormat="1" applyFont="1" applyFill="1" applyAlignment="1">
      <alignment horizontal="center"/>
    </xf>
    <xf numFmtId="10" fontId="43" fillId="0" borderId="0" xfId="0" applyNumberFormat="1" applyFont="1" applyFill="1" applyBorder="1" applyAlignment="1">
      <alignment horizontal="center"/>
    </xf>
    <xf numFmtId="0" fontId="43" fillId="8" borderId="26" xfId="0" applyFont="1" applyFill="1" applyBorder="1"/>
    <xf numFmtId="166" fontId="43" fillId="8" borderId="26" xfId="0" applyNumberFormat="1" applyFont="1" applyFill="1" applyBorder="1"/>
    <xf numFmtId="10" fontId="43" fillId="8" borderId="26" xfId="0" applyNumberFormat="1" applyFont="1" applyFill="1" applyBorder="1" applyAlignment="1">
      <alignment horizontal="center"/>
    </xf>
    <xf numFmtId="164" fontId="43" fillId="8" borderId="26" xfId="1" applyFont="1" applyFill="1" applyBorder="1"/>
    <xf numFmtId="168" fontId="43" fillId="8" borderId="0" xfId="0" applyNumberFormat="1" applyFont="1" applyFill="1" applyAlignment="1">
      <alignment horizontal="center"/>
    </xf>
    <xf numFmtId="0" fontId="48" fillId="7" borderId="5" xfId="0" applyFont="1" applyFill="1" applyBorder="1" applyAlignment="1">
      <alignment horizontal="right"/>
    </xf>
    <xf numFmtId="0" fontId="46" fillId="7" borderId="5" xfId="0" applyFont="1" applyFill="1" applyBorder="1" applyAlignment="1">
      <alignment horizontal="right"/>
    </xf>
    <xf numFmtId="164" fontId="49" fillId="7" borderId="5" xfId="1" applyFont="1" applyFill="1" applyBorder="1"/>
    <xf numFmtId="0" fontId="48" fillId="7" borderId="5" xfId="0" applyFont="1" applyFill="1" applyBorder="1" applyAlignment="1">
      <alignment horizontal="center"/>
    </xf>
    <xf numFmtId="0" fontId="46" fillId="7" borderId="5" xfId="0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/>
    </xf>
    <xf numFmtId="164" fontId="49" fillId="7" borderId="5" xfId="1" applyFont="1" applyFill="1" applyBorder="1" applyAlignment="1">
      <alignment horizontal="right"/>
    </xf>
    <xf numFmtId="164" fontId="42" fillId="0" borderId="2" xfId="3" applyNumberFormat="1" applyFont="1" applyFill="1" applyAlignment="1">
      <alignment horizontal="left"/>
    </xf>
    <xf numFmtId="164" fontId="42" fillId="0" borderId="2" xfId="1" applyFont="1" applyFill="1" applyBorder="1" applyAlignment="1">
      <alignment horizontal="left"/>
    </xf>
    <xf numFmtId="0" fontId="28" fillId="0" borderId="0" xfId="0" applyFont="1" applyFill="1" applyAlignment="1">
      <alignment horizontal="right"/>
    </xf>
    <xf numFmtId="0" fontId="27" fillId="0" borderId="0" xfId="0" applyFont="1" applyAlignment="1">
      <alignment horizontal="right"/>
    </xf>
    <xf numFmtId="0" fontId="0" fillId="0" borderId="0" xfId="0" applyFont="1" applyFill="1"/>
    <xf numFmtId="164" fontId="9" fillId="0" borderId="0" xfId="0" applyNumberFormat="1" applyFont="1" applyFill="1"/>
    <xf numFmtId="0" fontId="28" fillId="0" borderId="0" xfId="0" applyFont="1" applyAlignment="1">
      <alignment horizontal="left"/>
    </xf>
    <xf numFmtId="0" fontId="13" fillId="0" borderId="0" xfId="0" applyFont="1" applyFill="1" applyBorder="1"/>
    <xf numFmtId="0" fontId="27" fillId="0" borderId="0" xfId="0" applyFont="1" applyFill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164" fontId="42" fillId="0" borderId="0" xfId="1" applyFont="1" applyFill="1" applyBorder="1"/>
    <xf numFmtId="0" fontId="57" fillId="0" borderId="0" xfId="3" applyFont="1" applyFill="1" applyBorder="1"/>
    <xf numFmtId="0" fontId="44" fillId="0" borderId="0" xfId="3" applyFont="1" applyFill="1" applyBorder="1" applyAlignment="1">
      <alignment horizontal="left"/>
    </xf>
    <xf numFmtId="0" fontId="44" fillId="0" borderId="0" xfId="3" applyFont="1" applyFill="1" applyBorder="1"/>
    <xf numFmtId="164" fontId="57" fillId="0" borderId="0" xfId="1" applyFont="1" applyFill="1" applyBorder="1"/>
    <xf numFmtId="164" fontId="57" fillId="0" borderId="0" xfId="3" applyNumberFormat="1" applyFont="1" applyFill="1" applyBorder="1" applyAlignment="1">
      <alignment horizontal="left"/>
    </xf>
    <xf numFmtId="0" fontId="42" fillId="0" borderId="41" xfId="3" applyFont="1" applyFill="1" applyBorder="1" applyAlignment="1">
      <alignment horizontal="left"/>
    </xf>
    <xf numFmtId="0" fontId="42" fillId="0" borderId="41" xfId="3" applyFont="1" applyFill="1" applyBorder="1"/>
    <xf numFmtId="164" fontId="42" fillId="0" borderId="41" xfId="1" applyFont="1" applyFill="1" applyBorder="1"/>
    <xf numFmtId="164" fontId="42" fillId="0" borderId="41" xfId="3" applyNumberFormat="1" applyFont="1" applyFill="1" applyBorder="1" applyAlignment="1">
      <alignment horizontal="left"/>
    </xf>
    <xf numFmtId="0" fontId="24" fillId="0" borderId="0" xfId="0" applyFont="1" applyAlignment="1"/>
    <xf numFmtId="0" fontId="28" fillId="0" borderId="0" xfId="0" applyFont="1" applyAlignment="1">
      <alignment horizontal="left"/>
    </xf>
    <xf numFmtId="0" fontId="37" fillId="3" borderId="0" xfId="0" applyFont="1" applyFill="1" applyAlignment="1">
      <alignment horizontal="left"/>
    </xf>
    <xf numFmtId="0" fontId="37" fillId="3" borderId="0" xfId="0" applyFont="1" applyFill="1"/>
    <xf numFmtId="0" fontId="28" fillId="3" borderId="0" xfId="0" applyFont="1" applyFill="1"/>
    <xf numFmtId="164" fontId="28" fillId="3" borderId="0" xfId="1" applyFont="1" applyFill="1"/>
    <xf numFmtId="164" fontId="28" fillId="3" borderId="0" xfId="1" applyFont="1" applyFill="1" applyBorder="1"/>
    <xf numFmtId="164" fontId="28" fillId="0" borderId="0" xfId="0" applyNumberFormat="1" applyFont="1" applyBorder="1"/>
    <xf numFmtId="0" fontId="28" fillId="0" borderId="0" xfId="0" applyFont="1" applyAlignment="1">
      <alignment horizontal="left"/>
    </xf>
    <xf numFmtId="164" fontId="24" fillId="0" borderId="1" xfId="1" applyFont="1" applyBorder="1"/>
    <xf numFmtId="0" fontId="27" fillId="3" borderId="0" xfId="0" applyFont="1" applyFill="1"/>
    <xf numFmtId="164" fontId="27" fillId="3" borderId="0" xfId="1" applyFont="1" applyFill="1"/>
    <xf numFmtId="0" fontId="18" fillId="0" borderId="0" xfId="0" applyFont="1" applyAlignment="1"/>
    <xf numFmtId="0" fontId="40" fillId="0" borderId="0" xfId="0" applyFont="1" applyAlignment="1"/>
    <xf numFmtId="0" fontId="11" fillId="0" borderId="0" xfId="0" applyFont="1" applyAlignment="1"/>
    <xf numFmtId="164" fontId="5" fillId="0" borderId="1" xfId="1" applyFont="1" applyFill="1" applyBorder="1"/>
    <xf numFmtId="164" fontId="13" fillId="0" borderId="0" xfId="1" applyFont="1" applyFill="1" applyBorder="1"/>
    <xf numFmtId="165" fontId="0" fillId="0" borderId="0" xfId="0" applyNumberFormat="1"/>
    <xf numFmtId="0" fontId="37" fillId="0" borderId="0" xfId="0" applyFont="1" applyBorder="1"/>
    <xf numFmtId="0" fontId="28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164" fontId="58" fillId="0" borderId="1" xfId="6" applyNumberFormat="1" applyFill="1" applyBorder="1" applyAlignment="1" applyProtection="1"/>
    <xf numFmtId="0" fontId="28" fillId="0" borderId="0" xfId="0" applyFont="1" applyAlignment="1">
      <alignment horizontal="left"/>
    </xf>
    <xf numFmtId="0" fontId="21" fillId="0" borderId="0" xfId="0" applyFont="1" applyAlignment="1"/>
    <xf numFmtId="0" fontId="22" fillId="0" borderId="0" xfId="0" applyFont="1" applyAlignment="1"/>
    <xf numFmtId="0" fontId="23" fillId="0" borderId="0" xfId="0" applyFont="1" applyAlignment="1"/>
    <xf numFmtId="0" fontId="15" fillId="0" borderId="0" xfId="0" applyFont="1" applyAlignment="1"/>
    <xf numFmtId="0" fontId="41" fillId="0" borderId="0" xfId="0" applyFont="1" applyAlignment="1"/>
    <xf numFmtId="0" fontId="61" fillId="0" borderId="0" xfId="0" applyFont="1" applyAlignment="1"/>
    <xf numFmtId="0" fontId="24" fillId="0" borderId="0" xfId="0" applyFont="1" applyAlignment="1">
      <alignment horizontal="center"/>
    </xf>
    <xf numFmtId="164" fontId="62" fillId="0" borderId="2" xfId="1" applyFont="1" applyFill="1" applyBorder="1"/>
    <xf numFmtId="167" fontId="58" fillId="0" borderId="0" xfId="6" applyNumberFormat="1" applyFill="1" applyAlignment="1" applyProtection="1"/>
    <xf numFmtId="164" fontId="58" fillId="0" borderId="0" xfId="6" applyNumberFormat="1" applyFill="1" applyAlignment="1" applyProtection="1"/>
    <xf numFmtId="164" fontId="59" fillId="0" borderId="1" xfId="6" applyNumberFormat="1" applyFont="1" applyFill="1" applyBorder="1" applyAlignment="1" applyProtection="1"/>
    <xf numFmtId="0" fontId="28" fillId="0" borderId="0" xfId="0" applyFont="1" applyAlignment="1">
      <alignment horizontal="left"/>
    </xf>
    <xf numFmtId="164" fontId="28" fillId="0" borderId="0" xfId="0" applyNumberFormat="1" applyFont="1"/>
    <xf numFmtId="164" fontId="5" fillId="0" borderId="42" xfId="1" applyFont="1" applyBorder="1"/>
    <xf numFmtId="0" fontId="28" fillId="0" borderId="0" xfId="0" applyFont="1" applyAlignment="1">
      <alignment horizontal="left"/>
    </xf>
    <xf numFmtId="0" fontId="42" fillId="0" borderId="0" xfId="3" applyFont="1" applyFill="1" applyBorder="1"/>
    <xf numFmtId="0" fontId="35" fillId="6" borderId="43" xfId="4" applyFont="1" applyFill="1" applyBorder="1" applyAlignment="1">
      <alignment horizontal="center"/>
    </xf>
    <xf numFmtId="0" fontId="0" fillId="0" borderId="43" xfId="0" applyBorder="1"/>
    <xf numFmtId="0" fontId="35" fillId="6" borderId="44" xfId="4" applyFont="1" applyFill="1" applyBorder="1" applyAlignment="1">
      <alignment horizontal="center"/>
    </xf>
    <xf numFmtId="164" fontId="42" fillId="0" borderId="0" xfId="3" applyNumberFormat="1" applyFont="1" applyFill="1" applyBorder="1"/>
    <xf numFmtId="0" fontId="28" fillId="0" borderId="0" xfId="0" applyFont="1" applyAlignment="1">
      <alignment horizontal="left"/>
    </xf>
    <xf numFmtId="0" fontId="27" fillId="0" borderId="0" xfId="0" applyFont="1" applyFill="1" applyBorder="1"/>
    <xf numFmtId="164" fontId="59" fillId="0" borderId="0" xfId="6" applyNumberFormat="1" applyFont="1" applyFill="1" applyBorder="1" applyAlignment="1" applyProtection="1"/>
    <xf numFmtId="164" fontId="5" fillId="0" borderId="0" xfId="1" applyFont="1" applyFill="1" applyBorder="1"/>
    <xf numFmtId="167" fontId="5" fillId="0" borderId="1" xfId="1" applyNumberFormat="1" applyFont="1" applyFill="1" applyBorder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7" xfId="0" applyFont="1" applyFill="1" applyBorder="1"/>
    <xf numFmtId="0" fontId="5" fillId="0" borderId="12" xfId="0" applyFont="1" applyFill="1" applyBorder="1"/>
    <xf numFmtId="164" fontId="42" fillId="0" borderId="10" xfId="3" applyNumberFormat="1" applyFont="1" applyFill="1" applyBorder="1"/>
    <xf numFmtId="0" fontId="1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164" fontId="6" fillId="0" borderId="0" xfId="1" applyFont="1" applyFill="1"/>
    <xf numFmtId="0" fontId="28" fillId="0" borderId="0" xfId="0" applyFont="1" applyBorder="1" applyAlignment="1">
      <alignment horizontal="left"/>
    </xf>
    <xf numFmtId="0" fontId="13" fillId="0" borderId="0" xfId="2" applyFont="1" applyBorder="1"/>
    <xf numFmtId="0" fontId="1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35" fillId="6" borderId="5" xfId="4" applyFont="1" applyFill="1" applyBorder="1"/>
    <xf numFmtId="0" fontId="35" fillId="6" borderId="5" xfId="4" applyFont="1" applyFill="1" applyBorder="1" applyAlignment="1">
      <alignment horizontal="center"/>
    </xf>
    <xf numFmtId="0" fontId="63" fillId="0" borderId="0" xfId="0" applyFont="1" applyFill="1" applyAlignment="1">
      <alignment horizontal="left"/>
    </xf>
    <xf numFmtId="0" fontId="5" fillId="0" borderId="45" xfId="0" applyFont="1" applyFill="1" applyBorder="1"/>
    <xf numFmtId="164" fontId="27" fillId="0" borderId="1" xfId="1" applyFont="1" applyFill="1" applyBorder="1"/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164" fontId="55" fillId="6" borderId="46" xfId="0" applyNumberFormat="1" applyFont="1" applyFill="1" applyBorder="1"/>
    <xf numFmtId="0" fontId="28" fillId="0" borderId="0" xfId="0" applyFont="1" applyAlignment="1">
      <alignment horizontal="left"/>
    </xf>
    <xf numFmtId="164" fontId="27" fillId="0" borderId="1" xfId="1" applyFont="1" applyBorder="1"/>
    <xf numFmtId="0" fontId="64" fillId="0" borderId="0" xfId="0" applyFont="1"/>
    <xf numFmtId="167" fontId="5" fillId="0" borderId="0" xfId="1" applyNumberFormat="1" applyFont="1" applyFill="1" applyBorder="1"/>
    <xf numFmtId="0" fontId="28" fillId="0" borderId="0" xfId="0" applyFont="1" applyAlignment="1">
      <alignment horizontal="left"/>
    </xf>
    <xf numFmtId="164" fontId="42" fillId="0" borderId="18" xfId="3" applyNumberFormat="1" applyFont="1" applyBorder="1"/>
    <xf numFmtId="164" fontId="5" fillId="0" borderId="19" xfId="1" applyFont="1" applyBorder="1"/>
    <xf numFmtId="0" fontId="2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0" fillId="0" borderId="0" xfId="0" applyFont="1" applyAlignment="1">
      <alignment horizontal="center" wrapText="1"/>
    </xf>
    <xf numFmtId="0" fontId="46" fillId="5" borderId="5" xfId="0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42" fillId="0" borderId="39" xfId="3" applyFont="1" applyFill="1" applyBorder="1" applyAlignment="1">
      <alignment horizontal="left" vertical="top" wrapText="1"/>
    </xf>
    <xf numFmtId="0" fontId="42" fillId="0" borderId="40" xfId="3" applyFont="1" applyFill="1" applyBorder="1" applyAlignment="1">
      <alignment horizontal="left" vertical="top" wrapText="1"/>
    </xf>
    <xf numFmtId="0" fontId="27" fillId="0" borderId="0" xfId="0" applyFont="1" applyBorder="1" applyAlignment="1">
      <alignment horizontal="center"/>
    </xf>
    <xf numFmtId="0" fontId="35" fillId="3" borderId="21" xfId="4" applyFont="1" applyFill="1" applyBorder="1" applyAlignment="1">
      <alignment horizontal="center"/>
    </xf>
    <xf numFmtId="0" fontId="35" fillId="3" borderId="23" xfId="4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35" fillId="3" borderId="20" xfId="4" applyFont="1" applyFill="1" applyBorder="1" applyAlignment="1">
      <alignment horizontal="center"/>
    </xf>
    <xf numFmtId="0" fontId="35" fillId="3" borderId="22" xfId="4" applyFont="1" applyFill="1" applyBorder="1" applyAlignment="1">
      <alignment horizontal="center"/>
    </xf>
    <xf numFmtId="0" fontId="46" fillId="3" borderId="5" xfId="0" applyFont="1" applyFill="1" applyBorder="1" applyAlignment="1">
      <alignment horizontal="center"/>
    </xf>
    <xf numFmtId="0" fontId="46" fillId="3" borderId="3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28" fillId="0" borderId="0" xfId="0" applyFont="1" applyFill="1" applyBorder="1" applyAlignment="1">
      <alignment wrapText="1"/>
    </xf>
  </cellXfs>
  <cellStyles count="7">
    <cellStyle name="Hipervínculo" xfId="6" builtinId="8"/>
    <cellStyle name="Moneda" xfId="1" builtinId="4"/>
    <cellStyle name="Normal" xfId="0" builtinId="0"/>
    <cellStyle name="Normal 2" xfId="2"/>
    <cellStyle name="Porcentaje" xfId="5" builtinId="5"/>
    <cellStyle name="Título 3" xfId="3" builtinId="18"/>
    <cellStyle name="Total" xfId="4" builtinId="25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9526</xdr:colOff>
      <xdr:row>0</xdr:row>
      <xdr:rowOff>0</xdr:rowOff>
    </xdr:from>
    <xdr:to>
      <xdr:col>12</xdr:col>
      <xdr:colOff>46624</xdr:colOff>
      <xdr:row>5</xdr:row>
      <xdr:rowOff>19483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1326" y="0"/>
          <a:ext cx="2189748" cy="1000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85725</xdr:colOff>
      <xdr:row>0</xdr:row>
      <xdr:rowOff>0</xdr:rowOff>
    </xdr:from>
    <xdr:to>
      <xdr:col>10</xdr:col>
      <xdr:colOff>2274379</xdr:colOff>
      <xdr:row>4</xdr:row>
      <xdr:rowOff>161631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96550" y="0"/>
          <a:ext cx="2188654" cy="9998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904875</xdr:colOff>
      <xdr:row>1</xdr:row>
      <xdr:rowOff>19050</xdr:rowOff>
    </xdr:from>
    <xdr:to>
      <xdr:col>4</xdr:col>
      <xdr:colOff>1238250</xdr:colOff>
      <xdr:row>5</xdr:row>
      <xdr:rowOff>142581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0075" y="209550"/>
          <a:ext cx="1838325" cy="9998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800100</xdr:colOff>
      <xdr:row>0</xdr:row>
      <xdr:rowOff>25400</xdr:rowOff>
    </xdr:from>
    <xdr:to>
      <xdr:col>12</xdr:col>
      <xdr:colOff>12352</xdr:colOff>
      <xdr:row>5</xdr:row>
      <xdr:rowOff>53681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6100" y="25400"/>
          <a:ext cx="2117377" cy="10125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295275</xdr:colOff>
      <xdr:row>0</xdr:row>
      <xdr:rowOff>28575</xdr:rowOff>
    </xdr:from>
    <xdr:to>
      <xdr:col>13</xdr:col>
      <xdr:colOff>574675</xdr:colOff>
      <xdr:row>5</xdr:row>
      <xdr:rowOff>88423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25125" y="28575"/>
          <a:ext cx="2276475" cy="10790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1019176</xdr:colOff>
      <xdr:row>0</xdr:row>
      <xdr:rowOff>0</xdr:rowOff>
    </xdr:from>
    <xdr:to>
      <xdr:col>12</xdr:col>
      <xdr:colOff>1226256</xdr:colOff>
      <xdr:row>5</xdr:row>
      <xdr:rowOff>109144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39551" y="0"/>
          <a:ext cx="2397830" cy="11378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mendoza/Documents/Antiguo/CONSEJO%20DE%20ENERGIA-ARCHIVO%20DE%20CONTABILIDAD/ARCHIVOS%20CONTABLES/ESTADOS%20FINANCIEROS%20INTERNOS/Estados%20Financieros%20Internos%202021/CNE/5.%20Estados%20financieros%20MAY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.Situacion Finan."/>
      <sheetName val="E.rendimiento Eco."/>
      <sheetName val="FLUJO DE FONDOS "/>
      <sheetName val="Flujo de fondos"/>
      <sheetName val="EEP CNE"/>
      <sheetName val="E.S.F ANEXO"/>
    </sheetNames>
    <sheetDataSet>
      <sheetData sheetId="0">
        <row r="14">
          <cell r="J14">
            <v>0</v>
          </cell>
        </row>
        <row r="15">
          <cell r="J15">
            <v>0</v>
          </cell>
        </row>
        <row r="29">
          <cell r="D29">
            <v>0</v>
          </cell>
        </row>
        <row r="42">
          <cell r="D42">
            <v>0</v>
          </cell>
        </row>
        <row r="45">
          <cell r="D45">
            <v>0</v>
          </cell>
        </row>
        <row r="62">
          <cell r="D62">
            <v>15916.619999999997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AppData/Local/ARCHIVO%20DEL%20ACTIVO%20FIJO%20CNE/ACTIVO%20FIJO%20INSTITUCIONAL/CRUCE%20A%20DICIEMBRE%202014/CRUCE%20ACTIVO%20FIJO%20X%20COMPRAS%20%202014.xlsx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../../../../AppData/Local/ARCHIVO%20DEL%20ACTIVO%20FIJO%20CNE/ACTIVO%20FIJO%20INSTITUCIONAL/CRUCE%20A%20DICIEMBRE%202014/CRUCE%20ACTIVO%20FIJO%20X%20DONACIONES%202014.xlsx" TargetMode="External"/><Relationship Id="rId1" Type="http://schemas.openxmlformats.org/officeDocument/2006/relationships/hyperlink" Target="../../../../AppData/Local/ARCHIVO%20DEL%20ACTIVO%20FIJO%20CNE/ACTIVO%20FIJO%20INSTITUCIONAL/CRUCE%20ACTIVO%20FIJO%20X%20COMPRAS%20%202014.xlsx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../../../../AppData/Local/ARCHIVO%20DEL%20ACTIVO%20FIJO%20CNE/ACTIVO%20FIJO%20INSTITUCIONAL/CRUCE%20A%20DICIEMBRE%202014/CRUCE%20ACTIVO%20FIJO%20X%20COMPRAS%20%202014.xlsx" TargetMode="External"/><Relationship Id="rId4" Type="http://schemas.openxmlformats.org/officeDocument/2006/relationships/hyperlink" Target="../../../../AppData/Local/ARCHIVO%20DEL%20ACTIVO%20FIJO%20CNE/DEPRECIACION%20DEL%20ACTIVO%20FIJO%20INSTITUCIONAL/DEPRECIACION%202014/DEPRECIACION%20Y%20AMORTIZACION%20AL%2030-06-201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72"/>
  <sheetViews>
    <sheetView showGridLines="0" tabSelected="1" topLeftCell="F1" zoomScaleNormal="100" workbookViewId="0">
      <selection activeCell="S58" sqref="S58"/>
    </sheetView>
  </sheetViews>
  <sheetFormatPr baseColWidth="10" defaultRowHeight="15" x14ac:dyDescent="0.25"/>
  <cols>
    <col min="1" max="1" width="2.7109375" customWidth="1"/>
    <col min="2" max="2" width="8.140625" customWidth="1"/>
    <col min="3" max="3" width="45.140625" customWidth="1"/>
    <col min="4" max="4" width="11.28515625" customWidth="1"/>
    <col min="5" max="5" width="14.140625" customWidth="1"/>
    <col min="6" max="6" width="18.28515625" customWidth="1"/>
    <col min="7" max="7" width="4.140625" customWidth="1"/>
    <col min="8" max="8" width="7.28515625" customWidth="1"/>
    <col min="9" max="9" width="37.140625" customWidth="1"/>
    <col min="10" max="10" width="13.140625" customWidth="1"/>
    <col min="11" max="11" width="13.42578125" customWidth="1"/>
    <col min="12" max="12" width="18.85546875" customWidth="1"/>
  </cols>
  <sheetData>
    <row r="1" spans="1:13" ht="17.25" x14ac:dyDescent="0.4">
      <c r="A1" s="390" t="s">
        <v>239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</row>
    <row r="2" spans="1:13" x14ac:dyDescent="0.25">
      <c r="A2" s="392" t="s">
        <v>236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</row>
    <row r="3" spans="1:13" x14ac:dyDescent="0.25">
      <c r="A3" s="396" t="s">
        <v>300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</row>
    <row r="4" spans="1:13" x14ac:dyDescent="0.25">
      <c r="B4" s="13"/>
      <c r="C4" s="395"/>
      <c r="D4" s="395"/>
      <c r="E4" s="395"/>
      <c r="F4" s="395"/>
      <c r="G4" s="395"/>
      <c r="H4" s="395"/>
      <c r="I4" s="395"/>
      <c r="J4" s="50"/>
      <c r="K4" s="13"/>
      <c r="L4" s="13"/>
    </row>
    <row r="5" spans="1:13" x14ac:dyDescent="0.25"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</row>
    <row r="6" spans="1:13" ht="15.75" thickBot="1" x14ac:dyDescent="0.3"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1:13" ht="16.5" thickTop="1" thickBot="1" x14ac:dyDescent="0.3">
      <c r="B7" s="156" t="s">
        <v>91</v>
      </c>
      <c r="C7" s="156" t="s">
        <v>0</v>
      </c>
      <c r="D7" s="156"/>
      <c r="E7" s="156" t="s">
        <v>90</v>
      </c>
      <c r="F7" s="156" t="s">
        <v>1</v>
      </c>
      <c r="G7" s="54"/>
      <c r="H7" s="156" t="s">
        <v>91</v>
      </c>
      <c r="I7" s="156" t="s">
        <v>0</v>
      </c>
      <c r="J7" s="156"/>
      <c r="K7" s="156" t="s">
        <v>90</v>
      </c>
      <c r="L7" s="156" t="s">
        <v>1</v>
      </c>
    </row>
    <row r="8" spans="1:13" ht="17.25" thickTop="1" thickBot="1" x14ac:dyDescent="0.3">
      <c r="B8" s="83">
        <v>2</v>
      </c>
      <c r="C8" s="87" t="s">
        <v>2</v>
      </c>
      <c r="D8" s="84"/>
      <c r="E8" s="85"/>
      <c r="F8" s="85"/>
      <c r="G8" s="86"/>
      <c r="H8" s="83">
        <v>4</v>
      </c>
      <c r="I8" s="87" t="s">
        <v>3</v>
      </c>
      <c r="J8" s="87"/>
      <c r="K8" s="84"/>
      <c r="L8" s="84"/>
    </row>
    <row r="9" spans="1:13" ht="16.5" thickTop="1" thickBot="1" x14ac:dyDescent="0.3">
      <c r="B9" s="221">
        <v>21</v>
      </c>
      <c r="C9" s="222" t="s">
        <v>102</v>
      </c>
      <c r="D9" s="222"/>
      <c r="E9" s="223"/>
      <c r="F9" s="223">
        <f>SUM(E10:E25)</f>
        <v>89180.94</v>
      </c>
      <c r="G9" s="224"/>
      <c r="H9" s="221">
        <v>41</v>
      </c>
      <c r="I9" s="222" t="s">
        <v>108</v>
      </c>
      <c r="J9" s="223"/>
      <c r="K9" s="223"/>
      <c r="L9" s="288">
        <f>SUM(K10:K19)</f>
        <v>86180.94</v>
      </c>
    </row>
    <row r="10" spans="1:13" ht="15.95" customHeight="1" x14ac:dyDescent="0.25">
      <c r="B10" s="93">
        <v>211</v>
      </c>
      <c r="C10" s="94" t="s">
        <v>87</v>
      </c>
      <c r="D10" s="94"/>
      <c r="E10" s="92">
        <f>D12+D13+D14+D15+D16+D17</f>
        <v>14031.96</v>
      </c>
      <c r="G10" s="63"/>
      <c r="H10" s="93">
        <v>412</v>
      </c>
      <c r="I10" s="94" t="s">
        <v>109</v>
      </c>
      <c r="J10" s="94"/>
      <c r="K10" s="92">
        <f>SUM(J11:J14)</f>
        <v>19802.099999999999</v>
      </c>
    </row>
    <row r="11" spans="1:13" ht="15.95" customHeight="1" x14ac:dyDescent="0.25">
      <c r="B11" s="69">
        <v>21109</v>
      </c>
      <c r="C11" s="67" t="s">
        <v>4</v>
      </c>
      <c r="D11" s="67"/>
      <c r="E11" s="70"/>
      <c r="F11" s="67"/>
      <c r="G11" s="63"/>
      <c r="H11" s="298">
        <v>41201</v>
      </c>
      <c r="I11" s="67" t="s">
        <v>260</v>
      </c>
      <c r="J11" s="73">
        <v>12052.98</v>
      </c>
      <c r="L11" s="66"/>
    </row>
    <row r="12" spans="1:13" ht="15.95" customHeight="1" x14ac:dyDescent="0.25">
      <c r="B12" s="64">
        <v>21109001</v>
      </c>
      <c r="C12" s="90" t="s">
        <v>92</v>
      </c>
      <c r="D12" s="61">
        <v>0</v>
      </c>
      <c r="E12" s="66"/>
      <c r="F12" s="70"/>
      <c r="G12" s="63"/>
      <c r="H12" s="317">
        <v>41201</v>
      </c>
      <c r="I12" s="67" t="s">
        <v>222</v>
      </c>
      <c r="J12" s="73">
        <v>7749.12</v>
      </c>
      <c r="L12" s="66"/>
    </row>
    <row r="13" spans="1:13" ht="15.95" customHeight="1" x14ac:dyDescent="0.25">
      <c r="B13" s="64">
        <v>21109001</v>
      </c>
      <c r="C13" s="90" t="s">
        <v>93</v>
      </c>
      <c r="D13" s="61">
        <v>1978.98</v>
      </c>
      <c r="E13" s="66"/>
      <c r="F13" s="70"/>
      <c r="G13" s="63"/>
      <c r="H13" s="69">
        <v>41251</v>
      </c>
      <c r="I13" s="67" t="s">
        <v>269</v>
      </c>
      <c r="J13" s="73">
        <v>0</v>
      </c>
      <c r="L13" s="14"/>
      <c r="M13" s="104"/>
    </row>
    <row r="14" spans="1:13" ht="15.95" customHeight="1" x14ac:dyDescent="0.25">
      <c r="B14" s="64">
        <v>21109001</v>
      </c>
      <c r="C14" s="90" t="s">
        <v>94</v>
      </c>
      <c r="D14" s="128">
        <v>0</v>
      </c>
      <c r="E14" s="66"/>
      <c r="F14" s="70"/>
      <c r="G14" s="63"/>
      <c r="H14" s="360">
        <v>41254</v>
      </c>
      <c r="I14" s="67" t="s">
        <v>80</v>
      </c>
      <c r="J14" s="71">
        <v>0</v>
      </c>
      <c r="L14" s="14"/>
    </row>
    <row r="15" spans="1:13" ht="15.95" customHeight="1" x14ac:dyDescent="0.25">
      <c r="B15" s="64">
        <v>21109001</v>
      </c>
      <c r="C15" s="90" t="s">
        <v>227</v>
      </c>
      <c r="D15" s="128">
        <v>0</v>
      </c>
      <c r="E15" s="66"/>
      <c r="F15" s="70"/>
      <c r="G15" s="63"/>
      <c r="L15" s="14"/>
    </row>
    <row r="16" spans="1:13" ht="15.95" customHeight="1" x14ac:dyDescent="0.25">
      <c r="B16" s="64">
        <v>21109001</v>
      </c>
      <c r="C16" s="90" t="s">
        <v>295</v>
      </c>
      <c r="D16" s="128">
        <v>12052.98</v>
      </c>
      <c r="E16" s="66"/>
      <c r="F16" s="70"/>
      <c r="G16" s="63"/>
      <c r="L16" s="14"/>
    </row>
    <row r="17" spans="2:12" ht="15.95" customHeight="1" x14ac:dyDescent="0.25">
      <c r="B17" s="317">
        <v>21117001</v>
      </c>
      <c r="C17" s="67" t="s">
        <v>279</v>
      </c>
      <c r="D17" s="71">
        <v>0</v>
      </c>
      <c r="E17" s="66"/>
      <c r="F17" s="70"/>
      <c r="G17" s="63"/>
      <c r="L17" s="14"/>
    </row>
    <row r="18" spans="2:12" ht="15.95" customHeight="1" x14ac:dyDescent="0.25">
      <c r="B18" s="367"/>
      <c r="C18" s="67"/>
      <c r="D18" s="73"/>
      <c r="E18" s="66"/>
      <c r="F18" s="70"/>
      <c r="G18" s="63"/>
      <c r="L18" s="14"/>
    </row>
    <row r="19" spans="2:12" ht="15.95" customHeight="1" x14ac:dyDescent="0.25">
      <c r="B19" s="93">
        <v>21151</v>
      </c>
      <c r="C19" s="94" t="s">
        <v>221</v>
      </c>
      <c r="D19" s="96"/>
      <c r="E19" s="97">
        <v>7749.12</v>
      </c>
      <c r="F19" s="70"/>
      <c r="G19" s="63"/>
      <c r="H19" s="93">
        <v>413</v>
      </c>
      <c r="I19" s="94" t="s">
        <v>111</v>
      </c>
      <c r="J19" s="94"/>
      <c r="K19" s="97">
        <f>SUM(J20:J23)</f>
        <v>66378.840000000011</v>
      </c>
    </row>
    <row r="20" spans="2:12" ht="15.95" customHeight="1" x14ac:dyDescent="0.35">
      <c r="B20" s="317"/>
      <c r="C20" s="67"/>
      <c r="D20" s="72"/>
      <c r="E20" s="66"/>
      <c r="F20" s="70"/>
      <c r="G20" s="63"/>
      <c r="H20" s="69">
        <v>41351</v>
      </c>
      <c r="I20" s="67" t="s">
        <v>15</v>
      </c>
      <c r="J20" s="68">
        <v>20711.400000000001</v>
      </c>
      <c r="K20" s="104"/>
    </row>
    <row r="21" spans="2:12" ht="15.95" customHeight="1" x14ac:dyDescent="0.25">
      <c r="B21" s="93">
        <v>212</v>
      </c>
      <c r="C21" s="94" t="s">
        <v>88</v>
      </c>
      <c r="D21" s="96"/>
      <c r="E21" s="97">
        <f>SUM(D22)</f>
        <v>3000</v>
      </c>
      <c r="G21" s="63"/>
      <c r="H21" s="69">
        <v>41354</v>
      </c>
      <c r="I21" s="67" t="s">
        <v>110</v>
      </c>
      <c r="J21" s="68">
        <v>40098.79</v>
      </c>
      <c r="L21" s="66"/>
    </row>
    <row r="22" spans="2:12" ht="15.95" customHeight="1" x14ac:dyDescent="0.25">
      <c r="B22" s="69">
        <v>21201</v>
      </c>
      <c r="C22" s="67" t="s">
        <v>11</v>
      </c>
      <c r="D22" s="74">
        <v>3000</v>
      </c>
      <c r="E22" s="70"/>
      <c r="G22" s="63"/>
      <c r="H22" s="69">
        <v>41355</v>
      </c>
      <c r="I22" s="67" t="s">
        <v>58</v>
      </c>
      <c r="J22" s="73">
        <v>453.98</v>
      </c>
      <c r="L22" s="67"/>
    </row>
    <row r="23" spans="2:12" ht="15.95" customHeight="1" x14ac:dyDescent="0.25">
      <c r="B23" s="69"/>
      <c r="C23" s="67"/>
      <c r="D23" s="68"/>
      <c r="E23" s="70"/>
      <c r="G23" s="63"/>
      <c r="H23" s="69">
        <v>41361</v>
      </c>
      <c r="I23" s="67" t="s">
        <v>26</v>
      </c>
      <c r="J23" s="71">
        <v>5114.67</v>
      </c>
      <c r="L23" s="70"/>
    </row>
    <row r="24" spans="2:12" ht="15.95" customHeight="1" x14ac:dyDescent="0.25">
      <c r="B24" s="93">
        <v>213</v>
      </c>
      <c r="C24" s="94" t="s">
        <v>89</v>
      </c>
      <c r="D24" s="95"/>
      <c r="E24" s="92">
        <f>SUM(D25:D25)</f>
        <v>64399.86</v>
      </c>
      <c r="G24" s="63"/>
      <c r="L24" s="70"/>
    </row>
    <row r="25" spans="2:12" ht="15.95" customHeight="1" x14ac:dyDescent="0.25">
      <c r="B25" s="69">
        <v>21316</v>
      </c>
      <c r="C25" s="67" t="s">
        <v>64</v>
      </c>
      <c r="D25" s="73">
        <v>64399.86</v>
      </c>
      <c r="F25" s="70"/>
      <c r="G25" s="63"/>
    </row>
    <row r="26" spans="2:12" ht="15.95" customHeight="1" x14ac:dyDescent="0.25">
      <c r="B26" s="361"/>
      <c r="C26" s="67"/>
      <c r="D26" s="73"/>
      <c r="G26" s="63"/>
    </row>
    <row r="27" spans="2:12" ht="15.75" thickBot="1" x14ac:dyDescent="0.3">
      <c r="B27" s="305">
        <v>22</v>
      </c>
      <c r="C27" s="306" t="s">
        <v>103</v>
      </c>
      <c r="D27" s="306"/>
      <c r="E27" s="307"/>
      <c r="F27" s="307">
        <f>SUM(E28:E35)</f>
        <v>23525.559999999998</v>
      </c>
      <c r="G27" s="224"/>
      <c r="H27" s="306">
        <v>42</v>
      </c>
      <c r="I27" s="306" t="s">
        <v>112</v>
      </c>
      <c r="J27" s="307"/>
      <c r="K27" s="307"/>
      <c r="L27" s="308">
        <f>SUM(K29)</f>
        <v>0</v>
      </c>
    </row>
    <row r="28" spans="2:12" ht="15.95" customHeight="1" x14ac:dyDescent="0.25">
      <c r="B28" s="93">
        <v>225</v>
      </c>
      <c r="C28" s="94" t="s">
        <v>203</v>
      </c>
      <c r="D28" s="94"/>
      <c r="E28" s="92">
        <f>SUM(D29)</f>
        <v>0</v>
      </c>
      <c r="F28" s="299"/>
      <c r="G28" s="224"/>
      <c r="H28" s="300"/>
      <c r="I28" s="300"/>
      <c r="J28" s="303"/>
      <c r="K28" s="303"/>
      <c r="L28" s="304"/>
    </row>
    <row r="29" spans="2:12" ht="15.95" customHeight="1" x14ac:dyDescent="0.25">
      <c r="B29" s="64">
        <v>22551</v>
      </c>
      <c r="C29" s="90" t="s">
        <v>204</v>
      </c>
      <c r="D29" s="78">
        <v>0</v>
      </c>
      <c r="E29" s="62"/>
      <c r="F29" s="299"/>
      <c r="G29" s="224"/>
      <c r="H29" s="93">
        <v>424</v>
      </c>
      <c r="I29" s="94" t="s">
        <v>113</v>
      </c>
      <c r="J29" s="94"/>
      <c r="K29" s="97">
        <f>SUM(J30)</f>
        <v>0</v>
      </c>
      <c r="L29" s="304"/>
    </row>
    <row r="30" spans="2:12" ht="15.95" customHeight="1" x14ac:dyDescent="0.25">
      <c r="B30" s="301"/>
      <c r="C30" s="302"/>
      <c r="D30" s="302"/>
      <c r="E30" s="299"/>
      <c r="F30" s="299"/>
      <c r="G30" s="224"/>
      <c r="H30" s="69">
        <v>42451</v>
      </c>
      <c r="I30" s="67" t="s">
        <v>63</v>
      </c>
      <c r="J30" s="71">
        <v>0</v>
      </c>
      <c r="L30" s="304"/>
    </row>
    <row r="31" spans="2:12" ht="15.95" customHeight="1" x14ac:dyDescent="0.25">
      <c r="B31" s="93">
        <v>226</v>
      </c>
      <c r="C31" s="94" t="s">
        <v>97</v>
      </c>
      <c r="D31" s="94"/>
      <c r="E31" s="92">
        <f>D32+D33+D34+D35</f>
        <v>23525.559999999998</v>
      </c>
      <c r="G31" s="63"/>
    </row>
    <row r="32" spans="2:12" ht="15.95" customHeight="1" x14ac:dyDescent="0.25">
      <c r="B32" s="64">
        <v>22605</v>
      </c>
      <c r="C32" s="90" t="s">
        <v>230</v>
      </c>
      <c r="D32" s="73">
        <v>4653.67</v>
      </c>
      <c r="E32" s="62"/>
      <c r="G32" s="63"/>
    </row>
    <row r="33" spans="2:13" ht="15.95" customHeight="1" x14ac:dyDescent="0.25">
      <c r="B33" s="64">
        <v>22609</v>
      </c>
      <c r="C33" s="90" t="s">
        <v>273</v>
      </c>
      <c r="D33" s="73">
        <v>1770</v>
      </c>
      <c r="E33" s="62"/>
      <c r="G33" s="63"/>
    </row>
    <row r="34" spans="2:13" ht="15.95" customHeight="1" x14ac:dyDescent="0.25">
      <c r="B34" s="64">
        <v>22615</v>
      </c>
      <c r="C34" s="90" t="s">
        <v>98</v>
      </c>
      <c r="D34" s="73">
        <v>147359.54999999999</v>
      </c>
      <c r="E34" s="62"/>
      <c r="G34" s="63"/>
    </row>
    <row r="35" spans="2:13" ht="15.95" customHeight="1" x14ac:dyDescent="0.25">
      <c r="B35" s="64">
        <v>22699</v>
      </c>
      <c r="C35" s="90" t="s">
        <v>99</v>
      </c>
      <c r="D35" s="73">
        <v>-130257.66</v>
      </c>
      <c r="E35" s="61"/>
      <c r="F35" s="62"/>
      <c r="G35" s="63"/>
      <c r="L35" s="70"/>
    </row>
    <row r="36" spans="2:13" x14ac:dyDescent="0.25">
      <c r="G36" s="63"/>
    </row>
    <row r="37" spans="2:13" ht="15.75" thickBot="1" x14ac:dyDescent="0.3">
      <c r="B37" s="221">
        <v>23</v>
      </c>
      <c r="C37" s="222" t="s">
        <v>104</v>
      </c>
      <c r="D37" s="222"/>
      <c r="E37" s="223"/>
      <c r="F37" s="223">
        <f>SUM(E38)</f>
        <v>2741.52</v>
      </c>
      <c r="G37" s="224"/>
      <c r="H37" s="222">
        <v>81</v>
      </c>
      <c r="I37" s="222" t="s">
        <v>114</v>
      </c>
      <c r="J37" s="223"/>
      <c r="K37" s="223"/>
      <c r="L37" s="289">
        <f>SUM(K38)</f>
        <v>138728.15</v>
      </c>
      <c r="M37" s="89"/>
    </row>
    <row r="38" spans="2:13" ht="15.95" customHeight="1" x14ac:dyDescent="0.25">
      <c r="B38" s="93">
        <v>231</v>
      </c>
      <c r="C38" s="94" t="s">
        <v>100</v>
      </c>
      <c r="D38" s="94"/>
      <c r="E38" s="92">
        <f>SUM(D39:D45)</f>
        <v>2741.52</v>
      </c>
      <c r="G38" s="63"/>
      <c r="H38" s="93">
        <v>811</v>
      </c>
      <c r="I38" s="94" t="s">
        <v>115</v>
      </c>
      <c r="J38" s="94"/>
      <c r="K38" s="92">
        <f>SUM(J39:J45)</f>
        <v>138728.15</v>
      </c>
      <c r="M38" s="105"/>
    </row>
    <row r="39" spans="2:13" ht="15.95" customHeight="1" x14ac:dyDescent="0.25">
      <c r="B39" s="69">
        <v>23101</v>
      </c>
      <c r="C39" s="67" t="s">
        <v>142</v>
      </c>
      <c r="D39" s="68">
        <v>291.89999999999998</v>
      </c>
      <c r="F39" s="70"/>
      <c r="G39" s="63"/>
      <c r="H39" s="69">
        <v>81103</v>
      </c>
      <c r="I39" s="67" t="s">
        <v>74</v>
      </c>
      <c r="J39" s="73">
        <v>105704.47</v>
      </c>
      <c r="L39" s="66"/>
    </row>
    <row r="40" spans="2:13" ht="15.95" customHeight="1" x14ac:dyDescent="0.25">
      <c r="B40" s="149">
        <v>23103</v>
      </c>
      <c r="C40" s="67" t="s">
        <v>66</v>
      </c>
      <c r="D40" s="68">
        <v>1.94</v>
      </c>
      <c r="F40" s="70"/>
      <c r="G40" s="63"/>
      <c r="H40" s="149"/>
      <c r="I40" s="67"/>
      <c r="J40" s="73"/>
      <c r="L40" s="66"/>
    </row>
    <row r="41" spans="2:13" ht="15.95" customHeight="1" x14ac:dyDescent="0.25">
      <c r="B41" s="69">
        <v>23105</v>
      </c>
      <c r="C41" s="67" t="s">
        <v>20</v>
      </c>
      <c r="D41" s="73">
        <v>1312.67</v>
      </c>
      <c r="F41" s="70"/>
      <c r="G41" s="63"/>
      <c r="H41" s="69">
        <v>81107</v>
      </c>
      <c r="I41" s="67" t="s">
        <v>79</v>
      </c>
      <c r="J41" s="73">
        <v>157063.46</v>
      </c>
      <c r="L41" s="70"/>
    </row>
    <row r="42" spans="2:13" ht="15.95" customHeight="1" x14ac:dyDescent="0.25">
      <c r="B42" s="69">
        <v>23109</v>
      </c>
      <c r="C42" s="67" t="s">
        <v>49</v>
      </c>
      <c r="D42" s="73">
        <v>0</v>
      </c>
      <c r="F42" s="70"/>
      <c r="G42" s="63"/>
      <c r="L42" s="67"/>
    </row>
    <row r="43" spans="2:13" ht="15.95" customHeight="1" x14ac:dyDescent="0.25">
      <c r="B43" s="69">
        <v>23113</v>
      </c>
      <c r="C43" s="67" t="s">
        <v>19</v>
      </c>
      <c r="D43" s="73">
        <v>658.32</v>
      </c>
      <c r="F43" s="70"/>
      <c r="G43" s="63"/>
      <c r="H43" s="69">
        <v>81109</v>
      </c>
      <c r="I43" s="67" t="s">
        <v>32</v>
      </c>
      <c r="J43" s="73">
        <v>-124039.78</v>
      </c>
      <c r="L43" s="67"/>
    </row>
    <row r="44" spans="2:13" ht="15.95" customHeight="1" x14ac:dyDescent="0.25">
      <c r="B44" s="69">
        <v>23115</v>
      </c>
      <c r="C44" s="67" t="s">
        <v>23</v>
      </c>
      <c r="D44" s="73">
        <v>476.69</v>
      </c>
      <c r="F44" s="70"/>
      <c r="G44" s="63"/>
      <c r="H44" s="218"/>
      <c r="I44" s="67"/>
      <c r="J44" s="73"/>
      <c r="L44" s="67"/>
    </row>
    <row r="45" spans="2:13" ht="15.95" customHeight="1" x14ac:dyDescent="0.35">
      <c r="B45" s="218">
        <v>23117</v>
      </c>
      <c r="C45" s="67" t="s">
        <v>165</v>
      </c>
      <c r="D45" s="72">
        <v>0</v>
      </c>
      <c r="F45" s="70"/>
      <c r="G45" s="63"/>
      <c r="H45" s="147">
        <v>81111</v>
      </c>
      <c r="I45" s="67" t="s">
        <v>140</v>
      </c>
      <c r="J45" s="71">
        <v>0</v>
      </c>
      <c r="L45" s="67"/>
    </row>
    <row r="46" spans="2:13" ht="16.5" x14ac:dyDescent="0.35">
      <c r="B46" s="69"/>
      <c r="C46" s="67"/>
      <c r="D46" s="72"/>
      <c r="F46" s="70"/>
      <c r="G46" s="63"/>
      <c r="K46" s="67"/>
      <c r="L46" s="67"/>
    </row>
    <row r="47" spans="2:13" ht="15.75" thickBot="1" x14ac:dyDescent="0.3">
      <c r="B47" s="221">
        <v>24</v>
      </c>
      <c r="C47" s="222" t="s">
        <v>105</v>
      </c>
      <c r="D47" s="222"/>
      <c r="E47" s="223"/>
      <c r="F47" s="223">
        <f>SUM(E48)</f>
        <v>153434.54999999993</v>
      </c>
      <c r="G47" s="55"/>
      <c r="H47" s="224"/>
      <c r="I47" s="349"/>
      <c r="J47" s="349"/>
      <c r="K47" s="299"/>
      <c r="L47" s="299"/>
    </row>
    <row r="48" spans="2:13" ht="15.95" customHeight="1" x14ac:dyDescent="0.25">
      <c r="B48" s="93">
        <v>241</v>
      </c>
      <c r="C48" s="94" t="s">
        <v>101</v>
      </c>
      <c r="D48" s="98"/>
      <c r="E48" s="92">
        <f>SUM(D49:D51)</f>
        <v>153434.54999999993</v>
      </c>
      <c r="G48" s="63"/>
      <c r="L48" t="s">
        <v>65</v>
      </c>
    </row>
    <row r="49" spans="2:14" ht="15.95" customHeight="1" x14ac:dyDescent="0.25">
      <c r="B49" s="69">
        <v>24117</v>
      </c>
      <c r="C49" s="67" t="s">
        <v>22</v>
      </c>
      <c r="D49" s="68">
        <v>89578.52</v>
      </c>
      <c r="F49" s="70"/>
      <c r="G49" s="63"/>
    </row>
    <row r="50" spans="2:14" ht="15.95" customHeight="1" x14ac:dyDescent="0.25">
      <c r="B50" s="69">
        <v>24119</v>
      </c>
      <c r="C50" s="67" t="s">
        <v>193</v>
      </c>
      <c r="D50" s="73">
        <v>455620.17</v>
      </c>
      <c r="F50" s="70"/>
      <c r="G50" s="63"/>
    </row>
    <row r="51" spans="2:14" ht="15.95" customHeight="1" x14ac:dyDescent="0.25">
      <c r="B51" s="69">
        <v>24199</v>
      </c>
      <c r="C51" s="67" t="s">
        <v>54</v>
      </c>
      <c r="D51" s="71">
        <v>-391764.14</v>
      </c>
      <c r="F51" s="70"/>
      <c r="G51" s="63"/>
      <c r="H51" s="69"/>
      <c r="I51" s="67"/>
      <c r="J51" s="67"/>
      <c r="K51" s="73"/>
      <c r="L51" s="67"/>
    </row>
    <row r="52" spans="2:14" x14ac:dyDescent="0.25">
      <c r="B52" s="69"/>
      <c r="C52" s="67"/>
      <c r="D52" s="73"/>
      <c r="F52" s="70"/>
      <c r="G52" s="63"/>
      <c r="H52" s="69"/>
      <c r="I52" s="67"/>
      <c r="J52" s="67"/>
      <c r="K52" s="67"/>
      <c r="L52" s="67"/>
    </row>
    <row r="53" spans="2:14" ht="15.75" thickBot="1" x14ac:dyDescent="0.3">
      <c r="B53" s="224"/>
      <c r="C53" s="349"/>
      <c r="D53" s="349"/>
      <c r="E53" s="299"/>
      <c r="F53" s="299"/>
      <c r="G53" s="55"/>
      <c r="H53" s="221"/>
      <c r="I53" s="222" t="s">
        <v>116</v>
      </c>
      <c r="J53" s="222"/>
      <c r="K53" s="223"/>
      <c r="L53" s="223">
        <v>43973.48</v>
      </c>
    </row>
    <row r="54" spans="2:14" ht="15.95" customHeight="1" thickBot="1" x14ac:dyDescent="0.3">
      <c r="B54" s="348"/>
      <c r="C54" s="67"/>
      <c r="D54" s="71"/>
      <c r="F54" s="70"/>
      <c r="G54" s="63"/>
      <c r="H54" s="348"/>
      <c r="I54" s="67"/>
      <c r="J54" s="67"/>
      <c r="K54" s="73"/>
      <c r="L54" s="67"/>
    </row>
    <row r="55" spans="2:14" ht="18" thickTop="1" thickBot="1" x14ac:dyDescent="0.4">
      <c r="B55" s="237"/>
      <c r="C55" s="232" t="s">
        <v>5</v>
      </c>
      <c r="D55" s="232"/>
      <c r="E55" s="233"/>
      <c r="F55" s="230">
        <f>+F9+F27+F37+F47</f>
        <v>268882.56999999995</v>
      </c>
      <c r="G55" s="238"/>
      <c r="H55" s="239"/>
      <c r="I55" s="232" t="s">
        <v>6</v>
      </c>
      <c r="J55" s="232"/>
      <c r="K55" s="233"/>
      <c r="L55" s="230">
        <f>L9+L27+L37+L53</f>
        <v>268882.57</v>
      </c>
      <c r="M55" s="34"/>
      <c r="N55" s="34"/>
    </row>
    <row r="56" spans="2:14" ht="15.75" thickTop="1" x14ac:dyDescent="0.25">
      <c r="B56" s="67"/>
      <c r="C56" s="67"/>
      <c r="D56" s="67"/>
      <c r="E56" s="67"/>
      <c r="F56" s="67"/>
      <c r="G56" s="63"/>
      <c r="H56" s="67"/>
      <c r="I56" s="67"/>
      <c r="J56" s="67"/>
      <c r="K56" s="67"/>
      <c r="L56" s="67"/>
    </row>
    <row r="57" spans="2:14" x14ac:dyDescent="0.25">
      <c r="B57" s="91"/>
      <c r="C57" s="99" t="s">
        <v>27</v>
      </c>
      <c r="D57" s="100"/>
      <c r="E57" s="91"/>
      <c r="F57" s="94"/>
      <c r="G57" s="63"/>
      <c r="H57" s="101"/>
      <c r="I57" s="99" t="s">
        <v>28</v>
      </c>
      <c r="J57" s="99"/>
      <c r="K57" s="91"/>
      <c r="L57" s="91"/>
    </row>
    <row r="58" spans="2:14" x14ac:dyDescent="0.25">
      <c r="B58" s="67"/>
      <c r="C58" s="67"/>
      <c r="D58" s="67"/>
      <c r="E58" s="67"/>
      <c r="F58" s="66"/>
      <c r="G58" s="63"/>
      <c r="H58" s="69"/>
      <c r="I58" s="67"/>
      <c r="J58" s="67"/>
      <c r="K58" s="67"/>
      <c r="L58" s="67"/>
    </row>
    <row r="59" spans="2:14" ht="15.75" thickBot="1" x14ac:dyDescent="0.3">
      <c r="B59" s="221">
        <v>95</v>
      </c>
      <c r="C59" s="222" t="s">
        <v>106</v>
      </c>
      <c r="D59" s="222"/>
      <c r="E59" s="222"/>
      <c r="F59" s="223">
        <f>SUM(D61:D62)</f>
        <v>81259.91</v>
      </c>
      <c r="G59" s="109"/>
      <c r="H59" s="221">
        <v>96</v>
      </c>
      <c r="I59" s="222" t="s">
        <v>107</v>
      </c>
      <c r="J59" s="222"/>
      <c r="K59" s="222"/>
      <c r="L59" s="223">
        <f>+F59</f>
        <v>81259.91</v>
      </c>
    </row>
    <row r="60" spans="2:14" x14ac:dyDescent="0.25">
      <c r="B60" s="64">
        <v>95106</v>
      </c>
      <c r="C60" s="67" t="s">
        <v>248</v>
      </c>
      <c r="D60" s="67"/>
      <c r="E60" s="128"/>
      <c r="F60" s="79"/>
      <c r="G60" s="63"/>
      <c r="H60" s="69">
        <v>96301</v>
      </c>
      <c r="I60" s="67" t="s">
        <v>249</v>
      </c>
      <c r="J60" s="67"/>
      <c r="K60" s="128"/>
      <c r="L60" s="61"/>
    </row>
    <row r="61" spans="2:14" x14ac:dyDescent="0.25">
      <c r="B61" s="64"/>
      <c r="C61" s="67" t="s">
        <v>247</v>
      </c>
      <c r="D61" s="68">
        <f>18069.94-527.21-412.31-111.43-748.58+229-0.01-437.95-105-99+400-340.83</f>
        <v>15916.619999999997</v>
      </c>
      <c r="E61" s="128"/>
      <c r="F61" s="79"/>
      <c r="G61" s="63"/>
      <c r="H61" s="331"/>
      <c r="I61" s="67"/>
      <c r="J61" s="68"/>
      <c r="K61" s="128"/>
      <c r="L61" s="61"/>
    </row>
    <row r="62" spans="2:14" x14ac:dyDescent="0.25">
      <c r="B62" s="64"/>
      <c r="C62" s="67" t="s">
        <v>301</v>
      </c>
      <c r="D62" s="71">
        <f>66463.49-634.47-237.14-2058.5+848+417+59.96+357+250+220.65+489+571.78-1297.78+890+185+184+117.78+85+149.9+381.92+158.49+158.48+419.23+1400+122.5+498.5+354.71-1248.15-930+440+320+130+115+265+60+190+405+115.7+847.5+350+525+1400+190.38-401.8-2290+76.25+162.47-963.85+225-717.9-969.82+421.8+350+350+350+350+350+1116-8586.7+197.75+197.75+197.75+197.75+990+179-67.8-686.64+88.65+57+440.7</f>
        <v>65343.29</v>
      </c>
      <c r="E62" s="128"/>
      <c r="F62" s="79"/>
      <c r="G62" s="63"/>
      <c r="H62" s="331"/>
      <c r="I62" s="67"/>
      <c r="J62" s="73"/>
      <c r="K62" s="128"/>
      <c r="L62" s="61"/>
    </row>
    <row r="63" spans="2:14" ht="15.75" thickBot="1" x14ac:dyDescent="0.3">
      <c r="B63" s="69"/>
      <c r="C63" s="67"/>
      <c r="D63" s="67"/>
      <c r="E63" s="77"/>
      <c r="F63" s="77"/>
      <c r="G63" s="63"/>
      <c r="H63" s="69"/>
      <c r="I63" s="67"/>
      <c r="J63" s="67"/>
      <c r="K63" s="77"/>
      <c r="L63" s="77"/>
    </row>
    <row r="64" spans="2:14" ht="18" thickTop="1" thickBot="1" x14ac:dyDescent="0.4">
      <c r="B64" s="231"/>
      <c r="C64" s="232" t="s">
        <v>29</v>
      </c>
      <c r="D64" s="232"/>
      <c r="E64" s="233"/>
      <c r="F64" s="233">
        <f>SUM(F59:F63)</f>
        <v>81259.91</v>
      </c>
      <c r="G64" s="234"/>
      <c r="H64" s="235"/>
      <c r="I64" s="235" t="s">
        <v>30</v>
      </c>
      <c r="J64" s="235"/>
      <c r="K64" s="233"/>
      <c r="L64" s="236">
        <f>SUM(L59:L63)</f>
        <v>81259.91</v>
      </c>
    </row>
    <row r="65" spans="2:12" ht="15.75" thickTop="1" x14ac:dyDescent="0.25">
      <c r="B65" s="69"/>
      <c r="C65" s="67"/>
      <c r="D65" s="67"/>
      <c r="E65" s="77"/>
      <c r="F65" s="77"/>
      <c r="G65" s="63"/>
      <c r="H65" s="69"/>
      <c r="I65" s="67"/>
      <c r="J65" s="67"/>
      <c r="K65" s="77"/>
      <c r="L65" s="77"/>
    </row>
    <row r="66" spans="2:12" x14ac:dyDescent="0.25">
      <c r="B66" s="387"/>
      <c r="C66" s="67"/>
      <c r="D66" s="67"/>
      <c r="E66" s="77"/>
      <c r="F66" s="77"/>
      <c r="G66" s="63"/>
      <c r="H66" s="387"/>
      <c r="I66" s="67"/>
      <c r="J66" s="67"/>
      <c r="K66" s="77"/>
      <c r="L66" s="77"/>
    </row>
    <row r="67" spans="2:12" x14ac:dyDescent="0.25">
      <c r="B67" s="387"/>
      <c r="C67" s="67"/>
      <c r="D67" s="67"/>
      <c r="E67" s="77"/>
      <c r="F67" s="77"/>
      <c r="G67" s="63"/>
      <c r="H67" s="387"/>
      <c r="I67" s="67"/>
      <c r="J67" s="67"/>
      <c r="K67" s="77"/>
      <c r="L67" s="77"/>
    </row>
    <row r="68" spans="2:12" x14ac:dyDescent="0.25">
      <c r="B68" s="354"/>
      <c r="C68" s="67"/>
      <c r="D68" s="67"/>
      <c r="E68" s="77"/>
      <c r="F68" s="77"/>
      <c r="G68" s="63"/>
      <c r="H68" s="354"/>
      <c r="I68" s="67"/>
      <c r="J68" s="67"/>
      <c r="K68" s="77"/>
      <c r="L68" s="77"/>
    </row>
    <row r="69" spans="2:12" x14ac:dyDescent="0.25">
      <c r="B69" s="67"/>
      <c r="C69" s="67"/>
      <c r="D69" s="67"/>
      <c r="E69" s="67"/>
      <c r="F69" s="67"/>
      <c r="G69" s="67"/>
      <c r="H69" s="69"/>
      <c r="I69" s="67"/>
      <c r="J69" s="67"/>
      <c r="K69" s="77"/>
      <c r="L69" s="77"/>
    </row>
    <row r="70" spans="2:12" x14ac:dyDescent="0.25">
      <c r="B70" s="67"/>
      <c r="C70" s="394" t="s">
        <v>83</v>
      </c>
      <c r="D70" s="394"/>
      <c r="E70" s="394"/>
      <c r="F70" s="56"/>
      <c r="G70" s="56"/>
      <c r="H70" s="56"/>
      <c r="I70" s="102" t="s">
        <v>84</v>
      </c>
      <c r="J70" s="102"/>
      <c r="K70" s="67"/>
      <c r="L70" s="67"/>
    </row>
    <row r="71" spans="2:12" x14ac:dyDescent="0.25">
      <c r="B71" s="67"/>
      <c r="C71" s="393" t="s">
        <v>61</v>
      </c>
      <c r="D71" s="393"/>
      <c r="E71" s="393"/>
      <c r="F71" s="56"/>
      <c r="G71" s="56"/>
      <c r="H71" s="56"/>
      <c r="I71" s="340" t="s">
        <v>256</v>
      </c>
      <c r="J71" s="103"/>
      <c r="K71" s="67"/>
      <c r="L71" s="67"/>
    </row>
    <row r="72" spans="2:12" x14ac:dyDescent="0.25">
      <c r="B72" s="67"/>
      <c r="C72" s="393" t="s">
        <v>206</v>
      </c>
      <c r="D72" s="393"/>
      <c r="E72" s="393"/>
      <c r="F72" s="56"/>
      <c r="G72" s="56"/>
      <c r="H72" s="56"/>
      <c r="I72" s="329" t="s">
        <v>245</v>
      </c>
      <c r="J72" s="103"/>
      <c r="K72" s="67"/>
      <c r="L72" s="67"/>
    </row>
  </sheetData>
  <mergeCells count="7">
    <mergeCell ref="A1:L1"/>
    <mergeCell ref="A2:L2"/>
    <mergeCell ref="C71:E71"/>
    <mergeCell ref="C72:E72"/>
    <mergeCell ref="C70:E70"/>
    <mergeCell ref="C4:I4"/>
    <mergeCell ref="A3:L3"/>
  </mergeCells>
  <printOptions horizontalCentered="1"/>
  <pageMargins left="0.19685039370078741" right="0.19685039370078741" top="0.15748031496062992" bottom="0.19685039370078741" header="0.31496062992125984" footer="0.31496062992125984"/>
  <pageSetup scale="65" orientation="landscape" horizontalDpi="4294967292" r:id="rId1"/>
  <rowBreaks count="1" manualBreakCount="1"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86"/>
  <sheetViews>
    <sheetView showGridLines="0" topLeftCell="F33" zoomScaleNormal="100" workbookViewId="0">
      <selection activeCell="Q33" sqref="Q33"/>
    </sheetView>
  </sheetViews>
  <sheetFormatPr baseColWidth="10" defaultRowHeight="15" x14ac:dyDescent="0.25"/>
  <cols>
    <col min="1" max="1" width="2.7109375" customWidth="1"/>
    <col min="2" max="2" width="8.28515625" customWidth="1"/>
    <col min="3" max="3" width="45.140625" customWidth="1"/>
    <col min="4" max="4" width="14.5703125" customWidth="1"/>
    <col min="5" max="5" width="14" customWidth="1"/>
    <col min="6" max="6" width="19.42578125" customWidth="1"/>
    <col min="7" max="7" width="2.5703125" customWidth="1"/>
    <col min="8" max="8" width="9.140625" customWidth="1"/>
    <col min="9" max="9" width="36.7109375" customWidth="1"/>
    <col min="10" max="10" width="13.7109375" customWidth="1"/>
    <col min="11" max="11" width="37.28515625" customWidth="1"/>
    <col min="12" max="12" width="21.140625" customWidth="1"/>
  </cols>
  <sheetData>
    <row r="1" spans="1:14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9.5" x14ac:dyDescent="0.4">
      <c r="A2" s="390" t="s">
        <v>239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34"/>
    </row>
    <row r="3" spans="1:14" x14ac:dyDescent="0.25">
      <c r="A3" s="392" t="s">
        <v>296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35"/>
    </row>
    <row r="4" spans="1:14" ht="16.5" x14ac:dyDescent="0.3">
      <c r="A4" s="396" t="s">
        <v>302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36"/>
    </row>
    <row r="5" spans="1:14" x14ac:dyDescent="0.25">
      <c r="B5" s="20"/>
      <c r="C5" s="20"/>
      <c r="D5" s="50"/>
      <c r="E5" s="20"/>
      <c r="F5" s="20"/>
      <c r="G5" s="20"/>
      <c r="H5" s="20"/>
      <c r="I5" s="20"/>
      <c r="J5" s="20"/>
      <c r="K5" s="20"/>
    </row>
    <row r="6" spans="1:14" ht="15.75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</row>
    <row r="7" spans="1:14" ht="16.5" thickTop="1" thickBot="1" x14ac:dyDescent="0.3">
      <c r="B7" s="156" t="s">
        <v>91</v>
      </c>
      <c r="C7" s="156" t="s">
        <v>0</v>
      </c>
      <c r="D7" s="156"/>
      <c r="E7" s="156" t="s">
        <v>90</v>
      </c>
      <c r="F7" s="156" t="s">
        <v>1</v>
      </c>
      <c r="G7" s="106"/>
      <c r="H7" s="156" t="s">
        <v>91</v>
      </c>
      <c r="I7" s="156" t="s">
        <v>0</v>
      </c>
      <c r="J7" s="156"/>
      <c r="K7" s="156" t="s">
        <v>90</v>
      </c>
      <c r="L7" s="156" t="s">
        <v>1</v>
      </c>
    </row>
    <row r="8" spans="1:14" ht="17.25" thickTop="1" thickBot="1" x14ac:dyDescent="0.3">
      <c r="B8" s="83">
        <v>83</v>
      </c>
      <c r="C8" s="87" t="s">
        <v>7</v>
      </c>
      <c r="D8" s="87"/>
      <c r="E8" s="84"/>
      <c r="F8" s="85"/>
      <c r="G8" s="88"/>
      <c r="H8" s="83">
        <v>85</v>
      </c>
      <c r="I8" s="87" t="s">
        <v>117</v>
      </c>
      <c r="J8" s="87"/>
      <c r="K8" s="84"/>
      <c r="L8" s="84"/>
    </row>
    <row r="9" spans="1:14" ht="15.75" thickTop="1" x14ac:dyDescent="0.25">
      <c r="B9" s="2"/>
      <c r="C9" s="1"/>
      <c r="D9" s="1"/>
      <c r="E9" s="3"/>
      <c r="F9" s="3"/>
      <c r="G9" s="7"/>
      <c r="H9" s="1"/>
      <c r="I9" s="1"/>
      <c r="J9" s="1"/>
      <c r="K9" s="1"/>
    </row>
    <row r="10" spans="1:14" ht="18" customHeight="1" thickBot="1" x14ac:dyDescent="0.3">
      <c r="B10" s="221">
        <v>833</v>
      </c>
      <c r="C10" s="222" t="s">
        <v>118</v>
      </c>
      <c r="D10" s="222"/>
      <c r="E10" s="223"/>
      <c r="F10" s="341">
        <f>SUM(E11:E29)</f>
        <v>1129863.6799999997</v>
      </c>
      <c r="G10" s="220"/>
      <c r="H10" s="221">
        <v>856</v>
      </c>
      <c r="I10" s="222" t="s">
        <v>123</v>
      </c>
      <c r="J10" s="222"/>
      <c r="K10" s="223"/>
      <c r="L10" s="223">
        <f>SUM(K11)</f>
        <v>1567518.56</v>
      </c>
    </row>
    <row r="11" spans="1:14" ht="18" customHeight="1" x14ac:dyDescent="0.25">
      <c r="B11" s="93">
        <v>83301</v>
      </c>
      <c r="C11" s="94" t="s">
        <v>211</v>
      </c>
      <c r="D11" s="93"/>
      <c r="E11" s="110">
        <f>SUM(D12:D14)</f>
        <v>869127.49</v>
      </c>
      <c r="F11" s="59"/>
      <c r="G11" s="107"/>
      <c r="H11" s="93">
        <v>85605</v>
      </c>
      <c r="I11" s="93" t="s">
        <v>68</v>
      </c>
      <c r="J11" s="93"/>
      <c r="K11" s="110">
        <f>SUM(J12)</f>
        <v>1567518.56</v>
      </c>
      <c r="L11" s="59"/>
    </row>
    <row r="12" spans="1:14" ht="18" customHeight="1" x14ac:dyDescent="0.25">
      <c r="B12" s="69">
        <v>83301001</v>
      </c>
      <c r="C12" s="67" t="s">
        <v>9</v>
      </c>
      <c r="D12" s="73">
        <v>758349.07</v>
      </c>
      <c r="F12" s="61"/>
      <c r="G12" s="75"/>
      <c r="H12" s="69">
        <v>85605896</v>
      </c>
      <c r="I12" s="67" t="s">
        <v>145</v>
      </c>
      <c r="J12" s="71">
        <v>1567518.56</v>
      </c>
      <c r="L12" s="67"/>
    </row>
    <row r="13" spans="1:14" ht="18" customHeight="1" x14ac:dyDescent="0.25">
      <c r="B13" s="69">
        <v>83301003</v>
      </c>
      <c r="C13" s="67" t="s">
        <v>85</v>
      </c>
      <c r="D13" s="73">
        <v>65444.01</v>
      </c>
      <c r="F13" s="61"/>
      <c r="G13" s="75"/>
      <c r="K13" s="77"/>
      <c r="L13" s="67"/>
    </row>
    <row r="14" spans="1:14" ht="18" customHeight="1" thickBot="1" x14ac:dyDescent="0.3">
      <c r="B14" s="69">
        <v>83301007</v>
      </c>
      <c r="C14" s="67" t="s">
        <v>59</v>
      </c>
      <c r="D14" s="71">
        <v>45334.41</v>
      </c>
      <c r="F14" s="61"/>
      <c r="G14" s="75"/>
      <c r="H14" s="221">
        <v>857</v>
      </c>
      <c r="I14" s="222" t="s">
        <v>258</v>
      </c>
      <c r="J14" s="222"/>
      <c r="K14" s="223"/>
      <c r="L14" s="223">
        <f>SUM(K15)</f>
        <v>0</v>
      </c>
    </row>
    <row r="15" spans="1:14" ht="18" customHeight="1" x14ac:dyDescent="0.25">
      <c r="B15" s="69"/>
      <c r="C15" s="67"/>
      <c r="D15" s="67"/>
      <c r="E15" s="68"/>
      <c r="F15" s="61"/>
      <c r="G15" s="75"/>
      <c r="H15" s="93">
        <v>85703</v>
      </c>
      <c r="I15" s="93" t="s">
        <v>259</v>
      </c>
      <c r="J15" s="93"/>
      <c r="K15" s="110">
        <f>SUM(J16)</f>
        <v>0</v>
      </c>
      <c r="L15" s="59"/>
    </row>
    <row r="16" spans="1:14" ht="18" customHeight="1" x14ac:dyDescent="0.25">
      <c r="B16" s="93">
        <v>83303</v>
      </c>
      <c r="C16" s="94" t="s">
        <v>8</v>
      </c>
      <c r="D16" s="93"/>
      <c r="E16" s="110">
        <f>SUM(D17:D19)</f>
        <v>153440</v>
      </c>
      <c r="G16" s="75"/>
      <c r="H16" s="294">
        <v>85703896</v>
      </c>
      <c r="I16" s="67" t="s">
        <v>143</v>
      </c>
      <c r="J16" s="71">
        <v>0</v>
      </c>
      <c r="L16" s="67"/>
      <c r="M16" s="46"/>
      <c r="N16" s="46"/>
    </row>
    <row r="17" spans="2:12" ht="18" customHeight="1" x14ac:dyDescent="0.25">
      <c r="B17" s="310">
        <v>83303001</v>
      </c>
      <c r="C17" s="67" t="s">
        <v>9</v>
      </c>
      <c r="D17" s="73">
        <v>134400</v>
      </c>
      <c r="G17" s="75"/>
      <c r="H17" s="69"/>
      <c r="I17" s="67"/>
      <c r="J17" s="73"/>
      <c r="L17" s="67"/>
    </row>
    <row r="18" spans="2:12" ht="18" customHeight="1" thickBot="1" x14ac:dyDescent="0.3">
      <c r="B18" s="310">
        <v>83303003</v>
      </c>
      <c r="C18" s="67" t="s">
        <v>85</v>
      </c>
      <c r="D18" s="73">
        <v>11200</v>
      </c>
      <c r="G18" s="75"/>
      <c r="H18" s="221">
        <v>859</v>
      </c>
      <c r="I18" s="222" t="s">
        <v>187</v>
      </c>
      <c r="J18" s="222"/>
      <c r="K18" s="223"/>
      <c r="L18" s="223">
        <f>SUM(K19:K22)</f>
        <v>936.5</v>
      </c>
    </row>
    <row r="19" spans="2:12" ht="18" customHeight="1" x14ac:dyDescent="0.25">
      <c r="B19" s="310">
        <v>83303006</v>
      </c>
      <c r="C19" s="67" t="s">
        <v>59</v>
      </c>
      <c r="D19" s="71">
        <v>7840</v>
      </c>
      <c r="G19" s="75"/>
      <c r="H19" s="93">
        <v>85949</v>
      </c>
      <c r="I19" s="93" t="s">
        <v>297</v>
      </c>
      <c r="J19" s="93"/>
      <c r="K19" s="110">
        <f>SUM(J20)</f>
        <v>890</v>
      </c>
      <c r="L19" s="59"/>
    </row>
    <row r="20" spans="2:12" ht="18" customHeight="1" x14ac:dyDescent="0.25">
      <c r="G20" s="75"/>
      <c r="H20" s="345">
        <v>85949001</v>
      </c>
      <c r="I20" s="67" t="s">
        <v>297</v>
      </c>
      <c r="J20" s="71">
        <v>890</v>
      </c>
      <c r="L20" s="67"/>
    </row>
    <row r="21" spans="2:12" ht="18" customHeight="1" x14ac:dyDescent="0.25">
      <c r="B21" s="93">
        <v>83307</v>
      </c>
      <c r="C21" s="94" t="s">
        <v>69</v>
      </c>
      <c r="D21" s="93"/>
      <c r="E21" s="110">
        <f>SUM(D22:D23)</f>
        <v>33355.119999999995</v>
      </c>
      <c r="F21" s="59"/>
      <c r="G21" s="75"/>
      <c r="H21" s="93">
        <v>85955</v>
      </c>
      <c r="I21" s="93" t="s">
        <v>188</v>
      </c>
      <c r="J21" s="93"/>
      <c r="K21" s="110">
        <f>SUM(J22)</f>
        <v>46.5</v>
      </c>
      <c r="L21" s="157"/>
    </row>
    <row r="22" spans="2:12" ht="18" customHeight="1" x14ac:dyDescent="0.25">
      <c r="B22" s="69">
        <v>83307001</v>
      </c>
      <c r="C22" s="67" t="s">
        <v>210</v>
      </c>
      <c r="D22" s="73">
        <v>30655.119999999999</v>
      </c>
      <c r="F22" s="61"/>
      <c r="G22" s="75"/>
      <c r="H22" s="383">
        <v>85955001</v>
      </c>
      <c r="I22" s="67" t="s">
        <v>212</v>
      </c>
      <c r="J22" s="71">
        <v>46.5</v>
      </c>
      <c r="L22" s="158"/>
    </row>
    <row r="23" spans="2:12" ht="18" customHeight="1" x14ac:dyDescent="0.25">
      <c r="B23" s="310">
        <v>83307002</v>
      </c>
      <c r="C23" s="67" t="s">
        <v>10</v>
      </c>
      <c r="D23" s="71">
        <v>2700</v>
      </c>
      <c r="E23" s="68" t="s">
        <v>65</v>
      </c>
      <c r="F23" s="61"/>
      <c r="G23" s="75"/>
      <c r="H23" s="158"/>
      <c r="I23" s="158"/>
      <c r="J23" s="158"/>
      <c r="K23" s="159"/>
      <c r="L23" s="158"/>
    </row>
    <row r="24" spans="2:12" ht="18" customHeight="1" x14ac:dyDescent="0.25">
      <c r="B24" s="310"/>
      <c r="C24" s="67"/>
      <c r="D24" s="67"/>
      <c r="E24" s="68"/>
      <c r="F24" s="61"/>
      <c r="G24" s="75"/>
      <c r="H24" s="160"/>
      <c r="I24" s="63"/>
      <c r="J24" s="128"/>
      <c r="K24" s="89"/>
      <c r="L24" s="63"/>
    </row>
    <row r="25" spans="2:12" ht="18" customHeight="1" x14ac:dyDescent="0.25">
      <c r="B25" s="93">
        <v>83309</v>
      </c>
      <c r="C25" s="94" t="s">
        <v>70</v>
      </c>
      <c r="D25" s="93"/>
      <c r="E25" s="110">
        <f>SUM(D26:D27)</f>
        <v>59756.409999999996</v>
      </c>
      <c r="F25" s="59"/>
      <c r="G25" s="75"/>
      <c r="H25" s="69"/>
      <c r="I25" s="67"/>
      <c r="J25" s="77"/>
      <c r="K25" s="77"/>
      <c r="L25" s="67"/>
    </row>
    <row r="26" spans="2:12" ht="18" customHeight="1" x14ac:dyDescent="0.25">
      <c r="B26" s="69">
        <v>83309001</v>
      </c>
      <c r="C26" s="67" t="s">
        <v>210</v>
      </c>
      <c r="D26" s="73">
        <v>54146.17</v>
      </c>
      <c r="F26" s="61"/>
      <c r="G26" s="75"/>
      <c r="H26" s="69"/>
      <c r="I26" s="67"/>
      <c r="J26" s="77"/>
      <c r="K26" s="77"/>
      <c r="L26" s="67"/>
    </row>
    <row r="27" spans="2:12" ht="18" customHeight="1" x14ac:dyDescent="0.25">
      <c r="B27" s="310">
        <v>83309002</v>
      </c>
      <c r="C27" s="67" t="s">
        <v>10</v>
      </c>
      <c r="D27" s="71">
        <v>5610.24</v>
      </c>
      <c r="E27" s="73"/>
      <c r="F27" s="61"/>
      <c r="G27" s="75"/>
      <c r="H27" s="69"/>
      <c r="I27" s="67"/>
      <c r="J27" s="77"/>
      <c r="K27" s="77"/>
      <c r="L27" s="67"/>
    </row>
    <row r="28" spans="2:12" ht="18" customHeight="1" x14ac:dyDescent="0.25">
      <c r="B28" s="310"/>
      <c r="C28" s="67"/>
      <c r="D28" s="67"/>
      <c r="E28" s="73"/>
      <c r="F28" s="61"/>
      <c r="G28" s="75"/>
      <c r="H28" s="69"/>
      <c r="I28" s="67"/>
      <c r="J28" s="77"/>
      <c r="K28" s="77"/>
      <c r="L28" s="67"/>
    </row>
    <row r="29" spans="2:12" ht="18" customHeight="1" x14ac:dyDescent="0.25">
      <c r="B29" s="93">
        <v>83313</v>
      </c>
      <c r="C29" s="94" t="s">
        <v>86</v>
      </c>
      <c r="D29" s="93"/>
      <c r="E29" s="110">
        <f>SUM(D30:D31)</f>
        <v>14184.66</v>
      </c>
      <c r="F29" s="59"/>
      <c r="G29" s="75"/>
      <c r="H29" s="69"/>
      <c r="I29" s="67"/>
      <c r="J29" s="77"/>
      <c r="K29" s="77"/>
      <c r="L29" s="67"/>
    </row>
    <row r="30" spans="2:12" ht="18" customHeight="1" x14ac:dyDescent="0.25">
      <c r="B30" s="69">
        <v>83313001</v>
      </c>
      <c r="C30" s="67" t="s">
        <v>257</v>
      </c>
      <c r="D30" s="73">
        <v>14184.66</v>
      </c>
      <c r="F30" s="68"/>
      <c r="G30" s="75"/>
      <c r="H30" s="69"/>
      <c r="I30" s="67"/>
      <c r="J30" s="77"/>
      <c r="K30" s="77"/>
      <c r="L30" s="67"/>
    </row>
    <row r="31" spans="2:12" ht="18" customHeight="1" x14ac:dyDescent="0.25">
      <c r="B31" s="362">
        <v>83313002</v>
      </c>
      <c r="C31" s="67" t="s">
        <v>278</v>
      </c>
      <c r="D31" s="73">
        <v>0</v>
      </c>
      <c r="F31" s="68"/>
      <c r="G31" s="75"/>
      <c r="H31" s="362"/>
      <c r="I31" s="67"/>
      <c r="J31" s="77"/>
      <c r="K31" s="77"/>
      <c r="L31" s="67"/>
    </row>
    <row r="32" spans="2:12" ht="18" customHeight="1" x14ac:dyDescent="0.25">
      <c r="G32" s="75"/>
      <c r="H32" s="69"/>
      <c r="I32" s="67"/>
      <c r="J32" s="77"/>
      <c r="K32" s="77"/>
      <c r="L32" s="67"/>
    </row>
    <row r="33" spans="2:12" ht="18" customHeight="1" thickBot="1" x14ac:dyDescent="0.3">
      <c r="B33" s="221">
        <v>834</v>
      </c>
      <c r="C33" s="222" t="s">
        <v>119</v>
      </c>
      <c r="D33" s="222"/>
      <c r="E33" s="223"/>
      <c r="F33" s="223">
        <f>SUM(E34:E48)</f>
        <v>268100.34999999998</v>
      </c>
      <c r="G33" s="75"/>
      <c r="H33" s="69"/>
      <c r="I33" s="67"/>
      <c r="J33" s="77"/>
      <c r="K33" s="77"/>
      <c r="L33" s="67"/>
    </row>
    <row r="34" spans="2:12" ht="18" customHeight="1" x14ac:dyDescent="0.25">
      <c r="B34" s="69">
        <v>83401</v>
      </c>
      <c r="C34" s="67" t="s">
        <v>124</v>
      </c>
      <c r="D34" s="67"/>
      <c r="E34" s="68">
        <v>4364.21</v>
      </c>
      <c r="F34" s="68"/>
      <c r="G34" s="75"/>
      <c r="H34" s="297"/>
      <c r="I34" s="67"/>
      <c r="J34" s="77"/>
      <c r="K34" s="77"/>
      <c r="L34" s="67"/>
    </row>
    <row r="35" spans="2:12" ht="18" customHeight="1" x14ac:dyDescent="0.25">
      <c r="B35" s="69">
        <v>83403</v>
      </c>
      <c r="C35" s="67" t="s">
        <v>66</v>
      </c>
      <c r="D35" s="67"/>
      <c r="E35" s="68">
        <v>1684.83</v>
      </c>
      <c r="F35" s="68"/>
      <c r="G35" s="75"/>
      <c r="H35" s="69"/>
      <c r="I35" s="67"/>
      <c r="J35" s="77"/>
      <c r="K35" s="77"/>
      <c r="L35" s="67"/>
    </row>
    <row r="36" spans="2:12" ht="18" customHeight="1" x14ac:dyDescent="0.25">
      <c r="B36" s="69">
        <v>83405</v>
      </c>
      <c r="C36" s="67" t="s">
        <v>125</v>
      </c>
      <c r="D36" s="67"/>
      <c r="E36" s="68">
        <v>2221.81</v>
      </c>
      <c r="F36" s="68"/>
      <c r="G36" s="75"/>
      <c r="H36" s="69"/>
      <c r="I36" s="67"/>
      <c r="J36" s="77"/>
      <c r="K36" s="77"/>
      <c r="L36" s="67"/>
    </row>
    <row r="37" spans="2:12" ht="18" customHeight="1" x14ac:dyDescent="0.25">
      <c r="B37" s="372">
        <v>83407</v>
      </c>
      <c r="C37" s="67" t="s">
        <v>287</v>
      </c>
      <c r="D37" s="67"/>
      <c r="E37" s="68">
        <v>1099.24</v>
      </c>
      <c r="F37" s="68"/>
      <c r="G37" s="75"/>
      <c r="H37" s="372"/>
      <c r="I37" s="67"/>
      <c r="J37" s="77"/>
      <c r="K37" s="77"/>
      <c r="L37" s="67"/>
    </row>
    <row r="38" spans="2:12" ht="18" customHeight="1" x14ac:dyDescent="0.25">
      <c r="B38" s="69">
        <v>83409</v>
      </c>
      <c r="C38" s="67" t="s">
        <v>49</v>
      </c>
      <c r="D38" s="67"/>
      <c r="E38" s="68">
        <v>3845.41</v>
      </c>
      <c r="F38" s="68"/>
      <c r="G38" s="75"/>
      <c r="H38" s="69"/>
      <c r="I38" s="67"/>
      <c r="J38" s="77"/>
      <c r="K38" s="77"/>
      <c r="L38" s="67"/>
    </row>
    <row r="39" spans="2:12" ht="18" customHeight="1" x14ac:dyDescent="0.25">
      <c r="B39" s="297">
        <v>83411</v>
      </c>
      <c r="C39" s="67" t="s">
        <v>202</v>
      </c>
      <c r="D39" s="67"/>
      <c r="E39" s="68">
        <v>2545.6</v>
      </c>
      <c r="F39" s="68"/>
      <c r="G39" s="75"/>
      <c r="H39" s="69"/>
      <c r="I39" s="67"/>
      <c r="J39" s="77"/>
      <c r="K39" s="77"/>
      <c r="L39" s="67"/>
    </row>
    <row r="40" spans="2:12" ht="18" customHeight="1" x14ac:dyDescent="0.25">
      <c r="B40" s="69">
        <v>83413</v>
      </c>
      <c r="C40" s="67" t="s">
        <v>19</v>
      </c>
      <c r="D40" s="67"/>
      <c r="E40" s="68">
        <v>5603.93</v>
      </c>
      <c r="F40" s="68"/>
      <c r="G40" s="75"/>
      <c r="H40" s="69"/>
      <c r="I40" s="67"/>
      <c r="J40" s="77"/>
      <c r="K40" s="77"/>
      <c r="L40" s="67"/>
    </row>
    <row r="41" spans="2:12" ht="18" customHeight="1" x14ac:dyDescent="0.25">
      <c r="B41" s="69">
        <v>83415</v>
      </c>
      <c r="C41" s="67" t="s">
        <v>23</v>
      </c>
      <c r="D41" s="67"/>
      <c r="E41" s="73">
        <v>6578.7</v>
      </c>
      <c r="F41" s="68"/>
      <c r="G41" s="75"/>
      <c r="H41" s="69"/>
      <c r="I41" s="67"/>
      <c r="J41" s="77"/>
      <c r="K41" s="77"/>
      <c r="L41" s="67"/>
    </row>
    <row r="42" spans="2:12" ht="18" customHeight="1" x14ac:dyDescent="0.25">
      <c r="B42" s="69">
        <v>83417</v>
      </c>
      <c r="C42" s="67" t="s">
        <v>60</v>
      </c>
      <c r="D42" s="67"/>
      <c r="E42" s="73">
        <v>30144.83</v>
      </c>
      <c r="F42" s="68"/>
      <c r="G42" s="75"/>
      <c r="H42" s="69"/>
      <c r="I42" s="67"/>
      <c r="J42" s="77"/>
      <c r="K42" s="77"/>
      <c r="L42" s="67"/>
    </row>
    <row r="43" spans="2:12" ht="18" customHeight="1" x14ac:dyDescent="0.25">
      <c r="B43" s="69">
        <v>83419</v>
      </c>
      <c r="C43" s="67" t="s">
        <v>24</v>
      </c>
      <c r="D43" s="67"/>
      <c r="E43" s="73">
        <v>11784.95</v>
      </c>
      <c r="F43" s="68"/>
      <c r="G43" s="75"/>
      <c r="H43" s="69"/>
      <c r="I43" s="67"/>
      <c r="J43" s="77"/>
      <c r="K43" s="77"/>
      <c r="L43" s="67"/>
    </row>
    <row r="44" spans="2:12" ht="18" customHeight="1" x14ac:dyDescent="0.25">
      <c r="B44" s="69">
        <v>83421</v>
      </c>
      <c r="C44" s="67" t="s">
        <v>21</v>
      </c>
      <c r="D44" s="67"/>
      <c r="E44" s="73">
        <v>37101.629999999997</v>
      </c>
      <c r="F44" s="68"/>
      <c r="G44" s="75"/>
      <c r="H44" s="310"/>
      <c r="I44" s="67"/>
      <c r="J44" s="77"/>
      <c r="K44" s="77"/>
      <c r="L44" s="67"/>
    </row>
    <row r="45" spans="2:12" ht="18" customHeight="1" x14ac:dyDescent="0.25">
      <c r="B45" s="69">
        <v>83423</v>
      </c>
      <c r="C45" s="67" t="s">
        <v>25</v>
      </c>
      <c r="D45" s="67"/>
      <c r="E45" s="73">
        <v>55667.6</v>
      </c>
      <c r="F45" s="68"/>
      <c r="G45" s="75"/>
      <c r="H45" s="310"/>
      <c r="I45" s="67"/>
      <c r="J45" s="77"/>
      <c r="K45" s="77"/>
      <c r="L45" s="67"/>
    </row>
    <row r="46" spans="2:12" ht="18" customHeight="1" x14ac:dyDescent="0.25">
      <c r="B46" s="69">
        <v>83425</v>
      </c>
      <c r="C46" s="67" t="s">
        <v>71</v>
      </c>
      <c r="D46" s="67"/>
      <c r="E46" s="73">
        <v>94920</v>
      </c>
      <c r="F46" s="68"/>
      <c r="G46" s="75"/>
      <c r="H46" s="310"/>
      <c r="I46" s="67"/>
      <c r="J46" s="77"/>
      <c r="K46" s="77"/>
      <c r="L46" s="67"/>
    </row>
    <row r="47" spans="2:12" ht="18" customHeight="1" x14ac:dyDescent="0.25">
      <c r="B47" s="69">
        <v>83427</v>
      </c>
      <c r="C47" s="67" t="s">
        <v>50</v>
      </c>
      <c r="D47" s="67"/>
      <c r="E47" s="73">
        <v>4020.31</v>
      </c>
      <c r="F47" s="68"/>
      <c r="G47" s="75"/>
      <c r="H47" s="310"/>
      <c r="I47" s="67"/>
      <c r="J47" s="77"/>
      <c r="K47" s="77"/>
      <c r="L47" s="67"/>
    </row>
    <row r="48" spans="2:12" ht="18" customHeight="1" x14ac:dyDescent="0.25">
      <c r="B48" s="69">
        <v>83429</v>
      </c>
      <c r="C48" s="67" t="s">
        <v>73</v>
      </c>
      <c r="D48" s="67"/>
      <c r="E48" s="71">
        <v>6517.3</v>
      </c>
      <c r="F48" s="68"/>
      <c r="G48" s="75"/>
      <c r="H48" s="310"/>
      <c r="I48" s="67"/>
      <c r="J48" s="77"/>
      <c r="K48" s="77"/>
      <c r="L48" s="67"/>
    </row>
    <row r="49" spans="2:12" ht="18" customHeight="1" x14ac:dyDescent="0.25">
      <c r="B49" s="310"/>
      <c r="C49" s="67"/>
      <c r="D49" s="67"/>
      <c r="E49" s="73"/>
      <c r="F49" s="68"/>
      <c r="G49" s="75"/>
      <c r="H49" s="69"/>
      <c r="I49" s="67"/>
      <c r="J49" s="77"/>
      <c r="K49" s="77"/>
      <c r="L49" s="67"/>
    </row>
    <row r="50" spans="2:12" ht="18" customHeight="1" x14ac:dyDescent="0.25">
      <c r="B50" s="310"/>
      <c r="C50" s="67"/>
      <c r="D50" s="67"/>
      <c r="E50" s="77"/>
      <c r="F50" s="68"/>
      <c r="G50" s="75"/>
      <c r="H50" s="310"/>
      <c r="I50" s="67"/>
      <c r="J50" s="77"/>
      <c r="K50" s="77"/>
      <c r="L50" s="67"/>
    </row>
    <row r="51" spans="2:12" ht="18" customHeight="1" thickBot="1" x14ac:dyDescent="0.3">
      <c r="B51" s="221">
        <v>835</v>
      </c>
      <c r="C51" s="222" t="s">
        <v>120</v>
      </c>
      <c r="D51" s="222"/>
      <c r="E51" s="223"/>
      <c r="F51" s="223">
        <f>SUM(E52:E54)</f>
        <v>2221.6999999999998</v>
      </c>
      <c r="G51" s="75"/>
      <c r="H51" s="69"/>
      <c r="I51" s="67"/>
      <c r="J51" s="77"/>
      <c r="K51" s="77"/>
      <c r="L51" s="67"/>
    </row>
    <row r="52" spans="2:12" ht="18" customHeight="1" x14ac:dyDescent="0.25">
      <c r="B52" s="69">
        <v>83501</v>
      </c>
      <c r="C52" s="67" t="s">
        <v>194</v>
      </c>
      <c r="D52" s="67"/>
      <c r="E52" s="68">
        <v>0</v>
      </c>
      <c r="F52" s="68"/>
      <c r="G52" s="75"/>
      <c r="H52" s="69"/>
      <c r="I52" s="67"/>
      <c r="J52" s="77"/>
      <c r="K52" s="77"/>
      <c r="L52" s="67"/>
    </row>
    <row r="53" spans="2:12" ht="18" customHeight="1" x14ac:dyDescent="0.25">
      <c r="B53" s="69">
        <v>83507</v>
      </c>
      <c r="C53" s="67" t="s">
        <v>67</v>
      </c>
      <c r="D53" s="67"/>
      <c r="E53" s="73">
        <v>1430.7</v>
      </c>
      <c r="F53" s="68"/>
      <c r="G53" s="75"/>
      <c r="H53" s="69"/>
      <c r="I53" s="67"/>
      <c r="J53" s="77"/>
      <c r="K53" s="77"/>
      <c r="L53" s="67"/>
    </row>
    <row r="54" spans="2:12" ht="18" customHeight="1" x14ac:dyDescent="0.25">
      <c r="B54" s="69">
        <v>83513</v>
      </c>
      <c r="C54" s="67" t="s">
        <v>72</v>
      </c>
      <c r="D54" s="67"/>
      <c r="E54" s="71">
        <v>791</v>
      </c>
      <c r="F54" s="68"/>
      <c r="G54" s="75"/>
      <c r="H54" s="69"/>
      <c r="I54" s="67"/>
      <c r="J54" s="77"/>
      <c r="K54" s="77"/>
      <c r="L54" s="67"/>
    </row>
    <row r="55" spans="2:12" ht="18" customHeight="1" x14ac:dyDescent="0.25">
      <c r="B55" s="69"/>
      <c r="C55" s="67"/>
      <c r="D55" s="67"/>
      <c r="E55" s="76"/>
      <c r="F55" s="68"/>
      <c r="G55" s="75"/>
      <c r="H55" s="69"/>
      <c r="I55" s="67"/>
      <c r="J55" s="77"/>
      <c r="K55" s="77"/>
      <c r="L55" s="67"/>
    </row>
    <row r="56" spans="2:12" ht="18" customHeight="1" thickBot="1" x14ac:dyDescent="0.3">
      <c r="B56" s="221">
        <v>836</v>
      </c>
      <c r="C56" s="222" t="s">
        <v>121</v>
      </c>
      <c r="D56" s="222"/>
      <c r="E56" s="223"/>
      <c r="F56" s="223">
        <f>SUM(E57:E58)</f>
        <v>3130.54</v>
      </c>
      <c r="G56" s="75"/>
      <c r="H56" s="69"/>
      <c r="I56" s="67"/>
      <c r="J56" s="77"/>
      <c r="K56" s="77"/>
      <c r="L56" s="67"/>
    </row>
    <row r="57" spans="2:12" ht="18" customHeight="1" x14ac:dyDescent="0.25">
      <c r="B57" s="69">
        <v>83601</v>
      </c>
      <c r="C57" s="67" t="s">
        <v>126</v>
      </c>
      <c r="D57" s="67"/>
      <c r="E57" s="73">
        <v>226.7</v>
      </c>
      <c r="F57" s="68"/>
      <c r="G57" s="75"/>
      <c r="H57" s="69"/>
      <c r="I57" s="67"/>
      <c r="J57" s="77"/>
      <c r="K57" s="77"/>
      <c r="L57" s="67"/>
    </row>
    <row r="58" spans="2:12" ht="18" customHeight="1" x14ac:dyDescent="0.25">
      <c r="B58" s="69">
        <v>83603</v>
      </c>
      <c r="C58" s="67" t="s">
        <v>127</v>
      </c>
      <c r="D58" s="67"/>
      <c r="E58" s="71">
        <v>2903.84</v>
      </c>
      <c r="F58" s="68"/>
      <c r="G58" s="75"/>
      <c r="H58" s="69"/>
      <c r="I58" s="67"/>
      <c r="J58" s="77"/>
      <c r="K58" s="77"/>
      <c r="L58" s="67"/>
    </row>
    <row r="59" spans="2:12" ht="18" customHeight="1" x14ac:dyDescent="0.25">
      <c r="B59" s="69"/>
      <c r="C59" s="67"/>
      <c r="D59" s="67"/>
      <c r="E59" s="76"/>
      <c r="F59" s="68"/>
      <c r="G59" s="75"/>
      <c r="H59" s="69"/>
      <c r="I59" s="67"/>
      <c r="J59" s="77"/>
      <c r="K59" s="77"/>
      <c r="L59" s="67"/>
    </row>
    <row r="60" spans="2:12" ht="18" customHeight="1" thickBot="1" x14ac:dyDescent="0.3">
      <c r="B60" s="221">
        <v>838</v>
      </c>
      <c r="C60" s="222" t="s">
        <v>122</v>
      </c>
      <c r="D60" s="222"/>
      <c r="E60" s="223"/>
      <c r="F60" s="223">
        <f>SUM(E61:E65)</f>
        <v>121118.81</v>
      </c>
      <c r="G60" s="75"/>
      <c r="H60" s="69"/>
      <c r="I60" s="67"/>
      <c r="J60" s="77"/>
      <c r="K60" s="77"/>
      <c r="L60" s="67"/>
    </row>
    <row r="61" spans="2:12" ht="18" customHeight="1" x14ac:dyDescent="0.25">
      <c r="B61" s="69">
        <v>83805</v>
      </c>
      <c r="C61" s="67" t="s">
        <v>294</v>
      </c>
      <c r="D61" s="67"/>
      <c r="E61" s="73">
        <v>0</v>
      </c>
      <c r="F61" s="68"/>
      <c r="G61" s="75"/>
      <c r="H61" s="69"/>
      <c r="I61" s="67"/>
      <c r="J61" s="77"/>
      <c r="K61" s="77"/>
      <c r="L61" s="67"/>
    </row>
    <row r="62" spans="2:12" ht="18" customHeight="1" x14ac:dyDescent="0.25">
      <c r="B62" s="333">
        <v>83806</v>
      </c>
      <c r="C62" s="67" t="s">
        <v>283</v>
      </c>
      <c r="D62" s="67"/>
      <c r="E62" s="73">
        <v>0</v>
      </c>
      <c r="F62" s="68"/>
      <c r="G62" s="75"/>
      <c r="H62" s="333"/>
      <c r="I62" s="67"/>
      <c r="J62" s="77"/>
      <c r="K62" s="77"/>
      <c r="L62" s="67"/>
    </row>
    <row r="63" spans="2:12" ht="18" customHeight="1" x14ac:dyDescent="0.25">
      <c r="B63" s="328">
        <v>83811</v>
      </c>
      <c r="C63" s="67" t="s">
        <v>76</v>
      </c>
      <c r="D63" s="67"/>
      <c r="E63" s="73">
        <v>93489.7</v>
      </c>
      <c r="F63" s="68"/>
      <c r="G63" s="75"/>
      <c r="H63" s="328"/>
      <c r="I63" s="67"/>
      <c r="J63" s="77"/>
      <c r="K63" s="77"/>
      <c r="L63" s="67"/>
    </row>
    <row r="64" spans="2:12" ht="18" customHeight="1" x14ac:dyDescent="0.25">
      <c r="B64" s="69">
        <v>83815</v>
      </c>
      <c r="C64" s="67" t="s">
        <v>77</v>
      </c>
      <c r="D64" s="67"/>
      <c r="E64" s="71">
        <v>27629.11</v>
      </c>
      <c r="F64" s="77"/>
      <c r="G64" s="75"/>
      <c r="H64" s="69"/>
      <c r="I64" s="67"/>
      <c r="J64" s="77"/>
      <c r="K64" s="77"/>
      <c r="L64" s="67"/>
    </row>
    <row r="65" spans="2:13" ht="18" customHeight="1" x14ac:dyDescent="0.25">
      <c r="B65" s="69"/>
      <c r="C65" s="67"/>
      <c r="D65" s="67"/>
      <c r="E65" s="76"/>
      <c r="F65" s="77"/>
      <c r="G65" s="75"/>
      <c r="H65" s="69"/>
      <c r="I65" s="67"/>
      <c r="J65" s="77"/>
      <c r="K65" s="77"/>
      <c r="L65" s="67"/>
    </row>
    <row r="66" spans="2:13" ht="18" customHeight="1" thickBot="1" x14ac:dyDescent="0.3">
      <c r="B66" s="221">
        <v>839</v>
      </c>
      <c r="C66" s="222" t="s">
        <v>271</v>
      </c>
      <c r="D66" s="222"/>
      <c r="E66" s="223"/>
      <c r="F66" s="223">
        <f>SUM(E67:E72)</f>
        <v>46.5</v>
      </c>
      <c r="G66" s="75"/>
      <c r="H66" s="359"/>
      <c r="I66" s="67"/>
      <c r="J66" s="77"/>
      <c r="K66" s="77"/>
      <c r="L66" s="67"/>
    </row>
    <row r="67" spans="2:13" ht="18" customHeight="1" x14ac:dyDescent="0.25">
      <c r="B67" s="359">
        <v>83955</v>
      </c>
      <c r="C67" s="67" t="s">
        <v>272</v>
      </c>
      <c r="D67" s="67"/>
      <c r="E67" s="73">
        <v>46.5</v>
      </c>
      <c r="F67" s="68"/>
      <c r="G67" s="75"/>
      <c r="H67" s="359"/>
      <c r="I67" s="67"/>
      <c r="J67" s="77"/>
      <c r="K67" s="77"/>
      <c r="L67" s="67"/>
    </row>
    <row r="68" spans="2:13" ht="18" customHeight="1" x14ac:dyDescent="0.25">
      <c r="B68" s="359"/>
      <c r="C68" s="67"/>
      <c r="D68" s="67"/>
      <c r="E68" s="73"/>
      <c r="F68" s="68"/>
      <c r="G68" s="75"/>
      <c r="H68" s="359"/>
      <c r="I68" s="67"/>
      <c r="J68" s="77"/>
      <c r="K68" s="77"/>
      <c r="L68" s="67"/>
    </row>
    <row r="69" spans="2:13" ht="15.75" thickBot="1" x14ac:dyDescent="0.3">
      <c r="B69" s="294"/>
      <c r="C69" s="67"/>
      <c r="D69" s="67"/>
      <c r="E69" s="76"/>
      <c r="F69" s="77"/>
      <c r="G69" s="75"/>
      <c r="H69" s="294"/>
      <c r="I69" s="67"/>
      <c r="J69" s="77"/>
      <c r="K69" s="77"/>
      <c r="L69" s="67"/>
    </row>
    <row r="70" spans="2:13" ht="18" thickTop="1" thickBot="1" x14ac:dyDescent="0.4">
      <c r="B70" s="226"/>
      <c r="C70" s="397" t="s">
        <v>261</v>
      </c>
      <c r="D70" s="397"/>
      <c r="E70" s="397"/>
      <c r="F70" s="227">
        <f>SUM(F9:F69)</f>
        <v>1524481.5799999998</v>
      </c>
      <c r="G70" s="228"/>
      <c r="H70" s="229"/>
      <c r="I70" s="397" t="s">
        <v>55</v>
      </c>
      <c r="J70" s="397"/>
      <c r="K70" s="230"/>
      <c r="L70" s="230">
        <f>SUM(L10:L32)</f>
        <v>1568455.06</v>
      </c>
    </row>
    <row r="71" spans="2:13" ht="15.75" thickTop="1" x14ac:dyDescent="0.25">
      <c r="B71" s="69"/>
      <c r="C71" s="67"/>
      <c r="D71" s="67"/>
      <c r="E71" s="67"/>
      <c r="F71" s="67"/>
      <c r="G71" s="63"/>
      <c r="H71" s="75"/>
      <c r="I71" s="67"/>
      <c r="J71" s="67"/>
      <c r="K71" s="67"/>
      <c r="L71" s="67"/>
    </row>
    <row r="72" spans="2:13" x14ac:dyDescent="0.25">
      <c r="B72" s="69"/>
      <c r="C72" s="66" t="s">
        <v>116</v>
      </c>
      <c r="D72" s="66"/>
      <c r="E72" s="66"/>
      <c r="F72" s="108">
        <f>'E.Situacion Finan.'!L53</f>
        <v>43973.48</v>
      </c>
      <c r="G72" s="63"/>
      <c r="H72" s="75"/>
      <c r="I72" s="66" t="s">
        <v>116</v>
      </c>
      <c r="J72" s="108"/>
      <c r="L72" s="108"/>
    </row>
    <row r="73" spans="2:13" ht="15.75" thickBot="1" x14ac:dyDescent="0.3">
      <c r="B73" s="69"/>
      <c r="C73" s="67"/>
      <c r="D73" s="67"/>
      <c r="E73" s="77"/>
      <c r="F73" s="67"/>
      <c r="G73" s="144"/>
      <c r="H73" s="77"/>
      <c r="I73" s="77"/>
      <c r="J73" s="67"/>
      <c r="K73" s="77"/>
      <c r="L73" s="67"/>
    </row>
    <row r="74" spans="2:13" ht="18" thickTop="1" thickBot="1" x14ac:dyDescent="0.4">
      <c r="B74" s="226"/>
      <c r="C74" s="397" t="s">
        <v>51</v>
      </c>
      <c r="D74" s="397"/>
      <c r="E74" s="397"/>
      <c r="F74" s="227">
        <f>SUM(F70:F72)</f>
        <v>1568455.0599999998</v>
      </c>
      <c r="G74" s="228"/>
      <c r="H74" s="229"/>
      <c r="I74" s="397" t="s">
        <v>52</v>
      </c>
      <c r="J74" s="397"/>
      <c r="K74" s="230"/>
      <c r="L74" s="230">
        <f>L70+L72</f>
        <v>1568455.06</v>
      </c>
      <c r="M74" s="34"/>
    </row>
    <row r="75" spans="2:13" ht="15.75" thickTop="1" x14ac:dyDescent="0.25">
      <c r="B75" s="398" t="s">
        <v>144</v>
      </c>
      <c r="C75" s="398"/>
      <c r="D75" s="398"/>
      <c r="E75" s="398"/>
      <c r="F75" s="398"/>
      <c r="G75" s="398"/>
      <c r="H75" s="398"/>
      <c r="I75" s="398"/>
      <c r="J75" s="67"/>
      <c r="K75" s="67"/>
      <c r="L75" s="67"/>
    </row>
    <row r="76" spans="2:13" x14ac:dyDescent="0.25">
      <c r="B76" s="398"/>
      <c r="C76" s="398"/>
      <c r="D76" s="398"/>
      <c r="E76" s="398"/>
      <c r="F76" s="398"/>
      <c r="G76" s="398"/>
      <c r="H76" s="398"/>
      <c r="I76" s="398"/>
      <c r="J76" s="67"/>
      <c r="K76" s="67"/>
      <c r="L76" s="67"/>
    </row>
    <row r="77" spans="2:13" x14ac:dyDescent="0.25">
      <c r="B77" s="398"/>
      <c r="C77" s="398"/>
      <c r="D77" s="398"/>
      <c r="E77" s="398"/>
      <c r="F77" s="398"/>
      <c r="G77" s="398"/>
      <c r="H77" s="398"/>
      <c r="I77" s="398"/>
      <c r="J77" s="57"/>
      <c r="K77" s="57"/>
      <c r="L77" s="57"/>
    </row>
    <row r="78" spans="2:13" x14ac:dyDescent="0.25">
      <c r="B78" s="5"/>
      <c r="C78" s="5"/>
      <c r="D78" s="5"/>
      <c r="E78" s="6"/>
      <c r="H78" s="4"/>
    </row>
    <row r="79" spans="2:13" x14ac:dyDescent="0.25">
      <c r="B79" s="5"/>
      <c r="C79" s="5"/>
      <c r="D79" s="5"/>
      <c r="E79" s="6"/>
      <c r="H79" s="4"/>
    </row>
    <row r="80" spans="2:13" x14ac:dyDescent="0.25">
      <c r="B80" s="5"/>
      <c r="C80" s="5"/>
      <c r="D80" s="5"/>
      <c r="E80" s="6"/>
      <c r="F80" s="326"/>
      <c r="H80" s="4"/>
    </row>
    <row r="81" spans="3:9" x14ac:dyDescent="0.25">
      <c r="C81" s="394" t="s">
        <v>84</v>
      </c>
      <c r="D81" s="394"/>
      <c r="E81" s="394"/>
      <c r="F81" s="56"/>
      <c r="G81" s="56"/>
      <c r="H81" s="56"/>
      <c r="I81" s="102" t="s">
        <v>84</v>
      </c>
    </row>
    <row r="82" spans="3:9" x14ac:dyDescent="0.25">
      <c r="C82" s="393" t="s">
        <v>62</v>
      </c>
      <c r="D82" s="393"/>
      <c r="E82" s="393"/>
      <c r="F82" s="56"/>
      <c r="G82" s="56"/>
      <c r="H82" s="56"/>
      <c r="I82" s="340" t="s">
        <v>256</v>
      </c>
    </row>
    <row r="83" spans="3:9" x14ac:dyDescent="0.25">
      <c r="C83" s="393" t="s">
        <v>207</v>
      </c>
      <c r="D83" s="393"/>
      <c r="E83" s="393"/>
      <c r="F83" s="56"/>
      <c r="G83" s="56"/>
      <c r="H83" s="56"/>
      <c r="I83" s="329" t="s">
        <v>245</v>
      </c>
    </row>
    <row r="84" spans="3:9" x14ac:dyDescent="0.25">
      <c r="F84" s="32"/>
    </row>
    <row r="85" spans="3:9" x14ac:dyDescent="0.25">
      <c r="F85" s="32"/>
    </row>
    <row r="86" spans="3:9" x14ac:dyDescent="0.25">
      <c r="F86" s="32"/>
    </row>
  </sheetData>
  <mergeCells count="13">
    <mergeCell ref="A2:K2"/>
    <mergeCell ref="A3:K3"/>
    <mergeCell ref="A4:K4"/>
    <mergeCell ref="C82:E82"/>
    <mergeCell ref="C83:E83"/>
    <mergeCell ref="I70:J70"/>
    <mergeCell ref="I74:J74"/>
    <mergeCell ref="B75:I75"/>
    <mergeCell ref="B76:I76"/>
    <mergeCell ref="B77:I77"/>
    <mergeCell ref="C81:E81"/>
    <mergeCell ref="C74:E74"/>
    <mergeCell ref="C70:E70"/>
  </mergeCells>
  <printOptions horizontalCentered="1"/>
  <pageMargins left="0.31496062992125984" right="0.31496062992125984" top="0.39370078740157483" bottom="0.35433070866141736" header="0.31496062992125984" footer="0.31496062992125984"/>
  <pageSetup scale="58" orientation="landscape" horizontalDpi="4294967292" r:id="rId1"/>
  <rowBreaks count="1" manualBreakCount="1">
    <brk id="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I61"/>
  <sheetViews>
    <sheetView showGridLines="0" topLeftCell="A10" zoomScaleNormal="100" workbookViewId="0">
      <selection activeCell="H26" sqref="H26"/>
    </sheetView>
  </sheetViews>
  <sheetFormatPr baseColWidth="10" defaultRowHeight="15" x14ac:dyDescent="0.25"/>
  <cols>
    <col min="1" max="1" width="8.85546875" customWidth="1"/>
    <col min="2" max="2" width="47.5703125" customWidth="1"/>
    <col min="3" max="3" width="20" customWidth="1"/>
    <col min="4" max="4" width="2.5703125" customWidth="1"/>
    <col min="5" max="5" width="22" customWidth="1"/>
    <col min="6" max="6" width="6" customWidth="1"/>
    <col min="7" max="7" width="3.28515625" customWidth="1"/>
  </cols>
  <sheetData>
    <row r="2" spans="2:9" ht="18.75" x14ac:dyDescent="0.4">
      <c r="B2" s="51"/>
      <c r="C2" s="51"/>
      <c r="D2" s="51"/>
      <c r="E2" s="51"/>
      <c r="F2" s="51"/>
      <c r="G2" s="51"/>
      <c r="H2" s="51"/>
      <c r="I2" s="51"/>
    </row>
    <row r="3" spans="2:9" ht="18.75" x14ac:dyDescent="0.4">
      <c r="B3" s="399" t="s">
        <v>239</v>
      </c>
      <c r="C3" s="399"/>
      <c r="D3" s="321"/>
      <c r="E3" s="321"/>
      <c r="F3" s="321"/>
      <c r="G3" s="52"/>
      <c r="H3" s="52"/>
      <c r="I3" s="52"/>
    </row>
    <row r="4" spans="2:9" ht="16.5" x14ac:dyDescent="0.3">
      <c r="B4" s="403" t="s">
        <v>53</v>
      </c>
      <c r="C4" s="403"/>
      <c r="D4" s="322"/>
      <c r="E4" s="322"/>
      <c r="F4" s="322"/>
      <c r="G4" s="53"/>
      <c r="H4" s="53"/>
      <c r="I4" s="53"/>
    </row>
    <row r="5" spans="2:9" x14ac:dyDescent="0.25">
      <c r="B5" s="400" t="s">
        <v>302</v>
      </c>
      <c r="C5" s="404"/>
      <c r="D5" s="323"/>
      <c r="E5" s="323"/>
      <c r="F5" s="323"/>
    </row>
    <row r="6" spans="2:9" x14ac:dyDescent="0.25">
      <c r="B6" s="402"/>
      <c r="C6" s="402"/>
      <c r="D6" s="402"/>
      <c r="E6" s="402"/>
      <c r="F6" s="323"/>
    </row>
    <row r="7" spans="2:9" x14ac:dyDescent="0.25">
      <c r="B7" s="22"/>
      <c r="C7" s="43"/>
      <c r="D7" s="216"/>
      <c r="E7" s="22"/>
      <c r="F7" s="22"/>
    </row>
    <row r="8" spans="2:9" ht="15.75" thickBot="1" x14ac:dyDescent="0.3">
      <c r="D8" s="351"/>
    </row>
    <row r="9" spans="2:9" ht="16.5" thickTop="1" thickBot="1" x14ac:dyDescent="0.3">
      <c r="B9" s="373" t="s">
        <v>41</v>
      </c>
      <c r="C9" s="374" t="s">
        <v>146</v>
      </c>
      <c r="D9" s="350"/>
      <c r="E9" s="352" t="s">
        <v>42</v>
      </c>
      <c r="F9" s="21"/>
    </row>
    <row r="10" spans="2:9" ht="15.75" thickTop="1" x14ac:dyDescent="0.25">
      <c r="B10" s="8"/>
      <c r="C10" s="363"/>
      <c r="D10" s="364"/>
      <c r="E10" s="376"/>
      <c r="F10" s="10"/>
    </row>
    <row r="11" spans="2:9" ht="15.75" thickBot="1" x14ac:dyDescent="0.3">
      <c r="B11" s="240" t="s">
        <v>128</v>
      </c>
      <c r="C11" s="365">
        <f>SUM(C13)</f>
        <v>35940.18</v>
      </c>
      <c r="D11" s="365"/>
      <c r="E11" s="252">
        <f>SUM(E13)</f>
        <v>35940.18</v>
      </c>
      <c r="F11" s="10"/>
    </row>
    <row r="12" spans="2:9" x14ac:dyDescent="0.25">
      <c r="B12" s="111"/>
      <c r="C12" s="113"/>
      <c r="D12" s="115">
        <v>0.84</v>
      </c>
      <c r="E12" s="113"/>
      <c r="F12" s="10"/>
    </row>
    <row r="13" spans="2:9" x14ac:dyDescent="0.25">
      <c r="B13" s="67" t="s">
        <v>128</v>
      </c>
      <c r="C13" s="117">
        <v>35940.18</v>
      </c>
      <c r="D13" s="126"/>
      <c r="E13" s="117">
        <v>35940.18</v>
      </c>
      <c r="F13" s="10"/>
    </row>
    <row r="14" spans="2:9" x14ac:dyDescent="0.25">
      <c r="B14" s="8"/>
      <c r="C14" s="114"/>
      <c r="D14" s="244"/>
      <c r="E14" s="114"/>
      <c r="F14" s="10"/>
    </row>
    <row r="15" spans="2:9" x14ac:dyDescent="0.25">
      <c r="B15" s="8"/>
      <c r="C15" s="114"/>
      <c r="D15" s="244"/>
      <c r="E15" s="114"/>
      <c r="F15" s="10"/>
    </row>
    <row r="16" spans="2:9" ht="15.75" thickBot="1" x14ac:dyDescent="0.3">
      <c r="B16" s="240" t="s">
        <v>43</v>
      </c>
      <c r="C16" s="241">
        <f>+C18-C21</f>
        <v>-25397.840000000084</v>
      </c>
      <c r="D16" s="241"/>
      <c r="E16" s="388">
        <f>+E18-E21</f>
        <v>-25396.699999999953</v>
      </c>
      <c r="F16" s="10"/>
    </row>
    <row r="17" spans="2:6" x14ac:dyDescent="0.25">
      <c r="B17" s="8"/>
      <c r="C17" s="114"/>
      <c r="D17" s="244"/>
      <c r="E17" s="114"/>
      <c r="F17" s="10"/>
    </row>
    <row r="18" spans="2:6" x14ac:dyDescent="0.25">
      <c r="B18" s="67" t="s">
        <v>44</v>
      </c>
      <c r="C18" s="117">
        <v>1554212.24</v>
      </c>
      <c r="D18" s="126"/>
      <c r="E18" s="117">
        <v>1404440.7</v>
      </c>
      <c r="F18" s="10"/>
    </row>
    <row r="19" spans="2:6" x14ac:dyDescent="0.25">
      <c r="B19" s="82" t="s">
        <v>45</v>
      </c>
      <c r="C19" s="117"/>
      <c r="D19" s="126"/>
      <c r="E19" s="117"/>
      <c r="F19" s="10"/>
    </row>
    <row r="20" spans="2:6" x14ac:dyDescent="0.25">
      <c r="B20" s="67"/>
      <c r="C20" s="117"/>
      <c r="D20" s="126"/>
      <c r="E20" s="117"/>
      <c r="F20" s="10"/>
    </row>
    <row r="21" spans="2:6" x14ac:dyDescent="0.25">
      <c r="B21" s="67" t="s">
        <v>46</v>
      </c>
      <c r="C21" s="117">
        <v>1579610.08</v>
      </c>
      <c r="D21" s="126"/>
      <c r="E21" s="117">
        <v>1429837.4</v>
      </c>
      <c r="F21" s="10"/>
    </row>
    <row r="22" spans="2:6" x14ac:dyDescent="0.25">
      <c r="B22" s="8"/>
      <c r="C22" s="114"/>
      <c r="D22" s="244"/>
      <c r="E22" s="114"/>
      <c r="F22" s="10"/>
    </row>
    <row r="23" spans="2:6" x14ac:dyDescent="0.25">
      <c r="B23" s="8"/>
      <c r="C23" s="114"/>
      <c r="D23" s="244"/>
      <c r="E23" s="114"/>
      <c r="F23" s="10"/>
    </row>
    <row r="24" spans="2:6" ht="15.75" thickBot="1" x14ac:dyDescent="0.3">
      <c r="B24" s="240" t="s">
        <v>43</v>
      </c>
      <c r="C24" s="241">
        <f>+C26-C29</f>
        <v>11238.739999999998</v>
      </c>
      <c r="D24" s="241">
        <v>20486.91</v>
      </c>
      <c r="E24" s="388">
        <f>+E26-E29</f>
        <v>11238.74</v>
      </c>
      <c r="F24" s="10"/>
    </row>
    <row r="25" spans="2:6" x14ac:dyDescent="0.25">
      <c r="B25" s="8"/>
      <c r="C25" s="114"/>
      <c r="D25" s="244"/>
      <c r="E25" s="114"/>
      <c r="F25" s="10"/>
    </row>
    <row r="26" spans="2:6" x14ac:dyDescent="0.25">
      <c r="B26" s="67" t="s">
        <v>47</v>
      </c>
      <c r="C26" s="117">
        <v>23227.35</v>
      </c>
      <c r="D26" s="126"/>
      <c r="E26" s="117">
        <v>22997.41</v>
      </c>
      <c r="F26" s="10"/>
    </row>
    <row r="27" spans="2:6" x14ac:dyDescent="0.25">
      <c r="B27" s="82" t="s">
        <v>45</v>
      </c>
      <c r="C27" s="117"/>
      <c r="D27" s="126"/>
      <c r="E27" s="117"/>
      <c r="F27" s="10"/>
    </row>
    <row r="28" spans="2:6" x14ac:dyDescent="0.25">
      <c r="B28" s="67"/>
      <c r="C28" s="117"/>
      <c r="D28" s="126"/>
      <c r="E28" s="117"/>
      <c r="F28" s="10"/>
    </row>
    <row r="29" spans="2:6" x14ac:dyDescent="0.25">
      <c r="B29" s="67" t="s">
        <v>48</v>
      </c>
      <c r="C29" s="117">
        <v>11988.61</v>
      </c>
      <c r="D29" s="126"/>
      <c r="E29" s="117">
        <v>11758.67</v>
      </c>
      <c r="F29" s="10"/>
    </row>
    <row r="30" spans="2:6" x14ac:dyDescent="0.25">
      <c r="B30" s="60"/>
      <c r="C30" s="118"/>
      <c r="D30" s="245"/>
      <c r="E30" s="118"/>
      <c r="F30" s="30"/>
    </row>
    <row r="31" spans="2:6" x14ac:dyDescent="0.25">
      <c r="B31" s="8"/>
      <c r="C31" s="114"/>
      <c r="D31" s="244"/>
      <c r="E31" s="114"/>
      <c r="F31" s="10"/>
    </row>
    <row r="32" spans="2:6" ht="15.75" thickBot="1" x14ac:dyDescent="0.3">
      <c r="B32" s="8"/>
      <c r="C32" s="114"/>
      <c r="D32" s="244"/>
      <c r="E32" s="389"/>
      <c r="F32" s="10"/>
    </row>
    <row r="33" spans="2:6" ht="18" thickTop="1" thickBot="1" x14ac:dyDescent="0.4">
      <c r="B33" s="242" t="s">
        <v>220</v>
      </c>
      <c r="C33" s="243">
        <f>+C11+C16+C24</f>
        <v>21781.079999999914</v>
      </c>
      <c r="D33" s="243"/>
      <c r="E33" s="382">
        <f>+E11+E16+E24</f>
        <v>21782.220000000045</v>
      </c>
      <c r="F33" s="31"/>
    </row>
    <row r="34" spans="2:6" ht="15.75" thickTop="1" x14ac:dyDescent="0.25">
      <c r="B34" s="8"/>
      <c r="C34" s="8"/>
      <c r="D34" s="8"/>
      <c r="E34" s="9"/>
      <c r="F34" s="10"/>
    </row>
    <row r="35" spans="2:6" x14ac:dyDescent="0.25">
      <c r="B35" s="8"/>
      <c r="C35" s="8"/>
      <c r="D35" s="8"/>
      <c r="E35" s="9"/>
      <c r="F35" s="10"/>
    </row>
    <row r="36" spans="2:6" x14ac:dyDescent="0.25">
      <c r="B36" s="8"/>
      <c r="C36" s="8"/>
      <c r="D36" s="8"/>
      <c r="E36" s="9"/>
      <c r="F36" s="10"/>
    </row>
    <row r="37" spans="2:6" x14ac:dyDescent="0.25">
      <c r="B37" s="8"/>
      <c r="C37" s="8"/>
      <c r="D37" s="8"/>
      <c r="E37" s="9"/>
      <c r="F37" s="10"/>
    </row>
    <row r="38" spans="2:6" x14ac:dyDescent="0.25">
      <c r="B38" s="8"/>
      <c r="C38" s="8"/>
      <c r="D38" s="8"/>
      <c r="E38" s="9"/>
      <c r="F38" s="10"/>
    </row>
    <row r="39" spans="2:6" x14ac:dyDescent="0.25">
      <c r="B39" s="8"/>
      <c r="C39" s="8"/>
      <c r="D39" s="8"/>
      <c r="E39" s="9"/>
      <c r="F39" s="10"/>
    </row>
    <row r="40" spans="2:6" x14ac:dyDescent="0.25">
      <c r="B40" s="8"/>
      <c r="C40" s="8"/>
      <c r="D40" s="8"/>
      <c r="E40" s="9"/>
      <c r="F40" s="11"/>
    </row>
    <row r="41" spans="2:6" x14ac:dyDescent="0.25">
      <c r="B41" s="116"/>
      <c r="C41" s="66"/>
      <c r="D41" s="66"/>
      <c r="E41" s="155"/>
      <c r="F41" s="8"/>
    </row>
    <row r="42" spans="2:6" x14ac:dyDescent="0.25">
      <c r="B42" s="154" t="s">
        <v>61</v>
      </c>
      <c r="C42" s="66"/>
      <c r="D42" s="66"/>
      <c r="E42" s="153" t="s">
        <v>256</v>
      </c>
      <c r="F42" s="8"/>
    </row>
    <row r="43" spans="2:6" x14ac:dyDescent="0.25">
      <c r="B43" s="154" t="s">
        <v>206</v>
      </c>
      <c r="C43" s="66"/>
      <c r="D43" s="66"/>
      <c r="E43" s="330" t="s">
        <v>245</v>
      </c>
      <c r="F43" s="8"/>
    </row>
    <row r="44" spans="2:6" x14ac:dyDescent="0.25">
      <c r="B44" s="401"/>
      <c r="C44" s="401"/>
      <c r="D44" s="219"/>
      <c r="E44" s="14"/>
    </row>
    <row r="45" spans="2:6" x14ac:dyDescent="0.25">
      <c r="B45" s="400"/>
      <c r="C45" s="400"/>
      <c r="D45" s="216"/>
    </row>
    <row r="61" spans="3:3" x14ac:dyDescent="0.25">
      <c r="C61" t="s">
        <v>294</v>
      </c>
    </row>
  </sheetData>
  <mergeCells count="6">
    <mergeCell ref="B3:C3"/>
    <mergeCell ref="B45:C45"/>
    <mergeCell ref="B44:C44"/>
    <mergeCell ref="B6:E6"/>
    <mergeCell ref="B4:C4"/>
    <mergeCell ref="B5:C5"/>
  </mergeCells>
  <pageMargins left="0.31496062992125984" right="0.31496062992125984" top="0.55118110236220474" bottom="0.55118110236220474" header="0.31496062992125984" footer="0.31496062992125984"/>
  <pageSetup scale="89" orientation="portrait" horizont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C2:M44"/>
  <sheetViews>
    <sheetView showGridLines="0" topLeftCell="E13" zoomScaleNormal="100" workbookViewId="0">
      <selection activeCell="O21" sqref="O21"/>
    </sheetView>
  </sheetViews>
  <sheetFormatPr baseColWidth="10" defaultRowHeight="15" x14ac:dyDescent="0.25"/>
  <cols>
    <col min="2" max="2" width="4.140625" customWidth="1"/>
    <col min="3" max="3" width="2.28515625" hidden="1" customWidth="1"/>
    <col min="4" max="4" width="42.7109375" customWidth="1"/>
    <col min="5" max="5" width="20.85546875" customWidth="1"/>
    <col min="6" max="6" width="1.28515625" customWidth="1"/>
    <col min="7" max="7" width="20.140625" customWidth="1"/>
    <col min="8" max="8" width="3.140625" customWidth="1"/>
    <col min="9" max="9" width="31.7109375" customWidth="1"/>
    <col min="10" max="10" width="21.42578125" customWidth="1"/>
    <col min="11" max="11" width="1.5703125" customWidth="1"/>
    <col min="12" max="12" width="20.5703125" customWidth="1"/>
    <col min="13" max="13" width="5" customWidth="1"/>
  </cols>
  <sheetData>
    <row r="2" spans="3:13" ht="17.25" x14ac:dyDescent="0.4">
      <c r="C2" s="390" t="s">
        <v>239</v>
      </c>
      <c r="D2" s="391"/>
      <c r="E2" s="391"/>
      <c r="F2" s="391"/>
      <c r="G2" s="391"/>
      <c r="H2" s="391"/>
      <c r="I2" s="391"/>
      <c r="J2" s="391"/>
      <c r="K2" s="391"/>
      <c r="L2" s="391"/>
      <c r="M2" s="391"/>
    </row>
    <row r="3" spans="3:13" x14ac:dyDescent="0.25">
      <c r="C3" s="392" t="s">
        <v>237</v>
      </c>
      <c r="D3" s="391"/>
      <c r="E3" s="391"/>
      <c r="F3" s="391"/>
      <c r="G3" s="391"/>
      <c r="H3" s="391"/>
      <c r="I3" s="391"/>
      <c r="J3" s="391"/>
      <c r="K3" s="391"/>
      <c r="L3" s="391"/>
      <c r="M3" s="391"/>
    </row>
    <row r="4" spans="3:13" x14ac:dyDescent="0.25">
      <c r="C4" s="396" t="s">
        <v>303</v>
      </c>
      <c r="D4" s="391"/>
      <c r="E4" s="391"/>
      <c r="F4" s="391"/>
      <c r="G4" s="391"/>
      <c r="H4" s="391"/>
      <c r="I4" s="391"/>
      <c r="J4" s="391"/>
      <c r="K4" s="391"/>
      <c r="L4" s="391"/>
      <c r="M4" s="391"/>
    </row>
    <row r="5" spans="3:13" x14ac:dyDescent="0.25">
      <c r="D5" s="402"/>
      <c r="E5" s="402"/>
      <c r="F5" s="402"/>
      <c r="G5" s="402"/>
      <c r="H5" s="402"/>
      <c r="I5" s="402"/>
      <c r="J5" s="402"/>
      <c r="K5" s="402"/>
      <c r="L5" s="402"/>
    </row>
    <row r="6" spans="3:13" ht="15.75" thickBot="1" x14ac:dyDescent="0.3"/>
    <row r="7" spans="3:13" ht="16.5" thickTop="1" thickBot="1" x14ac:dyDescent="0.3">
      <c r="D7" s="166" t="s">
        <v>12</v>
      </c>
      <c r="E7" s="163" t="s">
        <v>78</v>
      </c>
      <c r="F7" s="164"/>
      <c r="G7" s="164" t="s">
        <v>42</v>
      </c>
      <c r="H7" s="161"/>
      <c r="I7" s="165" t="s">
        <v>13</v>
      </c>
      <c r="J7" s="163" t="s">
        <v>78</v>
      </c>
      <c r="K7" s="164"/>
      <c r="L7" s="164" t="s">
        <v>42</v>
      </c>
    </row>
    <row r="8" spans="3:13" ht="15.75" thickTop="1" x14ac:dyDescent="0.25">
      <c r="D8" s="8"/>
      <c r="E8" s="120"/>
      <c r="F8" s="246"/>
      <c r="G8" s="120"/>
      <c r="H8" s="162"/>
      <c r="I8" s="8"/>
      <c r="J8" s="123"/>
      <c r="K8" s="123"/>
      <c r="L8" s="123"/>
    </row>
    <row r="9" spans="3:13" ht="18" customHeight="1" thickBot="1" x14ac:dyDescent="0.3">
      <c r="D9" s="222" t="s">
        <v>14</v>
      </c>
      <c r="E9" s="252">
        <f>SUM(E11:E12)</f>
        <v>1554212.24</v>
      </c>
      <c r="F9" s="253"/>
      <c r="G9" s="252">
        <f>SUM(G11:G12)</f>
        <v>1404440.7</v>
      </c>
      <c r="H9" s="255"/>
      <c r="I9" s="222" t="s">
        <v>14</v>
      </c>
      <c r="J9" s="256">
        <f>SUM(J11:J15)</f>
        <v>1579610.0800000003</v>
      </c>
      <c r="K9" s="257"/>
      <c r="L9" s="256">
        <f>SUM(L11:L15)</f>
        <v>1429837.4000000001</v>
      </c>
    </row>
    <row r="10" spans="3:13" ht="18" customHeight="1" x14ac:dyDescent="0.25">
      <c r="D10" s="8"/>
      <c r="E10" s="114"/>
      <c r="F10" s="250"/>
      <c r="G10" s="114"/>
      <c r="H10" s="162"/>
      <c r="I10" s="8"/>
      <c r="J10" s="114"/>
      <c r="K10" s="114"/>
      <c r="L10" s="114"/>
    </row>
    <row r="11" spans="3:13" ht="18" customHeight="1" x14ac:dyDescent="0.25">
      <c r="D11" s="67" t="s">
        <v>130</v>
      </c>
      <c r="E11" s="117">
        <v>1503118.7</v>
      </c>
      <c r="F11" s="251"/>
      <c r="G11" s="117">
        <v>1353347.16</v>
      </c>
      <c r="H11" s="90"/>
      <c r="I11" s="67" t="s">
        <v>15</v>
      </c>
      <c r="J11" s="117">
        <v>1109152.28</v>
      </c>
      <c r="K11" s="117"/>
      <c r="L11" s="117">
        <v>963090.62</v>
      </c>
      <c r="M11" s="32"/>
    </row>
    <row r="12" spans="3:13" ht="18" customHeight="1" x14ac:dyDescent="0.25">
      <c r="D12" s="67" t="s">
        <v>131</v>
      </c>
      <c r="E12" s="117">
        <v>51093.54</v>
      </c>
      <c r="F12" s="251">
        <v>0.84</v>
      </c>
      <c r="G12" s="117">
        <v>51093.54</v>
      </c>
      <c r="H12" s="90"/>
      <c r="I12" s="67" t="s">
        <v>34</v>
      </c>
      <c r="J12" s="117">
        <v>228551.35</v>
      </c>
      <c r="K12" s="117"/>
      <c r="L12" s="117">
        <v>226296.13</v>
      </c>
      <c r="M12" s="32"/>
    </row>
    <row r="13" spans="3:13" ht="18" customHeight="1" x14ac:dyDescent="0.25">
      <c r="D13" s="67"/>
      <c r="E13" s="117"/>
      <c r="F13" s="251">
        <v>1.93</v>
      </c>
      <c r="G13" s="117"/>
      <c r="H13" s="90"/>
      <c r="I13" s="67" t="s">
        <v>58</v>
      </c>
      <c r="J13" s="117">
        <v>51713.09</v>
      </c>
      <c r="K13" s="117"/>
      <c r="L13" s="117">
        <v>51713.09</v>
      </c>
      <c r="M13" s="32"/>
    </row>
    <row r="14" spans="3:13" ht="18" customHeight="1" x14ac:dyDescent="0.25">
      <c r="D14" s="67"/>
      <c r="E14" s="117"/>
      <c r="F14" s="251"/>
      <c r="G14" s="117"/>
      <c r="H14" s="90"/>
      <c r="I14" s="67" t="s">
        <v>26</v>
      </c>
      <c r="J14" s="117">
        <v>111723</v>
      </c>
      <c r="K14" s="117"/>
      <c r="L14" s="117">
        <v>110267.2</v>
      </c>
      <c r="M14" s="32"/>
    </row>
    <row r="15" spans="3:13" ht="18" customHeight="1" x14ac:dyDescent="0.25">
      <c r="D15" s="67"/>
      <c r="E15" s="117"/>
      <c r="F15" s="251"/>
      <c r="G15" s="117"/>
      <c r="H15" s="90"/>
      <c r="I15" s="67" t="s">
        <v>35</v>
      </c>
      <c r="J15" s="117">
        <v>78470.36</v>
      </c>
      <c r="K15" s="117"/>
      <c r="L15" s="117">
        <v>78470.36</v>
      </c>
    </row>
    <row r="16" spans="3:13" ht="18" customHeight="1" x14ac:dyDescent="0.25">
      <c r="D16" s="8"/>
      <c r="E16" s="114"/>
      <c r="F16" s="250"/>
      <c r="G16" s="114"/>
      <c r="H16" s="162"/>
      <c r="J16" s="114"/>
      <c r="K16" s="114"/>
      <c r="L16" s="114"/>
    </row>
    <row r="17" spans="4:13" ht="18" customHeight="1" x14ac:dyDescent="0.25">
      <c r="D17" s="8"/>
      <c r="E17" s="114"/>
      <c r="F17" s="250"/>
      <c r="G17" s="114"/>
      <c r="H17" s="162"/>
      <c r="I17" s="8"/>
      <c r="J17" s="114"/>
      <c r="K17" s="114"/>
      <c r="L17" s="114"/>
    </row>
    <row r="18" spans="4:13" ht="18" customHeight="1" thickBot="1" x14ac:dyDescent="0.3">
      <c r="D18" s="222" t="s">
        <v>16</v>
      </c>
      <c r="E18" s="252">
        <f>SUM(E20:E23)</f>
        <v>23227.350000000002</v>
      </c>
      <c r="F18" s="253"/>
      <c r="G18" s="252">
        <f>SUM(G20:G23)</f>
        <v>22997.41</v>
      </c>
      <c r="H18" s="255"/>
      <c r="I18" s="222" t="s">
        <v>16</v>
      </c>
      <c r="J18" s="256">
        <f>SUM(J20:J22)</f>
        <v>11988.609999999999</v>
      </c>
      <c r="K18" s="257"/>
      <c r="L18" s="256">
        <f>SUM(L20:L22)</f>
        <v>11758.67</v>
      </c>
    </row>
    <row r="19" spans="4:13" ht="18" customHeight="1" x14ac:dyDescent="0.25">
      <c r="D19" s="8"/>
      <c r="E19" s="114"/>
      <c r="F19" s="250"/>
      <c r="G19" s="114"/>
      <c r="H19" s="162"/>
      <c r="I19" s="8"/>
      <c r="J19" s="114"/>
      <c r="K19" s="114"/>
      <c r="L19" s="114"/>
    </row>
    <row r="20" spans="4:13" ht="18" customHeight="1" x14ac:dyDescent="0.25">
      <c r="D20" s="67" t="s">
        <v>11</v>
      </c>
      <c r="E20" s="117">
        <v>0</v>
      </c>
      <c r="F20" s="251"/>
      <c r="G20" s="117">
        <v>0</v>
      </c>
      <c r="H20" s="90"/>
      <c r="I20" s="67" t="s">
        <v>269</v>
      </c>
      <c r="J20" s="117">
        <v>0</v>
      </c>
      <c r="K20" s="117"/>
      <c r="L20" s="117">
        <v>0</v>
      </c>
    </row>
    <row r="21" spans="4:13" ht="18" customHeight="1" x14ac:dyDescent="0.25">
      <c r="D21" s="67" t="s">
        <v>31</v>
      </c>
      <c r="E21" s="117">
        <v>20412.88</v>
      </c>
      <c r="F21" s="251"/>
      <c r="G21" s="117">
        <v>20412.88</v>
      </c>
      <c r="H21" s="90"/>
      <c r="I21" s="67" t="s">
        <v>31</v>
      </c>
      <c r="J21" s="117">
        <v>9174.14</v>
      </c>
      <c r="K21" s="117"/>
      <c r="L21" s="117">
        <v>9174.14</v>
      </c>
    </row>
    <row r="22" spans="4:13" ht="18" customHeight="1" x14ac:dyDescent="0.25">
      <c r="D22" s="67" t="s">
        <v>269</v>
      </c>
      <c r="E22" s="117">
        <v>0</v>
      </c>
      <c r="F22" s="247"/>
      <c r="G22" s="117">
        <v>0</v>
      </c>
      <c r="H22" s="90"/>
      <c r="I22" s="67" t="s">
        <v>82</v>
      </c>
      <c r="J22" s="117">
        <v>2814.47</v>
      </c>
      <c r="K22" s="117"/>
      <c r="L22" s="117">
        <v>2584.5300000000002</v>
      </c>
    </row>
    <row r="23" spans="4:13" ht="18" customHeight="1" x14ac:dyDescent="0.25">
      <c r="D23" s="67" t="s">
        <v>81</v>
      </c>
      <c r="E23" s="117">
        <v>2814.47</v>
      </c>
      <c r="F23" s="247"/>
      <c r="G23" s="117">
        <v>2584.5300000000002</v>
      </c>
      <c r="H23" s="90"/>
      <c r="I23" s="67"/>
      <c r="J23" s="124"/>
      <c r="K23" s="124"/>
      <c r="L23" s="124"/>
    </row>
    <row r="24" spans="4:13" ht="18" customHeight="1" x14ac:dyDescent="0.25">
      <c r="D24" s="67"/>
      <c r="E24" s="117"/>
      <c r="F24" s="247">
        <v>20486.91</v>
      </c>
      <c r="G24" s="117"/>
      <c r="H24" s="90"/>
      <c r="I24" s="67"/>
      <c r="J24" s="124"/>
      <c r="K24" s="124"/>
      <c r="L24" s="124"/>
    </row>
    <row r="25" spans="4:13" ht="18" customHeight="1" x14ac:dyDescent="0.25">
      <c r="D25" s="406" t="s">
        <v>129</v>
      </c>
      <c r="E25" s="117"/>
      <c r="F25" s="247">
        <v>130830.02</v>
      </c>
      <c r="G25" s="117"/>
      <c r="H25" s="90"/>
      <c r="I25" s="406" t="s">
        <v>141</v>
      </c>
      <c r="J25" s="117"/>
      <c r="K25" s="117"/>
      <c r="L25" s="117"/>
    </row>
    <row r="26" spans="4:13" ht="18" customHeight="1" thickBot="1" x14ac:dyDescent="0.3">
      <c r="D26" s="407"/>
      <c r="E26" s="252">
        <v>14159.1</v>
      </c>
      <c r="F26" s="253"/>
      <c r="G26" s="252">
        <v>14157.96</v>
      </c>
      <c r="H26" s="255"/>
      <c r="I26" s="407"/>
      <c r="J26" s="256">
        <v>0</v>
      </c>
      <c r="K26" s="257"/>
      <c r="L26" s="256">
        <v>0</v>
      </c>
    </row>
    <row r="27" spans="4:13" x14ac:dyDescent="0.25">
      <c r="D27" s="67"/>
      <c r="E27" s="121"/>
      <c r="F27" s="248"/>
      <c r="G27" s="121"/>
      <c r="H27" s="90"/>
      <c r="I27" s="67"/>
      <c r="J27" s="117"/>
      <c r="K27" s="117"/>
      <c r="L27" s="117"/>
    </row>
    <row r="28" spans="4:13" ht="15.75" thickBot="1" x14ac:dyDescent="0.3">
      <c r="D28" s="8"/>
      <c r="E28" s="122"/>
      <c r="F28" s="249"/>
      <c r="G28" s="122"/>
      <c r="H28" s="162"/>
      <c r="I28" s="8"/>
      <c r="J28" s="125"/>
      <c r="K28" s="125"/>
      <c r="L28" s="125"/>
    </row>
    <row r="29" spans="4:13" ht="18" thickTop="1" thickBot="1" x14ac:dyDescent="0.4">
      <c r="D29" s="258" t="s">
        <v>17</v>
      </c>
      <c r="E29" s="259">
        <f>+E9+E18+E26</f>
        <v>1591598.6900000002</v>
      </c>
      <c r="F29" s="259">
        <f t="shared" ref="F29" si="0">+F9+F18+F26</f>
        <v>0</v>
      </c>
      <c r="G29" s="259">
        <f>+G9+G18+G26</f>
        <v>1441596.0699999998</v>
      </c>
      <c r="H29" s="260"/>
      <c r="I29" s="261" t="s">
        <v>18</v>
      </c>
      <c r="J29" s="259">
        <f>+J9+J18+J261+J26</f>
        <v>1591598.6900000004</v>
      </c>
      <c r="K29" s="259"/>
      <c r="L29" s="259">
        <f>+L9+L18+L261+L26</f>
        <v>1441596.07</v>
      </c>
      <c r="M29" s="34"/>
    </row>
    <row r="30" spans="4:13" ht="15.75" thickTop="1" x14ac:dyDescent="0.25">
      <c r="D30" s="8"/>
      <c r="E30" s="8"/>
      <c r="F30" s="8"/>
      <c r="G30" s="8"/>
      <c r="H30" s="8"/>
      <c r="I30" s="8"/>
      <c r="J30" s="8"/>
      <c r="K30" s="8"/>
      <c r="L30" s="8"/>
    </row>
    <row r="31" spans="4:13" x14ac:dyDescent="0.25">
      <c r="D31" s="8"/>
      <c r="E31" s="8"/>
      <c r="F31" s="8"/>
      <c r="G31" s="8"/>
      <c r="H31" s="8"/>
      <c r="I31" s="8"/>
      <c r="J31" s="8"/>
      <c r="K31" s="8"/>
      <c r="L31" s="8"/>
    </row>
    <row r="32" spans="4:13" x14ac:dyDescent="0.25">
      <c r="D32" s="8"/>
      <c r="E32" s="8"/>
      <c r="F32" s="8"/>
      <c r="G32" s="8"/>
      <c r="H32" s="8"/>
      <c r="I32" s="8"/>
      <c r="J32" s="8"/>
      <c r="K32" s="8"/>
      <c r="L32" s="8"/>
    </row>
    <row r="33" spans="4:12" x14ac:dyDescent="0.25">
      <c r="D33" s="8"/>
      <c r="E33" s="8"/>
      <c r="F33" s="8"/>
      <c r="G33" s="8"/>
      <c r="H33" s="8"/>
      <c r="I33" s="8"/>
      <c r="J33" s="8"/>
      <c r="K33" s="8"/>
      <c r="L33" s="8"/>
    </row>
    <row r="34" spans="4:12" x14ac:dyDescent="0.25">
      <c r="D34" s="8"/>
      <c r="E34" s="8"/>
      <c r="F34" s="8"/>
      <c r="G34" s="9"/>
      <c r="H34" s="11"/>
      <c r="I34" s="8"/>
      <c r="J34" s="8"/>
      <c r="K34" s="8"/>
      <c r="L34" s="8"/>
    </row>
    <row r="35" spans="4:12" x14ac:dyDescent="0.25">
      <c r="D35" s="408" t="s">
        <v>208</v>
      </c>
      <c r="E35" s="408"/>
      <c r="F35" s="66"/>
      <c r="H35" s="8"/>
      <c r="J35" s="155"/>
      <c r="K35" s="8"/>
      <c r="L35" s="8"/>
    </row>
    <row r="36" spans="4:12" x14ac:dyDescent="0.25">
      <c r="D36" s="405" t="s">
        <v>61</v>
      </c>
      <c r="E36" s="405"/>
      <c r="F36" s="66"/>
      <c r="H36" s="8"/>
      <c r="J36" s="153" t="s">
        <v>256</v>
      </c>
      <c r="K36" s="8"/>
      <c r="L36" s="8"/>
    </row>
    <row r="37" spans="4:12" x14ac:dyDescent="0.25">
      <c r="D37" s="405" t="s">
        <v>206</v>
      </c>
      <c r="E37" s="405"/>
      <c r="F37" s="66"/>
      <c r="H37" s="8"/>
      <c r="J37" s="330" t="s">
        <v>245</v>
      </c>
      <c r="K37" s="56"/>
      <c r="L37" s="8"/>
    </row>
    <row r="38" spans="4:12" x14ac:dyDescent="0.25">
      <c r="D38" s="35"/>
      <c r="E38" s="168"/>
      <c r="F38" s="168">
        <v>43.4</v>
      </c>
      <c r="G38" s="58"/>
      <c r="H38" s="58"/>
      <c r="J38" s="58"/>
      <c r="K38" s="168"/>
    </row>
    <row r="39" spans="4:12" x14ac:dyDescent="0.25">
      <c r="E39" s="151"/>
      <c r="F39" s="215">
        <v>83.79</v>
      </c>
      <c r="G39" s="119"/>
      <c r="H39" s="58"/>
      <c r="I39" s="58"/>
      <c r="J39" s="152"/>
      <c r="K39" s="217"/>
      <c r="L39" s="49"/>
    </row>
    <row r="40" spans="4:12" x14ac:dyDescent="0.25">
      <c r="E40" s="151"/>
      <c r="F40" s="215">
        <v>929.46</v>
      </c>
      <c r="G40" s="119"/>
      <c r="H40" s="58"/>
      <c r="I40" s="58"/>
      <c r="J40" s="151"/>
      <c r="K40" s="215"/>
      <c r="L40" s="49"/>
    </row>
    <row r="41" spans="4:12" x14ac:dyDescent="0.25">
      <c r="E41" s="58"/>
      <c r="F41" s="58">
        <v>1022.81</v>
      </c>
      <c r="G41" s="58"/>
      <c r="H41" s="58"/>
      <c r="I41" s="58"/>
      <c r="J41" s="58"/>
      <c r="K41" s="58"/>
    </row>
    <row r="43" spans="4:12" x14ac:dyDescent="0.25">
      <c r="F43">
        <v>420.31</v>
      </c>
    </row>
    <row r="44" spans="4:12" x14ac:dyDescent="0.25">
      <c r="F44">
        <v>491.13</v>
      </c>
    </row>
  </sheetData>
  <mergeCells count="9">
    <mergeCell ref="C2:M2"/>
    <mergeCell ref="C3:M3"/>
    <mergeCell ref="C4:M4"/>
    <mergeCell ref="D37:E37"/>
    <mergeCell ref="D5:L5"/>
    <mergeCell ref="D25:D26"/>
    <mergeCell ref="I25:I26"/>
    <mergeCell ref="D35:E35"/>
    <mergeCell ref="D36:E36"/>
  </mergeCells>
  <pageMargins left="0.11811023622047245" right="0" top="0.55118110236220474" bottom="0.55118110236220474" header="0.31496062992125984" footer="0.31496062992125984"/>
  <pageSetup scale="70" orientation="landscape" horizont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2:O33"/>
  <sheetViews>
    <sheetView showGridLines="0" zoomScaleNormal="100" workbookViewId="0">
      <selection activeCell="B22" sqref="B22"/>
    </sheetView>
  </sheetViews>
  <sheetFormatPr baseColWidth="10" defaultRowHeight="15" x14ac:dyDescent="0.25"/>
  <cols>
    <col min="1" max="1" width="1.7109375" customWidth="1"/>
    <col min="2" max="2" width="7.28515625" customWidth="1"/>
    <col min="3" max="3" width="45.140625" customWidth="1"/>
    <col min="4" max="4" width="20.5703125" customWidth="1"/>
    <col min="5" max="5" width="13" customWidth="1"/>
    <col min="6" max="6" width="19.5703125" customWidth="1"/>
    <col min="7" max="7" width="9.140625" customWidth="1"/>
    <col min="8" max="8" width="3" style="89" customWidth="1"/>
    <col min="9" max="9" width="7.42578125" customWidth="1"/>
    <col min="10" max="10" width="26.28515625" customWidth="1"/>
    <col min="11" max="11" width="19.5703125" customWidth="1"/>
    <col min="12" max="12" width="9.42578125" customWidth="1"/>
    <col min="13" max="13" width="20.5703125" customWidth="1"/>
    <col min="14" max="14" width="10.42578125" customWidth="1"/>
  </cols>
  <sheetData>
    <row r="2" spans="2:15" ht="19.5" x14ac:dyDescent="0.4">
      <c r="B2" s="390" t="s">
        <v>239</v>
      </c>
      <c r="C2" s="390"/>
      <c r="D2" s="390"/>
      <c r="E2" s="390"/>
      <c r="F2" s="390"/>
      <c r="G2" s="390"/>
      <c r="H2" s="390"/>
      <c r="I2" s="390"/>
      <c r="J2" s="390"/>
      <c r="K2" s="391"/>
      <c r="L2" s="391"/>
      <c r="M2" s="337"/>
      <c r="N2" s="337"/>
    </row>
    <row r="3" spans="2:15" x14ac:dyDescent="0.25">
      <c r="B3" s="392" t="s">
        <v>238</v>
      </c>
      <c r="C3" s="392"/>
      <c r="D3" s="392"/>
      <c r="E3" s="392"/>
      <c r="F3" s="392"/>
      <c r="G3" s="392"/>
      <c r="H3" s="392"/>
      <c r="I3" s="392"/>
      <c r="J3" s="392"/>
      <c r="K3" s="391"/>
      <c r="L3" s="391"/>
      <c r="M3" s="338"/>
      <c r="N3" s="338"/>
    </row>
    <row r="4" spans="2:15" ht="15.75" x14ac:dyDescent="0.25">
      <c r="B4" s="396" t="s">
        <v>304</v>
      </c>
      <c r="C4" s="396"/>
      <c r="D4" s="396"/>
      <c r="E4" s="396"/>
      <c r="F4" s="396"/>
      <c r="G4" s="396"/>
      <c r="H4" s="396"/>
      <c r="I4" s="396"/>
      <c r="J4" s="396"/>
      <c r="K4" s="391"/>
      <c r="L4" s="391"/>
      <c r="M4" s="339"/>
      <c r="N4" s="339"/>
    </row>
    <row r="5" spans="2:15" x14ac:dyDescent="0.25"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</row>
    <row r="6" spans="2:15" ht="15.75" thickBot="1" x14ac:dyDescent="0.3">
      <c r="D6" s="170"/>
      <c r="E6" s="170"/>
      <c r="F6" s="170"/>
      <c r="G6" s="170"/>
      <c r="H6" s="172"/>
      <c r="I6" s="170"/>
      <c r="J6" s="170"/>
      <c r="K6" s="170"/>
      <c r="L6" s="170"/>
      <c r="M6" s="170"/>
      <c r="N6" s="170"/>
    </row>
    <row r="7" spans="2:15" ht="15.75" thickTop="1" x14ac:dyDescent="0.25">
      <c r="B7" s="412" t="s">
        <v>147</v>
      </c>
      <c r="C7" s="173"/>
      <c r="D7" s="409" t="s">
        <v>148</v>
      </c>
      <c r="E7" s="409" t="s">
        <v>149</v>
      </c>
      <c r="F7" s="409" t="s">
        <v>150</v>
      </c>
      <c r="G7" s="412" t="s">
        <v>149</v>
      </c>
      <c r="H7" s="174"/>
      <c r="I7" s="412" t="s">
        <v>147</v>
      </c>
      <c r="J7" s="173"/>
      <c r="K7" s="173" t="s">
        <v>151</v>
      </c>
      <c r="L7" s="409" t="s">
        <v>149</v>
      </c>
      <c r="M7" s="409" t="s">
        <v>150</v>
      </c>
      <c r="N7" s="412" t="s">
        <v>149</v>
      </c>
    </row>
    <row r="8" spans="2:15" ht="15.75" thickBot="1" x14ac:dyDescent="0.3">
      <c r="B8" s="413"/>
      <c r="C8" s="175" t="s">
        <v>0</v>
      </c>
      <c r="D8" s="410"/>
      <c r="E8" s="410"/>
      <c r="F8" s="410"/>
      <c r="G8" s="413"/>
      <c r="H8" s="176"/>
      <c r="I8" s="413"/>
      <c r="J8" s="175" t="s">
        <v>0</v>
      </c>
      <c r="K8" s="175" t="s">
        <v>152</v>
      </c>
      <c r="L8" s="410"/>
      <c r="M8" s="410"/>
      <c r="N8" s="413"/>
    </row>
    <row r="9" spans="2:15" ht="15.75" thickTop="1" x14ac:dyDescent="0.25">
      <c r="B9" s="8"/>
      <c r="C9" s="112"/>
      <c r="D9" s="120"/>
      <c r="E9" s="177"/>
      <c r="F9" s="120"/>
      <c r="G9" s="10"/>
      <c r="H9" s="31"/>
      <c r="I9" s="8"/>
      <c r="J9" s="178"/>
      <c r="K9" s="179"/>
      <c r="L9" s="180"/>
      <c r="M9" s="179"/>
      <c r="N9" s="181"/>
    </row>
    <row r="10" spans="2:15" ht="18" customHeight="1" x14ac:dyDescent="0.25">
      <c r="B10" s="65">
        <v>16</v>
      </c>
      <c r="C10" s="182" t="s">
        <v>153</v>
      </c>
      <c r="D10" s="124"/>
      <c r="E10" s="124"/>
      <c r="F10" s="124"/>
      <c r="G10" s="67"/>
      <c r="H10" s="183"/>
      <c r="I10" s="184">
        <v>51</v>
      </c>
      <c r="J10" s="185" t="s">
        <v>154</v>
      </c>
      <c r="K10" s="186">
        <v>1132561</v>
      </c>
      <c r="L10" s="187">
        <f>+K10/K21</f>
        <v>0.72126433853592176</v>
      </c>
      <c r="M10" s="186">
        <v>1129863.6799999999</v>
      </c>
      <c r="N10" s="188">
        <f>+M10/K10</f>
        <v>0.99761838876669773</v>
      </c>
    </row>
    <row r="11" spans="2:15" ht="18" customHeight="1" x14ac:dyDescent="0.25">
      <c r="B11" s="171">
        <v>162</v>
      </c>
      <c r="C11" s="124" t="s">
        <v>155</v>
      </c>
      <c r="D11" s="189"/>
      <c r="E11" s="189"/>
      <c r="F11" s="189"/>
      <c r="H11" s="183"/>
      <c r="I11" s="184">
        <v>54</v>
      </c>
      <c r="J11" s="185" t="s">
        <v>156</v>
      </c>
      <c r="K11" s="186">
        <v>268653.26</v>
      </c>
      <c r="L11" s="187">
        <f>+K11/K21</f>
        <v>0.1710901363100257</v>
      </c>
      <c r="M11" s="186">
        <v>268650.14</v>
      </c>
      <c r="N11" s="188">
        <f>+M11/K11</f>
        <v>0.99998838651725275</v>
      </c>
    </row>
    <row r="12" spans="2:15" ht="18" customHeight="1" x14ac:dyDescent="0.25">
      <c r="B12" s="171">
        <v>1624100</v>
      </c>
      <c r="C12" s="124" t="s">
        <v>157</v>
      </c>
      <c r="D12" s="117">
        <v>1570244</v>
      </c>
      <c r="E12" s="190">
        <v>1</v>
      </c>
      <c r="F12" s="117">
        <v>1567518.56</v>
      </c>
      <c r="G12" s="191">
        <f>+F12/D12</f>
        <v>0.99826432070429827</v>
      </c>
      <c r="H12" s="183"/>
      <c r="I12" s="184">
        <v>55</v>
      </c>
      <c r="J12" s="185" t="s">
        <v>158</v>
      </c>
      <c r="K12" s="186">
        <v>52192.07</v>
      </c>
      <c r="L12" s="187">
        <f>+K12/K21</f>
        <v>3.3238191007257473E-2</v>
      </c>
      <c r="M12" s="186">
        <v>52167.07</v>
      </c>
      <c r="N12" s="188">
        <f>+M12/K12</f>
        <v>0.99952100002931477</v>
      </c>
      <c r="O12" s="192"/>
    </row>
    <row r="13" spans="2:15" ht="18" customHeight="1" x14ac:dyDescent="0.25">
      <c r="B13" s="171"/>
      <c r="C13" s="124"/>
      <c r="D13" s="121"/>
      <c r="E13" s="193"/>
      <c r="F13" s="121"/>
      <c r="G13" s="194"/>
      <c r="H13" s="183"/>
      <c r="I13" s="184">
        <v>61</v>
      </c>
      <c r="J13" s="185" t="s">
        <v>159</v>
      </c>
      <c r="K13" s="186">
        <v>116837.67</v>
      </c>
      <c r="L13" s="187">
        <f>+K13/K21</f>
        <v>7.4407334146795026E-2</v>
      </c>
      <c r="M13" s="186">
        <v>116837.67</v>
      </c>
      <c r="N13" s="188">
        <f>+M13/K13</f>
        <v>1</v>
      </c>
    </row>
    <row r="14" spans="2:15" ht="18" customHeight="1" x14ac:dyDescent="0.25">
      <c r="B14" s="67"/>
      <c r="C14" s="124"/>
      <c r="D14" s="121"/>
      <c r="E14" s="193"/>
      <c r="F14" s="121"/>
      <c r="G14" s="194"/>
      <c r="H14" s="183"/>
      <c r="I14" s="67"/>
      <c r="J14" s="185"/>
      <c r="K14" s="185"/>
      <c r="L14" s="195"/>
      <c r="M14" s="185" t="s">
        <v>190</v>
      </c>
      <c r="N14" s="196"/>
    </row>
    <row r="15" spans="2:15" ht="18" customHeight="1" x14ac:dyDescent="0.25">
      <c r="C15" s="124"/>
      <c r="D15" s="121"/>
      <c r="E15" s="193"/>
      <c r="F15" s="121"/>
      <c r="G15" s="194"/>
      <c r="H15" s="183"/>
      <c r="J15" s="185"/>
      <c r="K15" s="197"/>
      <c r="L15" s="187"/>
      <c r="M15" s="197"/>
      <c r="N15" s="188"/>
    </row>
    <row r="16" spans="2:15" ht="18" customHeight="1" x14ac:dyDescent="0.25">
      <c r="C16" s="124"/>
      <c r="D16" s="121"/>
      <c r="E16" s="193"/>
      <c r="F16" s="121"/>
      <c r="G16" s="194"/>
      <c r="H16" s="183"/>
      <c r="J16" s="185"/>
      <c r="K16" s="197"/>
      <c r="L16" s="187"/>
      <c r="M16" s="197"/>
      <c r="N16" s="188"/>
    </row>
    <row r="17" spans="2:15" ht="18" customHeight="1" x14ac:dyDescent="0.25">
      <c r="B17" s="262"/>
      <c r="C17" s="270" t="s">
        <v>160</v>
      </c>
      <c r="D17" s="271">
        <f>SUM(D12:D16)</f>
        <v>1570244</v>
      </c>
      <c r="E17" s="272">
        <f>SUM(E12:E16)</f>
        <v>1</v>
      </c>
      <c r="F17" s="273">
        <f>SUM(F12:F16)</f>
        <v>1567518.56</v>
      </c>
      <c r="G17" s="274">
        <f>+F17/D21</f>
        <v>0.99826432070429827</v>
      </c>
      <c r="H17" s="275"/>
      <c r="I17" s="262"/>
      <c r="J17" s="276" t="s">
        <v>160</v>
      </c>
      <c r="K17" s="277"/>
      <c r="L17" s="278"/>
      <c r="M17" s="279">
        <f>SUM(M10:M16)</f>
        <v>1567518.5599999998</v>
      </c>
      <c r="N17" s="280">
        <f>+M17/K21</f>
        <v>0.99826432070429805</v>
      </c>
      <c r="O17" s="269"/>
    </row>
    <row r="18" spans="2:15" ht="18" customHeight="1" x14ac:dyDescent="0.25">
      <c r="C18" s="198"/>
      <c r="D18" s="199"/>
      <c r="E18" s="194"/>
      <c r="F18" s="199"/>
      <c r="G18" s="188"/>
      <c r="H18" s="183"/>
      <c r="J18" s="198"/>
      <c r="K18" s="197"/>
      <c r="L18" s="187"/>
      <c r="M18" s="197"/>
      <c r="N18" s="188"/>
    </row>
    <row r="19" spans="2:15" ht="18" customHeight="1" x14ac:dyDescent="0.25">
      <c r="C19" s="198" t="s">
        <v>161</v>
      </c>
      <c r="D19" s="186">
        <v>0</v>
      </c>
      <c r="E19" s="191"/>
      <c r="F19" s="186">
        <f>+D21-F17</f>
        <v>2725.4399999999441</v>
      </c>
      <c r="G19" s="200">
        <f>+F19/D21</f>
        <v>1.735679295701779E-3</v>
      </c>
      <c r="H19" s="183"/>
      <c r="J19" s="198" t="s">
        <v>162</v>
      </c>
      <c r="K19" s="186">
        <v>0</v>
      </c>
      <c r="L19" s="201">
        <v>0</v>
      </c>
      <c r="M19" s="186">
        <f>+K21-M17</f>
        <v>2725.440000000177</v>
      </c>
      <c r="N19" s="200">
        <f>+M19/K21</f>
        <v>1.7356792957019271E-3</v>
      </c>
    </row>
    <row r="20" spans="2:15" ht="15.75" thickBot="1" x14ac:dyDescent="0.3">
      <c r="B20" s="67"/>
      <c r="C20" s="202"/>
      <c r="D20" s="203"/>
      <c r="E20" s="194"/>
      <c r="F20" s="203"/>
      <c r="G20" s="204"/>
      <c r="H20" s="183"/>
      <c r="I20" s="67"/>
      <c r="J20" s="202"/>
      <c r="K20" s="205"/>
      <c r="L20" s="206"/>
      <c r="M20" s="205"/>
      <c r="N20" s="204"/>
    </row>
    <row r="21" spans="2:15" ht="16.5" thickTop="1" thickBot="1" x14ac:dyDescent="0.3">
      <c r="B21" s="414" t="s">
        <v>163</v>
      </c>
      <c r="C21" s="415"/>
      <c r="D21" s="263">
        <f>+D17+D19</f>
        <v>1570244</v>
      </c>
      <c r="E21" s="264">
        <f>+E17+E19</f>
        <v>1</v>
      </c>
      <c r="F21" s="263">
        <f>SUM(F17:F19)</f>
        <v>1570244</v>
      </c>
      <c r="G21" s="265">
        <v>1</v>
      </c>
      <c r="H21" s="266"/>
      <c r="I21" s="414" t="s">
        <v>164</v>
      </c>
      <c r="J21" s="414"/>
      <c r="K21" s="263">
        <f>SUM(K10:K20)</f>
        <v>1570244</v>
      </c>
      <c r="L21" s="267">
        <v>1</v>
      </c>
      <c r="M21" s="263">
        <f>SUM(M17:M19)</f>
        <v>1570244</v>
      </c>
      <c r="N21" s="268">
        <v>1</v>
      </c>
    </row>
    <row r="22" spans="2:15" ht="15.75" thickTop="1" x14ac:dyDescent="0.25">
      <c r="B22" s="8" t="s">
        <v>241</v>
      </c>
      <c r="C22" s="8"/>
      <c r="D22" s="9"/>
      <c r="E22" s="9"/>
      <c r="F22" s="9"/>
      <c r="G22" s="10"/>
      <c r="H22" s="31"/>
      <c r="I22" s="8"/>
      <c r="J22" s="8"/>
      <c r="K22" s="12"/>
      <c r="L22" s="12"/>
      <c r="M22" s="12"/>
      <c r="N22" s="207"/>
    </row>
    <row r="23" spans="2:15" x14ac:dyDescent="0.25">
      <c r="B23" s="8"/>
      <c r="C23" s="8"/>
      <c r="D23" s="9"/>
      <c r="E23" s="9"/>
      <c r="F23" s="9"/>
      <c r="G23" s="10"/>
      <c r="H23" s="31"/>
      <c r="I23" s="8"/>
      <c r="J23" s="8"/>
      <c r="K23" s="12"/>
      <c r="L23" s="12"/>
      <c r="M23" s="12"/>
      <c r="N23" s="8"/>
    </row>
    <row r="24" spans="2:15" x14ac:dyDescent="0.25">
      <c r="B24" s="8"/>
      <c r="C24" s="8"/>
      <c r="D24" s="9"/>
      <c r="E24" s="9"/>
      <c r="F24" s="9"/>
      <c r="G24" s="11"/>
      <c r="H24" s="208"/>
      <c r="I24" s="8"/>
      <c r="J24" s="8"/>
      <c r="K24" s="9"/>
      <c r="L24" s="9"/>
      <c r="M24" s="9"/>
      <c r="N24" s="8"/>
    </row>
    <row r="25" spans="2:15" x14ac:dyDescent="0.25">
      <c r="B25" s="8"/>
      <c r="C25" s="8"/>
      <c r="D25" s="9"/>
      <c r="E25" s="9"/>
      <c r="F25" s="9"/>
      <c r="G25" s="11"/>
      <c r="H25" s="208"/>
      <c r="I25" s="8"/>
      <c r="J25" s="8"/>
      <c r="K25" s="9"/>
      <c r="L25" s="9"/>
      <c r="M25" s="9"/>
      <c r="N25" s="8"/>
    </row>
    <row r="26" spans="2:15" x14ac:dyDescent="0.25">
      <c r="B26" s="8"/>
      <c r="C26" s="8"/>
      <c r="D26" s="9"/>
      <c r="E26" s="9"/>
      <c r="F26" s="9"/>
      <c r="G26" s="11"/>
      <c r="H26" s="208"/>
      <c r="I26" s="8"/>
      <c r="J26" s="8"/>
      <c r="K26" s="9"/>
      <c r="L26" s="9"/>
      <c r="M26" s="9"/>
      <c r="N26" s="8"/>
    </row>
    <row r="27" spans="2:15" x14ac:dyDescent="0.25">
      <c r="B27" s="8"/>
      <c r="C27" s="8"/>
      <c r="D27" s="9"/>
      <c r="E27" s="9"/>
      <c r="F27" s="9"/>
      <c r="G27" s="8"/>
      <c r="H27" s="19"/>
      <c r="I27" s="8"/>
      <c r="J27" s="8"/>
      <c r="K27" s="8"/>
      <c r="L27" s="8"/>
      <c r="M27" s="8"/>
      <c r="N27" s="8"/>
    </row>
    <row r="28" spans="2:15" x14ac:dyDescent="0.25">
      <c r="B28" s="209"/>
      <c r="C28" s="209"/>
      <c r="D28" s="210"/>
      <c r="E28" s="210"/>
      <c r="F28" s="210"/>
      <c r="G28" s="209"/>
      <c r="H28" s="211"/>
      <c r="I28" s="209"/>
      <c r="J28" s="209"/>
      <c r="K28" s="209"/>
      <c r="L28" s="209"/>
      <c r="M28" s="209"/>
      <c r="N28" s="8"/>
    </row>
    <row r="29" spans="2:15" x14ac:dyDescent="0.25">
      <c r="B29" s="212"/>
      <c r="C29" s="394" t="s">
        <v>209</v>
      </c>
      <c r="D29" s="394"/>
      <c r="E29" s="56"/>
      <c r="F29" s="56"/>
      <c r="G29" s="56"/>
      <c r="H29" s="213"/>
      <c r="I29" s="56"/>
      <c r="J29" s="56"/>
      <c r="K29" s="411"/>
      <c r="L29" s="411"/>
      <c r="M29" s="411"/>
      <c r="N29" s="8"/>
    </row>
    <row r="30" spans="2:15" x14ac:dyDescent="0.25">
      <c r="B30" s="309"/>
      <c r="C30" s="393" t="s">
        <v>61</v>
      </c>
      <c r="D30" s="393"/>
      <c r="E30" s="169"/>
      <c r="F30" s="56"/>
      <c r="G30" s="56"/>
      <c r="H30" s="213"/>
      <c r="I30" s="56"/>
      <c r="J30" s="56"/>
      <c r="K30" s="393" t="s">
        <v>256</v>
      </c>
      <c r="L30" s="393"/>
      <c r="M30" s="393"/>
    </row>
    <row r="31" spans="2:15" x14ac:dyDescent="0.25">
      <c r="B31" s="309"/>
      <c r="C31" s="393" t="s">
        <v>206</v>
      </c>
      <c r="D31" s="393"/>
      <c r="E31" s="169"/>
      <c r="F31" s="56"/>
      <c r="G31" s="56"/>
      <c r="H31" s="213"/>
      <c r="I31" s="56"/>
      <c r="J31" s="56"/>
      <c r="K31" s="393" t="s">
        <v>245</v>
      </c>
      <c r="L31" s="393"/>
      <c r="M31" s="393"/>
    </row>
    <row r="32" spans="2:15" x14ac:dyDescent="0.25">
      <c r="B32" s="14"/>
      <c r="C32" s="14"/>
      <c r="D32" s="14"/>
      <c r="E32" s="14"/>
      <c r="F32" s="14"/>
      <c r="G32" s="14"/>
      <c r="H32" s="214"/>
      <c r="I32" s="14"/>
      <c r="J32" s="14"/>
      <c r="K32" s="14"/>
      <c r="L32" s="14"/>
      <c r="M32" s="14"/>
    </row>
    <row r="33" spans="2:13" x14ac:dyDescent="0.25">
      <c r="B33" s="14"/>
      <c r="C33" s="14"/>
      <c r="D33" s="14"/>
      <c r="E33" s="14"/>
      <c r="F33" s="14"/>
      <c r="G33" s="14"/>
      <c r="H33" s="214"/>
      <c r="I33" s="14"/>
      <c r="J33" s="14"/>
      <c r="K33" s="14"/>
      <c r="L33" s="14"/>
      <c r="M33" s="14"/>
    </row>
  </sheetData>
  <mergeCells count="21">
    <mergeCell ref="N7:N8"/>
    <mergeCell ref="B21:C21"/>
    <mergeCell ref="I21:J21"/>
    <mergeCell ref="B5:N5"/>
    <mergeCell ref="B7:B8"/>
    <mergeCell ref="D7:D8"/>
    <mergeCell ref="E7:E8"/>
    <mergeCell ref="F7:F8"/>
    <mergeCell ref="G7:G8"/>
    <mergeCell ref="I7:I8"/>
    <mergeCell ref="B2:L2"/>
    <mergeCell ref="B3:L3"/>
    <mergeCell ref="B4:L4"/>
    <mergeCell ref="K30:M30"/>
    <mergeCell ref="K31:M31"/>
    <mergeCell ref="L7:L8"/>
    <mergeCell ref="M7:M8"/>
    <mergeCell ref="C29:D29"/>
    <mergeCell ref="C30:D30"/>
    <mergeCell ref="C31:D31"/>
    <mergeCell ref="K29:M29"/>
  </mergeCells>
  <pageMargins left="0.31496062992125984" right="0.31496062992125984" top="0.74803149606299213" bottom="0.55118110236220474" header="0.31496062992125984" footer="0.31496062992125984"/>
  <pageSetup scale="62" orientation="landscape" horizont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177"/>
  <sheetViews>
    <sheetView showGridLines="0" topLeftCell="D38" zoomScaleNormal="100" workbookViewId="0">
      <selection activeCell="O101" sqref="O101"/>
    </sheetView>
  </sheetViews>
  <sheetFormatPr baseColWidth="10" defaultRowHeight="15" x14ac:dyDescent="0.25"/>
  <cols>
    <col min="1" max="1" width="2.42578125" customWidth="1"/>
    <col min="2" max="2" width="8.140625" customWidth="1"/>
    <col min="3" max="3" width="45.140625" customWidth="1"/>
    <col min="4" max="4" width="14.140625" customWidth="1"/>
    <col min="5" max="5" width="17.28515625" customWidth="1"/>
    <col min="6" max="6" width="18.5703125" customWidth="1"/>
    <col min="7" max="7" width="6.7109375" customWidth="1"/>
    <col min="8" max="8" width="15" customWidth="1"/>
    <col min="9" max="9" width="37.140625" customWidth="1"/>
    <col min="10" max="10" width="5.85546875" customWidth="1"/>
    <col min="11" max="12" width="16.42578125" customWidth="1"/>
    <col min="13" max="13" width="18.5703125" customWidth="1"/>
    <col min="15" max="15" width="11.5703125" bestFit="1" customWidth="1"/>
  </cols>
  <sheetData>
    <row r="1" spans="2:13" ht="19.5" x14ac:dyDescent="0.4">
      <c r="B1" s="416" t="s">
        <v>239</v>
      </c>
      <c r="C1" s="416"/>
      <c r="D1" s="416"/>
      <c r="E1" s="416"/>
      <c r="F1" s="416"/>
      <c r="G1" s="416"/>
      <c r="H1" s="416"/>
      <c r="I1" s="416"/>
      <c r="J1" s="416"/>
      <c r="K1" s="334"/>
      <c r="L1" s="334"/>
      <c r="M1" s="334"/>
    </row>
    <row r="2" spans="2:13" x14ac:dyDescent="0.25">
      <c r="B2" s="417" t="s">
        <v>255</v>
      </c>
      <c r="C2" s="417"/>
      <c r="D2" s="417"/>
      <c r="E2" s="417"/>
      <c r="F2" s="417"/>
      <c r="G2" s="417"/>
      <c r="H2" s="417"/>
      <c r="I2" s="417"/>
      <c r="J2" s="417"/>
      <c r="K2" s="335"/>
      <c r="L2" s="335"/>
      <c r="M2" s="335"/>
    </row>
    <row r="3" spans="2:13" ht="16.5" x14ac:dyDescent="0.3">
      <c r="B3" s="418" t="s">
        <v>300</v>
      </c>
      <c r="C3" s="418"/>
      <c r="D3" s="418"/>
      <c r="E3" s="418"/>
      <c r="F3" s="418"/>
      <c r="G3" s="418"/>
      <c r="H3" s="418"/>
      <c r="I3" s="418"/>
      <c r="J3" s="418"/>
      <c r="K3" s="336"/>
      <c r="L3" s="336"/>
      <c r="M3" s="336"/>
    </row>
    <row r="4" spans="2:13" x14ac:dyDescent="0.25">
      <c r="B4" s="380"/>
      <c r="C4" s="395"/>
      <c r="D4" s="395"/>
      <c r="E4" s="395"/>
      <c r="F4" s="395"/>
      <c r="G4" s="395"/>
      <c r="H4" s="395"/>
      <c r="I4" s="395"/>
      <c r="J4" s="380"/>
      <c r="K4" s="380"/>
      <c r="L4" s="380"/>
      <c r="M4" s="380"/>
    </row>
    <row r="5" spans="2:13" x14ac:dyDescent="0.25"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</row>
    <row r="6" spans="2:13" ht="15.75" thickBot="1" x14ac:dyDescent="0.3"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</row>
    <row r="7" spans="2:13" ht="16.5" thickTop="1" thickBot="1" x14ac:dyDescent="0.3">
      <c r="B7" s="167" t="s">
        <v>91</v>
      </c>
      <c r="C7" s="167" t="s">
        <v>0</v>
      </c>
      <c r="D7" s="167"/>
      <c r="E7" s="167" t="s">
        <v>90</v>
      </c>
      <c r="F7" s="167" t="s">
        <v>1</v>
      </c>
      <c r="G7" s="54"/>
      <c r="H7" s="167" t="s">
        <v>91</v>
      </c>
      <c r="I7" s="167" t="s">
        <v>0</v>
      </c>
      <c r="J7" s="167"/>
      <c r="K7" s="167"/>
      <c r="L7" s="167" t="s">
        <v>90</v>
      </c>
      <c r="M7" s="167" t="s">
        <v>1</v>
      </c>
    </row>
    <row r="8" spans="2:13" ht="15.75" thickTop="1" x14ac:dyDescent="0.25">
      <c r="B8" s="106"/>
      <c r="C8" s="106"/>
      <c r="D8" s="106"/>
      <c r="E8" s="106"/>
      <c r="F8" s="106"/>
      <c r="G8" s="54"/>
      <c r="H8" s="106"/>
      <c r="I8" s="106"/>
      <c r="J8" s="106"/>
      <c r="K8" s="106"/>
      <c r="L8" s="106"/>
      <c r="M8" s="106"/>
    </row>
    <row r="9" spans="2:13" ht="16.5" thickBot="1" x14ac:dyDescent="0.3">
      <c r="B9" s="83">
        <v>2</v>
      </c>
      <c r="C9" s="87" t="s">
        <v>2</v>
      </c>
      <c r="D9" s="84"/>
      <c r="E9" s="85"/>
      <c r="F9" s="85"/>
      <c r="G9" s="86"/>
      <c r="H9" s="83">
        <v>4</v>
      </c>
      <c r="I9" s="87" t="s">
        <v>3</v>
      </c>
      <c r="J9" s="87"/>
      <c r="K9" s="87"/>
      <c r="L9" s="84"/>
      <c r="M9" s="84"/>
    </row>
    <row r="10" spans="2:13" ht="16.5" thickTop="1" x14ac:dyDescent="0.25">
      <c r="B10" s="140"/>
      <c r="C10" s="141"/>
      <c r="D10" s="142"/>
      <c r="E10" s="88"/>
      <c r="F10" s="88"/>
      <c r="G10" s="86"/>
      <c r="H10" s="140"/>
      <c r="I10" s="141"/>
      <c r="J10" s="141"/>
      <c r="K10" s="141"/>
      <c r="L10" s="142"/>
      <c r="M10" s="142"/>
    </row>
    <row r="11" spans="2:13" ht="15.95" customHeight="1" thickBot="1" x14ac:dyDescent="0.3">
      <c r="B11" s="221">
        <v>21</v>
      </c>
      <c r="C11" s="221" t="s">
        <v>102</v>
      </c>
      <c r="D11" s="222"/>
      <c r="E11" s="254"/>
      <c r="F11" s="254">
        <f>+E12+E45+E50+E39</f>
        <v>89180.94</v>
      </c>
      <c r="G11" s="225"/>
      <c r="H11" s="221">
        <v>41</v>
      </c>
      <c r="I11" s="221" t="s">
        <v>108</v>
      </c>
      <c r="J11" s="221"/>
      <c r="K11" s="221"/>
      <c r="L11" s="222"/>
      <c r="M11" s="254">
        <f>SUM(L12:L21)</f>
        <v>86180.94</v>
      </c>
    </row>
    <row r="12" spans="2:13" ht="15.95" customHeight="1" x14ac:dyDescent="0.25">
      <c r="B12" s="93">
        <v>211</v>
      </c>
      <c r="C12" s="94" t="s">
        <v>87</v>
      </c>
      <c r="D12" s="94"/>
      <c r="E12" s="92">
        <f>D16+D19+D22+D30+D34</f>
        <v>14031.96</v>
      </c>
      <c r="G12" s="63"/>
      <c r="H12" s="93">
        <v>412</v>
      </c>
      <c r="I12" s="94" t="s">
        <v>109</v>
      </c>
      <c r="J12" s="94">
        <v>7511.64</v>
      </c>
      <c r="K12" s="94"/>
      <c r="L12" s="92">
        <f>SUM(K15:K18)</f>
        <v>19802.099999999999</v>
      </c>
    </row>
    <row r="13" spans="2:13" ht="15.95" customHeight="1" x14ac:dyDescent="0.25">
      <c r="B13" s="59"/>
      <c r="C13" s="127" t="s">
        <v>195</v>
      </c>
      <c r="D13" s="60"/>
      <c r="E13" s="61"/>
      <c r="F13" s="62"/>
      <c r="G13" s="63"/>
      <c r="H13" s="59"/>
      <c r="I13" s="127" t="s">
        <v>225</v>
      </c>
      <c r="J13" s="127"/>
      <c r="K13" s="60"/>
      <c r="L13" s="104"/>
      <c r="M13" s="62"/>
    </row>
    <row r="14" spans="2:13" ht="15.95" customHeight="1" x14ac:dyDescent="0.25">
      <c r="B14" s="59"/>
      <c r="C14" s="127" t="s">
        <v>166</v>
      </c>
      <c r="D14" s="60"/>
      <c r="E14" s="61"/>
      <c r="F14" s="62"/>
      <c r="G14" s="63"/>
      <c r="I14" s="127" t="s">
        <v>226</v>
      </c>
      <c r="M14" s="66"/>
    </row>
    <row r="15" spans="2:13" ht="15.95" customHeight="1" x14ac:dyDescent="0.25">
      <c r="B15" s="65">
        <v>21109</v>
      </c>
      <c r="C15" s="66" t="s">
        <v>4</v>
      </c>
      <c r="D15" s="67"/>
      <c r="E15" s="70"/>
      <c r="F15" s="67"/>
      <c r="G15" s="63"/>
      <c r="H15" s="381">
        <v>41201</v>
      </c>
      <c r="I15" s="67" t="s">
        <v>260</v>
      </c>
      <c r="K15" s="73">
        <f>'E.Situacion Finan.'!J11</f>
        <v>12052.98</v>
      </c>
      <c r="M15" s="66"/>
    </row>
    <row r="16" spans="2:13" ht="15.95" customHeight="1" x14ac:dyDescent="0.25">
      <c r="B16" s="381">
        <v>21109001</v>
      </c>
      <c r="C16" s="148" t="s">
        <v>92</v>
      </c>
      <c r="D16" s="384">
        <f>'E.Situacion Finan.'!D12</f>
        <v>0</v>
      </c>
      <c r="E16" s="81"/>
      <c r="F16" s="70"/>
      <c r="G16" s="63"/>
      <c r="H16" s="381">
        <v>41201</v>
      </c>
      <c r="I16" s="67" t="s">
        <v>222</v>
      </c>
      <c r="K16" s="73">
        <f>'E.Situacion Finan.'!J12</f>
        <v>7749.12</v>
      </c>
    </row>
    <row r="17" spans="2:12" ht="15.95" customHeight="1" x14ac:dyDescent="0.25">
      <c r="B17" s="146"/>
      <c r="C17" s="75"/>
      <c r="D17" s="73"/>
      <c r="E17" s="81"/>
      <c r="F17" s="70"/>
      <c r="G17" s="63"/>
      <c r="H17" s="381">
        <v>41251</v>
      </c>
      <c r="I17" s="67" t="s">
        <v>269</v>
      </c>
      <c r="J17" s="67"/>
      <c r="K17" s="73">
        <f>+'[1]E.Situacion Finan.'!J14</f>
        <v>0</v>
      </c>
    </row>
    <row r="18" spans="2:12" ht="15.95" customHeight="1" x14ac:dyDescent="0.25">
      <c r="B18" s="146"/>
      <c r="C18" s="67"/>
      <c r="D18" s="73"/>
      <c r="E18" s="81"/>
      <c r="F18" s="70"/>
      <c r="G18" s="63"/>
      <c r="H18" s="381">
        <v>41254</v>
      </c>
      <c r="I18" s="67" t="s">
        <v>80</v>
      </c>
      <c r="J18" s="67"/>
      <c r="K18" s="71">
        <f>+'[1]E.Situacion Finan.'!J15</f>
        <v>0</v>
      </c>
    </row>
    <row r="19" spans="2:12" ht="15.95" customHeight="1" x14ac:dyDescent="0.25">
      <c r="B19" s="381">
        <v>21109001</v>
      </c>
      <c r="C19" s="327" t="s">
        <v>93</v>
      </c>
      <c r="D19" s="384">
        <f>'E.Situacion Finan.'!D13</f>
        <v>1978.98</v>
      </c>
      <c r="E19" s="81"/>
      <c r="F19" s="70"/>
      <c r="G19" s="63"/>
    </row>
    <row r="20" spans="2:12" ht="15.95" customHeight="1" x14ac:dyDescent="0.25">
      <c r="B20" s="146"/>
      <c r="C20" s="75"/>
      <c r="D20" s="73"/>
      <c r="E20" s="81"/>
      <c r="F20" s="70"/>
      <c r="G20" s="63"/>
    </row>
    <row r="21" spans="2:12" ht="15.95" customHeight="1" x14ac:dyDescent="0.25">
      <c r="C21" s="75"/>
      <c r="D21" s="73"/>
      <c r="E21" s="81"/>
      <c r="F21" s="70"/>
      <c r="G21" s="63"/>
      <c r="H21" s="93">
        <v>413</v>
      </c>
      <c r="I21" s="94" t="s">
        <v>111</v>
      </c>
      <c r="J21" s="94"/>
      <c r="K21" s="94"/>
      <c r="L21" s="97">
        <f>L26+L36+L42+L47</f>
        <v>66378.840000000011</v>
      </c>
    </row>
    <row r="22" spans="2:12" ht="15.95" customHeight="1" x14ac:dyDescent="0.25">
      <c r="B22" s="381">
        <v>21109001</v>
      </c>
      <c r="C22" s="148" t="s">
        <v>94</v>
      </c>
      <c r="D22" s="384">
        <v>0</v>
      </c>
      <c r="F22" s="70"/>
      <c r="G22" s="63"/>
      <c r="I22" s="127" t="s">
        <v>174</v>
      </c>
    </row>
    <row r="23" spans="2:12" ht="15.95" customHeight="1" x14ac:dyDescent="0.25">
      <c r="C23" s="63" t="s">
        <v>218</v>
      </c>
      <c r="D23" s="385"/>
      <c r="F23" s="70"/>
      <c r="G23" s="63"/>
      <c r="I23" s="127" t="s">
        <v>175</v>
      </c>
    </row>
    <row r="24" spans="2:12" ht="15.95" customHeight="1" x14ac:dyDescent="0.25">
      <c r="C24" s="63" t="s">
        <v>219</v>
      </c>
      <c r="D24" s="385"/>
      <c r="F24" s="70"/>
      <c r="G24" s="63"/>
    </row>
    <row r="25" spans="2:12" ht="15.95" customHeight="1" x14ac:dyDescent="0.25">
      <c r="D25" s="385"/>
      <c r="F25" s="70"/>
      <c r="G25" s="63"/>
    </row>
    <row r="26" spans="2:12" ht="15.95" customHeight="1" x14ac:dyDescent="0.25">
      <c r="B26" s="383">
        <v>21109001</v>
      </c>
      <c r="C26" s="148" t="s">
        <v>227</v>
      </c>
      <c r="D26" s="384">
        <v>0</v>
      </c>
      <c r="F26" s="70"/>
      <c r="G26" s="63"/>
      <c r="H26" s="311">
        <v>41351</v>
      </c>
      <c r="I26" s="312" t="s">
        <v>15</v>
      </c>
      <c r="J26" s="313"/>
      <c r="K26" s="38"/>
      <c r="L26" s="314">
        <f>SUM(K27:K31)</f>
        <v>20711.400000000001</v>
      </c>
    </row>
    <row r="27" spans="2:12" ht="15.95" customHeight="1" x14ac:dyDescent="0.25">
      <c r="C27" s="63" t="s">
        <v>228</v>
      </c>
      <c r="D27" s="385"/>
      <c r="F27" s="70"/>
      <c r="G27" s="63"/>
      <c r="H27" s="145"/>
      <c r="I27" s="67" t="s">
        <v>213</v>
      </c>
      <c r="J27" s="67"/>
      <c r="K27" s="68">
        <f>'E.Situacion Finan.'!J20</f>
        <v>20711.400000000001</v>
      </c>
      <c r="L27" s="61"/>
    </row>
    <row r="28" spans="2:12" ht="15.95" customHeight="1" x14ac:dyDescent="0.25">
      <c r="C28" s="63" t="s">
        <v>229</v>
      </c>
      <c r="D28" s="385"/>
      <c r="F28" s="70"/>
      <c r="G28" s="63"/>
      <c r="H28" s="145"/>
      <c r="I28" s="67" t="s">
        <v>214</v>
      </c>
      <c r="J28" s="67"/>
      <c r="K28" s="68"/>
      <c r="L28" s="61"/>
    </row>
    <row r="29" spans="2:12" ht="15.95" customHeight="1" x14ac:dyDescent="0.25">
      <c r="C29" s="63"/>
      <c r="D29" s="385"/>
      <c r="F29" s="70"/>
      <c r="G29" s="63"/>
      <c r="H29" s="145"/>
      <c r="I29" s="67"/>
      <c r="J29" s="67"/>
      <c r="K29" s="68"/>
      <c r="L29" s="61"/>
    </row>
    <row r="30" spans="2:12" ht="15.95" customHeight="1" x14ac:dyDescent="0.25">
      <c r="B30" s="381">
        <v>21109001</v>
      </c>
      <c r="C30" s="148" t="s">
        <v>295</v>
      </c>
      <c r="D30" s="384">
        <f>'E.Situacion Finan.'!D16</f>
        <v>12052.98</v>
      </c>
      <c r="F30" s="70"/>
      <c r="G30" s="63"/>
      <c r="H30" s="145"/>
      <c r="I30" s="67"/>
      <c r="J30" s="67"/>
      <c r="K30" s="68"/>
      <c r="L30" s="61"/>
    </row>
    <row r="31" spans="2:12" ht="15.95" customHeight="1" x14ac:dyDescent="0.25">
      <c r="C31" s="419" t="s">
        <v>298</v>
      </c>
      <c r="F31" s="70"/>
      <c r="G31" s="63"/>
      <c r="H31" s="145"/>
      <c r="I31" s="67" t="s">
        <v>215</v>
      </c>
      <c r="K31" s="71"/>
      <c r="L31" s="61"/>
    </row>
    <row r="32" spans="2:12" ht="15.95" customHeight="1" x14ac:dyDescent="0.25">
      <c r="C32" s="391"/>
      <c r="F32" s="70"/>
      <c r="G32" s="63"/>
      <c r="H32" s="145"/>
      <c r="I32" s="67"/>
      <c r="K32" s="73"/>
      <c r="L32" s="61"/>
    </row>
    <row r="33" spans="2:12" ht="15.95" customHeight="1" x14ac:dyDescent="0.25">
      <c r="F33" s="70"/>
      <c r="G33" s="63"/>
      <c r="H33" s="145"/>
      <c r="I33" s="67"/>
      <c r="K33" s="73"/>
      <c r="L33" s="61"/>
    </row>
    <row r="34" spans="2:12" ht="15.95" customHeight="1" x14ac:dyDescent="0.25">
      <c r="B34" s="381">
        <v>21117001</v>
      </c>
      <c r="C34" s="148" t="s">
        <v>279</v>
      </c>
      <c r="D34" s="318">
        <v>0</v>
      </c>
      <c r="F34" s="70"/>
      <c r="G34" s="63"/>
      <c r="H34" s="145"/>
      <c r="I34" s="67"/>
      <c r="K34" s="73"/>
      <c r="L34" s="61"/>
    </row>
    <row r="35" spans="2:12" ht="15.95" customHeight="1" x14ac:dyDescent="0.25">
      <c r="C35" s="63" t="s">
        <v>280</v>
      </c>
      <c r="F35" s="70"/>
      <c r="G35" s="63"/>
      <c r="H35" s="145"/>
      <c r="I35" s="67"/>
      <c r="K35" s="73"/>
      <c r="L35" s="61"/>
    </row>
    <row r="36" spans="2:12" ht="15.95" customHeight="1" x14ac:dyDescent="0.25">
      <c r="C36" s="63" t="s">
        <v>282</v>
      </c>
      <c r="F36" s="70"/>
      <c r="G36" s="63"/>
      <c r="H36" s="311">
        <v>41354</v>
      </c>
      <c r="I36" s="312" t="s">
        <v>110</v>
      </c>
      <c r="J36" s="313"/>
      <c r="K36" s="38"/>
      <c r="L36" s="314">
        <f>SUM(K37:K39)</f>
        <v>40098.79</v>
      </c>
    </row>
    <row r="37" spans="2:12" ht="15.95" customHeight="1" x14ac:dyDescent="0.25">
      <c r="C37" s="63" t="s">
        <v>281</v>
      </c>
      <c r="F37" s="70"/>
      <c r="G37" s="63"/>
      <c r="I37" s="67" t="s">
        <v>213</v>
      </c>
      <c r="K37" s="68">
        <f>'E.Situacion Finan.'!J21</f>
        <v>40098.79</v>
      </c>
    </row>
    <row r="38" spans="2:12" ht="15.95" customHeight="1" x14ac:dyDescent="0.25">
      <c r="F38" s="70"/>
      <c r="G38" s="63"/>
      <c r="I38" s="67" t="s">
        <v>214</v>
      </c>
      <c r="K38" s="68">
        <v>0</v>
      </c>
    </row>
    <row r="39" spans="2:12" ht="15.95" customHeight="1" x14ac:dyDescent="0.25">
      <c r="B39" s="93">
        <v>211</v>
      </c>
      <c r="C39" s="94" t="s">
        <v>221</v>
      </c>
      <c r="D39" s="96"/>
      <c r="E39" s="97">
        <f>SUM(D43)</f>
        <v>7749.12</v>
      </c>
      <c r="F39" s="70"/>
      <c r="G39" s="63"/>
      <c r="I39" s="67" t="s">
        <v>253</v>
      </c>
      <c r="K39" s="71">
        <v>0</v>
      </c>
    </row>
    <row r="40" spans="2:12" ht="15.95" customHeight="1" x14ac:dyDescent="0.25">
      <c r="B40" s="59"/>
      <c r="C40" s="127" t="s">
        <v>224</v>
      </c>
      <c r="D40" s="79"/>
      <c r="E40" s="104"/>
      <c r="F40" s="70"/>
      <c r="G40" s="63"/>
      <c r="I40" s="67"/>
      <c r="K40" s="73"/>
    </row>
    <row r="41" spans="2:12" ht="15.95" customHeight="1" x14ac:dyDescent="0.25">
      <c r="B41" s="59"/>
      <c r="C41" s="127" t="s">
        <v>242</v>
      </c>
      <c r="D41" s="79"/>
      <c r="E41" s="104"/>
      <c r="F41" s="70"/>
      <c r="G41" s="63"/>
      <c r="I41" s="67"/>
      <c r="K41" s="73"/>
    </row>
    <row r="42" spans="2:12" ht="15.95" customHeight="1" x14ac:dyDescent="0.25">
      <c r="B42" s="59"/>
      <c r="C42" s="127" t="s">
        <v>254</v>
      </c>
      <c r="D42" s="79"/>
      <c r="E42" s="104"/>
      <c r="F42" s="70"/>
      <c r="G42" s="63"/>
      <c r="H42" s="311">
        <v>41355</v>
      </c>
      <c r="I42" s="312" t="s">
        <v>58</v>
      </c>
      <c r="J42" s="313"/>
      <c r="K42" s="38"/>
      <c r="L42" s="315">
        <f>SUM(K43:K45)</f>
        <v>453.98</v>
      </c>
    </row>
    <row r="43" spans="2:12" ht="15.95" customHeight="1" x14ac:dyDescent="0.25">
      <c r="B43" s="381">
        <v>21151</v>
      </c>
      <c r="C43" s="67" t="s">
        <v>223</v>
      </c>
      <c r="D43" s="74">
        <f>'E.Situacion Finan.'!E19</f>
        <v>7749.12</v>
      </c>
      <c r="E43" s="66"/>
      <c r="F43" s="70"/>
      <c r="G43" s="63"/>
      <c r="I43" s="67" t="s">
        <v>213</v>
      </c>
      <c r="K43" s="68">
        <f>'E.Situacion Finan.'!J22</f>
        <v>453.98</v>
      </c>
    </row>
    <row r="44" spans="2:12" ht="15.95" customHeight="1" x14ac:dyDescent="0.25">
      <c r="F44" s="70"/>
      <c r="G44" s="63"/>
      <c r="I44" s="67" t="s">
        <v>214</v>
      </c>
      <c r="K44" s="68">
        <v>0</v>
      </c>
    </row>
    <row r="45" spans="2:12" ht="15.95" customHeight="1" x14ac:dyDescent="0.25">
      <c r="B45" s="93">
        <v>212</v>
      </c>
      <c r="C45" s="94" t="s">
        <v>88</v>
      </c>
      <c r="D45" s="96"/>
      <c r="E45" s="97">
        <f>SUM(D48)</f>
        <v>3000</v>
      </c>
      <c r="F45" s="70"/>
      <c r="G45" s="63"/>
      <c r="I45" s="67" t="s">
        <v>253</v>
      </c>
      <c r="K45" s="71">
        <v>0</v>
      </c>
    </row>
    <row r="46" spans="2:12" ht="15.95" customHeight="1" x14ac:dyDescent="0.25">
      <c r="B46" s="59"/>
      <c r="C46" s="127" t="s">
        <v>167</v>
      </c>
      <c r="D46" s="79"/>
      <c r="E46" s="104"/>
      <c r="F46" s="70"/>
      <c r="G46" s="63"/>
      <c r="I46" s="67"/>
      <c r="K46" s="73"/>
    </row>
    <row r="47" spans="2:12" ht="15.95" customHeight="1" x14ac:dyDescent="0.25">
      <c r="B47" s="59"/>
      <c r="C47" s="127" t="s">
        <v>275</v>
      </c>
      <c r="D47" s="79">
        <v>420.31</v>
      </c>
      <c r="E47" s="104"/>
      <c r="F47" s="70"/>
      <c r="G47" s="63"/>
      <c r="H47" s="311">
        <v>41361</v>
      </c>
      <c r="I47" s="312" t="s">
        <v>26</v>
      </c>
      <c r="J47" s="313"/>
      <c r="K47" s="38"/>
      <c r="L47" s="315">
        <f>SUM(K48:K50)</f>
        <v>5114.67</v>
      </c>
    </row>
    <row r="48" spans="2:12" ht="15.95" customHeight="1" x14ac:dyDescent="0.25">
      <c r="B48" s="381">
        <v>21201</v>
      </c>
      <c r="C48" s="67" t="s">
        <v>11</v>
      </c>
      <c r="D48" s="74">
        <f>'E.Situacion Finan.'!D22</f>
        <v>3000</v>
      </c>
      <c r="E48" s="66"/>
      <c r="F48" s="70"/>
      <c r="G48" s="63"/>
      <c r="I48" s="67" t="s">
        <v>213</v>
      </c>
      <c r="K48" s="68">
        <f>'E.Situacion Finan.'!J23</f>
        <v>5114.67</v>
      </c>
    </row>
    <row r="49" spans="2:13" ht="15.95" customHeight="1" x14ac:dyDescent="0.25">
      <c r="F49" s="70"/>
      <c r="G49" s="63"/>
      <c r="I49" s="67" t="s">
        <v>214</v>
      </c>
      <c r="K49" s="68">
        <v>0</v>
      </c>
    </row>
    <row r="50" spans="2:13" ht="15.95" customHeight="1" x14ac:dyDescent="0.25">
      <c r="B50" s="93">
        <v>213</v>
      </c>
      <c r="C50" s="94" t="s">
        <v>89</v>
      </c>
      <c r="D50" s="95"/>
      <c r="E50" s="92">
        <f>SUM(D54:D55)</f>
        <v>64399.86</v>
      </c>
      <c r="F50" s="70"/>
      <c r="G50" s="63"/>
      <c r="I50" s="67" t="s">
        <v>253</v>
      </c>
      <c r="K50" s="71">
        <v>0</v>
      </c>
    </row>
    <row r="51" spans="2:13" ht="15.95" customHeight="1" x14ac:dyDescent="0.25">
      <c r="B51" s="59"/>
      <c r="C51" s="127" t="s">
        <v>168</v>
      </c>
      <c r="D51" s="61"/>
      <c r="E51" s="62"/>
      <c r="F51" s="70"/>
      <c r="G51" s="63"/>
    </row>
    <row r="52" spans="2:13" ht="15.95" customHeight="1" thickBot="1" x14ac:dyDescent="0.3">
      <c r="C52" s="127" t="s">
        <v>169</v>
      </c>
      <c r="E52" s="73"/>
      <c r="F52" s="70"/>
      <c r="G52" s="63"/>
      <c r="H52" s="221">
        <v>42</v>
      </c>
      <c r="I52" s="221" t="s">
        <v>112</v>
      </c>
      <c r="J52" s="221"/>
      <c r="K52" s="221"/>
      <c r="L52" s="222"/>
      <c r="M52" s="254">
        <f>SUM(L53)</f>
        <v>0</v>
      </c>
    </row>
    <row r="53" spans="2:13" ht="15.95" customHeight="1" x14ac:dyDescent="0.25">
      <c r="C53" s="127" t="s">
        <v>217</v>
      </c>
      <c r="F53" s="70"/>
      <c r="G53" s="63"/>
      <c r="H53" s="93">
        <v>424</v>
      </c>
      <c r="I53" s="94" t="s">
        <v>113</v>
      </c>
      <c r="J53" s="94"/>
      <c r="K53" s="94"/>
      <c r="L53" s="97">
        <f>K56</f>
        <v>0</v>
      </c>
    </row>
    <row r="54" spans="2:13" ht="15.95" customHeight="1" x14ac:dyDescent="0.25">
      <c r="B54" s="381">
        <v>21316</v>
      </c>
      <c r="C54" s="67" t="s">
        <v>143</v>
      </c>
      <c r="D54" s="316">
        <f>'E.Situacion Finan.'!D25</f>
        <v>64399.86</v>
      </c>
      <c r="F54" s="70"/>
      <c r="G54" s="63"/>
      <c r="H54" s="59"/>
      <c r="I54" s="127" t="s">
        <v>176</v>
      </c>
      <c r="J54" s="127"/>
      <c r="K54" s="60"/>
      <c r="L54" s="79"/>
      <c r="M54" s="104"/>
    </row>
    <row r="55" spans="2:13" ht="15.95" customHeight="1" x14ac:dyDescent="0.25">
      <c r="B55" s="381">
        <v>21322</v>
      </c>
      <c r="C55" s="63" t="s">
        <v>143</v>
      </c>
      <c r="D55" s="78">
        <v>0</v>
      </c>
      <c r="E55" s="34"/>
      <c r="F55" s="70"/>
      <c r="G55" s="63"/>
      <c r="I55" s="127" t="s">
        <v>290</v>
      </c>
      <c r="J55" s="127"/>
      <c r="M55" s="70"/>
    </row>
    <row r="56" spans="2:13" ht="15.95" customHeight="1" x14ac:dyDescent="0.25">
      <c r="F56" s="70"/>
      <c r="G56" s="63"/>
      <c r="H56" s="381">
        <v>42451</v>
      </c>
      <c r="I56" s="67" t="s">
        <v>63</v>
      </c>
      <c r="J56" s="67"/>
      <c r="K56" s="73">
        <f>'E.Situacion Finan.'!J30</f>
        <v>0</v>
      </c>
      <c r="L56" s="73"/>
      <c r="M56" s="70"/>
    </row>
    <row r="57" spans="2:13" ht="15.95" customHeight="1" thickBot="1" x14ac:dyDescent="0.3">
      <c r="B57" s="221">
        <v>22</v>
      </c>
      <c r="C57" s="221" t="s">
        <v>103</v>
      </c>
      <c r="D57" s="222"/>
      <c r="E57" s="254"/>
      <c r="F57" s="254">
        <f>SUM(E61:E65)</f>
        <v>23525.559999999998</v>
      </c>
      <c r="G57" s="63"/>
      <c r="I57" s="90" t="s">
        <v>154</v>
      </c>
      <c r="K57" s="73">
        <v>0</v>
      </c>
      <c r="M57" s="70"/>
    </row>
    <row r="58" spans="2:13" ht="15.95" customHeight="1" x14ac:dyDescent="0.25">
      <c r="B58" s="93">
        <v>225</v>
      </c>
      <c r="C58" s="94" t="s">
        <v>95</v>
      </c>
      <c r="D58" s="94"/>
      <c r="E58" s="92">
        <v>0</v>
      </c>
      <c r="G58" s="63"/>
      <c r="I58" s="90" t="s">
        <v>205</v>
      </c>
      <c r="K58" s="73">
        <v>0</v>
      </c>
    </row>
    <row r="59" spans="2:13" ht="15.95" customHeight="1" x14ac:dyDescent="0.25">
      <c r="B59" s="59"/>
      <c r="C59" s="127" t="s">
        <v>170</v>
      </c>
      <c r="D59" s="60"/>
      <c r="E59" s="61"/>
      <c r="F59" s="62"/>
      <c r="G59" s="63"/>
      <c r="I59" s="90" t="s">
        <v>158</v>
      </c>
      <c r="K59" s="73">
        <v>0</v>
      </c>
    </row>
    <row r="60" spans="2:13" ht="15.95" customHeight="1" x14ac:dyDescent="0.25">
      <c r="C60" s="127" t="s">
        <v>274</v>
      </c>
      <c r="F60" s="62"/>
      <c r="G60" s="225"/>
      <c r="I60" s="90" t="s">
        <v>159</v>
      </c>
      <c r="K60" s="71">
        <v>0</v>
      </c>
    </row>
    <row r="61" spans="2:13" ht="15.95" customHeight="1" x14ac:dyDescent="0.25">
      <c r="B61" s="64">
        <v>22551</v>
      </c>
      <c r="C61" s="90" t="s">
        <v>96</v>
      </c>
      <c r="E61" s="377">
        <f>'[1]E.Situacion Finan.'!D29</f>
        <v>0</v>
      </c>
      <c r="F61" s="62"/>
      <c r="G61" s="63"/>
      <c r="I61" s="90"/>
      <c r="K61" s="73"/>
    </row>
    <row r="62" spans="2:13" ht="15.95" customHeight="1" x14ac:dyDescent="0.25">
      <c r="B62" s="64"/>
      <c r="C62" s="63"/>
      <c r="D62" s="73"/>
      <c r="E62" s="61"/>
      <c r="F62" s="62"/>
      <c r="G62" s="134"/>
      <c r="I62" s="90"/>
      <c r="K62" s="73"/>
    </row>
    <row r="63" spans="2:13" ht="15.95" customHeight="1" thickBot="1" x14ac:dyDescent="0.3">
      <c r="C63" s="90"/>
      <c r="D63" s="73"/>
      <c r="G63" s="63"/>
      <c r="H63" s="221">
        <v>81</v>
      </c>
      <c r="I63" s="221" t="s">
        <v>114</v>
      </c>
      <c r="J63" s="221"/>
      <c r="K63" s="221"/>
      <c r="L63" s="222"/>
      <c r="M63" s="254">
        <f>SUM(L64)</f>
        <v>138728.15000000037</v>
      </c>
    </row>
    <row r="64" spans="2:13" ht="15.95" customHeight="1" x14ac:dyDescent="0.25">
      <c r="C64" s="90"/>
      <c r="D64" s="73"/>
      <c r="G64" s="63"/>
      <c r="H64" s="93">
        <v>811</v>
      </c>
      <c r="I64" s="94" t="s">
        <v>115</v>
      </c>
      <c r="J64" s="94"/>
      <c r="K64" s="94"/>
      <c r="L64" s="92">
        <f>L69+L83+L85+L94+M140</f>
        <v>138728.15000000037</v>
      </c>
    </row>
    <row r="65" spans="2:13" ht="15.95" customHeight="1" x14ac:dyDescent="0.25">
      <c r="B65" s="93">
        <v>226</v>
      </c>
      <c r="C65" s="94" t="s">
        <v>301</v>
      </c>
      <c r="D65" s="94"/>
      <c r="E65" s="92">
        <f>SUM(E69:E82)</f>
        <v>23525.559999999998</v>
      </c>
      <c r="G65" s="63"/>
      <c r="H65" s="375"/>
      <c r="I65" s="127" t="s">
        <v>177</v>
      </c>
      <c r="L65" s="62"/>
    </row>
    <row r="66" spans="2:13" ht="15.95" customHeight="1" x14ac:dyDescent="0.25">
      <c r="B66" s="59"/>
      <c r="C66" s="127" t="s">
        <v>232</v>
      </c>
      <c r="D66" s="60"/>
      <c r="E66" s="61"/>
      <c r="G66" s="63"/>
      <c r="I66" s="127" t="s">
        <v>178</v>
      </c>
      <c r="M66" s="62"/>
    </row>
    <row r="67" spans="2:13" ht="15.95" customHeight="1" x14ac:dyDescent="0.25">
      <c r="B67" s="59"/>
      <c r="C67" s="127" t="s">
        <v>234</v>
      </c>
      <c r="D67" s="60"/>
      <c r="E67" s="61"/>
      <c r="G67" s="63"/>
      <c r="I67" s="127"/>
      <c r="M67" s="62"/>
    </row>
    <row r="68" spans="2:13" ht="15.95" customHeight="1" x14ac:dyDescent="0.25">
      <c r="B68" s="59"/>
      <c r="C68" s="127" t="s">
        <v>233</v>
      </c>
      <c r="D68" s="60"/>
      <c r="E68" s="61"/>
      <c r="F68" s="62"/>
      <c r="G68" s="63"/>
      <c r="M68" s="62"/>
    </row>
    <row r="69" spans="2:13" ht="15.95" customHeight="1" x14ac:dyDescent="0.25">
      <c r="B69" s="64">
        <v>22605</v>
      </c>
      <c r="C69" s="313" t="s">
        <v>230</v>
      </c>
      <c r="D69" s="319"/>
      <c r="E69" s="320">
        <f>'E.Situacion Finan.'!D32</f>
        <v>4653.67</v>
      </c>
      <c r="F69" s="62"/>
      <c r="G69" s="63"/>
      <c r="H69" s="381">
        <v>81103</v>
      </c>
      <c r="I69" s="41" t="s">
        <v>74</v>
      </c>
      <c r="J69" s="41"/>
      <c r="K69" s="45"/>
      <c r="L69" s="39">
        <f>+K72+K77+K83</f>
        <v>105704.47</v>
      </c>
    </row>
    <row r="70" spans="2:13" ht="15.95" customHeight="1" x14ac:dyDescent="0.25">
      <c r="B70" s="64"/>
      <c r="C70" s="90"/>
      <c r="D70" s="60"/>
      <c r="E70" s="62"/>
      <c r="F70" s="62"/>
      <c r="G70" s="63"/>
      <c r="H70" s="59"/>
      <c r="I70" s="127" t="s">
        <v>179</v>
      </c>
      <c r="J70" s="127"/>
    </row>
    <row r="71" spans="2:13" ht="15.95" customHeight="1" x14ac:dyDescent="0.25">
      <c r="B71" s="64">
        <v>22609</v>
      </c>
      <c r="C71" s="313" t="s">
        <v>265</v>
      </c>
      <c r="D71" s="38"/>
      <c r="E71" s="42">
        <f>'E.Situacion Finan.'!D33</f>
        <v>1770</v>
      </c>
      <c r="F71" s="62"/>
      <c r="G71" s="63"/>
      <c r="I71" s="127" t="s">
        <v>180</v>
      </c>
      <c r="J71" s="127"/>
    </row>
    <row r="72" spans="2:13" ht="15.95" customHeight="1" x14ac:dyDescent="0.25">
      <c r="F72" s="62"/>
      <c r="G72" s="63"/>
      <c r="I72" s="33" t="s">
        <v>181</v>
      </c>
      <c r="J72" s="33"/>
      <c r="K72" s="23">
        <f>SUM(K73:K75)</f>
        <v>38176.910000000003</v>
      </c>
    </row>
    <row r="73" spans="2:13" ht="15.95" customHeight="1" x14ac:dyDescent="0.25">
      <c r="B73" s="64">
        <v>22615</v>
      </c>
      <c r="C73" s="90" t="s">
        <v>98</v>
      </c>
      <c r="E73" s="368">
        <f>97217.3+1746+21187.5+2034+1273.62-2550-8898.75-21187.5-3074.87+8898.75+9831-10056.49+876+1129.64+2236+2248.99+1389.1+1150+876+2236+17825.75+21215.75+2217.06+2250-6897.54+1389.1-10172.37+5857.9</f>
        <v>142247.94</v>
      </c>
      <c r="G73" s="63"/>
      <c r="I73" s="18" t="s">
        <v>36</v>
      </c>
      <c r="J73" s="18"/>
      <c r="K73" s="15">
        <v>5111.6099999999997</v>
      </c>
    </row>
    <row r="74" spans="2:13" ht="15.95" customHeight="1" x14ac:dyDescent="0.25">
      <c r="B74" s="290" t="s">
        <v>171</v>
      </c>
      <c r="C74" s="129" t="s">
        <v>75</v>
      </c>
      <c r="D74" s="41"/>
      <c r="E74" s="368">
        <v>5111.6099999999997</v>
      </c>
      <c r="G74" s="63"/>
      <c r="I74" s="18" t="s">
        <v>191</v>
      </c>
      <c r="K74" s="15">
        <v>25180.3</v>
      </c>
    </row>
    <row r="75" spans="2:13" ht="15.95" customHeight="1" x14ac:dyDescent="0.25">
      <c r="B75" s="290"/>
      <c r="C75" s="15"/>
      <c r="D75" s="15"/>
      <c r="E75" s="143"/>
      <c r="G75" s="63"/>
      <c r="I75" s="18" t="s">
        <v>192</v>
      </c>
      <c r="K75" s="16">
        <v>7885</v>
      </c>
    </row>
    <row r="76" spans="2:13" ht="15.95" customHeight="1" x14ac:dyDescent="0.25">
      <c r="B76" s="290"/>
      <c r="C76" s="130"/>
      <c r="D76" s="130"/>
      <c r="E76" s="143"/>
      <c r="G76" s="63"/>
      <c r="I76" s="18"/>
      <c r="J76" s="18"/>
      <c r="K76" s="15"/>
    </row>
    <row r="77" spans="2:13" ht="15.95" customHeight="1" x14ac:dyDescent="0.25">
      <c r="B77" s="296" t="s">
        <v>132</v>
      </c>
      <c r="C77" s="129" t="s">
        <v>56</v>
      </c>
      <c r="D77" s="131"/>
      <c r="E77" s="37">
        <f>SUM(D78:D80)</f>
        <v>-130257.66</v>
      </c>
      <c r="F77" s="62"/>
      <c r="G77" s="63"/>
      <c r="I77" s="33" t="s">
        <v>182</v>
      </c>
      <c r="J77" s="33"/>
      <c r="K77" s="36">
        <f>SUM(K78:K81)</f>
        <v>61022.539999999994</v>
      </c>
    </row>
    <row r="78" spans="2:13" ht="15.95" customHeight="1" x14ac:dyDescent="0.25">
      <c r="B78" s="290"/>
      <c r="C78" s="90" t="s">
        <v>99</v>
      </c>
      <c r="D78" s="73">
        <v>-127340.86</v>
      </c>
      <c r="F78" s="62"/>
      <c r="G78" s="63"/>
      <c r="I78" s="25" t="s">
        <v>37</v>
      </c>
      <c r="J78" s="25"/>
      <c r="K78" s="26">
        <v>1956.8</v>
      </c>
    </row>
    <row r="79" spans="2:13" ht="15.95" customHeight="1" x14ac:dyDescent="0.25">
      <c r="C79" s="90" t="s">
        <v>231</v>
      </c>
      <c r="D79" s="128">
        <v>-2326.8000000000002</v>
      </c>
      <c r="F79" s="62"/>
      <c r="G79" s="63"/>
      <c r="I79" s="25" t="s">
        <v>33</v>
      </c>
      <c r="J79" s="25"/>
      <c r="K79" s="26">
        <f>7793.67-768-599.73-734.31-989.55</f>
        <v>4702.0800000000008</v>
      </c>
    </row>
    <row r="80" spans="2:13" ht="15.95" customHeight="1" x14ac:dyDescent="0.25">
      <c r="C80" s="90" t="s">
        <v>252</v>
      </c>
      <c r="D80" s="78">
        <v>-590</v>
      </c>
      <c r="F80" s="62"/>
      <c r="G80" s="63"/>
      <c r="I80" s="25" t="s">
        <v>38</v>
      </c>
      <c r="J80" s="25"/>
      <c r="K80" s="26">
        <f>53684.82-1079.44-430.01-1321.71</f>
        <v>50853.659999999996</v>
      </c>
    </row>
    <row r="81" spans="1:13" ht="15.95" customHeight="1" x14ac:dyDescent="0.25">
      <c r="B81" s="290"/>
      <c r="C81" s="132"/>
      <c r="D81" s="133"/>
      <c r="E81" s="15"/>
      <c r="F81" s="62"/>
      <c r="G81" s="63"/>
      <c r="I81" s="25" t="s">
        <v>39</v>
      </c>
      <c r="J81" s="25"/>
      <c r="K81" s="27">
        <v>3510</v>
      </c>
      <c r="M81" s="62"/>
    </row>
    <row r="82" spans="1:13" ht="15.95" customHeight="1" x14ac:dyDescent="0.25">
      <c r="B82" s="290"/>
      <c r="C82" s="295"/>
      <c r="D82" s="325"/>
      <c r="E82" s="15"/>
      <c r="F82" s="62"/>
      <c r="G82" s="63"/>
      <c r="L82" s="8"/>
      <c r="M82" s="62"/>
    </row>
    <row r="83" spans="1:13" ht="15.95" customHeight="1" thickBot="1" x14ac:dyDescent="0.3">
      <c r="B83" s="221">
        <v>23</v>
      </c>
      <c r="C83" s="221" t="s">
        <v>104</v>
      </c>
      <c r="D83" s="222"/>
      <c r="E83" s="254"/>
      <c r="F83" s="254">
        <f>SUM(D87:D93)</f>
        <v>2741.52</v>
      </c>
      <c r="G83" s="63"/>
      <c r="I83" s="44" t="s">
        <v>284</v>
      </c>
      <c r="J83" s="44"/>
      <c r="K83" s="39">
        <v>6505.02</v>
      </c>
      <c r="L83" s="293"/>
    </row>
    <row r="84" spans="1:13" ht="15.95" customHeight="1" x14ac:dyDescent="0.25">
      <c r="B84" s="93">
        <v>231</v>
      </c>
      <c r="C84" s="94" t="s">
        <v>100</v>
      </c>
      <c r="D84" s="94"/>
      <c r="E84" s="92">
        <f>SUM(D87:D93)</f>
        <v>2741.52</v>
      </c>
      <c r="G84" s="63"/>
    </row>
    <row r="85" spans="1:13" ht="15.95" customHeight="1" x14ac:dyDescent="0.25">
      <c r="B85" s="59"/>
      <c r="C85" s="127" t="s">
        <v>196</v>
      </c>
      <c r="D85" s="60"/>
      <c r="E85" s="61"/>
      <c r="F85" s="62"/>
      <c r="G85" s="63"/>
      <c r="H85" s="381">
        <v>81107</v>
      </c>
      <c r="I85" s="44" t="s">
        <v>79</v>
      </c>
      <c r="J85" s="44"/>
      <c r="K85" s="45"/>
      <c r="L85" s="39">
        <f>SUM(K86:K89)</f>
        <v>157063.46</v>
      </c>
    </row>
    <row r="86" spans="1:13" ht="15.95" customHeight="1" x14ac:dyDescent="0.25">
      <c r="B86" s="59"/>
      <c r="C86" s="127" t="s">
        <v>197</v>
      </c>
      <c r="D86" s="60"/>
      <c r="E86" s="61"/>
      <c r="F86" s="62"/>
      <c r="G86" s="63"/>
      <c r="H86" s="59"/>
      <c r="I86" s="25" t="s">
        <v>136</v>
      </c>
      <c r="J86" s="25"/>
      <c r="K86" s="28">
        <v>62904.02</v>
      </c>
    </row>
    <row r="87" spans="1:13" ht="15.95" customHeight="1" x14ac:dyDescent="0.25">
      <c r="B87" s="381">
        <v>23101</v>
      </c>
      <c r="C87" s="67" t="s">
        <v>142</v>
      </c>
      <c r="D87" s="68">
        <f>'E.Situacion Finan.'!D39</f>
        <v>291.89999999999998</v>
      </c>
      <c r="F87" s="70"/>
      <c r="G87" s="63"/>
      <c r="H87" s="59"/>
      <c r="I87" s="25" t="s">
        <v>33</v>
      </c>
      <c r="J87" s="25"/>
      <c r="K87" s="28">
        <f>45325.5+1380.86+12648.4+6426.69+22097.05+1640.07-890</f>
        <v>88628.57</v>
      </c>
    </row>
    <row r="88" spans="1:13" ht="15.95" customHeight="1" x14ac:dyDescent="0.25">
      <c r="B88" s="381">
        <v>23103</v>
      </c>
      <c r="C88" s="67" t="s">
        <v>66</v>
      </c>
      <c r="D88" s="68">
        <f>'E.Situacion Finan.'!D40</f>
        <v>1.94</v>
      </c>
      <c r="F88" s="70"/>
      <c r="G88" s="63"/>
      <c r="I88" s="25" t="s">
        <v>267</v>
      </c>
      <c r="J88" s="127"/>
      <c r="K88" s="386">
        <f>2152.78-389.31</f>
        <v>1763.4700000000003</v>
      </c>
    </row>
    <row r="89" spans="1:13" ht="15.95" customHeight="1" x14ac:dyDescent="0.25">
      <c r="B89" s="381">
        <v>23105</v>
      </c>
      <c r="C89" s="67" t="s">
        <v>20</v>
      </c>
      <c r="D89" s="73">
        <f>'E.Situacion Finan.'!D41</f>
        <v>1312.67</v>
      </c>
      <c r="F89" s="70"/>
      <c r="G89" s="63"/>
      <c r="I89" s="25" t="s">
        <v>299</v>
      </c>
      <c r="J89" s="127"/>
      <c r="K89" s="358">
        <v>3767.4</v>
      </c>
    </row>
    <row r="90" spans="1:13" ht="15.95" customHeight="1" x14ac:dyDescent="0.25">
      <c r="B90" s="381">
        <v>23109</v>
      </c>
      <c r="C90" s="67" t="s">
        <v>49</v>
      </c>
      <c r="D90" s="73">
        <f>+'[1]E.Situacion Finan.'!D42</f>
        <v>0</v>
      </c>
      <c r="F90" s="70"/>
      <c r="G90" s="63"/>
      <c r="I90" s="127"/>
      <c r="J90" s="127"/>
    </row>
    <row r="91" spans="1:13" ht="15.95" customHeight="1" x14ac:dyDescent="0.25">
      <c r="B91" s="381">
        <v>23113</v>
      </c>
      <c r="C91" s="67" t="s">
        <v>19</v>
      </c>
      <c r="D91" s="73">
        <f>'E.Situacion Finan.'!D43</f>
        <v>658.32</v>
      </c>
      <c r="F91" s="70"/>
      <c r="G91" s="63"/>
      <c r="I91" s="127" t="s">
        <v>183</v>
      </c>
      <c r="J91" s="127"/>
    </row>
    <row r="92" spans="1:13" ht="15.95" customHeight="1" x14ac:dyDescent="0.25">
      <c r="B92" s="381">
        <v>23115</v>
      </c>
      <c r="C92" s="67" t="s">
        <v>23</v>
      </c>
      <c r="D92" s="73">
        <f>'E.Situacion Finan.'!D44</f>
        <v>476.69</v>
      </c>
      <c r="F92" s="70"/>
      <c r="G92" s="63"/>
      <c r="I92" s="127" t="s">
        <v>293</v>
      </c>
      <c r="J92" s="127"/>
    </row>
    <row r="93" spans="1:13" ht="15.95" customHeight="1" x14ac:dyDescent="0.25">
      <c r="B93" s="381">
        <v>23117</v>
      </c>
      <c r="C93" s="67" t="s">
        <v>165</v>
      </c>
      <c r="D93" s="71">
        <f>+'[1]E.Situacion Finan.'!D45</f>
        <v>0</v>
      </c>
      <c r="G93" s="63"/>
      <c r="I93" s="127"/>
      <c r="J93" s="127"/>
    </row>
    <row r="94" spans="1:13" ht="15.95" customHeight="1" x14ac:dyDescent="0.25">
      <c r="A94" s="137"/>
      <c r="G94" s="63"/>
      <c r="H94" s="381"/>
      <c r="I94" s="44" t="s">
        <v>32</v>
      </c>
      <c r="J94" s="44"/>
      <c r="K94" s="45"/>
      <c r="L94" s="39">
        <f>L97+L102+L106+L110+L114+L118+L122+L126+L130+L134+L138+L142+1770</f>
        <v>-124039.77999999962</v>
      </c>
    </row>
    <row r="95" spans="1:13" ht="15.95" customHeight="1" thickBot="1" x14ac:dyDescent="0.3">
      <c r="A95" s="137"/>
      <c r="B95" s="221">
        <v>24</v>
      </c>
      <c r="C95" s="221" t="s">
        <v>105</v>
      </c>
      <c r="D95" s="222"/>
      <c r="E95" s="254"/>
      <c r="F95" s="254">
        <f>SUM(E96)</f>
        <v>153434.55000000005</v>
      </c>
      <c r="G95" s="63"/>
      <c r="I95" s="127" t="s">
        <v>185</v>
      </c>
      <c r="J95" s="127"/>
    </row>
    <row r="96" spans="1:13" ht="15.95" customHeight="1" x14ac:dyDescent="0.25">
      <c r="A96" s="137"/>
      <c r="B96" s="93">
        <v>241</v>
      </c>
      <c r="C96" s="94" t="s">
        <v>101</v>
      </c>
      <c r="D96" s="98"/>
      <c r="E96" s="62">
        <f>E100+E109+E119+E126+E131+E135+E138+E141+E145</f>
        <v>153434.55000000005</v>
      </c>
      <c r="G96" s="63"/>
      <c r="I96" s="127" t="s">
        <v>306</v>
      </c>
      <c r="J96" s="127"/>
    </row>
    <row r="97" spans="1:12" ht="15.95" customHeight="1" x14ac:dyDescent="0.25">
      <c r="A97" s="137"/>
      <c r="B97" s="59"/>
      <c r="C97" s="127" t="s">
        <v>198</v>
      </c>
      <c r="D97" s="128"/>
      <c r="E97" s="46"/>
      <c r="F97" s="62"/>
      <c r="G97" s="63"/>
      <c r="I97" s="138" t="s">
        <v>138</v>
      </c>
      <c r="J97" s="138"/>
      <c r="K97" s="7"/>
      <c r="L97" s="139">
        <f>+K98-K99</f>
        <v>16739.899999999994</v>
      </c>
    </row>
    <row r="98" spans="1:12" ht="15.95" customHeight="1" x14ac:dyDescent="0.25">
      <c r="A98" s="137"/>
      <c r="B98" s="59"/>
      <c r="C98" s="127" t="s">
        <v>199</v>
      </c>
      <c r="D98" s="128"/>
      <c r="E98" s="46"/>
      <c r="F98" s="62"/>
      <c r="G98" s="63"/>
      <c r="I98" s="2" t="s">
        <v>40</v>
      </c>
      <c r="J98" s="2"/>
      <c r="K98" s="15">
        <v>203606.39999999999</v>
      </c>
      <c r="L98" s="1"/>
    </row>
    <row r="99" spans="1:12" ht="15.95" customHeight="1" x14ac:dyDescent="0.25">
      <c r="A99" s="137"/>
      <c r="B99" s="381"/>
      <c r="C99" s="67"/>
      <c r="D99" s="73"/>
      <c r="F99" s="70"/>
      <c r="G99" s="63"/>
      <c r="H99" s="137" t="s">
        <v>132</v>
      </c>
      <c r="I99" s="1" t="s">
        <v>139</v>
      </c>
      <c r="J99" s="1"/>
      <c r="K99" s="16">
        <v>186866.5</v>
      </c>
      <c r="L99" s="1"/>
    </row>
    <row r="100" spans="1:12" ht="15.95" customHeight="1" x14ac:dyDescent="0.25">
      <c r="A100" s="137"/>
      <c r="B100" s="291" t="s">
        <v>171</v>
      </c>
      <c r="C100" s="41" t="s">
        <v>135</v>
      </c>
      <c r="D100" s="41"/>
      <c r="E100" s="342">
        <f>SUM(D101:D105)</f>
        <v>20965.110000000004</v>
      </c>
      <c r="F100" s="70"/>
      <c r="G100" s="63"/>
      <c r="I100" s="1"/>
      <c r="J100" s="1"/>
      <c r="K100" s="7"/>
      <c r="L100" s="1"/>
    </row>
    <row r="101" spans="1:12" ht="15.95" customHeight="1" x14ac:dyDescent="0.25">
      <c r="A101" s="137"/>
      <c r="B101" s="381">
        <v>24119</v>
      </c>
      <c r="C101" s="25" t="s">
        <v>37</v>
      </c>
      <c r="D101" s="26">
        <v>1956.8</v>
      </c>
      <c r="E101" s="8"/>
      <c r="F101" s="70"/>
      <c r="G101" s="63"/>
      <c r="I101" s="1"/>
      <c r="J101" s="1"/>
      <c r="K101" s="7"/>
      <c r="L101" s="1"/>
    </row>
    <row r="102" spans="1:12" ht="15.95" customHeight="1" x14ac:dyDescent="0.25">
      <c r="A102" s="137"/>
      <c r="B102" s="381">
        <v>24119</v>
      </c>
      <c r="C102" s="25" t="s">
        <v>200</v>
      </c>
      <c r="D102" s="26">
        <f>7025.67-693.17-4250+4061.67</f>
        <v>6144.17</v>
      </c>
      <c r="E102" s="8"/>
      <c r="F102" s="70"/>
      <c r="G102" s="63"/>
      <c r="I102" s="138" t="s">
        <v>137</v>
      </c>
      <c r="J102" s="138"/>
      <c r="K102" s="135"/>
      <c r="L102" s="139">
        <f>+K103-K104</f>
        <v>569.19000000006054</v>
      </c>
    </row>
    <row r="103" spans="1:12" ht="15.95" customHeight="1" x14ac:dyDescent="0.25">
      <c r="A103" s="137"/>
      <c r="B103" s="381">
        <v>24119</v>
      </c>
      <c r="C103" s="25" t="s">
        <v>38</v>
      </c>
      <c r="D103" s="26">
        <f>27591.5-1877.67-1877.67-1476.59-8138.94-1356.49</f>
        <v>12864.140000000005</v>
      </c>
      <c r="E103" s="8"/>
      <c r="F103" s="70"/>
      <c r="G103" s="63"/>
      <c r="I103" s="2" t="s">
        <v>40</v>
      </c>
      <c r="J103" s="2"/>
      <c r="K103" s="15">
        <v>851973.41</v>
      </c>
    </row>
    <row r="104" spans="1:12" ht="15.95" customHeight="1" x14ac:dyDescent="0.25">
      <c r="A104" s="137"/>
      <c r="B104" s="381">
        <v>24119</v>
      </c>
      <c r="C104" s="25" t="s">
        <v>189</v>
      </c>
      <c r="D104" s="26">
        <v>0</v>
      </c>
      <c r="E104" s="8"/>
      <c r="F104" s="70"/>
      <c r="G104" s="63"/>
      <c r="H104" s="137" t="s">
        <v>132</v>
      </c>
      <c r="I104" s="1" t="s">
        <v>139</v>
      </c>
      <c r="J104" s="1"/>
      <c r="K104" s="16">
        <v>851404.22</v>
      </c>
    </row>
    <row r="105" spans="1:12" ht="15.95" customHeight="1" x14ac:dyDescent="0.25">
      <c r="A105" s="137"/>
      <c r="B105" s="381">
        <v>24117</v>
      </c>
      <c r="C105" s="25" t="s">
        <v>39</v>
      </c>
      <c r="D105" s="27">
        <v>0</v>
      </c>
      <c r="E105" s="8"/>
      <c r="F105" s="70"/>
      <c r="G105" s="63"/>
      <c r="K105" s="17"/>
    </row>
    <row r="106" spans="1:12" ht="15.95" customHeight="1" x14ac:dyDescent="0.25">
      <c r="A106" s="137"/>
      <c r="B106" s="369"/>
      <c r="C106" s="370"/>
      <c r="D106" s="28"/>
      <c r="E106" s="8"/>
      <c r="F106" s="70"/>
      <c r="G106" s="63"/>
      <c r="H106" s="381"/>
      <c r="I106" s="138" t="s">
        <v>186</v>
      </c>
      <c r="J106" s="211"/>
      <c r="K106" s="292"/>
      <c r="L106" s="293">
        <f>+K107-K108</f>
        <v>30145.810000000056</v>
      </c>
    </row>
    <row r="107" spans="1:12" ht="15.95" customHeight="1" x14ac:dyDescent="0.25">
      <c r="A107" s="137"/>
      <c r="B107" s="369"/>
      <c r="C107" s="370"/>
      <c r="D107" s="28"/>
      <c r="E107" s="8"/>
      <c r="F107" s="70"/>
      <c r="G107" s="63"/>
      <c r="I107" s="2" t="s">
        <v>40</v>
      </c>
      <c r="J107" s="2"/>
      <c r="K107" s="15">
        <v>1256226.1000000001</v>
      </c>
    </row>
    <row r="108" spans="1:12" ht="15.95" customHeight="1" x14ac:dyDescent="0.25">
      <c r="A108" s="137"/>
      <c r="B108" s="17"/>
      <c r="C108" s="17"/>
      <c r="D108" s="17"/>
      <c r="G108" s="63"/>
      <c r="H108" s="137" t="s">
        <v>132</v>
      </c>
      <c r="I108" s="1" t="s">
        <v>139</v>
      </c>
      <c r="J108" s="1"/>
      <c r="K108" s="16">
        <v>1226080.29</v>
      </c>
    </row>
    <row r="109" spans="1:12" ht="15.95" customHeight="1" x14ac:dyDescent="0.25">
      <c r="A109" s="137"/>
      <c r="B109" s="291" t="s">
        <v>171</v>
      </c>
      <c r="C109" s="41" t="s">
        <v>266</v>
      </c>
      <c r="D109" s="38"/>
      <c r="E109" s="342">
        <f>SUM(D110:D117)</f>
        <v>63797.860000000008</v>
      </c>
      <c r="F109" s="70"/>
      <c r="G109" s="63"/>
    </row>
    <row r="110" spans="1:12" ht="15.95" customHeight="1" x14ac:dyDescent="0.25">
      <c r="A110" s="137"/>
      <c r="B110" s="381">
        <v>24117</v>
      </c>
      <c r="C110" s="25" t="s">
        <v>133</v>
      </c>
      <c r="D110" s="28">
        <v>22382.02</v>
      </c>
      <c r="F110" s="70"/>
      <c r="G110" s="63"/>
      <c r="H110" s="381"/>
      <c r="I110" s="138" t="s">
        <v>216</v>
      </c>
      <c r="J110" s="211"/>
      <c r="K110" s="292"/>
      <c r="L110" s="293">
        <f>+K111-K112</f>
        <v>-5674.8600000001024</v>
      </c>
    </row>
    <row r="111" spans="1:12" ht="15.95" customHeight="1" x14ac:dyDescent="0.25">
      <c r="A111" s="137"/>
      <c r="B111" s="381">
        <v>24117</v>
      </c>
      <c r="C111" s="29" t="s">
        <v>134</v>
      </c>
      <c r="D111" s="28">
        <v>28522</v>
      </c>
      <c r="F111" s="70"/>
      <c r="G111" s="63"/>
      <c r="I111" s="2" t="s">
        <v>40</v>
      </c>
      <c r="J111" s="2"/>
      <c r="K111" s="15">
        <v>1310067.8899999999</v>
      </c>
    </row>
    <row r="112" spans="1:12" ht="15.95" customHeight="1" x14ac:dyDescent="0.25">
      <c r="A112" s="137"/>
      <c r="B112" s="381">
        <v>24119</v>
      </c>
      <c r="C112" s="25" t="s">
        <v>184</v>
      </c>
      <c r="D112" s="28">
        <v>5031</v>
      </c>
      <c r="F112" s="62"/>
      <c r="G112" s="63"/>
      <c r="H112" s="137" t="s">
        <v>132</v>
      </c>
      <c r="I112" s="1" t="s">
        <v>139</v>
      </c>
      <c r="J112" s="1"/>
      <c r="K112" s="16">
        <v>1315742.75</v>
      </c>
    </row>
    <row r="113" spans="1:14" ht="15.95" customHeight="1" x14ac:dyDescent="0.25">
      <c r="A113" s="137"/>
      <c r="B113" s="381">
        <v>24119</v>
      </c>
      <c r="C113" s="25" t="s">
        <v>201</v>
      </c>
      <c r="D113" s="28">
        <v>4521</v>
      </c>
      <c r="F113" s="62"/>
      <c r="G113" s="63"/>
    </row>
    <row r="114" spans="1:14" ht="15.95" customHeight="1" x14ac:dyDescent="0.25">
      <c r="B114" s="381">
        <v>24119</v>
      </c>
      <c r="C114" s="25" t="s">
        <v>240</v>
      </c>
      <c r="D114" s="28">
        <v>1960.98</v>
      </c>
      <c r="F114" s="62"/>
      <c r="G114" s="63"/>
      <c r="H114" s="381"/>
      <c r="I114" s="138" t="s">
        <v>243</v>
      </c>
      <c r="J114" s="211"/>
      <c r="K114" s="292"/>
      <c r="L114" s="293">
        <f>+K115-K116</f>
        <v>29584.280000000028</v>
      </c>
    </row>
    <row r="115" spans="1:14" ht="15.95" customHeight="1" x14ac:dyDescent="0.25">
      <c r="B115" s="381"/>
      <c r="C115" s="25" t="s">
        <v>251</v>
      </c>
      <c r="D115" s="28"/>
      <c r="F115" s="62"/>
      <c r="G115" s="63"/>
      <c r="I115" s="2" t="s">
        <v>40</v>
      </c>
      <c r="J115" s="2"/>
      <c r="K115" s="15">
        <v>1375265.76</v>
      </c>
    </row>
    <row r="116" spans="1:14" ht="15.95" customHeight="1" x14ac:dyDescent="0.25">
      <c r="B116" s="381"/>
      <c r="C116" s="25" t="s">
        <v>244</v>
      </c>
      <c r="D116" s="28"/>
      <c r="F116" s="62"/>
      <c r="G116" s="63"/>
      <c r="H116" s="137" t="s">
        <v>132</v>
      </c>
      <c r="I116" s="1" t="s">
        <v>139</v>
      </c>
      <c r="J116" s="1"/>
      <c r="K116" s="16">
        <v>1345681.48</v>
      </c>
    </row>
    <row r="117" spans="1:14" ht="15.95" customHeight="1" x14ac:dyDescent="0.25">
      <c r="B117" s="381">
        <v>24119</v>
      </c>
      <c r="C117" s="25" t="s">
        <v>38</v>
      </c>
      <c r="D117" s="27">
        <v>1380.86</v>
      </c>
      <c r="F117" s="62"/>
      <c r="G117" s="63"/>
    </row>
    <row r="118" spans="1:14" ht="15.95" customHeight="1" x14ac:dyDescent="0.25">
      <c r="B118" s="381"/>
      <c r="F118" s="70"/>
      <c r="G118" s="63"/>
      <c r="I118" s="138" t="s">
        <v>268</v>
      </c>
      <c r="L118" s="293">
        <f>K119-K120</f>
        <v>-10326.270000000019</v>
      </c>
    </row>
    <row r="119" spans="1:14" ht="15.95" customHeight="1" x14ac:dyDescent="0.25">
      <c r="B119" s="291" t="s">
        <v>171</v>
      </c>
      <c r="C119" s="40" t="s">
        <v>172</v>
      </c>
      <c r="D119" s="47"/>
      <c r="E119" s="343">
        <f>SUM(D120:D124)</f>
        <v>379047.03</v>
      </c>
      <c r="F119" s="70"/>
      <c r="G119" s="134"/>
      <c r="I119" s="2" t="s">
        <v>40</v>
      </c>
      <c r="J119" s="2"/>
      <c r="K119" s="15">
        <v>1369028.65</v>
      </c>
      <c r="N119" s="89"/>
    </row>
    <row r="120" spans="1:14" ht="15.95" customHeight="1" x14ac:dyDescent="0.25">
      <c r="B120" s="381">
        <v>24117</v>
      </c>
      <c r="C120" s="29" t="s">
        <v>235</v>
      </c>
      <c r="D120" s="28">
        <v>26674.5</v>
      </c>
      <c r="E120" s="24"/>
      <c r="F120" s="70"/>
      <c r="G120" s="63"/>
      <c r="H120" s="137" t="s">
        <v>132</v>
      </c>
      <c r="I120" s="1" t="s">
        <v>139</v>
      </c>
      <c r="J120" s="1"/>
      <c r="K120" s="16">
        <v>1379354.92</v>
      </c>
      <c r="N120" s="105"/>
    </row>
    <row r="121" spans="1:14" ht="15.95" customHeight="1" x14ac:dyDescent="0.25">
      <c r="B121" s="381">
        <v>24119</v>
      </c>
      <c r="C121" s="25" t="s">
        <v>37</v>
      </c>
      <c r="D121" s="28">
        <f>2670+870.5</f>
        <v>3540.5</v>
      </c>
      <c r="E121" s="24"/>
      <c r="F121" s="70"/>
      <c r="G121" s="63"/>
      <c r="H121" s="137"/>
      <c r="I121" s="1"/>
      <c r="J121" s="1"/>
      <c r="K121" s="15"/>
      <c r="N121" s="105"/>
    </row>
    <row r="122" spans="1:14" ht="15.95" customHeight="1" x14ac:dyDescent="0.25">
      <c r="B122" s="381">
        <v>24119</v>
      </c>
      <c r="C122" s="8" t="s">
        <v>200</v>
      </c>
      <c r="D122" s="28">
        <f>71934.95+838.19+1991.88+1104.73-2565.19-9895.32+1593+1500+886.9+701.53-2193.41-2193.41-2025-2443-1596.94-1596.94-3390+6710.44+13429.56+1640.07</f>
        <v>74432.039999999979</v>
      </c>
      <c r="E122" s="8"/>
      <c r="F122" s="70"/>
      <c r="G122" s="63"/>
      <c r="I122" s="138" t="s">
        <v>276</v>
      </c>
      <c r="L122" s="293">
        <f>K123-K124</f>
        <v>-5725.1699999999255</v>
      </c>
      <c r="N122" s="105"/>
    </row>
    <row r="123" spans="1:14" ht="15.95" customHeight="1" x14ac:dyDescent="0.25">
      <c r="B123" s="381">
        <v>24119</v>
      </c>
      <c r="C123" s="25" t="s">
        <v>38</v>
      </c>
      <c r="D123" s="15">
        <f>203792.75+4777.87-4777.87+4496+2248+2248+856.54+10445.28-10957.9+910.86+2059.89+2698.6+2723.3+1428+1428+4930.68+25547.86+25547.87-10994.5+1315.52+1315.52+1412.88</f>
        <v>273453.15000000002</v>
      </c>
      <c r="E123" s="8"/>
      <c r="F123" s="70"/>
      <c r="G123" s="63"/>
      <c r="I123" s="2" t="s">
        <v>40</v>
      </c>
      <c r="J123" s="2"/>
      <c r="K123" s="15">
        <v>1427787.87</v>
      </c>
    </row>
    <row r="124" spans="1:14" ht="15.95" customHeight="1" x14ac:dyDescent="0.25">
      <c r="B124" s="381">
        <v>24119</v>
      </c>
      <c r="C124" s="25" t="s">
        <v>189</v>
      </c>
      <c r="D124" s="16">
        <v>946.84</v>
      </c>
      <c r="F124" s="70"/>
      <c r="G124" s="63"/>
      <c r="H124" s="137" t="s">
        <v>132</v>
      </c>
      <c r="I124" s="1" t="s">
        <v>139</v>
      </c>
      <c r="J124" s="1"/>
      <c r="K124" s="16">
        <v>1433513.04</v>
      </c>
    </row>
    <row r="125" spans="1:14" ht="15.95" customHeight="1" x14ac:dyDescent="0.25">
      <c r="B125" s="381"/>
      <c r="C125" s="25"/>
      <c r="D125" s="15"/>
      <c r="G125" s="63"/>
    </row>
    <row r="126" spans="1:14" ht="15.95" customHeight="1" x14ac:dyDescent="0.3">
      <c r="B126" s="291" t="s">
        <v>171</v>
      </c>
      <c r="C126" s="41" t="s">
        <v>263</v>
      </c>
      <c r="D126" s="38"/>
      <c r="E126" s="356">
        <f>D127+D128+D129</f>
        <v>28687.420000000002</v>
      </c>
      <c r="G126" s="63"/>
      <c r="I126" s="138" t="s">
        <v>277</v>
      </c>
      <c r="L126" s="293">
        <f>K127-K128</f>
        <v>-33983.34999999986</v>
      </c>
    </row>
    <row r="127" spans="1:14" ht="15.95" customHeight="1" x14ac:dyDescent="0.25">
      <c r="B127" s="381">
        <v>24119</v>
      </c>
      <c r="C127" s="25" t="s">
        <v>37</v>
      </c>
      <c r="D127" s="357">
        <v>645</v>
      </c>
      <c r="E127" s="150"/>
      <c r="G127" s="63"/>
      <c r="I127" s="2" t="s">
        <v>40</v>
      </c>
      <c r="J127" s="2"/>
      <c r="K127" s="15">
        <v>1405983.34</v>
      </c>
    </row>
    <row r="128" spans="1:14" ht="15.95" customHeight="1" x14ac:dyDescent="0.25">
      <c r="B128" s="381">
        <v>24119</v>
      </c>
      <c r="C128" s="8" t="s">
        <v>200</v>
      </c>
      <c r="D128" s="357">
        <v>21378.79</v>
      </c>
      <c r="G128" s="63"/>
      <c r="H128" s="137" t="s">
        <v>132</v>
      </c>
      <c r="I128" s="1" t="s">
        <v>139</v>
      </c>
      <c r="J128" s="1"/>
      <c r="K128" s="16">
        <v>1439966.69</v>
      </c>
    </row>
    <row r="129" spans="2:13" ht="15.95" customHeight="1" x14ac:dyDescent="0.25">
      <c r="B129" s="381">
        <v>24119</v>
      </c>
      <c r="C129" s="25" t="s">
        <v>38</v>
      </c>
      <c r="D129" s="324">
        <v>6663.63</v>
      </c>
      <c r="E129" s="353"/>
      <c r="G129" s="63"/>
    </row>
    <row r="130" spans="2:13" ht="15.95" customHeight="1" x14ac:dyDescent="0.25">
      <c r="B130" s="224"/>
      <c r="C130" s="224"/>
      <c r="D130" s="349"/>
      <c r="E130" s="353"/>
      <c r="G130" s="63"/>
      <c r="I130" s="138" t="s">
        <v>286</v>
      </c>
      <c r="L130" s="293">
        <f>K131-K132+119.54</f>
        <v>-31777.679999999971</v>
      </c>
    </row>
    <row r="131" spans="2:13" ht="15.95" customHeight="1" x14ac:dyDescent="0.3">
      <c r="B131" s="291" t="s">
        <v>171</v>
      </c>
      <c r="C131" s="41" t="s">
        <v>264</v>
      </c>
      <c r="D131" s="38"/>
      <c r="E131" s="356">
        <f>D132+D133+D134</f>
        <v>12419.130000000001</v>
      </c>
      <c r="G131" s="63"/>
      <c r="I131" s="2" t="s">
        <v>40</v>
      </c>
      <c r="J131" s="2"/>
      <c r="K131" s="15">
        <v>1411305.41</v>
      </c>
    </row>
    <row r="132" spans="2:13" ht="15.95" customHeight="1" x14ac:dyDescent="0.25">
      <c r="B132" s="381">
        <v>24117</v>
      </c>
      <c r="C132" s="29" t="s">
        <v>235</v>
      </c>
      <c r="D132" s="357">
        <v>12000</v>
      </c>
      <c r="E132" s="150"/>
      <c r="G132" s="63"/>
      <c r="H132" s="137" t="s">
        <v>132</v>
      </c>
      <c r="I132" s="1" t="s">
        <v>139</v>
      </c>
      <c r="J132" s="1"/>
      <c r="K132" s="16">
        <v>1443202.63</v>
      </c>
    </row>
    <row r="133" spans="2:13" ht="15.95" customHeight="1" x14ac:dyDescent="0.25">
      <c r="B133" s="381">
        <v>24119</v>
      </c>
      <c r="C133" s="8" t="s">
        <v>200</v>
      </c>
      <c r="D133" s="357">
        <f>1799.99-1380.86</f>
        <v>419.13000000000011</v>
      </c>
      <c r="E133" s="353"/>
      <c r="G133" s="225"/>
    </row>
    <row r="134" spans="2:13" ht="15.95" customHeight="1" x14ac:dyDescent="0.25">
      <c r="B134" s="224"/>
      <c r="C134" s="224"/>
      <c r="D134" s="349"/>
      <c r="E134" s="353"/>
      <c r="F134" s="70"/>
      <c r="G134" s="63"/>
      <c r="I134" s="138" t="s">
        <v>288</v>
      </c>
      <c r="L134" s="293">
        <f>K135-K136</f>
        <v>-25269.449999999953</v>
      </c>
    </row>
    <row r="135" spans="2:13" ht="15.95" customHeight="1" x14ac:dyDescent="0.3">
      <c r="B135" s="291" t="s">
        <v>171</v>
      </c>
      <c r="C135" s="41" t="s">
        <v>270</v>
      </c>
      <c r="D135" s="38"/>
      <c r="E135" s="356">
        <f>D136</f>
        <v>12648.4</v>
      </c>
      <c r="F135" s="70"/>
      <c r="G135" s="63"/>
      <c r="I135" s="2" t="s">
        <v>40</v>
      </c>
      <c r="J135" s="2"/>
      <c r="K135" s="15">
        <v>1435683.08</v>
      </c>
    </row>
    <row r="136" spans="2:13" ht="15.95" customHeight="1" x14ac:dyDescent="0.25">
      <c r="B136" s="381">
        <v>24119</v>
      </c>
      <c r="C136" s="8" t="s">
        <v>200</v>
      </c>
      <c r="D136" s="357">
        <v>12648.4</v>
      </c>
      <c r="E136" s="353"/>
      <c r="G136" s="63"/>
      <c r="H136" s="137" t="s">
        <v>132</v>
      </c>
      <c r="I136" s="1" t="s">
        <v>139</v>
      </c>
      <c r="J136" s="1"/>
      <c r="K136" s="16">
        <v>1460952.53</v>
      </c>
      <c r="M136" s="67"/>
    </row>
    <row r="137" spans="2:13" ht="15.95" customHeight="1" x14ac:dyDescent="0.25">
      <c r="B137" s="381"/>
      <c r="C137" s="8"/>
      <c r="D137" s="357"/>
      <c r="E137" s="353"/>
      <c r="F137" s="353"/>
      <c r="G137" s="63"/>
      <c r="L137" s="293"/>
    </row>
    <row r="138" spans="2:13" ht="15.95" customHeight="1" x14ac:dyDescent="0.3">
      <c r="B138" s="291" t="s">
        <v>171</v>
      </c>
      <c r="C138" s="41" t="s">
        <v>285</v>
      </c>
      <c r="D138" s="38"/>
      <c r="E138" s="356">
        <f>D139</f>
        <v>5536.69</v>
      </c>
      <c r="F138" s="70"/>
      <c r="G138" s="63"/>
      <c r="H138" s="224"/>
      <c r="I138" s="138" t="s">
        <v>289</v>
      </c>
      <c r="J138" s="224"/>
      <c r="K138" s="224"/>
      <c r="L138" s="293">
        <f>K139-K140</f>
        <v>-25766.300000000047</v>
      </c>
    </row>
    <row r="139" spans="2:13" ht="15.95" customHeight="1" x14ac:dyDescent="0.25">
      <c r="B139" s="381">
        <v>24119</v>
      </c>
      <c r="C139" s="8" t="s">
        <v>200</v>
      </c>
      <c r="D139" s="357">
        <f>3500+754.54+645+637.15</f>
        <v>5536.69</v>
      </c>
      <c r="E139" s="353"/>
      <c r="G139" s="63"/>
      <c r="I139" s="2" t="s">
        <v>40</v>
      </c>
      <c r="J139" s="2"/>
      <c r="K139" s="15">
        <v>1492463.06</v>
      </c>
      <c r="L139" s="17"/>
    </row>
    <row r="140" spans="2:13" ht="15.95" customHeight="1" x14ac:dyDescent="0.25">
      <c r="B140" s="158"/>
      <c r="C140" s="355"/>
      <c r="D140" s="128"/>
      <c r="E140" s="105"/>
      <c r="F140" s="353"/>
      <c r="G140" s="63"/>
      <c r="H140" s="137" t="s">
        <v>132</v>
      </c>
      <c r="I140" s="1" t="s">
        <v>139</v>
      </c>
      <c r="J140" s="1"/>
      <c r="K140" s="16">
        <v>1518229.36</v>
      </c>
      <c r="L140" s="136"/>
      <c r="M140" s="353"/>
    </row>
    <row r="141" spans="2:13" ht="15.95" customHeight="1" x14ac:dyDescent="0.3">
      <c r="B141" s="291" t="s">
        <v>171</v>
      </c>
      <c r="C141" s="41" t="s">
        <v>292</v>
      </c>
      <c r="D141" s="38"/>
      <c r="E141" s="356">
        <f>D142</f>
        <v>22097.05</v>
      </c>
      <c r="F141" s="353"/>
      <c r="G141" s="63"/>
      <c r="I141" s="2"/>
      <c r="J141" s="2"/>
      <c r="K141" s="15"/>
      <c r="L141" s="136"/>
      <c r="M141" s="17"/>
    </row>
    <row r="142" spans="2:13" ht="15.95" customHeight="1" x14ac:dyDescent="0.25">
      <c r="B142" s="381">
        <v>24119</v>
      </c>
      <c r="C142" s="8" t="s">
        <v>200</v>
      </c>
      <c r="D142" s="357">
        <f>20097.05+2000</f>
        <v>22097.05</v>
      </c>
      <c r="E142" s="353"/>
      <c r="F142" s="353"/>
      <c r="G142" s="63"/>
      <c r="H142" s="224"/>
      <c r="I142" s="138" t="s">
        <v>291</v>
      </c>
      <c r="J142" s="224"/>
      <c r="K142" s="224"/>
      <c r="L142" s="293">
        <f>K143-K144</f>
        <v>-64325.879999999888</v>
      </c>
      <c r="M142" s="136"/>
    </row>
    <row r="143" spans="2:13" ht="15.95" customHeight="1" x14ac:dyDescent="0.25">
      <c r="F143" s="353"/>
      <c r="G143" s="63"/>
      <c r="I143" s="2" t="s">
        <v>40</v>
      </c>
      <c r="J143" s="2"/>
      <c r="K143" s="15">
        <v>1473005.35</v>
      </c>
      <c r="L143" s="17"/>
      <c r="M143" s="136"/>
    </row>
    <row r="144" spans="2:13" ht="15.95" customHeight="1" x14ac:dyDescent="0.25">
      <c r="F144" s="353"/>
      <c r="G144" s="63"/>
      <c r="H144" s="137" t="s">
        <v>132</v>
      </c>
      <c r="I144" s="1" t="s">
        <v>139</v>
      </c>
      <c r="J144" s="1"/>
      <c r="K144" s="16">
        <v>1537331.23</v>
      </c>
      <c r="L144" s="136"/>
      <c r="M144" s="136"/>
    </row>
    <row r="145" spans="2:15" ht="15.95" customHeight="1" x14ac:dyDescent="0.3">
      <c r="B145" s="291" t="s">
        <v>132</v>
      </c>
      <c r="C145" s="40" t="s">
        <v>173</v>
      </c>
      <c r="D145" s="48"/>
      <c r="E145" s="344">
        <f>D146</f>
        <v>-391764.14</v>
      </c>
      <c r="F145" s="353"/>
      <c r="G145" s="63"/>
      <c r="M145" s="136"/>
    </row>
    <row r="146" spans="2:15" ht="15.95" customHeight="1" x14ac:dyDescent="0.25">
      <c r="B146" s="381">
        <v>24199</v>
      </c>
      <c r="C146" s="29" t="s">
        <v>57</v>
      </c>
      <c r="D146" s="324">
        <f>'E.Situacion Finan.'!D51</f>
        <v>-391764.14</v>
      </c>
      <c r="E146" s="150"/>
      <c r="F146" s="353"/>
      <c r="G146" s="63"/>
      <c r="M146" s="136"/>
    </row>
    <row r="147" spans="2:15" ht="15.95" customHeight="1" x14ac:dyDescent="0.25">
      <c r="F147" s="353"/>
      <c r="G147" s="63"/>
      <c r="I147" s="2"/>
      <c r="J147" s="2"/>
      <c r="K147" s="15"/>
      <c r="L147" s="136"/>
      <c r="M147" s="136"/>
    </row>
    <row r="148" spans="2:15" ht="15.95" customHeight="1" thickBot="1" x14ac:dyDescent="0.3">
      <c r="G148" s="63"/>
      <c r="H148" s="221"/>
      <c r="I148" s="221" t="s">
        <v>116</v>
      </c>
      <c r="J148" s="221"/>
      <c r="K148" s="221"/>
      <c r="L148" s="222"/>
      <c r="M148" s="254">
        <f>'E.Situacion Finan.'!L53</f>
        <v>43973.48</v>
      </c>
    </row>
    <row r="149" spans="2:15" ht="15.95" customHeight="1" x14ac:dyDescent="0.25">
      <c r="G149" s="63"/>
      <c r="I149" s="1" t="s">
        <v>140</v>
      </c>
      <c r="K149" s="347">
        <f>'E.Situacion Finan.'!L53</f>
        <v>43973.48</v>
      </c>
    </row>
    <row r="150" spans="2:15" ht="15.95" customHeight="1" x14ac:dyDescent="0.25">
      <c r="G150" s="63"/>
      <c r="I150" s="1"/>
      <c r="K150" s="15"/>
    </row>
    <row r="151" spans="2:15" ht="15.95" customHeight="1" thickBot="1" x14ac:dyDescent="0.3">
      <c r="G151" s="63"/>
      <c r="H151" s="137"/>
      <c r="I151" s="1"/>
      <c r="J151" s="1"/>
      <c r="K151" s="15"/>
      <c r="M151" s="67"/>
    </row>
    <row r="152" spans="2:15" ht="15.95" customHeight="1" thickTop="1" thickBot="1" x14ac:dyDescent="0.4">
      <c r="B152" s="281"/>
      <c r="C152" s="282" t="s">
        <v>5</v>
      </c>
      <c r="D152" s="282"/>
      <c r="E152" s="282"/>
      <c r="F152" s="283">
        <f>SUM(F10:F151)</f>
        <v>268882.57000000007</v>
      </c>
      <c r="G152" s="63"/>
      <c r="H152" s="284"/>
      <c r="I152" s="285" t="s">
        <v>6</v>
      </c>
      <c r="J152" s="285"/>
      <c r="K152" s="285"/>
      <c r="L152" s="285"/>
      <c r="M152" s="283">
        <f>M11+M52+M63+M148</f>
        <v>268882.57000000036</v>
      </c>
      <c r="N152" s="34"/>
    </row>
    <row r="153" spans="2:15" ht="15.95" customHeight="1" thickTop="1" x14ac:dyDescent="0.25">
      <c r="B153" s="67"/>
      <c r="C153" s="67"/>
      <c r="D153" s="67"/>
      <c r="E153" s="67"/>
      <c r="F153" s="67"/>
      <c r="G153" s="63"/>
      <c r="H153" s="67"/>
      <c r="I153" s="67"/>
      <c r="J153" s="67"/>
      <c r="K153" s="67"/>
      <c r="L153" s="67"/>
      <c r="M153" s="346"/>
      <c r="O153" s="34"/>
    </row>
    <row r="154" spans="2:15" ht="15.95" customHeight="1" x14ac:dyDescent="0.25">
      <c r="B154" s="67"/>
      <c r="C154" s="67"/>
      <c r="D154" s="67"/>
      <c r="E154" s="67"/>
      <c r="F154" s="67"/>
      <c r="G154" s="63"/>
    </row>
    <row r="155" spans="2:15" ht="15.95" customHeight="1" x14ac:dyDescent="0.25">
      <c r="B155" s="91"/>
      <c r="C155" s="99" t="s">
        <v>27</v>
      </c>
      <c r="D155" s="100"/>
      <c r="E155" s="91"/>
      <c r="F155" s="94"/>
      <c r="G155" s="63"/>
      <c r="H155" s="101"/>
      <c r="I155" s="99" t="s">
        <v>28</v>
      </c>
      <c r="J155" s="99"/>
      <c r="K155" s="99"/>
      <c r="L155" s="91"/>
      <c r="M155" s="91"/>
    </row>
    <row r="156" spans="2:15" ht="15.95" customHeight="1" x14ac:dyDescent="0.25">
      <c r="B156" s="67"/>
      <c r="C156" s="67"/>
      <c r="D156" s="67"/>
      <c r="E156" s="67"/>
      <c r="F156" s="66"/>
      <c r="G156" s="225"/>
      <c r="H156" s="381"/>
      <c r="I156" s="67"/>
      <c r="J156" s="67"/>
      <c r="K156" s="67"/>
      <c r="L156" s="67"/>
      <c r="M156" s="67"/>
    </row>
    <row r="157" spans="2:15" ht="15.95" customHeight="1" thickBot="1" x14ac:dyDescent="0.3">
      <c r="B157" s="221">
        <v>95</v>
      </c>
      <c r="C157" s="221" t="s">
        <v>106</v>
      </c>
      <c r="D157" s="222"/>
      <c r="E157" s="254"/>
      <c r="F157" s="254">
        <f>SUM(E158:E158)</f>
        <v>81259.91</v>
      </c>
      <c r="G157" s="63"/>
      <c r="H157" s="221">
        <v>96</v>
      </c>
      <c r="I157" s="221" t="s">
        <v>107</v>
      </c>
      <c r="J157" s="221"/>
      <c r="K157" s="221"/>
      <c r="L157" s="221"/>
      <c r="M157" s="254">
        <f>+F157</f>
        <v>81259.91</v>
      </c>
    </row>
    <row r="158" spans="2:15" ht="15.95" customHeight="1" x14ac:dyDescent="0.25">
      <c r="B158" s="64">
        <v>95106</v>
      </c>
      <c r="C158" s="67" t="s">
        <v>248</v>
      </c>
      <c r="D158" s="67"/>
      <c r="E158" s="332">
        <f>SUM(E163)</f>
        <v>81259.91</v>
      </c>
      <c r="F158" s="79"/>
      <c r="G158" s="63"/>
      <c r="H158" s="381">
        <v>96301</v>
      </c>
      <c r="I158" s="67" t="s">
        <v>249</v>
      </c>
      <c r="J158" s="67"/>
      <c r="K158" s="67"/>
      <c r="L158" s="128"/>
      <c r="M158" s="61"/>
    </row>
    <row r="159" spans="2:15" ht="15.95" customHeight="1" x14ac:dyDescent="0.25">
      <c r="B159" s="64"/>
      <c r="C159" s="67" t="s">
        <v>250</v>
      </c>
      <c r="D159" s="67"/>
      <c r="E159" s="128"/>
      <c r="F159" s="79"/>
      <c r="G159" s="63"/>
      <c r="H159" s="381"/>
      <c r="I159" s="67"/>
      <c r="J159" s="67"/>
      <c r="K159" s="67"/>
      <c r="L159" s="128"/>
      <c r="M159" s="61"/>
    </row>
    <row r="160" spans="2:15" ht="15.95" customHeight="1" x14ac:dyDescent="0.25">
      <c r="B160" s="64"/>
      <c r="C160" s="67" t="s">
        <v>262</v>
      </c>
      <c r="D160" s="67"/>
      <c r="E160" s="128"/>
      <c r="F160" s="79"/>
      <c r="G160" s="63"/>
      <c r="H160" s="381"/>
      <c r="I160" s="67"/>
      <c r="J160" s="67"/>
      <c r="K160" s="67"/>
      <c r="L160" s="128"/>
      <c r="M160" s="61"/>
    </row>
    <row r="161" spans="2:13" ht="15.95" customHeight="1" x14ac:dyDescent="0.25">
      <c r="B161" s="64"/>
      <c r="C161" s="67"/>
      <c r="D161" s="67"/>
      <c r="E161" s="128"/>
      <c r="F161" s="79"/>
      <c r="G161" s="63"/>
      <c r="H161" s="381"/>
      <c r="I161" s="67"/>
      <c r="J161" s="67"/>
      <c r="K161" s="67"/>
      <c r="L161" s="128"/>
      <c r="M161" s="61"/>
    </row>
    <row r="162" spans="2:13" ht="15.95" customHeight="1" x14ac:dyDescent="0.25">
      <c r="B162" s="64"/>
      <c r="C162" s="67" t="s">
        <v>246</v>
      </c>
      <c r="D162" s="68">
        <f>'[1]E.Situacion Finan.'!D62</f>
        <v>15916.619999999997</v>
      </c>
      <c r="E162" s="128"/>
      <c r="F162" s="79"/>
      <c r="G162" s="63"/>
      <c r="H162" s="381"/>
      <c r="I162" s="67"/>
      <c r="J162" s="67"/>
      <c r="K162" s="67"/>
      <c r="L162" s="128"/>
      <c r="M162" s="61"/>
    </row>
    <row r="163" spans="2:13" ht="15.95" customHeight="1" x14ac:dyDescent="0.25">
      <c r="B163" s="64"/>
      <c r="C163" s="67" t="s">
        <v>305</v>
      </c>
      <c r="D163" s="71">
        <f>'E.Situacion Finan.'!D62</f>
        <v>65343.29</v>
      </c>
      <c r="E163" s="128">
        <f>SUM(D162:D163)</f>
        <v>81259.91</v>
      </c>
      <c r="F163" s="79"/>
      <c r="G163" s="63"/>
      <c r="H163" s="381"/>
      <c r="I163" s="67"/>
      <c r="J163" s="67"/>
      <c r="K163" s="67"/>
      <c r="L163" s="128"/>
      <c r="M163" s="61"/>
    </row>
    <row r="164" spans="2:13" ht="15.95" customHeight="1" x14ac:dyDescent="0.25">
      <c r="B164" s="64"/>
      <c r="C164" s="67"/>
      <c r="D164" s="73"/>
      <c r="E164" s="128"/>
      <c r="F164" s="79"/>
      <c r="G164" s="63"/>
      <c r="H164" s="381"/>
      <c r="I164" s="67"/>
      <c r="J164" s="67"/>
      <c r="K164" s="67"/>
      <c r="L164" s="128"/>
      <c r="M164" s="61"/>
    </row>
    <row r="165" spans="2:13" ht="15.95" customHeight="1" x14ac:dyDescent="0.25">
      <c r="B165" s="64"/>
      <c r="C165" s="67"/>
      <c r="D165" s="67"/>
      <c r="E165" s="128"/>
      <c r="F165" s="79"/>
      <c r="G165" s="63"/>
      <c r="H165" s="381"/>
      <c r="I165" s="67"/>
      <c r="J165" s="67"/>
      <c r="K165" s="67"/>
      <c r="L165" s="128"/>
      <c r="M165" s="61"/>
    </row>
    <row r="166" spans="2:13" ht="15.75" thickBot="1" x14ac:dyDescent="0.3">
      <c r="B166" s="381"/>
      <c r="C166" s="67"/>
      <c r="D166" s="67"/>
      <c r="E166" s="77"/>
      <c r="F166" s="77"/>
      <c r="G166" s="286"/>
      <c r="H166" s="381"/>
      <c r="I166" s="67"/>
      <c r="J166" s="67"/>
      <c r="K166" s="67"/>
      <c r="L166" s="77"/>
      <c r="M166" s="77"/>
    </row>
    <row r="167" spans="2:13" ht="18" thickTop="1" thickBot="1" x14ac:dyDescent="0.4">
      <c r="B167" s="282"/>
      <c r="C167" s="282" t="s">
        <v>29</v>
      </c>
      <c r="D167" s="282"/>
      <c r="E167" s="283"/>
      <c r="F167" s="283">
        <f>SUM(F157:F166)</f>
        <v>81259.91</v>
      </c>
      <c r="G167" s="80"/>
      <c r="H167" s="285"/>
      <c r="I167" s="285" t="s">
        <v>30</v>
      </c>
      <c r="J167" s="285"/>
      <c r="K167" s="285"/>
      <c r="L167" s="283"/>
      <c r="M167" s="287">
        <f>SUM(M157:M166)</f>
        <v>81259.91</v>
      </c>
    </row>
    <row r="168" spans="2:13" ht="15.75" thickTop="1" x14ac:dyDescent="0.25">
      <c r="C168" s="67"/>
      <c r="D168" s="67"/>
      <c r="E168" s="67"/>
      <c r="F168" s="67"/>
      <c r="G168" s="67"/>
      <c r="H168" s="381"/>
      <c r="I168" s="67"/>
      <c r="J168" s="67"/>
      <c r="K168" s="67"/>
      <c r="L168" s="77"/>
      <c r="M168" s="77"/>
    </row>
    <row r="169" spans="2:13" x14ac:dyDescent="0.25">
      <c r="C169" s="67"/>
      <c r="D169" s="67"/>
      <c r="E169" s="67"/>
      <c r="F169" s="67"/>
      <c r="G169" s="67"/>
      <c r="H169" s="381"/>
      <c r="I169" s="67"/>
      <c r="J169" s="67"/>
      <c r="K169" s="67"/>
      <c r="L169" s="77"/>
      <c r="M169" s="77"/>
    </row>
    <row r="170" spans="2:13" x14ac:dyDescent="0.25">
      <c r="C170" s="67"/>
      <c r="D170" s="67"/>
      <c r="E170" s="67"/>
      <c r="F170" s="67"/>
      <c r="G170" s="67"/>
      <c r="H170" s="381"/>
      <c r="I170" s="67"/>
      <c r="J170" s="67"/>
      <c r="K170" s="67"/>
      <c r="L170" s="77"/>
      <c r="M170" s="77"/>
    </row>
    <row r="171" spans="2:13" x14ac:dyDescent="0.25">
      <c r="C171" s="67"/>
      <c r="D171" s="67"/>
      <c r="E171" s="67"/>
      <c r="F171" s="67"/>
      <c r="G171" s="67"/>
      <c r="H171" s="381"/>
      <c r="I171" s="67"/>
      <c r="J171" s="67"/>
      <c r="K171" s="67"/>
      <c r="L171" s="77"/>
      <c r="M171" s="77"/>
    </row>
    <row r="172" spans="2:13" x14ac:dyDescent="0.25">
      <c r="C172" s="67"/>
      <c r="D172" s="67"/>
      <c r="E172" s="67"/>
      <c r="F172" s="67"/>
      <c r="G172" s="67"/>
      <c r="H172" s="381"/>
      <c r="I172" s="67"/>
      <c r="J172" s="67"/>
      <c r="K172" s="67"/>
      <c r="L172" s="77"/>
      <c r="M172" s="77"/>
    </row>
    <row r="173" spans="2:13" x14ac:dyDescent="0.25">
      <c r="C173" s="67"/>
      <c r="D173" s="67"/>
      <c r="E173" s="67"/>
      <c r="F173" s="67"/>
      <c r="G173" s="67"/>
      <c r="H173" s="381"/>
      <c r="I173" s="67"/>
      <c r="J173" s="67"/>
      <c r="K173" s="67"/>
      <c r="L173" s="77"/>
      <c r="M173" s="77"/>
    </row>
    <row r="174" spans="2:13" x14ac:dyDescent="0.25">
      <c r="B174" s="67"/>
      <c r="C174" s="67"/>
      <c r="D174" s="67"/>
      <c r="E174" s="67"/>
      <c r="F174" s="67"/>
      <c r="G174" s="67"/>
      <c r="H174" s="381"/>
      <c r="I174" s="67"/>
      <c r="J174" s="67"/>
      <c r="K174" s="67"/>
      <c r="L174" s="77"/>
      <c r="M174" s="77"/>
    </row>
    <row r="175" spans="2:13" x14ac:dyDescent="0.25">
      <c r="B175" s="67"/>
      <c r="C175" s="394" t="s">
        <v>83</v>
      </c>
      <c r="D175" s="394"/>
      <c r="E175" s="394"/>
      <c r="F175" s="56"/>
      <c r="G175" s="56"/>
      <c r="H175" s="56"/>
      <c r="J175" s="379"/>
      <c r="K175" s="379" t="s">
        <v>84</v>
      </c>
      <c r="L175" s="67"/>
      <c r="M175" s="67"/>
    </row>
    <row r="176" spans="2:13" x14ac:dyDescent="0.25">
      <c r="B176" s="67"/>
      <c r="C176" s="393" t="s">
        <v>61</v>
      </c>
      <c r="D176" s="393"/>
      <c r="E176" s="393"/>
      <c r="F176" s="56"/>
      <c r="G176" s="56"/>
      <c r="H176" s="56"/>
      <c r="J176" s="378"/>
      <c r="K176" s="378" t="s">
        <v>256</v>
      </c>
      <c r="L176" s="67"/>
      <c r="M176" s="67"/>
    </row>
    <row r="177" spans="2:13" x14ac:dyDescent="0.25">
      <c r="B177" s="67"/>
      <c r="C177" s="393" t="s">
        <v>206</v>
      </c>
      <c r="D177" s="393"/>
      <c r="E177" s="393"/>
      <c r="F177" s="56"/>
      <c r="G177" s="56"/>
      <c r="H177" s="56"/>
      <c r="J177" s="378"/>
      <c r="K177" s="378" t="s">
        <v>245</v>
      </c>
      <c r="L177" s="67"/>
      <c r="M177" s="67"/>
    </row>
  </sheetData>
  <mergeCells count="8">
    <mergeCell ref="C177:E177"/>
    <mergeCell ref="B1:J1"/>
    <mergeCell ref="B2:J2"/>
    <mergeCell ref="B3:J3"/>
    <mergeCell ref="C4:I4"/>
    <mergeCell ref="C175:E175"/>
    <mergeCell ref="C176:E176"/>
    <mergeCell ref="C31:C32"/>
  </mergeCells>
  <hyperlinks>
    <hyperlink ref="E158" r:id="rId1" display="..\..\..\..\..\ARCHIVO DEL ACTIVO FIJO CNE\ACTIVO FIJO INSTITUCIONAL\CRUCE ACTIVO FIJO X COMPRAS  2014.xlsx"/>
    <hyperlink ref="E109" r:id="rId2" display="..\..\..\..\..\ARCHIVO DEL ACTIVO FIJO CNE\ACTIVO FIJO INSTITUCIONAL\CRUCE A DICIEMBRE 2014\CRUCE ACTIVO FIJO X DONACIONES 2014.xlsx"/>
    <hyperlink ref="E119" r:id="rId3" display="..\..\..\..\..\ARCHIVO DEL ACTIVO FIJO CNE\ACTIVO FIJO INSTITUCIONAL\CRUCE A DICIEMBRE 2014\CRUCE ACTIVO FIJO X COMPRAS  2014.xlsx"/>
    <hyperlink ref="E145" r:id="rId4" display="..\..\..\..\..\ARCHIVO DEL ACTIVO FIJO CNE\DEPRECIACION DEL ACTIVO FIJO INSTITUCIONAL\DEPRECIACION 2014\DEPRECIACION Y AMORTIZACION AL 30-06-2014.xlsx"/>
    <hyperlink ref="E100" r:id="rId5" display="..\..\..\..\..\ARCHIVO DEL ACTIVO FIJO CNE\ACTIVO FIJO INSTITUCIONAL\CRUCE A DICIEMBRE 2014\CRUCE ACTIVO FIJO X COMPRAS  2014.xlsx"/>
  </hyperlinks>
  <printOptions horizontalCentered="1"/>
  <pageMargins left="0.19685039370078741" right="0.19685039370078741" top="0.15748031496062992" bottom="0.19685039370078741" header="0.31496062992125984" footer="0.31496062992125984"/>
  <pageSetup scale="57" orientation="landscape" horizontalDpi="4294967292" r:id="rId6"/>
  <headerFooter>
    <oddFooter xml:space="preserve">&amp;C                                                                                                                                 </oddFooter>
  </headerFooter>
  <rowBreaks count="3" manualBreakCount="3">
    <brk id="55" max="16383" man="1"/>
    <brk id="106" max="16383" man="1"/>
    <brk id="154" max="12" man="1"/>
  </row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E.Situacion Finan.</vt:lpstr>
      <vt:lpstr>E.rendimiento Eco.</vt:lpstr>
      <vt:lpstr>FLUJO DE FONDOS </vt:lpstr>
      <vt:lpstr>Flujo de fondos</vt:lpstr>
      <vt:lpstr>EEP CNE</vt:lpstr>
      <vt:lpstr>E.S.F ANEXO </vt:lpstr>
      <vt:lpstr>'E.S.F ANEXO '!Área_de_impresión</vt:lpstr>
      <vt:lpstr>'Flujo de fondos'!Área_de_impresión</vt:lpstr>
      <vt:lpstr>'FLUJO DE FONDOS '!Área_de_impresión</vt:lpstr>
      <vt:lpstr>'E.S.F ANEXO '!Títulos_a_imprimir</vt:lpstr>
      <vt:lpstr>'E.Situacion Finan.'!Títulos_a_imprimir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Luz Torres</dc:creator>
  <cp:lastModifiedBy>Francisco Antonio Mejia Mendez</cp:lastModifiedBy>
  <cp:lastPrinted>2022-01-06T16:39:18Z</cp:lastPrinted>
  <dcterms:created xsi:type="dcterms:W3CDTF">2009-09-21T16:02:42Z</dcterms:created>
  <dcterms:modified xsi:type="dcterms:W3CDTF">2022-02-09T14:42:42Z</dcterms:modified>
</cp:coreProperties>
</file>