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Area" localSheetId="5">'E.S.F ANEXO'!$A$1:$M$177</definedName>
    <definedName name="_xlnm.Print_Titles" localSheetId="5">'E.S.F ANEXO'!$1:$9</definedName>
    <definedName name="_xlnm.Print_Titles" localSheetId="0">'E.Situacion Finan.'!$1:$8</definedName>
  </definedNames>
  <calcPr calcId="145621"/>
</workbook>
</file>

<file path=xl/calcChain.xml><?xml version="1.0" encoding="utf-8"?>
<calcChain xmlns="http://schemas.openxmlformats.org/spreadsheetml/2006/main">
  <c r="E69" i="15" l="1"/>
  <c r="E24" i="12"/>
  <c r="E16" i="12"/>
  <c r="E11" i="12"/>
  <c r="L73" i="7"/>
  <c r="D61" i="6"/>
  <c r="D62" i="6"/>
  <c r="D119" i="15" l="1"/>
  <c r="J18" i="9"/>
  <c r="J9" i="9"/>
  <c r="E18" i="9"/>
  <c r="E9" i="9"/>
  <c r="E33" i="12"/>
  <c r="D99" i="15" l="1"/>
  <c r="D98" i="15"/>
  <c r="E96" i="15" s="1"/>
  <c r="L95" i="15" l="1"/>
  <c r="L65" i="15" s="1"/>
  <c r="L140" i="15"/>
  <c r="L133" i="15" l="1"/>
  <c r="J29" i="9" l="1"/>
  <c r="E29" i="9"/>
  <c r="L70" i="15" l="1"/>
  <c r="K88" i="15"/>
  <c r="K73" i="15"/>
  <c r="D135" i="15"/>
  <c r="E134" i="15"/>
  <c r="D30" i="15" l="1"/>
  <c r="D118" i="15" l="1"/>
  <c r="F33" i="7" l="1"/>
  <c r="K81" i="15" l="1"/>
  <c r="K80" i="15"/>
  <c r="D117" i="15" l="1"/>
  <c r="E137" i="15" l="1"/>
  <c r="E10" i="6" l="1"/>
  <c r="E29" i="7" l="1"/>
  <c r="L129" i="15" l="1"/>
  <c r="E23" i="6" l="1"/>
  <c r="L121" i="15" l="1"/>
  <c r="K44" i="15" l="1"/>
  <c r="K18" i="15"/>
  <c r="C18" i="9"/>
  <c r="K10" i="6"/>
  <c r="F65" i="7" l="1"/>
  <c r="E131" i="15" l="1"/>
  <c r="L125" i="15" l="1"/>
  <c r="L86" i="15" l="1"/>
  <c r="E105" i="15" l="1"/>
  <c r="E67" i="15"/>
  <c r="E127" i="15" l="1"/>
  <c r="D163" i="15" l="1"/>
  <c r="D162" i="15"/>
  <c r="E122" i="15"/>
  <c r="E163" i="15" l="1"/>
  <c r="C24" i="12"/>
  <c r="C16" i="12"/>
  <c r="E57" i="15" l="1"/>
  <c r="D22" i="15"/>
  <c r="D16" i="15"/>
  <c r="D19" i="15"/>
  <c r="K57" i="15"/>
  <c r="L54" i="15" s="1"/>
  <c r="K49" i="15"/>
  <c r="K38" i="15"/>
  <c r="K27" i="15"/>
  <c r="D50" i="15"/>
  <c r="E46" i="15" s="1"/>
  <c r="D44" i="15"/>
  <c r="E30" i="6"/>
  <c r="K15" i="15"/>
  <c r="E73" i="15" l="1"/>
  <c r="K19" i="7"/>
  <c r="L18" i="7" s="1"/>
  <c r="E11" i="7"/>
  <c r="F50" i="7" l="1"/>
  <c r="K18" i="6" l="1"/>
  <c r="L9" i="6" s="1"/>
  <c r="E158" i="15" l="1"/>
  <c r="F59" i="6" l="1"/>
  <c r="L59" i="6" s="1"/>
  <c r="L117" i="15" l="1"/>
  <c r="K37" i="6" l="1"/>
  <c r="K17" i="15" l="1"/>
  <c r="E115" i="15" l="1"/>
  <c r="E92" i="15" s="1"/>
  <c r="F91" i="15" s="1"/>
  <c r="E65" i="15"/>
  <c r="E61" i="15" s="1"/>
  <c r="F53" i="15" s="1"/>
  <c r="D26" i="15" l="1"/>
  <c r="E12" i="15" s="1"/>
  <c r="D29" i="9" l="1"/>
  <c r="K16" i="15" l="1"/>
  <c r="L12" i="15" s="1"/>
  <c r="D39" i="15" l="1"/>
  <c r="H18" i="9"/>
  <c r="E35" i="15" l="1"/>
  <c r="L111" i="15" l="1"/>
  <c r="L48" i="15" l="1"/>
  <c r="L43" i="15"/>
  <c r="E25" i="7" l="1"/>
  <c r="E21" i="7"/>
  <c r="E16" i="7"/>
  <c r="E27" i="6" l="1"/>
  <c r="K78" i="15" l="1"/>
  <c r="K15" i="7" l="1"/>
  <c r="L14" i="7" s="1"/>
  <c r="D89" i="15" l="1"/>
  <c r="L107" i="15"/>
  <c r="E37" i="6" l="1"/>
  <c r="K21" i="16" l="1"/>
  <c r="L10" i="16" s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L26" i="15" l="1"/>
  <c r="H9" i="9"/>
  <c r="H29" i="9" s="1"/>
  <c r="L37" i="15" l="1"/>
  <c r="L21" i="15" s="1"/>
  <c r="C11" i="12"/>
  <c r="C33" i="12" s="1"/>
  <c r="D88" i="15" l="1"/>
  <c r="D87" i="15"/>
  <c r="D86" i="15"/>
  <c r="D85" i="15"/>
  <c r="D84" i="15"/>
  <c r="D83" i="15"/>
  <c r="E80" i="15" l="1"/>
  <c r="F79" i="15"/>
  <c r="L36" i="6" l="1"/>
  <c r="K28" i="6"/>
  <c r="L26" i="6" s="1"/>
  <c r="F36" i="6"/>
  <c r="F26" i="6"/>
  <c r="L103" i="15"/>
  <c r="L98" i="15"/>
  <c r="F157" i="15" l="1"/>
  <c r="M157" i="15" s="1"/>
  <c r="M53" i="15"/>
  <c r="E41" i="15"/>
  <c r="M11" i="15"/>
  <c r="K11" i="7"/>
  <c r="L10" i="7" s="1"/>
  <c r="L69" i="7" s="1"/>
  <c r="F10" i="7"/>
  <c r="E20" i="6"/>
  <c r="F9" i="6" s="1"/>
  <c r="F11" i="15" l="1"/>
  <c r="F152" i="15" s="1"/>
  <c r="M167" i="15"/>
  <c r="F167" i="15"/>
  <c r="F59" i="7" l="1"/>
  <c r="E47" i="6" l="1"/>
  <c r="F46" i="6" s="1"/>
  <c r="F55" i="6" s="1"/>
  <c r="F55" i="7" l="1"/>
  <c r="F69" i="7" s="1"/>
  <c r="M138" i="15" l="1"/>
  <c r="M64" i="15" s="1"/>
  <c r="C9" i="9" l="1"/>
  <c r="C29" i="9" s="1"/>
  <c r="L64" i="6" l="1"/>
  <c r="F64" i="6"/>
  <c r="F73" i="7"/>
  <c r="L55" i="6"/>
  <c r="K146" i="15"/>
  <c r="M145" i="15" s="1"/>
  <c r="M152" i="15" s="1"/>
</calcChain>
</file>

<file path=xl/sharedStrings.xml><?xml version="1.0" encoding="utf-8"?>
<sst xmlns="http://schemas.openxmlformats.org/spreadsheetml/2006/main" count="511" uniqueCount="300">
  <si>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</si>
  <si>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</si>
  <si>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</si>
  <si>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</si>
  <si>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</si>
  <si>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</si>
  <si>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</si>
  <si>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</si>
  <si>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</si>
  <si>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</si>
  <si>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</si>
  <si>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</si>
  <si>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</si>
  <si>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</si>
  <si>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</si>
  <si>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</si>
  <si>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</si>
  <si>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</si>
  <si>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</si>
  <si>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</si>
  <si>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</si>
  <si>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</si>
  <si>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</si>
  <si>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</si>
  <si>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</si>
  <si>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</si>
  <si>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</si>
  <si>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</si>
  <si>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</si>
  <si>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</si>
  <si>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</si>
  <si>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</si>
  <si>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</si>
  <si>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</si>
  <si>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</si>
  <si>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</si>
  <si>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</si>
  <si>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</si>
  <si>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</si>
  <si>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</si>
  <si>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</si>
  <si>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</si>
  <si>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</si>
  <si>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</si>
  <si>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</si>
  <si>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</si>
  <si>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</si>
  <si>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</si>
  <si>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</si>
  <si>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</si>
  <si>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</si>
  <si>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</si>
  <si>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</si>
  <si>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</si>
  <si>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</si>
  <si>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</si>
  <si>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</si>
  <si>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</si>
  <si>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</si>
  <si>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</si>
  <si>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</si>
  <si>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</si>
  <si>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</si>
  <si>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</si>
  <si>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</si>
  <si>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</si>
  <si>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</si>
  <si>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</si>
  <si>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</si>
  <si>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</si>
  <si>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</si>
  <si>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</si>
  <si>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</si>
  <si>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</si>
  <si>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</si>
  <si>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</si>
  <si>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</si>
  <si>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</si>
  <si>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</si>
  <si>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</si>
  <si>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</si>
  <si>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</si>
  <si>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</si>
  <si>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</si>
  <si>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</si>
  <si>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</si>
  <si>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</si>
  <si>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</si>
  <si>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</si>
  <si>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</si>
  <si>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</si>
  <si>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</si>
  <si>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</si>
  <si>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</si>
  <si>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</si>
  <si>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</si>
  <si>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</si>
  <si>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</si>
  <si>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</si>
  <si>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</si>
  <si>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</si>
  <si>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</si>
  <si>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</si>
  <si>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</si>
  <si>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</si>
  <si>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</si>
  <si>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</si>
  <si>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</si>
  <si>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</si>
  <si>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</si>
  <si>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</si>
  <si>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</si>
  <si>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</si>
  <si>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</si>
  <si>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</si>
  <si>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</si>
  <si>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</si>
  <si>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</si>
  <si>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</si>
  <si>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</si>
  <si>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</si>
  <si>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</si>
  <si>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</si>
  <si>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</si>
  <si>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</si>
  <si>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</si>
  <si>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</si>
  <si>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</si>
  <si>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</si>
  <si>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</si>
  <si>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</si>
  <si>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</si>
  <si>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</si>
  <si>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</si>
  <si>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</si>
  <si>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</si>
  <si>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</si>
  <si>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</si>
  <si>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</si>
  <si>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</si>
  <si>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</si>
  <si>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</si>
  <si>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</si>
  <si>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</si>
  <si>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</si>
  <si>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</si>
  <si>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</si>
  <si>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</si>
  <si>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</si>
  <si>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</si>
  <si>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</si>
  <si>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</si>
  <si>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</si>
  <si>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</si>
  <si>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</si>
  <si>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</si>
  <si>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</si>
  <si>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</si>
  <si>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</si>
  <si>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</si>
  <si>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</si>
  <si>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</si>
  <si>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</si>
  <si>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</si>
  <si>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</si>
  <si>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</si>
  <si>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</si>
  <si>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</si>
  <si>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</si>
  <si>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</si>
  <si>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</si>
  <si>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</si>
  <si>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</si>
  <si>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</si>
  <si>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</si>
  <si>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</si>
  <si>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</si>
  <si>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</si>
  <si>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</si>
  <si>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</si>
  <si>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</si>
  <si>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</si>
  <si>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</si>
  <si>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</si>
  <si>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</si>
  <si>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</si>
  <si>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</si>
  <si>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</si>
  <si>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los ingresos y Egresos de Gestión.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</si>
  <si>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</si>
  <si>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</si>
  <si>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</si>
  <si>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</si>
  <si>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</si>
  <si>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</si>
  <si>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</si>
  <si>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</si>
  <si>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</si>
  <si>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</si>
  <si>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</si>
  <si>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</si>
  <si>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</si>
  <si>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</si>
  <si>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</si>
  <si>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</si>
  <si>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</si>
  <si>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</si>
  <si>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</si>
  <si>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</si>
  <si>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</si>
  <si>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</si>
  <si>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</si>
  <si>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</si>
  <si>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</si>
  <si>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</si>
  <si>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</si>
  <si>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</si>
  <si>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</si>
  <si>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</si>
  <si>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</si>
  <si>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</si>
  <si>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</si>
  <si>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</si>
  <si>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</si>
  <si>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</si>
  <si>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</si>
  <si>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</si>
  <si>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</si>
  <si>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</si>
  <si>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</si>
  <si>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</si>
  <si>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</si>
  <si>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</si>
  <si>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</si>
  <si>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</si>
  <si>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</si>
  <si>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</si>
  <si>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</si>
  <si>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</si>
  <si>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</si>
  <si>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</si>
  <si>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</si>
  <si>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</si>
  <si>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</si>
  <si>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</si>
  <si>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</si>
  <si>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</si>
  <si>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</si>
  <si>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</si>
  <si>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</si>
  <si>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</si>
  <si>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</si>
  <si>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</si>
  <si>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</si>
  <si>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</si>
  <si>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</si>
  <si>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</si>
  <si>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</si>
  <si>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</si>
  <si>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</si>
  <si>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</si>
  <si>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</si>
  <si>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</si>
  <si>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</si>
  <si>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</si>
  <si>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</si>
  <si>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</si>
  <si>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</si>
  <si>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</si>
  <si>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</si>
  <si>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</si>
  <si>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</si>
  <si>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</si>
  <si>
    <t>Resultado Ejecicio 2014</t>
  </si>
  <si>
    <t>Depósitos Retenciones Fiscales</t>
  </si>
  <si>
    <t>Equipo donado por JICA</t>
  </si>
  <si>
    <t>GASTOS DE ACTUALIZACIONES Y AJUSTES</t>
  </si>
  <si>
    <t>Ajustes de Ejercicios Anteriores</t>
  </si>
  <si>
    <t>Mantenimiento y Reparación Pagados por Anticipado</t>
  </si>
  <si>
    <t>cierre del ejercicio contable 2017:</t>
  </si>
  <si>
    <t>ejercicio contable 2017, cuya exigibilidad será efectiva en los períodos siguientes.</t>
  </si>
  <si>
    <t>que corresponde a la consticución del Fondo Circulante de Monto Fijo/2017.</t>
  </si>
  <si>
    <t>Resultado Ejecicio 2015</t>
  </si>
  <si>
    <t>Resultado Ejecicio 2016</t>
  </si>
  <si>
    <t>Al Personal de Servicios Eventuales</t>
  </si>
  <si>
    <t>Cuenta Premio Nacional a la Eficiencia Energética</t>
  </si>
  <si>
    <t xml:space="preserve">Estos fondos fueron donados por el BCIE y serán </t>
  </si>
  <si>
    <t>Eficiencia Energética</t>
  </si>
  <si>
    <t xml:space="preserve">utilizados para cubrir gastos del Premio Nacional a la </t>
  </si>
  <si>
    <t>Gastos por Descargo de Bienes de Larga Duración</t>
  </si>
  <si>
    <t>Descargo de Bienes de Larga Duración</t>
  </si>
  <si>
    <t>Equipo donado por GIZ</t>
  </si>
  <si>
    <t>Resultado Ejecicio 2017</t>
  </si>
  <si>
    <t>Incluye el resultado obtenido en el ejercicio 2018 entre</t>
  </si>
  <si>
    <t>Total Adquisiciones por el CNE hasta mayo 2019</t>
  </si>
  <si>
    <t xml:space="preserve"> AL 30 DE JUNIO DE 2019</t>
  </si>
  <si>
    <t>Compras adquiridas por la institucion hasta junio 2019</t>
  </si>
  <si>
    <t>DEL 01  AL 30 DE JUNIO DE 2019</t>
  </si>
  <si>
    <t>DEL 01 AL 30 DE JUNIO DE 2019</t>
  </si>
  <si>
    <t>DEL  01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</si>
</sst>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 style="dotted">
        <color theme="1"/>
      </right>
      <top style="double">
        <color indexed="64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164" fontId="29" fillId="0" borderId="0" xfId="1" applyFont="1" applyFill="1"/>
    <xf numFmtId="16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164" fontId="29" fillId="0" borderId="0" xfId="1" applyFont="1"/>
    <xf numFmtId="0" fontId="29" fillId="0" borderId="0" xfId="0" applyFont="1" applyAlignment="1">
      <alignment horizontal="left"/>
    </xf>
    <xf numFmtId="164" fontId="28" fillId="0" borderId="0" xfId="1" applyFont="1"/>
    <xf numFmtId="164" fontId="29" fillId="0" borderId="1" xfId="1" applyFont="1" applyBorder="1"/>
    <xf numFmtId="164" fontId="30" fillId="0" borderId="0" xfId="1" applyFont="1" applyBorder="1"/>
    <xf numFmtId="164" fontId="29" fillId="0" borderId="0" xfId="1" applyFont="1" applyBorder="1"/>
    <xf numFmtId="16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164" fontId="29" fillId="0" borderId="1" xfId="1" applyFont="1" applyFill="1" applyBorder="1"/>
    <xf numFmtId="164" fontId="29" fillId="0" borderId="0" xfId="0" applyNumberFormat="1" applyFont="1" applyFill="1"/>
    <xf numFmtId="0" fontId="29" fillId="2" borderId="0" xfId="0" applyFont="1" applyFill="1" applyBorder="1"/>
    <xf numFmtId="16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16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16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16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164" fontId="29" fillId="4" borderId="0" xfId="1" applyFont="1" applyFill="1"/>
    <xf numFmtId="164" fontId="29" fillId="4" borderId="0" xfId="0" applyNumberFormat="1" applyFont="1" applyFill="1"/>
    <xf numFmtId="164" fontId="28" fillId="4" borderId="0" xfId="0" applyNumberFormat="1" applyFont="1" applyFill="1"/>
    <xf numFmtId="16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8" fillId="0" borderId="0" xfId="0" applyNumberFormat="1" applyFont="1" applyFill="1"/>
    <xf numFmtId="16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164" fontId="18" fillId="0" borderId="0" xfId="3" applyNumberFormat="1" applyFill="1" applyBorder="1"/>
    <xf numFmtId="164" fontId="28" fillId="0" borderId="0" xfId="1" applyFont="1" applyBorder="1"/>
    <xf numFmtId="0" fontId="35" fillId="0" borderId="0" xfId="3" applyFont="1" applyFill="1" applyBorder="1"/>
    <xf numFmtId="164" fontId="28" fillId="4" borderId="0" xfId="1" applyFont="1" applyFill="1" applyAlignment="1">
      <alignment horizontal="left"/>
    </xf>
    <xf numFmtId="0" fontId="18" fillId="0" borderId="8" xfId="3" applyBorder="1"/>
    <xf numFmtId="0" fontId="5" fillId="0" borderId="9" xfId="0" applyFont="1" applyBorder="1"/>
    <xf numFmtId="164" fontId="18" fillId="0" borderId="10" xfId="3" applyNumberFormat="1" applyBorder="1"/>
    <xf numFmtId="164" fontId="5" fillId="0" borderId="11" xfId="1" applyFont="1" applyBorder="1"/>
    <xf numFmtId="164" fontId="18" fillId="0" borderId="13" xfId="3" applyNumberFormat="1" applyBorder="1"/>
    <xf numFmtId="0" fontId="28" fillId="0" borderId="1" xfId="0" applyFont="1" applyBorder="1" applyAlignment="1">
      <alignment horizontal="center"/>
    </xf>
    <xf numFmtId="164" fontId="29" fillId="0" borderId="11" xfId="1" applyFont="1" applyBorder="1"/>
    <xf numFmtId="164" fontId="28" fillId="0" borderId="11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9" xfId="0" applyNumberFormat="1" applyFont="1" applyBorder="1"/>
    <xf numFmtId="4" fontId="29" fillId="0" borderId="11" xfId="0" applyNumberFormat="1" applyFont="1" applyBorder="1"/>
    <xf numFmtId="4" fontId="5" fillId="0" borderId="21" xfId="0" applyNumberFormat="1" applyFont="1" applyBorder="1"/>
    <xf numFmtId="166" fontId="5" fillId="0" borderId="9" xfId="0" applyNumberFormat="1" applyFont="1" applyBorder="1"/>
    <xf numFmtId="0" fontId="29" fillId="0" borderId="11" xfId="0" applyFont="1" applyBorder="1"/>
    <xf numFmtId="166" fontId="5" fillId="0" borderId="21" xfId="0" applyNumberFormat="1" applyFont="1" applyBorder="1"/>
    <xf numFmtId="164" fontId="29" fillId="0" borderId="14" xfId="1" applyFont="1" applyBorder="1"/>
    <xf numFmtId="0" fontId="37" fillId="0" borderId="0" xfId="0" applyFont="1"/>
    <xf numFmtId="164" fontId="29" fillId="0" borderId="0" xfId="1" applyFont="1" applyFill="1" applyBorder="1"/>
    <xf numFmtId="0" fontId="17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16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6" borderId="6" xfId="4" applyFont="1" applyFill="1" applyBorder="1"/>
    <xf numFmtId="0" fontId="36" fillId="6" borderId="7" xfId="4" applyFont="1" applyFill="1" applyBorder="1" applyAlignment="1">
      <alignment horizontal="center"/>
    </xf>
    <xf numFmtId="0" fontId="9" fillId="0" borderId="0" xfId="4" applyFont="1" applyFill="1" applyBorder="1"/>
    <xf numFmtId="0" fontId="5" fillId="0" borderId="0" xfId="0" applyFont="1" applyFill="1"/>
    <xf numFmtId="0" fontId="9" fillId="5" borderId="18" xfId="4" applyFont="1" applyFill="1" applyBorder="1" applyAlignment="1">
      <alignment horizontal="center"/>
    </xf>
    <xf numFmtId="0" fontId="9" fillId="5" borderId="19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5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/>
    <xf numFmtId="10" fontId="5" fillId="0" borderId="26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center"/>
    </xf>
    <xf numFmtId="0" fontId="28" fillId="0" borderId="11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8" xfId="0" applyFont="1" applyBorder="1"/>
    <xf numFmtId="164" fontId="29" fillId="0" borderId="28" xfId="1" applyFont="1" applyBorder="1"/>
    <xf numFmtId="10" fontId="29" fillId="0" borderId="28" xfId="0" applyNumberFormat="1" applyFont="1" applyBorder="1" applyAlignment="1">
      <alignment horizontal="center"/>
    </xf>
    <xf numFmtId="10" fontId="29" fillId="0" borderId="29" xfId="0" applyNumberFormat="1" applyFont="1" applyBorder="1" applyAlignment="1">
      <alignment horizontal="center"/>
    </xf>
    <xf numFmtId="0" fontId="0" fillId="0" borderId="11" xfId="0" applyBorder="1"/>
    <xf numFmtId="9" fontId="29" fillId="0" borderId="11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11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8" xfId="0" applyNumberFormat="1" applyFont="1" applyBorder="1"/>
    <xf numFmtId="0" fontId="29" fillId="0" borderId="29" xfId="0" applyFont="1" applyBorder="1"/>
    <xf numFmtId="166" fontId="29" fillId="0" borderId="28" xfId="0" applyNumberFormat="1" applyFont="1" applyBorder="1"/>
    <xf numFmtId="0" fontId="29" fillId="0" borderId="30" xfId="0" applyFont="1" applyBorder="1"/>
    <xf numFmtId="4" fontId="29" fillId="0" borderId="28" xfId="0" applyNumberFormat="1" applyFont="1" applyBorder="1"/>
    <xf numFmtId="168" fontId="29" fillId="0" borderId="29" xfId="0" applyNumberFormat="1" applyFont="1" applyBorder="1" applyAlignment="1">
      <alignment horizontal="center"/>
    </xf>
    <xf numFmtId="168" fontId="29" fillId="0" borderId="28" xfId="0" applyNumberFormat="1" applyFont="1" applyBorder="1" applyAlignment="1">
      <alignment horizontal="center"/>
    </xf>
    <xf numFmtId="0" fontId="29" fillId="0" borderId="31" xfId="0" applyFont="1" applyBorder="1"/>
    <xf numFmtId="4" fontId="29" fillId="0" borderId="32" xfId="0" applyNumberFormat="1" applyFont="1" applyBorder="1"/>
    <xf numFmtId="10" fontId="29" fillId="0" borderId="33" xfId="0" applyNumberFormat="1" applyFont="1" applyBorder="1" applyAlignment="1">
      <alignment horizontal="center"/>
    </xf>
    <xf numFmtId="166" fontId="29" fillId="0" borderId="32" xfId="0" applyNumberFormat="1" applyFont="1" applyBorder="1"/>
    <xf numFmtId="10" fontId="29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16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16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16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16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164" fontId="43" fillId="0" borderId="12" xfId="3" applyNumberFormat="1" applyFont="1" applyBorder="1"/>
    <xf numFmtId="0" fontId="44" fillId="6" borderId="15" xfId="0" applyFont="1" applyFill="1" applyBorder="1"/>
    <xf numFmtId="164" fontId="56" fillId="6" borderId="16" xfId="0" applyNumberFormat="1" applyFont="1" applyFill="1" applyBorder="1"/>
    <xf numFmtId="164" fontId="5" fillId="0" borderId="14" xfId="1" applyFont="1" applyBorder="1"/>
    <xf numFmtId="164" fontId="28" fillId="0" borderId="14" xfId="1" applyFont="1" applyFill="1" applyBorder="1"/>
    <xf numFmtId="4" fontId="5" fillId="0" borderId="37" xfId="0" applyNumberFormat="1" applyFont="1" applyBorder="1"/>
    <xf numFmtId="164" fontId="29" fillId="0" borderId="38" xfId="1" applyFont="1" applyBorder="1"/>
    <xf numFmtId="4" fontId="29" fillId="0" borderId="38" xfId="0" applyNumberFormat="1" applyFont="1" applyBorder="1"/>
    <xf numFmtId="4" fontId="5" fillId="0" borderId="39" xfId="0" applyNumberFormat="1" applyFont="1" applyBorder="1"/>
    <xf numFmtId="164" fontId="5" fillId="0" borderId="40" xfId="1" applyFont="1" applyBorder="1"/>
    <xf numFmtId="164" fontId="29" fillId="0" borderId="40" xfId="1" applyFont="1" applyBorder="1"/>
    <xf numFmtId="164" fontId="43" fillId="0" borderId="20" xfId="3" applyNumberFormat="1" applyFont="1" applyFill="1" applyBorder="1"/>
    <xf numFmtId="164" fontId="43" fillId="0" borderId="40" xfId="3" applyNumberFormat="1" applyFont="1" applyFill="1" applyBorder="1"/>
    <xf numFmtId="164" fontId="43" fillId="0" borderId="2" xfId="3" applyNumberFormat="1" applyFont="1" applyFill="1"/>
    <xf numFmtId="0" fontId="45" fillId="0" borderId="0" xfId="0" applyFont="1" applyFill="1"/>
    <xf numFmtId="164" fontId="43" fillId="0" borderId="20" xfId="1" applyFont="1" applyFill="1" applyBorder="1"/>
    <xf numFmtId="164" fontId="43" fillId="0" borderId="11" xfId="1" applyFont="1" applyFill="1" applyBorder="1"/>
    <xf numFmtId="0" fontId="52" fillId="5" borderId="18" xfId="0" applyFont="1" applyFill="1" applyBorder="1"/>
    <xf numFmtId="164" fontId="53" fillId="5" borderId="18" xfId="1" applyFont="1" applyFill="1" applyBorder="1"/>
    <xf numFmtId="0" fontId="46" fillId="0" borderId="0" xfId="0" applyFont="1" applyFill="1" applyBorder="1"/>
    <xf numFmtId="0" fontId="52" fillId="5" borderId="17" xfId="0" applyFont="1" applyFill="1" applyBorder="1"/>
    <xf numFmtId="0" fontId="45" fillId="8" borderId="0" xfId="0" applyFont="1" applyFill="1"/>
    <xf numFmtId="164" fontId="47" fillId="3" borderId="35" xfId="1" applyFont="1" applyFill="1" applyBorder="1" applyAlignment="1">
      <alignment horizontal="center"/>
    </xf>
    <xf numFmtId="9" fontId="47" fillId="3" borderId="35" xfId="0" applyNumberFormat="1" applyFont="1" applyFill="1" applyBorder="1" applyAlignment="1">
      <alignment horizontal="center"/>
    </xf>
    <xf numFmtId="9" fontId="47" fillId="3" borderId="36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5" xfId="5" applyFont="1" applyFill="1" applyBorder="1" applyAlignment="1">
      <alignment horizontal="center"/>
    </xf>
    <xf numFmtId="9" fontId="47" fillId="3" borderId="36" xfId="5" applyFont="1" applyFill="1" applyBorder="1" applyAlignment="1">
      <alignment horizontal="center"/>
    </xf>
    <xf numFmtId="0" fontId="57" fillId="0" borderId="0" xfId="0" applyFont="1"/>
    <xf numFmtId="0" fontId="44" fillId="8" borderId="11" xfId="0" applyFont="1" applyFill="1" applyBorder="1"/>
    <xf numFmtId="164" fontId="44" fillId="8" borderId="11" xfId="0" applyNumberFormat="1" applyFont="1" applyFill="1" applyBorder="1"/>
    <xf numFmtId="9" fontId="44" fillId="8" borderId="11" xfId="0" applyNumberFormat="1" applyFont="1" applyFill="1" applyBorder="1" applyAlignment="1">
      <alignment horizontal="center"/>
    </xf>
    <xf numFmtId="164" fontId="44" fillId="8" borderId="11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8" xfId="0" applyFont="1" applyFill="1" applyBorder="1"/>
    <xf numFmtId="166" fontId="44" fillId="8" borderId="28" xfId="0" applyNumberFormat="1" applyFont="1" applyFill="1" applyBorder="1"/>
    <xf numFmtId="10" fontId="44" fillId="8" borderId="28" xfId="0" applyNumberFormat="1" applyFont="1" applyFill="1" applyBorder="1" applyAlignment="1">
      <alignment horizontal="center"/>
    </xf>
    <xf numFmtId="164" fontId="44" fillId="8" borderId="28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16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4" fontId="50" fillId="7" borderId="5" xfId="1" applyFont="1" applyFill="1" applyBorder="1" applyAlignment="1">
      <alignment horizontal="right"/>
    </xf>
    <xf numFmtId="164" fontId="43" fillId="0" borderId="2" xfId="3" applyNumberFormat="1" applyFont="1" applyFill="1" applyAlignment="1">
      <alignment horizontal="left"/>
    </xf>
    <xf numFmtId="16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9" fillId="0" borderId="0" xfId="0" applyFont="1" applyAlignment="1">
      <alignment horizontal="left"/>
    </xf>
    <xf numFmtId="16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164" fontId="58" fillId="0" borderId="0" xfId="1" applyFont="1" applyFill="1" applyBorder="1"/>
    <xf numFmtId="164" fontId="58" fillId="0" borderId="0" xfId="3" applyNumberFormat="1" applyFont="1" applyFill="1" applyBorder="1" applyAlignment="1">
      <alignment horizontal="left"/>
    </xf>
    <xf numFmtId="0" fontId="43" fillId="0" borderId="43" xfId="3" applyFont="1" applyFill="1" applyBorder="1" applyAlignment="1">
      <alignment horizontal="left"/>
    </xf>
    <xf numFmtId="0" fontId="43" fillId="0" borderId="43" xfId="3" applyFont="1" applyFill="1" applyBorder="1"/>
    <xf numFmtId="164" fontId="43" fillId="0" borderId="43" xfId="1" applyFont="1" applyFill="1" applyBorder="1"/>
    <xf numFmtId="164" fontId="43" fillId="0" borderId="43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164" fontId="29" fillId="3" borderId="0" xfId="1" applyFont="1" applyFill="1"/>
    <xf numFmtId="164" fontId="29" fillId="3" borderId="0" xfId="1" applyFont="1" applyFill="1" applyBorder="1"/>
    <xf numFmtId="16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5" fillId="0" borderId="1" xfId="1" applyFont="1" applyBorder="1"/>
    <xf numFmtId="0" fontId="28" fillId="3" borderId="0" xfId="0" applyFont="1" applyFill="1"/>
    <xf numFmtId="16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164" fontId="5" fillId="0" borderId="1" xfId="1" applyFont="1" applyFill="1" applyBorder="1"/>
    <xf numFmtId="16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164" fontId="26" fillId="0" borderId="0" xfId="1" applyFont="1" applyBorder="1"/>
    <xf numFmtId="0" fontId="25" fillId="0" borderId="0" xfId="0" applyFont="1" applyAlignment="1">
      <alignment horizontal="center"/>
    </xf>
    <xf numFmtId="16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164" fontId="59" fillId="0" borderId="0" xfId="6" applyNumberFormat="1" applyFill="1" applyAlignment="1" applyProtection="1"/>
    <xf numFmtId="16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164" fontId="29" fillId="0" borderId="0" xfId="0" applyNumberFormat="1" applyFont="1"/>
    <xf numFmtId="164" fontId="5" fillId="0" borderId="44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36" fillId="6" borderId="45" xfId="4" applyFont="1" applyFill="1" applyBorder="1" applyAlignment="1">
      <alignment horizontal="center"/>
    </xf>
    <xf numFmtId="0" fontId="0" fillId="0" borderId="45" xfId="0" applyBorder="1"/>
    <xf numFmtId="0" fontId="36" fillId="6" borderId="46" xfId="4" applyFont="1" applyFill="1" applyBorder="1" applyAlignment="1">
      <alignment horizontal="center"/>
    </xf>
    <xf numFmtId="16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Fill="1" applyBorder="1"/>
    <xf numFmtId="164" fontId="60" fillId="0" borderId="0" xfId="6" applyNumberFormat="1" applyFont="1" applyFill="1" applyBorder="1" applyAlignment="1" applyProtection="1"/>
    <xf numFmtId="16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5" fillId="0" borderId="9" xfId="0" applyFont="1" applyFill="1" applyBorder="1"/>
    <xf numFmtId="0" fontId="5" fillId="0" borderId="14" xfId="0" applyFont="1" applyFill="1" applyBorder="1"/>
    <xf numFmtId="164" fontId="43" fillId="0" borderId="12" xfId="3" applyNumberFormat="1" applyFont="1" applyFill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4" fontId="0" fillId="0" borderId="0" xfId="0" applyNumberFormat="1"/>
    <xf numFmtId="0" fontId="29" fillId="0" borderId="0" xfId="0" applyFont="1" applyAlignment="1">
      <alignment horizontal="left"/>
    </xf>
    <xf numFmtId="164" fontId="6" fillId="0" borderId="0" xfId="1" applyFont="1" applyFill="1"/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13" fillId="0" borderId="0" xfId="2" applyFont="1" applyBorder="1"/>
    <xf numFmtId="0" fontId="5" fillId="0" borderId="47" xfId="0" applyFont="1" applyFill="1" applyBorder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41" xfId="3" applyFont="1" applyFill="1" applyBorder="1" applyAlignment="1">
      <alignment horizontal="left" vertical="top" wrapText="1"/>
    </xf>
    <xf numFmtId="0" fontId="43" fillId="0" borderId="42" xfId="3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3" borderId="25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36" fillId="3" borderId="24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0</xdr:rowOff>
    </xdr:from>
    <xdr:to>
      <xdr:col>12</xdr:col>
      <xdr:colOff>139700</xdr:colOff>
      <xdr:row>4</xdr:row>
      <xdr:rowOff>116205</xdr:rowOff>
    </xdr:to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2775" y="0"/>
          <a:ext cx="2111375" cy="906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47625</xdr:rowOff>
    </xdr:from>
    <xdr:to>
      <xdr:col>12</xdr:col>
      <xdr:colOff>111125</xdr:colOff>
      <xdr:row>4</xdr:row>
      <xdr:rowOff>116205</xdr:rowOff>
    </xdr:to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47625"/>
          <a:ext cx="2111375" cy="906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76200</xdr:rowOff>
    </xdr:from>
    <xdr:to>
      <xdr:col>5</xdr:col>
      <xdr:colOff>254000</xdr:colOff>
      <xdr:row>4</xdr:row>
      <xdr:rowOff>106680</xdr:rowOff>
    </xdr:to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5" y="76200"/>
          <a:ext cx="2111375" cy="906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85725</xdr:rowOff>
    </xdr:from>
    <xdr:to>
      <xdr:col>9</xdr:col>
      <xdr:colOff>1158875</xdr:colOff>
      <xdr:row>4</xdr:row>
      <xdr:rowOff>163830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3325" y="85725"/>
          <a:ext cx="2111375" cy="906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47625</xdr:rowOff>
    </xdr:from>
    <xdr:to>
      <xdr:col>14</xdr:col>
      <xdr:colOff>44450</xdr:colOff>
      <xdr:row>4</xdr:row>
      <xdr:rowOff>125730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0" y="47625"/>
          <a:ext cx="2111375" cy="906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38100</xdr:rowOff>
    </xdr:from>
    <xdr:to>
      <xdr:col>12</xdr:col>
      <xdr:colOff>1149350</xdr:colOff>
      <xdr:row>4</xdr:row>
      <xdr:rowOff>106680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38100"/>
          <a:ext cx="2111375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AppData/Local/ARCHIVO%20DEL%20ACTIVO%20FIJO%20CNE/ACTIVO%20FIJO%20INSTITUCIONAL/CRUCE%20A%20DICIEMBRE%202014/CRUCE%20ACTIVO%20FIJO%20X%20COMPRAS%20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AppData/Local/ARCHIVO%20DEL%20ACTIVO%20FIJO%20CNE/ACTIVO%20FIJO%20INSTITUCIONAL/CRUCE%20A%20DICIEMBRE%202014/CRUCE%20ACTIVO%20FIJO%20X%20COMPRAS%20%202014.xlsx" TargetMode="External"/><Relationship Id="rId4" Type="http://schemas.openxmlformats.org/officeDocument/2006/relationships/hyperlink" Target="../../../../../AppData/Local/ARCHIVO%20DEL%20ACTIVO%20FIJO%20CNE/DEPRECIACION%20DEL%20ACTIVO%20FIJO%20INSTITUCIONAL/DEPRECIACION%202014/DEPRECIACION%20Y%20AMORTIZACION%20AL%2030-06-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70"/>
  <sheetViews>
    <sheetView showGridLines="0" tabSelected="1" topLeftCell="D1" workbookViewId="0">
      <selection activeCell="L24" sqref="L24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2.57031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1:13" ht="17.25" x14ac:dyDescent="0.4">
      <c r="A1" s="409" t="s">
        <v>242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3" x14ac:dyDescent="0.25">
      <c r="A2" s="410" t="s">
        <v>238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3" x14ac:dyDescent="0.25">
      <c r="A3" s="407" t="s">
        <v>295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13" x14ac:dyDescent="0.25">
      <c r="B4" s="13"/>
      <c r="C4" s="406"/>
      <c r="D4" s="406"/>
      <c r="E4" s="406"/>
      <c r="F4" s="406"/>
      <c r="G4" s="406"/>
      <c r="H4" s="406"/>
      <c r="I4" s="406"/>
      <c r="J4" s="50"/>
      <c r="K4" s="13"/>
      <c r="L4" s="13"/>
    </row>
    <row r="5" spans="1:13" x14ac:dyDescent="0.25"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</row>
    <row r="6" spans="1:13" ht="15.75" thickBot="1" x14ac:dyDescent="0.3"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</row>
    <row r="7" spans="1:13" ht="16.5" thickTop="1" thickBot="1" x14ac:dyDescent="0.3">
      <c r="B7" s="163" t="s">
        <v>91</v>
      </c>
      <c r="C7" s="163" t="s">
        <v>0</v>
      </c>
      <c r="D7" s="163"/>
      <c r="E7" s="163" t="s">
        <v>90</v>
      </c>
      <c r="F7" s="163" t="s">
        <v>1</v>
      </c>
      <c r="G7" s="55"/>
      <c r="H7" s="163" t="s">
        <v>91</v>
      </c>
      <c r="I7" s="163" t="s">
        <v>0</v>
      </c>
      <c r="J7" s="163"/>
      <c r="K7" s="163" t="s">
        <v>90</v>
      </c>
      <c r="L7" s="163" t="s">
        <v>1</v>
      </c>
    </row>
    <row r="8" spans="1:13" ht="17.25" thickTop="1" thickBot="1" x14ac:dyDescent="0.3">
      <c r="B8" s="84">
        <v>2</v>
      </c>
      <c r="C8" s="88" t="s">
        <v>2</v>
      </c>
      <c r="D8" s="85"/>
      <c r="E8" s="86"/>
      <c r="F8" s="86"/>
      <c r="G8" s="87"/>
      <c r="H8" s="84">
        <v>4</v>
      </c>
      <c r="I8" s="88" t="s">
        <v>3</v>
      </c>
      <c r="J8" s="88"/>
      <c r="K8" s="85"/>
      <c r="L8" s="85"/>
    </row>
    <row r="9" spans="1:13" ht="16.5" thickTop="1" thickBot="1" x14ac:dyDescent="0.3">
      <c r="B9" s="231">
        <v>21</v>
      </c>
      <c r="C9" s="232" t="s">
        <v>102</v>
      </c>
      <c r="D9" s="232"/>
      <c r="E9" s="233"/>
      <c r="F9" s="233">
        <f>SUM(E10:E24)</f>
        <v>52354.76</v>
      </c>
      <c r="G9" s="234"/>
      <c r="H9" s="231">
        <v>41</v>
      </c>
      <c r="I9" s="232" t="s">
        <v>108</v>
      </c>
      <c r="J9" s="233"/>
      <c r="K9" s="233"/>
      <c r="L9" s="298">
        <f>SUM(K10:K18)</f>
        <v>49354.66</v>
      </c>
    </row>
    <row r="10" spans="1:13" ht="15.95" customHeight="1" x14ac:dyDescent="0.25">
      <c r="B10" s="94">
        <v>211</v>
      </c>
      <c r="C10" s="95" t="s">
        <v>87</v>
      </c>
      <c r="D10" s="95"/>
      <c r="E10" s="93">
        <f>D12+D13+D15+D14+D16</f>
        <v>13600.640000000001</v>
      </c>
      <c r="G10" s="64"/>
      <c r="H10" s="94">
        <v>412</v>
      </c>
      <c r="I10" s="95" t="s">
        <v>109</v>
      </c>
      <c r="J10" s="95"/>
      <c r="K10" s="93">
        <f>SUM(J11:J14)</f>
        <v>4456.18</v>
      </c>
    </row>
    <row r="11" spans="1:13" ht="15.95" customHeight="1" x14ac:dyDescent="0.25">
      <c r="B11" s="70">
        <v>21109</v>
      </c>
      <c r="C11" s="68" t="s">
        <v>4</v>
      </c>
      <c r="D11" s="68"/>
      <c r="E11" s="71"/>
      <c r="F11" s="68"/>
      <c r="G11" s="64"/>
      <c r="H11" s="310">
        <v>41201</v>
      </c>
      <c r="I11" s="68" t="s">
        <v>264</v>
      </c>
      <c r="J11" s="74">
        <v>0</v>
      </c>
      <c r="L11" s="67"/>
    </row>
    <row r="12" spans="1:13" ht="15.95" customHeight="1" x14ac:dyDescent="0.25">
      <c r="B12" s="65">
        <v>21109001</v>
      </c>
      <c r="C12" s="91" t="s">
        <v>92</v>
      </c>
      <c r="D12" s="62">
        <v>51.86</v>
      </c>
      <c r="E12" s="67"/>
      <c r="F12" s="71"/>
      <c r="G12" s="64"/>
      <c r="H12" s="329">
        <v>41201</v>
      </c>
      <c r="I12" s="68" t="s">
        <v>224</v>
      </c>
      <c r="J12" s="74">
        <v>3890.92</v>
      </c>
      <c r="L12" s="67"/>
    </row>
    <row r="13" spans="1:13" ht="15.95" customHeight="1" x14ac:dyDescent="0.25">
      <c r="B13" s="65">
        <v>21109001</v>
      </c>
      <c r="C13" s="91" t="s">
        <v>93</v>
      </c>
      <c r="D13" s="62">
        <v>13548.78</v>
      </c>
      <c r="E13" s="67"/>
      <c r="F13" s="71"/>
      <c r="G13" s="64"/>
      <c r="H13" s="70">
        <v>41251</v>
      </c>
      <c r="I13" s="68" t="s">
        <v>274</v>
      </c>
      <c r="J13" s="74">
        <v>0</v>
      </c>
      <c r="L13" s="14"/>
      <c r="M13" s="105"/>
    </row>
    <row r="14" spans="1:13" ht="15.95" customHeight="1" x14ac:dyDescent="0.25">
      <c r="B14" s="65">
        <v>21109001</v>
      </c>
      <c r="C14" s="91" t="s">
        <v>94</v>
      </c>
      <c r="D14" s="134">
        <v>0</v>
      </c>
      <c r="E14" s="67"/>
      <c r="F14" s="71"/>
      <c r="G14" s="64"/>
      <c r="H14" s="386">
        <v>41254</v>
      </c>
      <c r="I14" s="68" t="s">
        <v>80</v>
      </c>
      <c r="J14" s="72">
        <v>565.26</v>
      </c>
      <c r="L14" s="14"/>
    </row>
    <row r="15" spans="1:13" ht="15.95" customHeight="1" x14ac:dyDescent="0.25">
      <c r="B15" s="65">
        <v>21109001</v>
      </c>
      <c r="C15" s="91" t="s">
        <v>229</v>
      </c>
      <c r="D15" s="134">
        <v>0</v>
      </c>
      <c r="E15" s="67"/>
      <c r="F15" s="71"/>
      <c r="G15" s="64"/>
      <c r="L15" s="14"/>
    </row>
    <row r="16" spans="1:13" ht="15.95" customHeight="1" x14ac:dyDescent="0.25">
      <c r="B16" s="329">
        <v>21117001</v>
      </c>
      <c r="C16" s="68" t="s">
        <v>285</v>
      </c>
      <c r="D16" s="72">
        <v>0</v>
      </c>
      <c r="E16" s="67"/>
      <c r="F16" s="71"/>
      <c r="G16" s="64"/>
      <c r="L16" s="14"/>
    </row>
    <row r="17" spans="2:12" ht="15.95" customHeight="1" x14ac:dyDescent="0.25">
      <c r="B17" s="395"/>
      <c r="C17" s="68"/>
      <c r="D17" s="74"/>
      <c r="E17" s="67"/>
      <c r="F17" s="71"/>
      <c r="G17" s="64"/>
      <c r="L17" s="14"/>
    </row>
    <row r="18" spans="2:12" ht="15.95" customHeight="1" x14ac:dyDescent="0.25">
      <c r="B18" s="94">
        <v>21151</v>
      </c>
      <c r="C18" s="95" t="s">
        <v>223</v>
      </c>
      <c r="D18" s="97"/>
      <c r="E18" s="98">
        <v>3890.92</v>
      </c>
      <c r="F18" s="71"/>
      <c r="G18" s="64"/>
      <c r="H18" s="94">
        <v>413</v>
      </c>
      <c r="I18" s="95" t="s">
        <v>111</v>
      </c>
      <c r="J18" s="95"/>
      <c r="K18" s="98">
        <f>SUM(J19:J22)</f>
        <v>44898.48</v>
      </c>
    </row>
    <row r="19" spans="2:12" ht="15.95" customHeight="1" x14ac:dyDescent="0.35">
      <c r="B19" s="329"/>
      <c r="C19" s="68"/>
      <c r="D19" s="73"/>
      <c r="E19" s="67"/>
      <c r="F19" s="71"/>
      <c r="G19" s="64"/>
      <c r="H19" s="70">
        <v>41351</v>
      </c>
      <c r="I19" s="68" t="s">
        <v>15</v>
      </c>
      <c r="J19" s="69">
        <v>12765.61</v>
      </c>
      <c r="K19" s="105"/>
    </row>
    <row r="20" spans="2:12" ht="15.95" customHeight="1" x14ac:dyDescent="0.25">
      <c r="B20" s="94">
        <v>212</v>
      </c>
      <c r="C20" s="95" t="s">
        <v>88</v>
      </c>
      <c r="D20" s="97"/>
      <c r="E20" s="98">
        <f>SUM(D21)</f>
        <v>3000</v>
      </c>
      <c r="G20" s="64"/>
      <c r="H20" s="70">
        <v>41354</v>
      </c>
      <c r="I20" s="68" t="s">
        <v>110</v>
      </c>
      <c r="J20" s="69">
        <v>28854.52</v>
      </c>
      <c r="L20" s="67"/>
    </row>
    <row r="21" spans="2:12" ht="15.95" customHeight="1" x14ac:dyDescent="0.25">
      <c r="B21" s="70">
        <v>21201</v>
      </c>
      <c r="C21" s="68" t="s">
        <v>11</v>
      </c>
      <c r="D21" s="75">
        <v>3000</v>
      </c>
      <c r="E21" s="71"/>
      <c r="G21" s="64"/>
      <c r="H21" s="70">
        <v>41355</v>
      </c>
      <c r="I21" s="68" t="s">
        <v>58</v>
      </c>
      <c r="J21" s="74">
        <v>0</v>
      </c>
      <c r="L21" s="68"/>
    </row>
    <row r="22" spans="2:12" ht="15.95" customHeight="1" x14ac:dyDescent="0.25">
      <c r="B22" s="70"/>
      <c r="C22" s="68"/>
      <c r="D22" s="69"/>
      <c r="E22" s="71"/>
      <c r="G22" s="64"/>
      <c r="H22" s="70">
        <v>41361</v>
      </c>
      <c r="I22" s="68" t="s">
        <v>26</v>
      </c>
      <c r="J22" s="72">
        <v>3278.35</v>
      </c>
      <c r="L22" s="71"/>
    </row>
    <row r="23" spans="2:12" ht="15.95" customHeight="1" x14ac:dyDescent="0.25">
      <c r="B23" s="94">
        <v>213</v>
      </c>
      <c r="C23" s="95" t="s">
        <v>89</v>
      </c>
      <c r="D23" s="96"/>
      <c r="E23" s="93">
        <f>SUM(D24:D24)</f>
        <v>31863.200000000001</v>
      </c>
      <c r="G23" s="64"/>
      <c r="L23" s="71"/>
    </row>
    <row r="24" spans="2:12" ht="15.95" customHeight="1" x14ac:dyDescent="0.25">
      <c r="B24" s="70">
        <v>21316</v>
      </c>
      <c r="C24" s="68" t="s">
        <v>64</v>
      </c>
      <c r="D24" s="74">
        <v>31863.200000000001</v>
      </c>
      <c r="F24" s="71"/>
      <c r="G24" s="64"/>
    </row>
    <row r="25" spans="2:12" ht="15.95" customHeight="1" x14ac:dyDescent="0.25">
      <c r="B25" s="389"/>
      <c r="C25" s="68"/>
      <c r="D25" s="74"/>
      <c r="G25" s="64"/>
    </row>
    <row r="26" spans="2:12" ht="15.75" thickBot="1" x14ac:dyDescent="0.3">
      <c r="B26" s="317">
        <v>22</v>
      </c>
      <c r="C26" s="318" t="s">
        <v>103</v>
      </c>
      <c r="D26" s="318"/>
      <c r="E26" s="319"/>
      <c r="F26" s="319">
        <f>SUM(E27:E34)</f>
        <v>32169.600000000006</v>
      </c>
      <c r="G26" s="234"/>
      <c r="H26" s="318">
        <v>42</v>
      </c>
      <c r="I26" s="318" t="s">
        <v>112</v>
      </c>
      <c r="J26" s="319"/>
      <c r="K26" s="319"/>
      <c r="L26" s="320">
        <f>SUM(K28)</f>
        <v>0.1</v>
      </c>
    </row>
    <row r="27" spans="2:12" ht="15.95" customHeight="1" x14ac:dyDescent="0.25">
      <c r="B27" s="94">
        <v>225</v>
      </c>
      <c r="C27" s="95" t="s">
        <v>205</v>
      </c>
      <c r="D27" s="95"/>
      <c r="E27" s="93">
        <f>SUM(D28)</f>
        <v>0</v>
      </c>
      <c r="F27" s="311"/>
      <c r="G27" s="234"/>
      <c r="H27" s="312"/>
      <c r="I27" s="312"/>
      <c r="J27" s="315"/>
      <c r="K27" s="315"/>
      <c r="L27" s="316"/>
    </row>
    <row r="28" spans="2:12" ht="15.95" customHeight="1" x14ac:dyDescent="0.25">
      <c r="B28" s="65">
        <v>22551</v>
      </c>
      <c r="C28" s="91" t="s">
        <v>206</v>
      </c>
      <c r="D28" s="79">
        <v>0</v>
      </c>
      <c r="E28" s="63"/>
      <c r="F28" s="311"/>
      <c r="G28" s="234"/>
      <c r="H28" s="94">
        <v>424</v>
      </c>
      <c r="I28" s="95" t="s">
        <v>113</v>
      </c>
      <c r="J28" s="95"/>
      <c r="K28" s="98">
        <f>SUM(J29)</f>
        <v>0.1</v>
      </c>
      <c r="L28" s="316"/>
    </row>
    <row r="29" spans="2:12" ht="15.95" customHeight="1" x14ac:dyDescent="0.25">
      <c r="B29" s="313"/>
      <c r="C29" s="314"/>
      <c r="D29" s="314"/>
      <c r="E29" s="311"/>
      <c r="F29" s="311"/>
      <c r="G29" s="234"/>
      <c r="H29" s="70">
        <v>42451</v>
      </c>
      <c r="I29" s="68" t="s">
        <v>63</v>
      </c>
      <c r="J29" s="72">
        <v>0.1</v>
      </c>
      <c r="L29" s="316"/>
    </row>
    <row r="30" spans="2:12" ht="15.95" customHeight="1" x14ac:dyDescent="0.25">
      <c r="B30" s="94">
        <v>226</v>
      </c>
      <c r="C30" s="95" t="s">
        <v>97</v>
      </c>
      <c r="D30" s="95"/>
      <c r="E30" s="93">
        <f>D31+D32+D33+D34</f>
        <v>32169.600000000006</v>
      </c>
      <c r="G30" s="64"/>
    </row>
    <row r="31" spans="2:12" ht="15.95" customHeight="1" x14ac:dyDescent="0.25">
      <c r="B31" s="65">
        <v>22605</v>
      </c>
      <c r="C31" s="91" t="s">
        <v>232</v>
      </c>
      <c r="D31" s="74">
        <v>0</v>
      </c>
      <c r="E31" s="63"/>
      <c r="G31" s="64"/>
    </row>
    <row r="32" spans="2:12" ht="15.95" customHeight="1" x14ac:dyDescent="0.25">
      <c r="B32" s="65">
        <v>22609</v>
      </c>
      <c r="C32" s="91" t="s">
        <v>278</v>
      </c>
      <c r="D32" s="74">
        <v>0</v>
      </c>
      <c r="E32" s="63"/>
      <c r="G32" s="64"/>
    </row>
    <row r="33" spans="2:13" ht="15.95" customHeight="1" x14ac:dyDescent="0.25">
      <c r="B33" s="65">
        <v>22615</v>
      </c>
      <c r="C33" s="91" t="s">
        <v>98</v>
      </c>
      <c r="D33" s="74">
        <v>92858.91</v>
      </c>
      <c r="E33" s="63"/>
      <c r="G33" s="64"/>
    </row>
    <row r="34" spans="2:13" ht="15.95" customHeight="1" x14ac:dyDescent="0.25">
      <c r="B34" s="65">
        <v>22699</v>
      </c>
      <c r="C34" s="91" t="s">
        <v>99</v>
      </c>
      <c r="D34" s="74">
        <v>-60689.31</v>
      </c>
      <c r="E34" s="62"/>
      <c r="F34" s="63"/>
      <c r="G34" s="64"/>
      <c r="L34" s="71"/>
    </row>
    <row r="35" spans="2:13" x14ac:dyDescent="0.25">
      <c r="G35" s="64"/>
    </row>
    <row r="36" spans="2:13" ht="15.75" thickBot="1" x14ac:dyDescent="0.3">
      <c r="B36" s="231">
        <v>23</v>
      </c>
      <c r="C36" s="232" t="s">
        <v>104</v>
      </c>
      <c r="D36" s="232"/>
      <c r="E36" s="233"/>
      <c r="F36" s="233">
        <f>SUM(E37)</f>
        <v>4396.83</v>
      </c>
      <c r="G36" s="234"/>
      <c r="H36" s="232">
        <v>81</v>
      </c>
      <c r="I36" s="232" t="s">
        <v>114</v>
      </c>
      <c r="J36" s="233"/>
      <c r="K36" s="233"/>
      <c r="L36" s="299">
        <f>SUM(K37)</f>
        <v>200825.12</v>
      </c>
      <c r="M36" s="90"/>
    </row>
    <row r="37" spans="2:13" ht="15.95" customHeight="1" x14ac:dyDescent="0.25">
      <c r="B37" s="94">
        <v>231</v>
      </c>
      <c r="C37" s="95" t="s">
        <v>100</v>
      </c>
      <c r="D37" s="95"/>
      <c r="E37" s="93">
        <f>SUM(D38:D44)</f>
        <v>4396.83</v>
      </c>
      <c r="G37" s="64"/>
      <c r="H37" s="94">
        <v>811</v>
      </c>
      <c r="I37" s="95" t="s">
        <v>115</v>
      </c>
      <c r="J37" s="95"/>
      <c r="K37" s="93">
        <f>SUM(J38:J44)</f>
        <v>200825.12</v>
      </c>
      <c r="M37" s="106"/>
    </row>
    <row r="38" spans="2:13" ht="15.95" customHeight="1" x14ac:dyDescent="0.25">
      <c r="B38" s="70">
        <v>23101</v>
      </c>
      <c r="C38" s="68" t="s">
        <v>142</v>
      </c>
      <c r="D38" s="69">
        <v>138.5</v>
      </c>
      <c r="F38" s="71"/>
      <c r="G38" s="64"/>
      <c r="H38" s="70">
        <v>81103</v>
      </c>
      <c r="I38" s="68" t="s">
        <v>74</v>
      </c>
      <c r="J38" s="74">
        <v>105704.47</v>
      </c>
      <c r="L38" s="67"/>
    </row>
    <row r="39" spans="2:13" ht="15.95" customHeight="1" x14ac:dyDescent="0.25">
      <c r="B39" s="156">
        <v>23103</v>
      </c>
      <c r="C39" s="68" t="s">
        <v>66</v>
      </c>
      <c r="D39" s="69">
        <v>3.88</v>
      </c>
      <c r="F39" s="71"/>
      <c r="G39" s="64"/>
      <c r="H39" s="156"/>
      <c r="I39" s="68"/>
      <c r="J39" s="74"/>
      <c r="L39" s="67"/>
    </row>
    <row r="40" spans="2:13" ht="15.95" customHeight="1" x14ac:dyDescent="0.25">
      <c r="B40" s="70">
        <v>23105</v>
      </c>
      <c r="C40" s="68" t="s">
        <v>20</v>
      </c>
      <c r="D40" s="74">
        <v>1600.15</v>
      </c>
      <c r="F40" s="71"/>
      <c r="G40" s="64"/>
      <c r="H40" s="70">
        <v>81107</v>
      </c>
      <c r="I40" s="68" t="s">
        <v>79</v>
      </c>
      <c r="J40" s="74">
        <v>130838.25</v>
      </c>
      <c r="L40" s="71"/>
    </row>
    <row r="41" spans="2:13" ht="15.95" customHeight="1" x14ac:dyDescent="0.25">
      <c r="B41" s="70">
        <v>23109</v>
      </c>
      <c r="C41" s="68" t="s">
        <v>49</v>
      </c>
      <c r="D41" s="74">
        <v>0</v>
      </c>
      <c r="F41" s="71"/>
      <c r="G41" s="64"/>
      <c r="L41" s="68"/>
    </row>
    <row r="42" spans="2:13" ht="15.95" customHeight="1" x14ac:dyDescent="0.25">
      <c r="B42" s="70">
        <v>23113</v>
      </c>
      <c r="C42" s="68" t="s">
        <v>19</v>
      </c>
      <c r="D42" s="74">
        <v>2296.87</v>
      </c>
      <c r="F42" s="71"/>
      <c r="G42" s="64"/>
      <c r="H42" s="70">
        <v>81109</v>
      </c>
      <c r="I42" s="68" t="s">
        <v>32</v>
      </c>
      <c r="J42" s="74">
        <v>-10448.15</v>
      </c>
      <c r="L42" s="68"/>
    </row>
    <row r="43" spans="2:13" ht="15.95" customHeight="1" x14ac:dyDescent="0.25">
      <c r="B43" s="70">
        <v>23115</v>
      </c>
      <c r="C43" s="68" t="s">
        <v>23</v>
      </c>
      <c r="D43" s="74">
        <v>357.43</v>
      </c>
      <c r="F43" s="71"/>
      <c r="G43" s="64"/>
      <c r="H43" s="228"/>
      <c r="I43" s="68"/>
      <c r="J43" s="74"/>
      <c r="L43" s="68"/>
    </row>
    <row r="44" spans="2:13" ht="15.95" customHeight="1" x14ac:dyDescent="0.35">
      <c r="B44" s="228">
        <v>23117</v>
      </c>
      <c r="C44" s="68" t="s">
        <v>165</v>
      </c>
      <c r="D44" s="73">
        <v>0</v>
      </c>
      <c r="F44" s="71"/>
      <c r="G44" s="64"/>
      <c r="H44" s="153">
        <v>81111</v>
      </c>
      <c r="I44" s="68" t="s">
        <v>140</v>
      </c>
      <c r="J44" s="72">
        <v>-25269.45</v>
      </c>
      <c r="L44" s="68"/>
    </row>
    <row r="45" spans="2:13" ht="16.5" x14ac:dyDescent="0.35">
      <c r="B45" s="70"/>
      <c r="C45" s="68"/>
      <c r="D45" s="73"/>
      <c r="F45" s="71"/>
      <c r="G45" s="64"/>
      <c r="K45" s="68"/>
      <c r="L45" s="68"/>
    </row>
    <row r="46" spans="2:13" ht="15.75" thickBot="1" x14ac:dyDescent="0.3">
      <c r="B46" s="231">
        <v>24</v>
      </c>
      <c r="C46" s="232" t="s">
        <v>105</v>
      </c>
      <c r="D46" s="232"/>
      <c r="E46" s="233"/>
      <c r="F46" s="233">
        <f>SUM(E47)</f>
        <v>129144.55000000005</v>
      </c>
      <c r="G46" s="56"/>
      <c r="H46" s="234"/>
      <c r="I46" s="371"/>
      <c r="J46" s="371"/>
      <c r="K46" s="311"/>
      <c r="L46" s="311"/>
    </row>
    <row r="47" spans="2:13" ht="15.95" customHeight="1" x14ac:dyDescent="0.25">
      <c r="B47" s="94">
        <v>241</v>
      </c>
      <c r="C47" s="95" t="s">
        <v>101</v>
      </c>
      <c r="D47" s="99"/>
      <c r="E47" s="93">
        <f>SUM(D48:D50)</f>
        <v>129144.55000000005</v>
      </c>
      <c r="G47" s="64"/>
      <c r="L47" t="s">
        <v>65</v>
      </c>
    </row>
    <row r="48" spans="2:13" ht="15.95" customHeight="1" x14ac:dyDescent="0.25">
      <c r="B48" s="70">
        <v>24117</v>
      </c>
      <c r="C48" s="68" t="s">
        <v>22</v>
      </c>
      <c r="D48" s="69">
        <v>89578.52</v>
      </c>
      <c r="F48" s="71"/>
      <c r="G48" s="64"/>
    </row>
    <row r="49" spans="2:14" ht="15.95" customHeight="1" x14ac:dyDescent="0.25">
      <c r="B49" s="70">
        <v>24119</v>
      </c>
      <c r="C49" s="68" t="s">
        <v>195</v>
      </c>
      <c r="D49" s="74">
        <v>369313.45</v>
      </c>
      <c r="F49" s="71"/>
      <c r="G49" s="64"/>
    </row>
    <row r="50" spans="2:14" ht="15.95" customHeight="1" x14ac:dyDescent="0.25">
      <c r="B50" s="70">
        <v>24199</v>
      </c>
      <c r="C50" s="68" t="s">
        <v>54</v>
      </c>
      <c r="D50" s="72">
        <v>-329747.42</v>
      </c>
      <c r="F50" s="71"/>
      <c r="G50" s="64"/>
      <c r="H50" s="70"/>
      <c r="I50" s="68"/>
      <c r="J50" s="68"/>
      <c r="K50" s="74"/>
      <c r="L50" s="68"/>
    </row>
    <row r="51" spans="2:14" x14ac:dyDescent="0.25">
      <c r="B51" s="70"/>
      <c r="C51" s="68"/>
      <c r="D51" s="74"/>
      <c r="F51" s="71"/>
      <c r="G51" s="64"/>
      <c r="H51" s="70"/>
      <c r="I51" s="68"/>
      <c r="J51" s="68"/>
      <c r="K51" s="68"/>
      <c r="L51" s="68"/>
    </row>
    <row r="52" spans="2:14" ht="15.75" thickBot="1" x14ac:dyDescent="0.3">
      <c r="B52" s="234"/>
      <c r="C52" s="371"/>
      <c r="D52" s="371"/>
      <c r="E52" s="311"/>
      <c r="F52" s="311"/>
      <c r="G52" s="56"/>
      <c r="H52" s="231"/>
      <c r="I52" s="232" t="s">
        <v>116</v>
      </c>
      <c r="J52" s="232"/>
      <c r="K52" s="233"/>
      <c r="L52" s="233">
        <v>-32114.14</v>
      </c>
    </row>
    <row r="53" spans="2:14" ht="15.95" customHeight="1" x14ac:dyDescent="0.25">
      <c r="B53" s="166"/>
      <c r="C53" s="378"/>
      <c r="D53" s="134"/>
      <c r="E53" s="106"/>
      <c r="F53" s="17"/>
      <c r="G53" s="64"/>
    </row>
    <row r="54" spans="2:14" ht="15.95" customHeight="1" thickBot="1" x14ac:dyDescent="0.3">
      <c r="B54" s="370"/>
      <c r="C54" s="68"/>
      <c r="D54" s="72"/>
      <c r="F54" s="71"/>
      <c r="G54" s="64"/>
      <c r="H54" s="370"/>
      <c r="I54" s="68"/>
      <c r="J54" s="68"/>
      <c r="K54" s="74"/>
      <c r="L54" s="68"/>
    </row>
    <row r="55" spans="2:14" ht="18" thickTop="1" thickBot="1" x14ac:dyDescent="0.4">
      <c r="B55" s="247"/>
      <c r="C55" s="242" t="s">
        <v>5</v>
      </c>
      <c r="D55" s="242"/>
      <c r="E55" s="243"/>
      <c r="F55" s="240">
        <f>+F9+F26+F36+F46+F52</f>
        <v>218065.74000000005</v>
      </c>
      <c r="G55" s="248"/>
      <c r="H55" s="249"/>
      <c r="I55" s="242" t="s">
        <v>6</v>
      </c>
      <c r="J55" s="242"/>
      <c r="K55" s="243"/>
      <c r="L55" s="240">
        <f>L9+L26+L36+L52</f>
        <v>218065.74</v>
      </c>
      <c r="M55" s="34"/>
      <c r="N55" s="34"/>
    </row>
    <row r="56" spans="2:14" ht="15.75" thickTop="1" x14ac:dyDescent="0.25">
      <c r="B56" s="68"/>
      <c r="C56" s="68"/>
      <c r="D56" s="68"/>
      <c r="E56" s="68"/>
      <c r="F56" s="68"/>
      <c r="G56" s="64"/>
      <c r="H56" s="68"/>
      <c r="I56" s="68"/>
      <c r="J56" s="68"/>
      <c r="K56" s="68"/>
      <c r="L56" s="68"/>
    </row>
    <row r="57" spans="2:14" x14ac:dyDescent="0.25">
      <c r="B57" s="92"/>
      <c r="C57" s="100" t="s">
        <v>27</v>
      </c>
      <c r="D57" s="101"/>
      <c r="E57" s="92"/>
      <c r="F57" s="95"/>
      <c r="G57" s="64"/>
      <c r="H57" s="102"/>
      <c r="I57" s="100" t="s">
        <v>28</v>
      </c>
      <c r="J57" s="100"/>
      <c r="K57" s="92"/>
      <c r="L57" s="92"/>
    </row>
    <row r="58" spans="2:14" x14ac:dyDescent="0.25">
      <c r="B58" s="68"/>
      <c r="C58" s="68"/>
      <c r="D58" s="68"/>
      <c r="E58" s="68"/>
      <c r="F58" s="67"/>
      <c r="G58" s="64"/>
      <c r="H58" s="70"/>
      <c r="I58" s="68"/>
      <c r="J58" s="68"/>
      <c r="K58" s="68"/>
      <c r="L58" s="68"/>
    </row>
    <row r="59" spans="2:14" ht="15.75" thickBot="1" x14ac:dyDescent="0.3">
      <c r="B59" s="231">
        <v>95</v>
      </c>
      <c r="C59" s="232" t="s">
        <v>106</v>
      </c>
      <c r="D59" s="232"/>
      <c r="E59" s="232"/>
      <c r="F59" s="233">
        <f>SUM(D61:D62)</f>
        <v>87537.540000000008</v>
      </c>
      <c r="G59" s="111"/>
      <c r="H59" s="231">
        <v>96</v>
      </c>
      <c r="I59" s="232" t="s">
        <v>107</v>
      </c>
      <c r="J59" s="232"/>
      <c r="K59" s="232"/>
      <c r="L59" s="233">
        <f>+F59</f>
        <v>87537.540000000008</v>
      </c>
    </row>
    <row r="60" spans="2:14" x14ac:dyDescent="0.25">
      <c r="B60" s="65">
        <v>95106</v>
      </c>
      <c r="C60" s="68" t="s">
        <v>252</v>
      </c>
      <c r="D60" s="68"/>
      <c r="E60" s="134"/>
      <c r="F60" s="80"/>
      <c r="G60" s="64"/>
      <c r="H60" s="70">
        <v>96301</v>
      </c>
      <c r="I60" s="68" t="s">
        <v>253</v>
      </c>
      <c r="J60" s="68"/>
      <c r="K60" s="134"/>
      <c r="L60" s="62"/>
    </row>
    <row r="61" spans="2:14" x14ac:dyDescent="0.25">
      <c r="B61" s="65"/>
      <c r="C61" s="68" t="s">
        <v>251</v>
      </c>
      <c r="D61" s="69">
        <f>18069.94-527.21-412.31-111.43-748.58+229</f>
        <v>16499.409999999996</v>
      </c>
      <c r="E61" s="134"/>
      <c r="F61" s="80"/>
      <c r="G61" s="64"/>
      <c r="H61" s="348"/>
      <c r="I61" s="68"/>
      <c r="J61" s="69"/>
      <c r="K61" s="134"/>
      <c r="L61" s="62"/>
    </row>
    <row r="62" spans="2:14" x14ac:dyDescent="0.25">
      <c r="B62" s="65"/>
      <c r="C62" s="68" t="s">
        <v>296</v>
      </c>
      <c r="D62" s="72">
        <f>66463.49-634.47-237.14-2058.5+848+417+59.96+357+250+220.65+489+571.78-1297.78+890+185+184+117.78+85+149.9+381.92+158.49+158.48+419.23+1400+122.5+498.5+354.71-1248.15-930+440+320+130+115+265+60+190+405+115.7+847.5+350+525+1400+190.38-401.8-2290</f>
        <v>71038.13</v>
      </c>
      <c r="E62" s="134"/>
      <c r="F62" s="80"/>
      <c r="G62" s="64"/>
      <c r="H62" s="348"/>
      <c r="I62" s="68"/>
      <c r="J62" s="74"/>
      <c r="K62" s="134"/>
      <c r="L62" s="62"/>
    </row>
    <row r="63" spans="2:14" ht="15.75" thickBot="1" x14ac:dyDescent="0.3">
      <c r="B63" s="70"/>
      <c r="C63" s="68"/>
      <c r="D63" s="68"/>
      <c r="E63" s="78"/>
      <c r="F63" s="78"/>
      <c r="G63" s="64"/>
      <c r="H63" s="70"/>
      <c r="I63" s="68"/>
      <c r="J63" s="68"/>
      <c r="K63" s="78"/>
      <c r="L63" s="78"/>
    </row>
    <row r="64" spans="2:14" ht="18" thickTop="1" thickBot="1" x14ac:dyDescent="0.4">
      <c r="B64" s="241"/>
      <c r="C64" s="242" t="s">
        <v>29</v>
      </c>
      <c r="D64" s="242"/>
      <c r="E64" s="243"/>
      <c r="F64" s="243">
        <f>SUM(F59:F63)</f>
        <v>87537.540000000008</v>
      </c>
      <c r="G64" s="244"/>
      <c r="H64" s="245"/>
      <c r="I64" s="245" t="s">
        <v>30</v>
      </c>
      <c r="J64" s="245"/>
      <c r="K64" s="243"/>
      <c r="L64" s="246">
        <f>SUM(L59:L63)</f>
        <v>87537.540000000008</v>
      </c>
    </row>
    <row r="65" spans="2:12" ht="15.75" thickTop="1" x14ac:dyDescent="0.25">
      <c r="B65" s="70"/>
      <c r="C65" s="68"/>
      <c r="D65" s="68"/>
      <c r="E65" s="78"/>
      <c r="F65" s="78"/>
      <c r="G65" s="64"/>
      <c r="H65" s="70"/>
      <c r="I65" s="68"/>
      <c r="J65" s="68"/>
      <c r="K65" s="78"/>
      <c r="L65" s="78"/>
    </row>
    <row r="66" spans="2:12" x14ac:dyDescent="0.25">
      <c r="B66" s="376"/>
      <c r="C66" s="68"/>
      <c r="D66" s="68"/>
      <c r="E66" s="78"/>
      <c r="F66" s="78"/>
      <c r="G66" s="64"/>
      <c r="H66" s="376"/>
      <c r="I66" s="68"/>
      <c r="J66" s="68"/>
      <c r="K66" s="78"/>
      <c r="L66" s="78"/>
    </row>
    <row r="67" spans="2:12" x14ac:dyDescent="0.25">
      <c r="B67" s="68"/>
      <c r="C67" s="68"/>
      <c r="D67" s="68"/>
      <c r="E67" s="68"/>
      <c r="F67" s="68"/>
      <c r="G67" s="68"/>
      <c r="H67" s="70"/>
      <c r="I67" s="68"/>
      <c r="J67" s="68"/>
      <c r="K67" s="78"/>
      <c r="L67" s="78"/>
    </row>
    <row r="68" spans="2:12" x14ac:dyDescent="0.25">
      <c r="B68" s="68"/>
      <c r="C68" s="405" t="s">
        <v>83</v>
      </c>
      <c r="D68" s="405"/>
      <c r="E68" s="405"/>
      <c r="F68" s="57"/>
      <c r="G68" s="57"/>
      <c r="H68" s="57"/>
      <c r="I68" s="103" t="s">
        <v>84</v>
      </c>
      <c r="J68" s="103"/>
      <c r="K68" s="68"/>
      <c r="L68" s="68"/>
    </row>
    <row r="69" spans="2:12" x14ac:dyDescent="0.25">
      <c r="B69" s="68"/>
      <c r="C69" s="404" t="s">
        <v>61</v>
      </c>
      <c r="D69" s="404"/>
      <c r="E69" s="404"/>
      <c r="F69" s="57"/>
      <c r="G69" s="57"/>
      <c r="H69" s="57"/>
      <c r="I69" s="361" t="s">
        <v>260</v>
      </c>
      <c r="J69" s="104"/>
      <c r="K69" s="68"/>
      <c r="L69" s="68"/>
    </row>
    <row r="70" spans="2:12" x14ac:dyDescent="0.25">
      <c r="B70" s="68"/>
      <c r="C70" s="404" t="s">
        <v>208</v>
      </c>
      <c r="D70" s="404"/>
      <c r="E70" s="404"/>
      <c r="F70" s="57"/>
      <c r="G70" s="57"/>
      <c r="H70" s="57"/>
      <c r="I70" s="346" t="s">
        <v>249</v>
      </c>
      <c r="J70" s="104"/>
      <c r="K70" s="68"/>
      <c r="L70" s="68"/>
    </row>
  </sheetData>
  <mergeCells count="7">
    <mergeCell ref="A1:L1"/>
    <mergeCell ref="A2:L2"/>
    <mergeCell ref="C69:E69"/>
    <mergeCell ref="C70:E70"/>
    <mergeCell ref="C68:E68"/>
    <mergeCell ref="C4:I4"/>
    <mergeCell ref="A3:L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85"/>
  <sheetViews>
    <sheetView showGridLines="0" topLeftCell="E1" zoomScaleNormal="100" workbookViewId="0">
      <selection activeCell="N62" sqref="N62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15" customWidth="1"/>
    <col min="12" max="12" width="19.28515625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9.5" x14ac:dyDescent="0.4">
      <c r="A2" s="409" t="s">
        <v>242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351"/>
    </row>
    <row r="3" spans="1:14" x14ac:dyDescent="0.25">
      <c r="A3" s="410" t="s">
        <v>239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352"/>
    </row>
    <row r="4" spans="1:14" ht="16.5" x14ac:dyDescent="0.3">
      <c r="A4" s="407" t="s">
        <v>297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353"/>
    </row>
    <row r="5" spans="1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1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16.5" thickTop="1" thickBot="1" x14ac:dyDescent="0.3">
      <c r="B7" s="163" t="s">
        <v>91</v>
      </c>
      <c r="C7" s="163" t="s">
        <v>0</v>
      </c>
      <c r="D7" s="163"/>
      <c r="E7" s="163" t="s">
        <v>90</v>
      </c>
      <c r="F7" s="163" t="s">
        <v>1</v>
      </c>
      <c r="G7" s="107"/>
      <c r="H7" s="163" t="s">
        <v>91</v>
      </c>
      <c r="I7" s="163" t="s">
        <v>0</v>
      </c>
      <c r="J7" s="163"/>
      <c r="K7" s="163" t="s">
        <v>90</v>
      </c>
      <c r="L7" s="163" t="s">
        <v>1</v>
      </c>
    </row>
    <row r="8" spans="1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117</v>
      </c>
      <c r="J8" s="88"/>
      <c r="K8" s="85"/>
      <c r="L8" s="85"/>
    </row>
    <row r="9" spans="1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1:14" ht="18" customHeight="1" thickBot="1" x14ac:dyDescent="0.3">
      <c r="B10" s="231">
        <v>833</v>
      </c>
      <c r="C10" s="232" t="s">
        <v>118</v>
      </c>
      <c r="D10" s="232"/>
      <c r="E10" s="233"/>
      <c r="F10" s="362">
        <f>SUM(E11:E29)</f>
        <v>511889.10999999993</v>
      </c>
      <c r="G10" s="230"/>
      <c r="H10" s="231">
        <v>856</v>
      </c>
      <c r="I10" s="232" t="s">
        <v>123</v>
      </c>
      <c r="J10" s="232"/>
      <c r="K10" s="233"/>
      <c r="L10" s="233">
        <f>SUM(K11)</f>
        <v>653966.80000000005</v>
      </c>
    </row>
    <row r="11" spans="1:14" ht="18" customHeight="1" x14ac:dyDescent="0.25">
      <c r="B11" s="94">
        <v>83301</v>
      </c>
      <c r="C11" s="95" t="s">
        <v>213</v>
      </c>
      <c r="D11" s="94"/>
      <c r="E11" s="112">
        <f>SUM(D12:D14)</f>
        <v>401162.74</v>
      </c>
      <c r="F11" s="60"/>
      <c r="G11" s="109"/>
      <c r="H11" s="94">
        <v>85605</v>
      </c>
      <c r="I11" s="94" t="s">
        <v>68</v>
      </c>
      <c r="J11" s="94"/>
      <c r="K11" s="112">
        <f>SUM(J12)</f>
        <v>653966.80000000005</v>
      </c>
      <c r="L11" s="60"/>
    </row>
    <row r="12" spans="1:14" ht="18" customHeight="1" x14ac:dyDescent="0.25">
      <c r="B12" s="70">
        <v>83301001</v>
      </c>
      <c r="C12" s="68" t="s">
        <v>9</v>
      </c>
      <c r="D12" s="74">
        <v>380255.83</v>
      </c>
      <c r="F12" s="62"/>
      <c r="G12" s="76"/>
      <c r="H12" s="70">
        <v>85605896</v>
      </c>
      <c r="I12" s="68" t="s">
        <v>145</v>
      </c>
      <c r="J12" s="72">
        <v>653966.80000000005</v>
      </c>
      <c r="L12" s="68"/>
    </row>
    <row r="13" spans="1:14" ht="18" customHeight="1" x14ac:dyDescent="0.25">
      <c r="B13" s="70">
        <v>83301003</v>
      </c>
      <c r="C13" s="68" t="s">
        <v>85</v>
      </c>
      <c r="D13" s="74">
        <v>891.11</v>
      </c>
      <c r="F13" s="62"/>
      <c r="G13" s="76"/>
      <c r="K13" s="78"/>
      <c r="L13" s="68"/>
    </row>
    <row r="14" spans="1:14" ht="18" customHeight="1" thickBot="1" x14ac:dyDescent="0.3">
      <c r="B14" s="70">
        <v>83301007</v>
      </c>
      <c r="C14" s="68" t="s">
        <v>59</v>
      </c>
      <c r="D14" s="72">
        <v>20015.8</v>
      </c>
      <c r="F14" s="62"/>
      <c r="G14" s="76"/>
      <c r="H14" s="231">
        <v>857</v>
      </c>
      <c r="I14" s="232" t="s">
        <v>262</v>
      </c>
      <c r="J14" s="232"/>
      <c r="K14" s="233"/>
      <c r="L14" s="233">
        <f>SUM(K15:K22)</f>
        <v>0</v>
      </c>
    </row>
    <row r="15" spans="1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263</v>
      </c>
      <c r="J15" s="94"/>
      <c r="K15" s="112">
        <f>SUM(J16)</f>
        <v>0</v>
      </c>
      <c r="L15" s="60"/>
    </row>
    <row r="16" spans="1:14" ht="18" customHeight="1" x14ac:dyDescent="0.25">
      <c r="B16" s="94">
        <v>83303</v>
      </c>
      <c r="C16" s="95" t="s">
        <v>8</v>
      </c>
      <c r="D16" s="94"/>
      <c r="E16" s="112">
        <f>SUM(D17:D19)</f>
        <v>62974.44</v>
      </c>
      <c r="G16" s="76"/>
      <c r="H16" s="304">
        <v>85703896</v>
      </c>
      <c r="I16" s="68" t="s">
        <v>143</v>
      </c>
      <c r="J16" s="72">
        <v>0</v>
      </c>
      <c r="L16" s="68"/>
      <c r="M16" s="46"/>
      <c r="N16" s="46"/>
    </row>
    <row r="17" spans="2:12" ht="18" customHeight="1" x14ac:dyDescent="0.25">
      <c r="B17" s="322">
        <v>83303001</v>
      </c>
      <c r="C17" s="68" t="s">
        <v>9</v>
      </c>
      <c r="D17" s="74">
        <v>60524.44</v>
      </c>
      <c r="G17" s="76"/>
      <c r="H17" s="70"/>
      <c r="I17" s="68"/>
      <c r="J17" s="74"/>
      <c r="L17" s="68"/>
    </row>
    <row r="18" spans="2:12" ht="18" customHeight="1" thickBot="1" x14ac:dyDescent="0.3">
      <c r="B18" s="322">
        <v>83303003</v>
      </c>
      <c r="C18" s="68" t="s">
        <v>85</v>
      </c>
      <c r="D18" s="74">
        <v>0</v>
      </c>
      <c r="G18" s="76"/>
      <c r="H18" s="231">
        <v>859</v>
      </c>
      <c r="I18" s="232" t="s">
        <v>189</v>
      </c>
      <c r="J18" s="232"/>
      <c r="K18" s="233"/>
      <c r="L18" s="233">
        <f>SUM(K19:K26)</f>
        <v>0</v>
      </c>
    </row>
    <row r="19" spans="2:12" ht="18" customHeight="1" x14ac:dyDescent="0.25">
      <c r="B19" s="322">
        <v>83303006</v>
      </c>
      <c r="C19" s="68" t="s">
        <v>59</v>
      </c>
      <c r="D19" s="72">
        <v>2450</v>
      </c>
      <c r="G19" s="76"/>
      <c r="H19" s="94">
        <v>85955</v>
      </c>
      <c r="I19" s="94" t="s">
        <v>190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7">
        <v>85955001</v>
      </c>
      <c r="I20" s="68" t="s">
        <v>214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69</v>
      </c>
      <c r="D21" s="94"/>
      <c r="E21" s="112">
        <f>SUM(D22:D23)</f>
        <v>16128.22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212</v>
      </c>
      <c r="D22" s="74">
        <v>15228.22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2">
        <v>83307002</v>
      </c>
      <c r="C23" s="68" t="s">
        <v>10</v>
      </c>
      <c r="D23" s="72">
        <v>900</v>
      </c>
      <c r="E23" s="69" t="s">
        <v>65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2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70</v>
      </c>
      <c r="D25" s="94"/>
      <c r="E25" s="112">
        <f>SUM(D26:D27)</f>
        <v>29508.91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212</v>
      </c>
      <c r="D26" s="74">
        <v>27119.53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2">
        <v>83309002</v>
      </c>
      <c r="C27" s="68" t="s">
        <v>10</v>
      </c>
      <c r="D27" s="72">
        <v>2389.38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2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86</v>
      </c>
      <c r="D29" s="94"/>
      <c r="E29" s="112">
        <f>SUM(D30:D31)</f>
        <v>2114.8000000000002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261</v>
      </c>
      <c r="D30" s="74">
        <v>2114.8000000000002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B31" s="390">
        <v>83313002</v>
      </c>
      <c r="C31" s="68" t="s">
        <v>284</v>
      </c>
      <c r="D31" s="74">
        <v>0</v>
      </c>
      <c r="F31" s="69"/>
      <c r="G31" s="76"/>
      <c r="H31" s="390"/>
      <c r="I31" s="68"/>
      <c r="J31" s="78"/>
      <c r="K31" s="78"/>
      <c r="L31" s="68"/>
    </row>
    <row r="32" spans="2:12" ht="18" customHeight="1" x14ac:dyDescent="0.25">
      <c r="G32" s="76"/>
      <c r="H32" s="70"/>
      <c r="I32" s="68"/>
      <c r="J32" s="78"/>
      <c r="K32" s="78"/>
      <c r="L32" s="68"/>
    </row>
    <row r="33" spans="2:12" ht="18" customHeight="1" thickBot="1" x14ac:dyDescent="0.3">
      <c r="B33" s="231">
        <v>834</v>
      </c>
      <c r="C33" s="232" t="s">
        <v>119</v>
      </c>
      <c r="D33" s="232"/>
      <c r="E33" s="233"/>
      <c r="F33" s="233">
        <f>SUM(E34:E47)</f>
        <v>110851.16</v>
      </c>
      <c r="G33" s="76"/>
      <c r="H33" s="70"/>
      <c r="I33" s="68"/>
      <c r="J33" s="78"/>
      <c r="K33" s="78"/>
      <c r="L33" s="68"/>
    </row>
    <row r="34" spans="2:12" ht="18" customHeight="1" x14ac:dyDescent="0.25">
      <c r="B34" s="70">
        <v>83401</v>
      </c>
      <c r="C34" s="68" t="s">
        <v>124</v>
      </c>
      <c r="D34" s="68"/>
      <c r="E34" s="69">
        <v>3413.85</v>
      </c>
      <c r="F34" s="69"/>
      <c r="G34" s="76"/>
      <c r="H34" s="309"/>
      <c r="I34" s="68"/>
      <c r="J34" s="78"/>
      <c r="K34" s="78"/>
      <c r="L34" s="68"/>
    </row>
    <row r="35" spans="2:12" ht="18" customHeight="1" x14ac:dyDescent="0.25">
      <c r="B35" s="70">
        <v>83403</v>
      </c>
      <c r="C35" s="68" t="s">
        <v>66</v>
      </c>
      <c r="D35" s="68"/>
      <c r="E35" s="69">
        <v>1249.82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83405</v>
      </c>
      <c r="C36" s="68" t="s">
        <v>125</v>
      </c>
      <c r="D36" s="68"/>
      <c r="E36" s="69">
        <v>1500.93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70">
        <v>83409</v>
      </c>
      <c r="C37" s="68" t="s">
        <v>49</v>
      </c>
      <c r="D37" s="68"/>
      <c r="E37" s="69">
        <v>2132.4</v>
      </c>
      <c r="F37" s="69"/>
      <c r="G37" s="76"/>
      <c r="H37" s="70"/>
      <c r="I37" s="68"/>
      <c r="J37" s="78"/>
      <c r="K37" s="78"/>
      <c r="L37" s="68"/>
    </row>
    <row r="38" spans="2:12" ht="18" customHeight="1" x14ac:dyDescent="0.25">
      <c r="B38" s="309">
        <v>83411</v>
      </c>
      <c r="C38" s="68" t="s">
        <v>204</v>
      </c>
      <c r="D38" s="68"/>
      <c r="E38" s="69">
        <v>51.56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70">
        <v>83413</v>
      </c>
      <c r="C39" s="68" t="s">
        <v>19</v>
      </c>
      <c r="D39" s="68"/>
      <c r="E39" s="69">
        <v>1159.83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83415</v>
      </c>
      <c r="C40" s="68" t="s">
        <v>23</v>
      </c>
      <c r="D40" s="68"/>
      <c r="E40" s="74">
        <v>2027.29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83417</v>
      </c>
      <c r="C41" s="68" t="s">
        <v>60</v>
      </c>
      <c r="D41" s="68"/>
      <c r="E41" s="74">
        <v>17662.66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83419</v>
      </c>
      <c r="C42" s="68" t="s">
        <v>24</v>
      </c>
      <c r="D42" s="68"/>
      <c r="E42" s="74">
        <v>3862.79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83421</v>
      </c>
      <c r="C43" s="68" t="s">
        <v>21</v>
      </c>
      <c r="D43" s="68"/>
      <c r="E43" s="74">
        <v>17658.09</v>
      </c>
      <c r="F43" s="69"/>
      <c r="G43" s="76"/>
      <c r="H43" s="322"/>
      <c r="I43" s="68"/>
      <c r="J43" s="78"/>
      <c r="K43" s="78"/>
      <c r="L43" s="68"/>
    </row>
    <row r="44" spans="2:12" ht="18" customHeight="1" x14ac:dyDescent="0.25">
      <c r="B44" s="70">
        <v>83423</v>
      </c>
      <c r="C44" s="68" t="s">
        <v>25</v>
      </c>
      <c r="D44" s="68"/>
      <c r="E44" s="74">
        <v>11811.65</v>
      </c>
      <c r="F44" s="69"/>
      <c r="G44" s="76"/>
      <c r="H44" s="322"/>
      <c r="I44" s="68"/>
      <c r="J44" s="78"/>
      <c r="K44" s="78"/>
      <c r="L44" s="68"/>
    </row>
    <row r="45" spans="2:12" ht="18" customHeight="1" x14ac:dyDescent="0.25">
      <c r="B45" s="70">
        <v>83425</v>
      </c>
      <c r="C45" s="68" t="s">
        <v>71</v>
      </c>
      <c r="D45" s="68"/>
      <c r="E45" s="74">
        <v>42220.37</v>
      </c>
      <c r="F45" s="69"/>
      <c r="G45" s="76"/>
      <c r="H45" s="322"/>
      <c r="I45" s="68"/>
      <c r="J45" s="78"/>
      <c r="K45" s="78"/>
      <c r="L45" s="68"/>
    </row>
    <row r="46" spans="2:12" ht="18" customHeight="1" x14ac:dyDescent="0.25">
      <c r="B46" s="70">
        <v>83427</v>
      </c>
      <c r="C46" s="68" t="s">
        <v>50</v>
      </c>
      <c r="D46" s="68"/>
      <c r="E46" s="74">
        <v>4530.92</v>
      </c>
      <c r="F46" s="69"/>
      <c r="G46" s="76"/>
      <c r="H46" s="322"/>
      <c r="I46" s="68"/>
      <c r="J46" s="78"/>
      <c r="K46" s="78"/>
      <c r="L46" s="68"/>
    </row>
    <row r="47" spans="2:12" ht="18" customHeight="1" x14ac:dyDescent="0.25">
      <c r="B47" s="70">
        <v>83429</v>
      </c>
      <c r="C47" s="68" t="s">
        <v>73</v>
      </c>
      <c r="D47" s="68"/>
      <c r="E47" s="72">
        <v>1569</v>
      </c>
      <c r="F47" s="69"/>
      <c r="G47" s="76"/>
      <c r="H47" s="322"/>
      <c r="I47" s="68"/>
      <c r="J47" s="78"/>
      <c r="K47" s="78"/>
      <c r="L47" s="68"/>
    </row>
    <row r="48" spans="2:12" ht="18" customHeight="1" x14ac:dyDescent="0.25">
      <c r="B48" s="322"/>
      <c r="C48" s="68"/>
      <c r="D48" s="68"/>
      <c r="E48" s="74"/>
      <c r="F48" s="69"/>
      <c r="G48" s="76"/>
      <c r="H48" s="70"/>
      <c r="I48" s="68"/>
      <c r="J48" s="78"/>
      <c r="K48" s="78"/>
      <c r="L48" s="68"/>
    </row>
    <row r="49" spans="2:12" ht="18" customHeight="1" x14ac:dyDescent="0.25">
      <c r="B49" s="322"/>
      <c r="C49" s="68"/>
      <c r="D49" s="68"/>
      <c r="E49" s="78"/>
      <c r="F49" s="69"/>
      <c r="G49" s="76"/>
      <c r="H49" s="322"/>
      <c r="I49" s="68"/>
      <c r="J49" s="78"/>
      <c r="K49" s="78"/>
      <c r="L49" s="68"/>
    </row>
    <row r="50" spans="2:12" ht="18" customHeight="1" thickBot="1" x14ac:dyDescent="0.3">
      <c r="B50" s="231">
        <v>835</v>
      </c>
      <c r="C50" s="232" t="s">
        <v>120</v>
      </c>
      <c r="D50" s="232"/>
      <c r="E50" s="233"/>
      <c r="F50" s="233">
        <f>SUM(E51:E53)</f>
        <v>2604.62</v>
      </c>
      <c r="G50" s="76"/>
      <c r="H50" s="70"/>
      <c r="I50" s="68"/>
      <c r="J50" s="78"/>
      <c r="K50" s="78"/>
      <c r="L50" s="68"/>
    </row>
    <row r="51" spans="2:12" ht="18" customHeight="1" x14ac:dyDescent="0.25">
      <c r="B51" s="70">
        <v>83501</v>
      </c>
      <c r="C51" s="68" t="s">
        <v>196</v>
      </c>
      <c r="D51" s="68"/>
      <c r="E51" s="69">
        <v>0</v>
      </c>
      <c r="F51" s="69"/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83507</v>
      </c>
      <c r="C52" s="68" t="s">
        <v>67</v>
      </c>
      <c r="D52" s="68"/>
      <c r="E52" s="74">
        <v>854.62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83513</v>
      </c>
      <c r="C53" s="68" t="s">
        <v>72</v>
      </c>
      <c r="D53" s="68"/>
      <c r="E53" s="72">
        <v>1750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/>
      <c r="C54" s="68"/>
      <c r="D54" s="68"/>
      <c r="E54" s="77"/>
      <c r="F54" s="69"/>
      <c r="G54" s="76"/>
      <c r="H54" s="70"/>
      <c r="I54" s="68"/>
      <c r="J54" s="78"/>
      <c r="K54" s="78"/>
      <c r="L54" s="68"/>
    </row>
    <row r="55" spans="2:12" ht="18" customHeight="1" thickBot="1" x14ac:dyDescent="0.3">
      <c r="B55" s="231">
        <v>836</v>
      </c>
      <c r="C55" s="232" t="s">
        <v>121</v>
      </c>
      <c r="D55" s="232"/>
      <c r="E55" s="233"/>
      <c r="F55" s="233">
        <f>SUM(E56:E57)</f>
        <v>25</v>
      </c>
      <c r="G55" s="76"/>
      <c r="H55" s="70"/>
      <c r="I55" s="68"/>
      <c r="J55" s="78"/>
      <c r="K55" s="78"/>
      <c r="L55" s="68"/>
    </row>
    <row r="56" spans="2:12" ht="18" customHeight="1" x14ac:dyDescent="0.25">
      <c r="B56" s="70">
        <v>83601</v>
      </c>
      <c r="C56" s="68" t="s">
        <v>126</v>
      </c>
      <c r="D56" s="68"/>
      <c r="E56" s="74">
        <v>25</v>
      </c>
      <c r="F56" s="69"/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83603</v>
      </c>
      <c r="C57" s="68" t="s">
        <v>127</v>
      </c>
      <c r="D57" s="68"/>
      <c r="E57" s="72">
        <v>0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/>
      <c r="C58" s="68"/>
      <c r="D58" s="68"/>
      <c r="E58" s="77"/>
      <c r="F58" s="69"/>
      <c r="G58" s="76"/>
      <c r="H58" s="70"/>
      <c r="I58" s="68"/>
      <c r="J58" s="78"/>
      <c r="K58" s="78"/>
      <c r="L58" s="68"/>
    </row>
    <row r="59" spans="2:12" ht="18" customHeight="1" thickBot="1" x14ac:dyDescent="0.3">
      <c r="B59" s="231">
        <v>838</v>
      </c>
      <c r="C59" s="232" t="s">
        <v>122</v>
      </c>
      <c r="D59" s="232"/>
      <c r="E59" s="233"/>
      <c r="F59" s="233">
        <f>SUM(E60:E64)</f>
        <v>60711.05</v>
      </c>
      <c r="G59" s="76"/>
      <c r="H59" s="70"/>
      <c r="I59" s="68"/>
      <c r="J59" s="78"/>
      <c r="K59" s="78"/>
      <c r="L59" s="68"/>
    </row>
    <row r="60" spans="2:12" ht="18" customHeight="1" x14ac:dyDescent="0.25">
      <c r="B60" s="70">
        <v>83805</v>
      </c>
      <c r="C60" s="68" t="s">
        <v>247</v>
      </c>
      <c r="D60" s="68"/>
      <c r="E60" s="74">
        <v>0</v>
      </c>
      <c r="F60" s="69"/>
      <c r="G60" s="76"/>
      <c r="H60" s="70"/>
      <c r="I60" s="68"/>
      <c r="J60" s="78"/>
      <c r="K60" s="78"/>
      <c r="L60" s="68"/>
    </row>
    <row r="61" spans="2:12" ht="18" customHeight="1" x14ac:dyDescent="0.25">
      <c r="B61" s="350">
        <v>83806</v>
      </c>
      <c r="C61" s="68" t="s">
        <v>289</v>
      </c>
      <c r="D61" s="68"/>
      <c r="E61" s="74">
        <v>0</v>
      </c>
      <c r="F61" s="69"/>
      <c r="G61" s="76"/>
      <c r="H61" s="350"/>
      <c r="I61" s="68"/>
      <c r="J61" s="78"/>
      <c r="K61" s="78"/>
      <c r="L61" s="68"/>
    </row>
    <row r="62" spans="2:12" ht="18" customHeight="1" x14ac:dyDescent="0.25">
      <c r="B62" s="344">
        <v>83811</v>
      </c>
      <c r="C62" s="68" t="s">
        <v>76</v>
      </c>
      <c r="D62" s="68"/>
      <c r="E62" s="74">
        <v>42173.29</v>
      </c>
      <c r="F62" s="69"/>
      <c r="G62" s="76"/>
      <c r="H62" s="344"/>
      <c r="I62" s="68"/>
      <c r="J62" s="78"/>
      <c r="K62" s="78"/>
      <c r="L62" s="68"/>
    </row>
    <row r="63" spans="2:12" ht="18" customHeight="1" x14ac:dyDescent="0.25">
      <c r="B63" s="70">
        <v>83815</v>
      </c>
      <c r="C63" s="68" t="s">
        <v>77</v>
      </c>
      <c r="D63" s="68"/>
      <c r="E63" s="72">
        <v>18537.759999999998</v>
      </c>
      <c r="F63" s="78"/>
      <c r="G63" s="76"/>
      <c r="H63" s="70"/>
      <c r="I63" s="68"/>
      <c r="J63" s="78"/>
      <c r="K63" s="78"/>
      <c r="L63" s="68"/>
    </row>
    <row r="64" spans="2:12" ht="18" customHeight="1" x14ac:dyDescent="0.25">
      <c r="B64" s="70"/>
      <c r="C64" s="68"/>
      <c r="D64" s="68"/>
      <c r="E64" s="77"/>
      <c r="F64" s="78"/>
      <c r="G64" s="76"/>
      <c r="H64" s="70"/>
      <c r="I64" s="68"/>
      <c r="J64" s="78"/>
      <c r="K64" s="78"/>
      <c r="L64" s="68"/>
    </row>
    <row r="65" spans="2:13" ht="18" customHeight="1" thickBot="1" x14ac:dyDescent="0.3">
      <c r="B65" s="231">
        <v>839</v>
      </c>
      <c r="C65" s="232" t="s">
        <v>276</v>
      </c>
      <c r="D65" s="232"/>
      <c r="E65" s="233"/>
      <c r="F65" s="233">
        <f>SUM(E66:E71)</f>
        <v>0</v>
      </c>
      <c r="G65" s="76"/>
      <c r="H65" s="385"/>
      <c r="I65" s="68"/>
      <c r="J65" s="78"/>
      <c r="K65" s="78"/>
      <c r="L65" s="68"/>
    </row>
    <row r="66" spans="2:13" ht="18" customHeight="1" x14ac:dyDescent="0.25">
      <c r="B66" s="385">
        <v>83955</v>
      </c>
      <c r="C66" s="68" t="s">
        <v>277</v>
      </c>
      <c r="D66" s="68"/>
      <c r="E66" s="74">
        <v>0</v>
      </c>
      <c r="F66" s="69"/>
      <c r="G66" s="76"/>
      <c r="H66" s="385"/>
      <c r="I66" s="68"/>
      <c r="J66" s="78"/>
      <c r="K66" s="78"/>
      <c r="L66" s="68"/>
    </row>
    <row r="67" spans="2:13" ht="18" customHeight="1" x14ac:dyDescent="0.25">
      <c r="B67" s="385"/>
      <c r="C67" s="68"/>
      <c r="D67" s="68"/>
      <c r="E67" s="74"/>
      <c r="F67" s="69"/>
      <c r="G67" s="76"/>
      <c r="H67" s="385"/>
      <c r="I67" s="68"/>
      <c r="J67" s="78"/>
      <c r="K67" s="78"/>
      <c r="L67" s="68"/>
    </row>
    <row r="68" spans="2:13" ht="15.75" thickBot="1" x14ac:dyDescent="0.3">
      <c r="B68" s="304"/>
      <c r="C68" s="68"/>
      <c r="D68" s="68"/>
      <c r="E68" s="77"/>
      <c r="F68" s="78"/>
      <c r="G68" s="76"/>
      <c r="H68" s="304"/>
      <c r="I68" s="68"/>
      <c r="J68" s="78"/>
      <c r="K68" s="78"/>
      <c r="L68" s="68"/>
    </row>
    <row r="69" spans="2:13" ht="18" thickTop="1" thickBot="1" x14ac:dyDescent="0.4">
      <c r="B69" s="236"/>
      <c r="C69" s="411" t="s">
        <v>265</v>
      </c>
      <c r="D69" s="411"/>
      <c r="E69" s="411"/>
      <c r="F69" s="237">
        <f>SUM(F9:F68)</f>
        <v>686080.94</v>
      </c>
      <c r="G69" s="238"/>
      <c r="H69" s="239"/>
      <c r="I69" s="411" t="s">
        <v>55</v>
      </c>
      <c r="J69" s="411"/>
      <c r="K69" s="240"/>
      <c r="L69" s="240">
        <f>SUM(L10:L32)</f>
        <v>653966.80000000005</v>
      </c>
    </row>
    <row r="70" spans="2:13" ht="15.75" thickTop="1" x14ac:dyDescent="0.25">
      <c r="B70" s="70"/>
      <c r="C70" s="68"/>
      <c r="D70" s="68"/>
      <c r="E70" s="68"/>
      <c r="F70" s="68"/>
      <c r="G70" s="64"/>
      <c r="H70" s="76"/>
      <c r="I70" s="68"/>
      <c r="J70" s="68"/>
      <c r="K70" s="68"/>
      <c r="L70" s="68"/>
    </row>
    <row r="71" spans="2:13" x14ac:dyDescent="0.25">
      <c r="B71" s="70"/>
      <c r="C71" s="67" t="s">
        <v>116</v>
      </c>
      <c r="D71" s="67"/>
      <c r="E71" s="67"/>
      <c r="F71" s="110">
        <v>0</v>
      </c>
      <c r="G71" s="64"/>
      <c r="H71" s="76"/>
      <c r="I71" s="67" t="s">
        <v>116</v>
      </c>
      <c r="J71" s="110"/>
      <c r="L71" s="110">
        <v>32114.14</v>
      </c>
    </row>
    <row r="72" spans="2:13" ht="15.75" thickBot="1" x14ac:dyDescent="0.3">
      <c r="B72" s="70"/>
      <c r="C72" s="68"/>
      <c r="D72" s="68"/>
      <c r="E72" s="78"/>
      <c r="F72" s="68"/>
      <c r="G72" s="150"/>
      <c r="H72" s="78"/>
      <c r="I72" s="78"/>
      <c r="J72" s="68"/>
      <c r="K72" s="78"/>
      <c r="L72" s="68"/>
    </row>
    <row r="73" spans="2:13" ht="18" thickTop="1" thickBot="1" x14ac:dyDescent="0.4">
      <c r="B73" s="236"/>
      <c r="C73" s="411" t="s">
        <v>51</v>
      </c>
      <c r="D73" s="411"/>
      <c r="E73" s="411"/>
      <c r="F73" s="237">
        <f>SUM(F69:F71)</f>
        <v>686080.94</v>
      </c>
      <c r="G73" s="238"/>
      <c r="H73" s="239"/>
      <c r="I73" s="411" t="s">
        <v>52</v>
      </c>
      <c r="J73" s="411"/>
      <c r="K73" s="240"/>
      <c r="L73" s="240">
        <f>L69+L71</f>
        <v>686080.94000000006</v>
      </c>
      <c r="M73" s="34"/>
    </row>
    <row r="74" spans="2:13" ht="15.75" thickTop="1" x14ac:dyDescent="0.25">
      <c r="B74" s="412" t="s">
        <v>144</v>
      </c>
      <c r="C74" s="412"/>
      <c r="D74" s="412"/>
      <c r="E74" s="412"/>
      <c r="F74" s="412"/>
      <c r="G74" s="412"/>
      <c r="H74" s="412"/>
      <c r="I74" s="412"/>
      <c r="J74" s="68"/>
      <c r="K74" s="68"/>
      <c r="L74" s="68"/>
    </row>
    <row r="75" spans="2:13" x14ac:dyDescent="0.25">
      <c r="B75" s="412"/>
      <c r="C75" s="412"/>
      <c r="D75" s="412"/>
      <c r="E75" s="412"/>
      <c r="F75" s="412"/>
      <c r="G75" s="412"/>
      <c r="H75" s="412"/>
      <c r="I75" s="412"/>
      <c r="J75" s="68"/>
      <c r="K75" s="68"/>
      <c r="L75" s="68"/>
    </row>
    <row r="76" spans="2:13" x14ac:dyDescent="0.25">
      <c r="B76" s="412"/>
      <c r="C76" s="412"/>
      <c r="D76" s="412"/>
      <c r="E76" s="412"/>
      <c r="F76" s="412"/>
      <c r="G76" s="412"/>
      <c r="H76" s="412"/>
      <c r="I76" s="412"/>
      <c r="J76" s="58"/>
      <c r="K76" s="58"/>
      <c r="L76" s="58"/>
    </row>
    <row r="77" spans="2:13" x14ac:dyDescent="0.25">
      <c r="B77" s="5"/>
      <c r="C77" s="5"/>
      <c r="D77" s="5"/>
      <c r="E77" s="6"/>
      <c r="H77" s="4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F79" s="342"/>
      <c r="H79" s="4"/>
    </row>
    <row r="80" spans="2:13" x14ac:dyDescent="0.25">
      <c r="C80" s="405" t="s">
        <v>84</v>
      </c>
      <c r="D80" s="405"/>
      <c r="E80" s="405"/>
      <c r="F80" s="57"/>
      <c r="G80" s="57"/>
      <c r="H80" s="57"/>
      <c r="I80" s="103" t="s">
        <v>84</v>
      </c>
    </row>
    <row r="81" spans="3:9" x14ac:dyDescent="0.25">
      <c r="C81" s="404" t="s">
        <v>62</v>
      </c>
      <c r="D81" s="404"/>
      <c r="E81" s="404"/>
      <c r="F81" s="57"/>
      <c r="G81" s="57"/>
      <c r="H81" s="57"/>
      <c r="I81" s="361" t="s">
        <v>260</v>
      </c>
    </row>
    <row r="82" spans="3:9" x14ac:dyDescent="0.25">
      <c r="C82" s="404" t="s">
        <v>209</v>
      </c>
      <c r="D82" s="404"/>
      <c r="E82" s="404"/>
      <c r="F82" s="57"/>
      <c r="G82" s="57"/>
      <c r="H82" s="57"/>
      <c r="I82" s="346" t="s">
        <v>249</v>
      </c>
    </row>
    <row r="83" spans="3:9" x14ac:dyDescent="0.25">
      <c r="F83" s="32"/>
    </row>
    <row r="84" spans="3:9" x14ac:dyDescent="0.25">
      <c r="F84" s="32"/>
    </row>
    <row r="85" spans="3:9" x14ac:dyDescent="0.25">
      <c r="F85" s="32"/>
    </row>
  </sheetData>
  <mergeCells count="13">
    <mergeCell ref="A2:K2"/>
    <mergeCell ref="A3:K3"/>
    <mergeCell ref="A4:K4"/>
    <mergeCell ref="C81:E81"/>
    <mergeCell ref="C82:E82"/>
    <mergeCell ref="I69:J69"/>
    <mergeCell ref="I73:J73"/>
    <mergeCell ref="B74:I74"/>
    <mergeCell ref="B75:I75"/>
    <mergeCell ref="B76:I76"/>
    <mergeCell ref="C80:E80"/>
    <mergeCell ref="C73:E73"/>
    <mergeCell ref="C69:E69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workbookViewId="0">
      <selection activeCell="C30" sqref="C30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9.425781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413" t="s">
        <v>242</v>
      </c>
      <c r="C3" s="413"/>
      <c r="D3" s="335"/>
      <c r="E3" s="335"/>
      <c r="F3" s="335"/>
      <c r="G3" s="53"/>
      <c r="H3" s="53"/>
      <c r="I3" s="53"/>
    </row>
    <row r="4" spans="2:9" ht="16.5" x14ac:dyDescent="0.3">
      <c r="B4" s="417" t="s">
        <v>53</v>
      </c>
      <c r="C4" s="417"/>
      <c r="D4" s="336"/>
      <c r="E4" s="336"/>
      <c r="F4" s="336"/>
      <c r="G4" s="54"/>
      <c r="H4" s="54"/>
      <c r="I4" s="54"/>
    </row>
    <row r="5" spans="2:9" x14ac:dyDescent="0.25">
      <c r="B5" s="414" t="s">
        <v>297</v>
      </c>
      <c r="C5" s="418"/>
      <c r="D5" s="337"/>
      <c r="E5" s="337"/>
      <c r="F5" s="337"/>
    </row>
    <row r="6" spans="2:9" x14ac:dyDescent="0.25">
      <c r="B6" s="416"/>
      <c r="C6" s="416"/>
      <c r="D6" s="416"/>
      <c r="E6" s="416"/>
      <c r="F6" s="337"/>
    </row>
    <row r="7" spans="2:9" x14ac:dyDescent="0.25">
      <c r="B7" s="22"/>
      <c r="C7" s="43"/>
      <c r="D7" s="226"/>
      <c r="E7" s="22"/>
      <c r="F7" s="22"/>
    </row>
    <row r="8" spans="2:9" ht="15.75" thickBot="1" x14ac:dyDescent="0.3">
      <c r="D8" s="373"/>
    </row>
    <row r="9" spans="2:9" ht="16.5" thickTop="1" thickBot="1" x14ac:dyDescent="0.3">
      <c r="B9" s="169" t="s">
        <v>41</v>
      </c>
      <c r="C9" s="170" t="s">
        <v>146</v>
      </c>
      <c r="D9" s="372"/>
      <c r="E9" s="374" t="s">
        <v>42</v>
      </c>
      <c r="F9" s="21"/>
    </row>
    <row r="10" spans="2:9" ht="15.75" thickTop="1" x14ac:dyDescent="0.25">
      <c r="B10" s="8"/>
      <c r="C10" s="391"/>
      <c r="D10" s="392"/>
      <c r="E10" s="402"/>
      <c r="F10" s="10"/>
    </row>
    <row r="11" spans="2:9" ht="15.75" thickBot="1" x14ac:dyDescent="0.3">
      <c r="B11" s="250" t="s">
        <v>128</v>
      </c>
      <c r="C11" s="393">
        <f>SUM(C13)</f>
        <v>6360.42</v>
      </c>
      <c r="D11" s="393"/>
      <c r="E11" s="393">
        <f>SUM(E13)</f>
        <v>6360.42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128</v>
      </c>
      <c r="C13" s="119">
        <v>6360.42</v>
      </c>
      <c r="D13" s="132"/>
      <c r="E13" s="119">
        <v>6360.42</v>
      </c>
      <c r="F13" s="10"/>
    </row>
    <row r="14" spans="2:9" x14ac:dyDescent="0.25">
      <c r="B14" s="8"/>
      <c r="C14" s="116"/>
      <c r="D14" s="254"/>
      <c r="E14" s="116"/>
      <c r="F14" s="10"/>
    </row>
    <row r="15" spans="2:9" x14ac:dyDescent="0.25">
      <c r="B15" s="8"/>
      <c r="C15" s="116"/>
      <c r="D15" s="254"/>
      <c r="E15" s="116"/>
      <c r="F15" s="10"/>
    </row>
    <row r="16" spans="2:9" ht="15.75" thickBot="1" x14ac:dyDescent="0.3">
      <c r="B16" s="250" t="s">
        <v>43</v>
      </c>
      <c r="C16" s="251">
        <f>+C18-C21</f>
        <v>13578.790000000037</v>
      </c>
      <c r="D16" s="251"/>
      <c r="E16" s="251">
        <f>+E18-E21</f>
        <v>6682.7099999999627</v>
      </c>
      <c r="F16" s="10"/>
    </row>
    <row r="17" spans="2:6" x14ac:dyDescent="0.25">
      <c r="B17" s="8"/>
      <c r="C17" s="116"/>
      <c r="D17" s="254"/>
      <c r="E17" s="116"/>
      <c r="F17" s="10"/>
    </row>
    <row r="18" spans="2:6" x14ac:dyDescent="0.25">
      <c r="B18" s="68" t="s">
        <v>44</v>
      </c>
      <c r="C18" s="119">
        <v>689525</v>
      </c>
      <c r="D18" s="132"/>
      <c r="E18" s="119">
        <v>599069.5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675946.21</v>
      </c>
      <c r="D21" s="132"/>
      <c r="E21" s="119">
        <v>592386.79</v>
      </c>
      <c r="F21" s="10"/>
    </row>
    <row r="22" spans="2:6" x14ac:dyDescent="0.25">
      <c r="B22" s="8"/>
      <c r="C22" s="116"/>
      <c r="D22" s="254"/>
      <c r="E22" s="116"/>
      <c r="F22" s="10"/>
    </row>
    <row r="23" spans="2:6" x14ac:dyDescent="0.25">
      <c r="B23" s="8"/>
      <c r="C23" s="116"/>
      <c r="D23" s="254"/>
      <c r="E23" s="116"/>
      <c r="F23" s="10"/>
    </row>
    <row r="24" spans="2:6" ht="15.75" thickBot="1" x14ac:dyDescent="0.3">
      <c r="B24" s="250" t="s">
        <v>43</v>
      </c>
      <c r="C24" s="251">
        <f>+C26-C29</f>
        <v>-2447.6499999999996</v>
      </c>
      <c r="D24" s="251"/>
      <c r="E24" s="251">
        <f>+E26-E29</f>
        <v>3129.83</v>
      </c>
      <c r="F24" s="10"/>
    </row>
    <row r="25" spans="2:6" x14ac:dyDescent="0.25">
      <c r="B25" s="8"/>
      <c r="C25" s="116"/>
      <c r="D25" s="254"/>
      <c r="E25" s="116"/>
      <c r="F25" s="10"/>
    </row>
    <row r="26" spans="2:6" x14ac:dyDescent="0.25">
      <c r="B26" s="68" t="s">
        <v>47</v>
      </c>
      <c r="C26" s="119">
        <v>5450.18</v>
      </c>
      <c r="D26" s="132"/>
      <c r="E26" s="119">
        <v>3844.96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7897.83</v>
      </c>
      <c r="D29" s="132"/>
      <c r="E29" s="119">
        <v>715.13</v>
      </c>
      <c r="F29" s="10"/>
    </row>
    <row r="30" spans="2:6" x14ac:dyDescent="0.25">
      <c r="B30" s="61"/>
      <c r="C30" s="120"/>
      <c r="D30" s="255"/>
      <c r="E30" s="120"/>
      <c r="F30" s="30"/>
    </row>
    <row r="31" spans="2:6" x14ac:dyDescent="0.25">
      <c r="B31" s="8"/>
      <c r="C31" s="116"/>
      <c r="D31" s="254"/>
      <c r="E31" s="116"/>
      <c r="F31" s="10"/>
    </row>
    <row r="32" spans="2:6" ht="15.75" thickBot="1" x14ac:dyDescent="0.3">
      <c r="B32" s="8"/>
      <c r="C32" s="116"/>
      <c r="D32" s="254"/>
      <c r="E32" s="116"/>
      <c r="F32" s="10"/>
    </row>
    <row r="33" spans="2:6" ht="18" thickTop="1" thickBot="1" x14ac:dyDescent="0.4">
      <c r="B33" s="252" t="s">
        <v>222</v>
      </c>
      <c r="C33" s="253">
        <f>+C11+C16+C24</f>
        <v>17491.560000000034</v>
      </c>
      <c r="D33" s="253"/>
      <c r="E33" s="253">
        <f>+E11+E16+E24</f>
        <v>16172.959999999963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61</v>
      </c>
      <c r="C42" s="67"/>
      <c r="D42" s="67"/>
      <c r="E42" s="160" t="s">
        <v>260</v>
      </c>
      <c r="F42" s="8"/>
    </row>
    <row r="43" spans="2:6" x14ac:dyDescent="0.25">
      <c r="B43" s="161" t="s">
        <v>208</v>
      </c>
      <c r="C43" s="67"/>
      <c r="D43" s="67"/>
      <c r="E43" s="347" t="s">
        <v>249</v>
      </c>
      <c r="F43" s="8"/>
    </row>
    <row r="44" spans="2:6" x14ac:dyDescent="0.25">
      <c r="B44" s="415"/>
      <c r="C44" s="415"/>
      <c r="D44" s="229"/>
      <c r="E44" s="14"/>
    </row>
    <row r="45" spans="2:6" x14ac:dyDescent="0.25">
      <c r="B45" s="414"/>
      <c r="C45" s="414"/>
      <c r="D45" s="226"/>
    </row>
  </sheetData>
  <mergeCells count="6">
    <mergeCell ref="B3:C3"/>
    <mergeCell ref="B45:C45"/>
    <mergeCell ref="B44:C44"/>
    <mergeCell ref="B6:E6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L41"/>
  <sheetViews>
    <sheetView showGridLines="0" workbookViewId="0">
      <selection activeCell="H27" sqref="H27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18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18.42578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422" t="s">
        <v>242</v>
      </c>
      <c r="C2" s="422"/>
      <c r="D2" s="422"/>
      <c r="E2" s="422"/>
      <c r="F2" s="422"/>
      <c r="G2" s="422"/>
      <c r="H2" s="354"/>
      <c r="I2" s="354"/>
      <c r="J2" s="354"/>
    </row>
    <row r="3" spans="2:12" x14ac:dyDescent="0.25">
      <c r="B3" s="423" t="s">
        <v>240</v>
      </c>
      <c r="C3" s="423"/>
      <c r="D3" s="423"/>
      <c r="E3" s="423"/>
      <c r="F3" s="423"/>
      <c r="G3" s="423"/>
      <c r="H3" s="355"/>
      <c r="I3" s="355"/>
      <c r="J3" s="355"/>
    </row>
    <row r="4" spans="2:12" ht="15.75" x14ac:dyDescent="0.25">
      <c r="B4" s="424" t="s">
        <v>298</v>
      </c>
      <c r="C4" s="424"/>
      <c r="D4" s="424"/>
      <c r="E4" s="424"/>
      <c r="F4" s="424"/>
      <c r="G4" s="424"/>
      <c r="H4" s="356"/>
      <c r="I4" s="356"/>
      <c r="J4" s="356"/>
    </row>
    <row r="5" spans="2:12" x14ac:dyDescent="0.25">
      <c r="B5" s="416"/>
      <c r="C5" s="416"/>
      <c r="D5" s="416"/>
      <c r="E5" s="416"/>
      <c r="F5" s="416"/>
      <c r="G5" s="416"/>
      <c r="H5" s="416"/>
      <c r="I5" s="416"/>
      <c r="J5" s="416"/>
    </row>
    <row r="6" spans="2:12" ht="15.75" thickBot="1" x14ac:dyDescent="0.3"/>
    <row r="7" spans="2:12" ht="16.5" thickTop="1" thickBot="1" x14ac:dyDescent="0.3">
      <c r="B7" s="176" t="s">
        <v>12</v>
      </c>
      <c r="C7" s="173" t="s">
        <v>78</v>
      </c>
      <c r="D7" s="174"/>
      <c r="E7" s="174" t="s">
        <v>42</v>
      </c>
      <c r="F7" s="171"/>
      <c r="G7" s="175" t="s">
        <v>13</v>
      </c>
      <c r="H7" s="173" t="s">
        <v>78</v>
      </c>
      <c r="I7" s="174"/>
      <c r="J7" s="174" t="s">
        <v>42</v>
      </c>
    </row>
    <row r="8" spans="2:12" ht="15.75" thickTop="1" x14ac:dyDescent="0.25">
      <c r="B8" s="8"/>
      <c r="C8" s="126"/>
      <c r="D8" s="256"/>
      <c r="E8" s="9"/>
      <c r="F8" s="172"/>
      <c r="G8" s="8"/>
      <c r="H8" s="129"/>
      <c r="I8" s="129"/>
      <c r="J8" s="12"/>
    </row>
    <row r="9" spans="2:12" ht="18" customHeight="1" thickBot="1" x14ac:dyDescent="0.3">
      <c r="B9" s="232" t="s">
        <v>14</v>
      </c>
      <c r="C9" s="262">
        <f>SUM(C11:C12)</f>
        <v>689525</v>
      </c>
      <c r="D9" s="263"/>
      <c r="E9" s="262">
        <f>SUM(E11:E12)</f>
        <v>449391.57999999996</v>
      </c>
      <c r="F9" s="265"/>
      <c r="G9" s="232" t="s">
        <v>14</v>
      </c>
      <c r="H9" s="266">
        <f>SUM(H11:H15)</f>
        <v>675946.21000000008</v>
      </c>
      <c r="I9" s="267"/>
      <c r="J9" s="266">
        <f>SUM(J11:J15)</f>
        <v>432767.11000000004</v>
      </c>
    </row>
    <row r="10" spans="2:12" ht="18" customHeight="1" x14ac:dyDescent="0.25">
      <c r="B10" s="8"/>
      <c r="C10" s="116"/>
      <c r="D10" s="260"/>
      <c r="E10" s="116"/>
      <c r="F10" s="172"/>
      <c r="G10" s="8"/>
      <c r="H10" s="116"/>
      <c r="I10" s="116"/>
      <c r="J10" s="116"/>
    </row>
    <row r="11" spans="2:12" ht="18" customHeight="1" x14ac:dyDescent="0.25">
      <c r="B11" s="68" t="s">
        <v>130</v>
      </c>
      <c r="C11" s="119">
        <v>622103.6</v>
      </c>
      <c r="D11" s="261"/>
      <c r="E11" s="119">
        <v>381970.18</v>
      </c>
      <c r="F11" s="91"/>
      <c r="G11" s="68" t="s">
        <v>15</v>
      </c>
      <c r="H11" s="119">
        <v>499123.5</v>
      </c>
      <c r="I11" s="119"/>
      <c r="J11" s="119">
        <v>318464.77</v>
      </c>
      <c r="K11" s="32"/>
      <c r="L11" s="32"/>
    </row>
    <row r="12" spans="2:12" ht="18" customHeight="1" x14ac:dyDescent="0.25">
      <c r="B12" s="68" t="s">
        <v>131</v>
      </c>
      <c r="C12" s="119">
        <v>67421.399999999994</v>
      </c>
      <c r="D12" s="261"/>
      <c r="E12" s="119">
        <v>67421.399999999994</v>
      </c>
      <c r="F12" s="91"/>
      <c r="G12" s="68" t="s">
        <v>34</v>
      </c>
      <c r="H12" s="119">
        <v>81006.509999999995</v>
      </c>
      <c r="I12" s="119"/>
      <c r="J12" s="119">
        <v>44675.4</v>
      </c>
      <c r="K12" s="32"/>
      <c r="L12" s="32"/>
    </row>
    <row r="13" spans="2:12" ht="18" customHeight="1" x14ac:dyDescent="0.25">
      <c r="B13" s="68"/>
      <c r="C13" s="119"/>
      <c r="D13" s="261"/>
      <c r="E13" s="119"/>
      <c r="F13" s="91"/>
      <c r="G13" s="68" t="s">
        <v>58</v>
      </c>
      <c r="H13" s="119">
        <v>25</v>
      </c>
      <c r="I13" s="119"/>
      <c r="J13" s="119">
        <v>0</v>
      </c>
      <c r="K13" s="32"/>
      <c r="L13" s="32"/>
    </row>
    <row r="14" spans="2:12" ht="18" customHeight="1" x14ac:dyDescent="0.25">
      <c r="B14" s="68"/>
      <c r="C14" s="119"/>
      <c r="D14" s="261"/>
      <c r="E14" s="119"/>
      <c r="F14" s="91"/>
      <c r="G14" s="68" t="s">
        <v>26</v>
      </c>
      <c r="H14" s="119">
        <v>28913.31</v>
      </c>
      <c r="I14" s="119"/>
      <c r="J14" s="119">
        <v>6596.55</v>
      </c>
      <c r="K14" s="32"/>
      <c r="L14" s="32"/>
    </row>
    <row r="15" spans="2:12" ht="18" customHeight="1" x14ac:dyDescent="0.25">
      <c r="B15" s="68"/>
      <c r="C15" s="119"/>
      <c r="D15" s="261"/>
      <c r="E15" s="119"/>
      <c r="F15" s="91"/>
      <c r="G15" s="68" t="s">
        <v>35</v>
      </c>
      <c r="H15" s="119">
        <v>66877.89</v>
      </c>
      <c r="I15" s="119"/>
      <c r="J15" s="119">
        <v>63030.39</v>
      </c>
    </row>
    <row r="16" spans="2:12" ht="18" customHeight="1" x14ac:dyDescent="0.25">
      <c r="B16" s="8"/>
      <c r="C16" s="116"/>
      <c r="D16" s="260"/>
      <c r="E16" s="116"/>
      <c r="F16" s="172"/>
      <c r="H16" s="116"/>
      <c r="I16" s="116"/>
      <c r="J16" s="116"/>
    </row>
    <row r="17" spans="2:11" ht="18" customHeight="1" x14ac:dyDescent="0.25">
      <c r="B17" s="8"/>
      <c r="C17" s="116"/>
      <c r="D17" s="260"/>
      <c r="E17" s="116"/>
      <c r="F17" s="172"/>
      <c r="G17" s="8"/>
      <c r="H17" s="116"/>
      <c r="I17" s="116"/>
      <c r="J17" s="116"/>
    </row>
    <row r="18" spans="2:11" ht="18" customHeight="1" thickBot="1" x14ac:dyDescent="0.3">
      <c r="B18" s="232" t="s">
        <v>16</v>
      </c>
      <c r="C18" s="262">
        <f>SUM(C20:C23)</f>
        <v>5450.1799999999994</v>
      </c>
      <c r="D18" s="263"/>
      <c r="E18" s="262">
        <f>SUM(E20:E23)</f>
        <v>2121.1999999999998</v>
      </c>
      <c r="F18" s="265"/>
      <c r="G18" s="232" t="s">
        <v>16</v>
      </c>
      <c r="H18" s="266">
        <f>SUM(H20:H22)</f>
        <v>7897.83</v>
      </c>
      <c r="I18" s="267"/>
      <c r="J18" s="266">
        <f>SUM(J20:J22)</f>
        <v>566.18999999999994</v>
      </c>
    </row>
    <row r="19" spans="2:11" ht="18" customHeight="1" x14ac:dyDescent="0.25">
      <c r="B19" s="8"/>
      <c r="C19" s="116"/>
      <c r="D19" s="260"/>
      <c r="E19" s="116"/>
      <c r="F19" s="172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61"/>
      <c r="E20" s="119">
        <v>0</v>
      </c>
      <c r="F20" s="91"/>
      <c r="G20" s="68" t="s">
        <v>274</v>
      </c>
      <c r="H20" s="119">
        <v>0</v>
      </c>
      <c r="I20" s="119"/>
      <c r="J20" s="119">
        <v>0</v>
      </c>
    </row>
    <row r="21" spans="2:11" ht="18" customHeight="1" x14ac:dyDescent="0.25">
      <c r="B21" s="68" t="s">
        <v>31</v>
      </c>
      <c r="C21" s="119">
        <v>4569.6899999999996</v>
      </c>
      <c r="D21" s="261"/>
      <c r="E21" s="119">
        <v>1557.48</v>
      </c>
      <c r="F21" s="91"/>
      <c r="G21" s="68" t="s">
        <v>31</v>
      </c>
      <c r="H21" s="119">
        <v>7039.09</v>
      </c>
      <c r="I21" s="119"/>
      <c r="J21" s="119">
        <v>22.68</v>
      </c>
    </row>
    <row r="22" spans="2:11" ht="18" customHeight="1" x14ac:dyDescent="0.25">
      <c r="B22" s="68" t="s">
        <v>274</v>
      </c>
      <c r="C22" s="119">
        <v>0</v>
      </c>
      <c r="D22" s="257"/>
      <c r="E22" s="119">
        <v>0</v>
      </c>
      <c r="F22" s="91"/>
      <c r="G22" s="68" t="s">
        <v>82</v>
      </c>
      <c r="H22" s="119">
        <v>858.74</v>
      </c>
      <c r="I22" s="119"/>
      <c r="J22" s="119">
        <v>543.51</v>
      </c>
    </row>
    <row r="23" spans="2:11" ht="18" customHeight="1" x14ac:dyDescent="0.25">
      <c r="B23" s="68" t="s">
        <v>81</v>
      </c>
      <c r="C23" s="119">
        <v>880.49</v>
      </c>
      <c r="D23" s="257"/>
      <c r="E23" s="119">
        <v>563.72</v>
      </c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7"/>
      <c r="E24" s="119"/>
      <c r="F24" s="91"/>
      <c r="G24" s="68"/>
      <c r="H24" s="130"/>
      <c r="I24" s="130"/>
      <c r="J24" s="130"/>
    </row>
    <row r="25" spans="2:11" ht="18" customHeight="1" x14ac:dyDescent="0.25">
      <c r="B25" s="420" t="s">
        <v>129</v>
      </c>
      <c r="C25" s="119"/>
      <c r="D25" s="257"/>
      <c r="E25" s="119"/>
      <c r="F25" s="91"/>
      <c r="G25" s="420" t="s">
        <v>141</v>
      </c>
      <c r="H25" s="119"/>
      <c r="I25" s="119"/>
      <c r="J25" s="119"/>
    </row>
    <row r="26" spans="2:11" ht="18" customHeight="1" thickBot="1" x14ac:dyDescent="0.3">
      <c r="B26" s="421"/>
      <c r="C26" s="262">
        <v>0</v>
      </c>
      <c r="D26" s="263"/>
      <c r="E26" s="262">
        <v>0</v>
      </c>
      <c r="F26" s="265"/>
      <c r="G26" s="421"/>
      <c r="H26" s="266">
        <v>11131.14</v>
      </c>
      <c r="I26" s="267"/>
      <c r="J26" s="266">
        <v>18179.48</v>
      </c>
    </row>
    <row r="27" spans="2:11" x14ac:dyDescent="0.25">
      <c r="B27" s="68"/>
      <c r="C27" s="127"/>
      <c r="D27" s="258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9"/>
      <c r="E28" s="128"/>
      <c r="F28" s="172"/>
      <c r="G28" s="8"/>
      <c r="H28" s="131"/>
      <c r="I28" s="131"/>
      <c r="J28" s="131"/>
    </row>
    <row r="29" spans="2:11" ht="18" thickTop="1" thickBot="1" x14ac:dyDescent="0.4">
      <c r="B29" s="268" t="s">
        <v>17</v>
      </c>
      <c r="C29" s="269">
        <f>+C9+C18+C26</f>
        <v>694975.18</v>
      </c>
      <c r="D29" s="269">
        <f t="shared" ref="D29" si="0">+D9+D18+D26</f>
        <v>0</v>
      </c>
      <c r="E29" s="269">
        <f>+E9+E18+E26</f>
        <v>451512.77999999997</v>
      </c>
      <c r="F29" s="270"/>
      <c r="G29" s="271" t="s">
        <v>18</v>
      </c>
      <c r="H29" s="269">
        <f>+H9+H18+H261+H26</f>
        <v>694975.18</v>
      </c>
      <c r="I29" s="269"/>
      <c r="J29" s="269">
        <f>+J9+J18+J261+J26</f>
        <v>451512.78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25" t="s">
        <v>210</v>
      </c>
      <c r="C35" s="425"/>
      <c r="D35" s="67"/>
      <c r="F35" s="8"/>
      <c r="G35" s="162"/>
      <c r="H35" s="8"/>
      <c r="I35" s="8"/>
      <c r="J35" s="8"/>
    </row>
    <row r="36" spans="2:10" x14ac:dyDescent="0.25">
      <c r="B36" s="419" t="s">
        <v>61</v>
      </c>
      <c r="C36" s="419"/>
      <c r="D36" s="67"/>
      <c r="F36" s="8"/>
      <c r="G36" s="160" t="s">
        <v>260</v>
      </c>
      <c r="H36" s="8"/>
      <c r="I36" s="8"/>
      <c r="J36" s="8"/>
    </row>
    <row r="37" spans="2:10" x14ac:dyDescent="0.25">
      <c r="B37" s="419" t="s">
        <v>208</v>
      </c>
      <c r="C37" s="419"/>
      <c r="D37" s="67"/>
      <c r="F37" s="8"/>
      <c r="G37" s="347" t="s">
        <v>249</v>
      </c>
      <c r="H37" s="57"/>
      <c r="I37" s="57"/>
      <c r="J37" s="8"/>
    </row>
    <row r="38" spans="2:10" x14ac:dyDescent="0.25">
      <c r="B38" s="35"/>
      <c r="C38" s="178"/>
      <c r="D38" s="178"/>
      <c r="E38" s="59"/>
      <c r="F38" s="59"/>
      <c r="G38" s="59"/>
      <c r="H38" s="178"/>
      <c r="I38" s="178"/>
    </row>
    <row r="39" spans="2:10" x14ac:dyDescent="0.25">
      <c r="C39" s="158"/>
      <c r="D39" s="225"/>
      <c r="E39" s="121"/>
      <c r="F39" s="59"/>
      <c r="G39" s="59"/>
      <c r="H39" s="159"/>
      <c r="I39" s="227"/>
      <c r="J39" s="49"/>
    </row>
    <row r="40" spans="2:10" x14ac:dyDescent="0.25">
      <c r="C40" s="158"/>
      <c r="D40" s="225"/>
      <c r="E40" s="121"/>
      <c r="F40" s="59"/>
      <c r="G40" s="59"/>
      <c r="H40" s="158"/>
      <c r="I40" s="225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topLeftCell="D1" workbookViewId="0">
      <selection activeCell="P20" sqref="P20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18.85546875" customWidth="1"/>
    <col min="14" max="14" width="10.42578125" customWidth="1"/>
  </cols>
  <sheetData>
    <row r="2" spans="2:15" ht="19.5" x14ac:dyDescent="0.4">
      <c r="B2" s="422" t="s">
        <v>242</v>
      </c>
      <c r="C2" s="422"/>
      <c r="D2" s="422"/>
      <c r="E2" s="422"/>
      <c r="F2" s="422"/>
      <c r="G2" s="422"/>
      <c r="H2" s="422"/>
      <c r="I2" s="422"/>
      <c r="J2" s="422"/>
      <c r="K2" s="351"/>
      <c r="L2" s="351"/>
      <c r="M2" s="354"/>
      <c r="N2" s="354"/>
    </row>
    <row r="3" spans="2:15" x14ac:dyDescent="0.25">
      <c r="B3" s="423" t="s">
        <v>241</v>
      </c>
      <c r="C3" s="423"/>
      <c r="D3" s="423"/>
      <c r="E3" s="423"/>
      <c r="F3" s="423"/>
      <c r="G3" s="423"/>
      <c r="H3" s="423"/>
      <c r="I3" s="423"/>
      <c r="J3" s="423"/>
      <c r="K3" s="352"/>
      <c r="L3" s="352"/>
      <c r="M3" s="357"/>
      <c r="N3" s="357"/>
    </row>
    <row r="4" spans="2:15" ht="15.75" x14ac:dyDescent="0.25">
      <c r="B4" s="424" t="s">
        <v>299</v>
      </c>
      <c r="C4" s="424"/>
      <c r="D4" s="424"/>
      <c r="E4" s="424"/>
      <c r="F4" s="424"/>
      <c r="G4" s="424"/>
      <c r="H4" s="424"/>
      <c r="I4" s="424"/>
      <c r="J4" s="424"/>
      <c r="K4" s="358"/>
      <c r="L4" s="358"/>
      <c r="M4" s="359"/>
      <c r="N4" s="359"/>
    </row>
    <row r="5" spans="2:15" x14ac:dyDescent="0.25"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</row>
    <row r="6" spans="2:15" ht="15.75" thickBot="1" x14ac:dyDescent="0.3">
      <c r="D6" s="180"/>
      <c r="E6" s="180"/>
      <c r="F6" s="180"/>
      <c r="G6" s="180"/>
      <c r="H6" s="182"/>
      <c r="I6" s="180"/>
      <c r="J6" s="180"/>
      <c r="K6" s="180"/>
      <c r="L6" s="180"/>
      <c r="M6" s="180"/>
      <c r="N6" s="180"/>
    </row>
    <row r="7" spans="2:15" ht="15.75" thickTop="1" x14ac:dyDescent="0.25">
      <c r="B7" s="429" t="s">
        <v>147</v>
      </c>
      <c r="C7" s="183"/>
      <c r="D7" s="426" t="s">
        <v>148</v>
      </c>
      <c r="E7" s="426" t="s">
        <v>149</v>
      </c>
      <c r="F7" s="426" t="s">
        <v>150</v>
      </c>
      <c r="G7" s="429" t="s">
        <v>149</v>
      </c>
      <c r="H7" s="184"/>
      <c r="I7" s="429" t="s">
        <v>147</v>
      </c>
      <c r="J7" s="183"/>
      <c r="K7" s="183" t="s">
        <v>151</v>
      </c>
      <c r="L7" s="426" t="s">
        <v>149</v>
      </c>
      <c r="M7" s="426" t="s">
        <v>150</v>
      </c>
      <c r="N7" s="429" t="s">
        <v>149</v>
      </c>
    </row>
    <row r="8" spans="2:15" ht="15.75" thickBot="1" x14ac:dyDescent="0.3">
      <c r="B8" s="430"/>
      <c r="C8" s="185" t="s">
        <v>0</v>
      </c>
      <c r="D8" s="427"/>
      <c r="E8" s="427"/>
      <c r="F8" s="427"/>
      <c r="G8" s="430"/>
      <c r="H8" s="186"/>
      <c r="I8" s="430"/>
      <c r="J8" s="185" t="s">
        <v>0</v>
      </c>
      <c r="K8" s="185" t="s">
        <v>152</v>
      </c>
      <c r="L8" s="427"/>
      <c r="M8" s="427"/>
      <c r="N8" s="430"/>
    </row>
    <row r="9" spans="2:15" ht="15.75" thickTop="1" x14ac:dyDescent="0.25">
      <c r="B9" s="8"/>
      <c r="C9" s="114"/>
      <c r="D9" s="126"/>
      <c r="E9" s="187"/>
      <c r="F9" s="126"/>
      <c r="G9" s="10"/>
      <c r="H9" s="31"/>
      <c r="I9" s="8"/>
      <c r="J9" s="188"/>
      <c r="K9" s="189"/>
      <c r="L9" s="190"/>
      <c r="M9" s="189"/>
      <c r="N9" s="191"/>
    </row>
    <row r="10" spans="2:15" ht="18" customHeight="1" x14ac:dyDescent="0.25">
      <c r="B10" s="66">
        <v>16</v>
      </c>
      <c r="C10" s="192" t="s">
        <v>153</v>
      </c>
      <c r="D10" s="130"/>
      <c r="E10" s="130"/>
      <c r="F10" s="130"/>
      <c r="G10" s="68"/>
      <c r="H10" s="193"/>
      <c r="I10" s="194">
        <v>51</v>
      </c>
      <c r="J10" s="195" t="s">
        <v>154</v>
      </c>
      <c r="K10" s="196">
        <v>1122008</v>
      </c>
      <c r="L10" s="197">
        <f>+K10/K21</f>
        <v>0.74968162143887063</v>
      </c>
      <c r="M10" s="196">
        <v>511889.11</v>
      </c>
      <c r="N10" s="198">
        <f>+M10/K10</f>
        <v>0.45622590035008664</v>
      </c>
    </row>
    <row r="11" spans="2:15" ht="18" customHeight="1" x14ac:dyDescent="0.25">
      <c r="B11" s="181">
        <v>162</v>
      </c>
      <c r="C11" s="130" t="s">
        <v>155</v>
      </c>
      <c r="D11" s="199"/>
      <c r="E11" s="199"/>
      <c r="F11" s="199"/>
      <c r="H11" s="193"/>
      <c r="I11" s="194">
        <v>54</v>
      </c>
      <c r="J11" s="195" t="s">
        <v>156</v>
      </c>
      <c r="K11" s="196">
        <v>277283</v>
      </c>
      <c r="L11" s="197">
        <f>+K11/K21</f>
        <v>0.18526959615032546</v>
      </c>
      <c r="M11" s="196">
        <v>109861.03</v>
      </c>
      <c r="N11" s="198">
        <f>+M11/K11</f>
        <v>0.3962054291103313</v>
      </c>
    </row>
    <row r="12" spans="2:15" ht="18" customHeight="1" x14ac:dyDescent="0.25">
      <c r="B12" s="181">
        <v>1624100</v>
      </c>
      <c r="C12" s="130" t="s">
        <v>157</v>
      </c>
      <c r="D12" s="119">
        <v>1496646</v>
      </c>
      <c r="E12" s="200">
        <v>1</v>
      </c>
      <c r="F12" s="119">
        <v>653966.80000000005</v>
      </c>
      <c r="G12" s="201">
        <f>+F12/D12</f>
        <v>0.43695489781818819</v>
      </c>
      <c r="H12" s="193"/>
      <c r="I12" s="194">
        <v>55</v>
      </c>
      <c r="J12" s="195" t="s">
        <v>158</v>
      </c>
      <c r="K12" s="196">
        <v>50555</v>
      </c>
      <c r="L12" s="197">
        <f>+K12/K21</f>
        <v>3.3778862870712245E-2</v>
      </c>
      <c r="M12" s="196">
        <v>25</v>
      </c>
      <c r="N12" s="198">
        <f>+M12/K12</f>
        <v>4.9451092869152405E-4</v>
      </c>
      <c r="O12" s="202"/>
    </row>
    <row r="13" spans="2:15" ht="18" customHeight="1" x14ac:dyDescent="0.25">
      <c r="B13" s="181"/>
      <c r="C13" s="130"/>
      <c r="D13" s="127"/>
      <c r="E13" s="203"/>
      <c r="F13" s="127"/>
      <c r="G13" s="204"/>
      <c r="H13" s="193"/>
      <c r="I13" s="194">
        <v>61</v>
      </c>
      <c r="J13" s="195" t="s">
        <v>159</v>
      </c>
      <c r="K13" s="196">
        <v>46800</v>
      </c>
      <c r="L13" s="197">
        <f>+K13/K21</f>
        <v>3.1269919540091645E-2</v>
      </c>
      <c r="M13" s="196">
        <v>32191.66</v>
      </c>
      <c r="N13" s="198">
        <f>+M13/K13</f>
        <v>0.68785598290598293</v>
      </c>
    </row>
    <row r="14" spans="2:15" ht="18" customHeight="1" x14ac:dyDescent="0.25">
      <c r="B14" s="68"/>
      <c r="C14" s="130"/>
      <c r="D14" s="127"/>
      <c r="E14" s="203"/>
      <c r="F14" s="127"/>
      <c r="G14" s="204"/>
      <c r="H14" s="193"/>
      <c r="I14" s="68"/>
      <c r="J14" s="195"/>
      <c r="K14" s="195"/>
      <c r="L14" s="205"/>
      <c r="M14" s="195" t="s">
        <v>192</v>
      </c>
      <c r="N14" s="206"/>
    </row>
    <row r="15" spans="2:15" ht="18" customHeight="1" x14ac:dyDescent="0.25">
      <c r="C15" s="130"/>
      <c r="D15" s="127"/>
      <c r="E15" s="203"/>
      <c r="F15" s="127"/>
      <c r="G15" s="204"/>
      <c r="H15" s="193"/>
      <c r="J15" s="195"/>
      <c r="K15" s="207"/>
      <c r="L15" s="197"/>
      <c r="M15" s="207"/>
      <c r="N15" s="198"/>
    </row>
    <row r="16" spans="2:15" ht="18" customHeight="1" x14ac:dyDescent="0.25">
      <c r="C16" s="130"/>
      <c r="D16" s="127"/>
      <c r="E16" s="203"/>
      <c r="F16" s="127"/>
      <c r="G16" s="204"/>
      <c r="H16" s="193"/>
      <c r="J16" s="195"/>
      <c r="K16" s="207"/>
      <c r="L16" s="197"/>
      <c r="M16" s="207"/>
      <c r="N16" s="198"/>
    </row>
    <row r="17" spans="2:15" ht="18" customHeight="1" x14ac:dyDescent="0.25">
      <c r="B17" s="272"/>
      <c r="C17" s="280" t="s">
        <v>160</v>
      </c>
      <c r="D17" s="281">
        <f>SUM(D12:D16)</f>
        <v>1496646</v>
      </c>
      <c r="E17" s="282">
        <f>SUM(E12:E16)</f>
        <v>1</v>
      </c>
      <c r="F17" s="283">
        <f>SUM(F12:F16)</f>
        <v>653966.80000000005</v>
      </c>
      <c r="G17" s="284">
        <f>+F17/D21</f>
        <v>0.43695489781818819</v>
      </c>
      <c r="H17" s="285"/>
      <c r="I17" s="272"/>
      <c r="J17" s="286" t="s">
        <v>160</v>
      </c>
      <c r="K17" s="287"/>
      <c r="L17" s="288"/>
      <c r="M17" s="289">
        <f>SUM(M10:M16)</f>
        <v>653966.80000000005</v>
      </c>
      <c r="N17" s="290">
        <f>+M17/K21</f>
        <v>0.43695489781818819</v>
      </c>
      <c r="O17" s="279"/>
    </row>
    <row r="18" spans="2:15" ht="18" customHeight="1" x14ac:dyDescent="0.25">
      <c r="C18" s="208"/>
      <c r="D18" s="209"/>
      <c r="E18" s="204"/>
      <c r="F18" s="209"/>
      <c r="G18" s="198"/>
      <c r="H18" s="193"/>
      <c r="J18" s="208"/>
      <c r="K18" s="207"/>
      <c r="L18" s="197"/>
      <c r="M18" s="207"/>
      <c r="N18" s="198"/>
    </row>
    <row r="19" spans="2:15" ht="18" customHeight="1" x14ac:dyDescent="0.25">
      <c r="C19" s="208" t="s">
        <v>161</v>
      </c>
      <c r="D19" s="196">
        <v>0</v>
      </c>
      <c r="E19" s="201">
        <v>0</v>
      </c>
      <c r="F19" s="196">
        <f>+D21-F17</f>
        <v>842679.2</v>
      </c>
      <c r="G19" s="210">
        <f>+F19/D21</f>
        <v>0.56304510218181181</v>
      </c>
      <c r="H19" s="193"/>
      <c r="J19" s="208" t="s">
        <v>162</v>
      </c>
      <c r="K19" s="196">
        <v>0</v>
      </c>
      <c r="L19" s="211">
        <v>0</v>
      </c>
      <c r="M19" s="196">
        <f>+K21-M17</f>
        <v>842679.2</v>
      </c>
      <c r="N19" s="210">
        <f>+M19/K21</f>
        <v>0.56304510218181181</v>
      </c>
    </row>
    <row r="20" spans="2:15" ht="15.75" thickBot="1" x14ac:dyDescent="0.3">
      <c r="B20" s="68"/>
      <c r="C20" s="212"/>
      <c r="D20" s="213"/>
      <c r="E20" s="204"/>
      <c r="F20" s="213"/>
      <c r="G20" s="214"/>
      <c r="H20" s="193"/>
      <c r="I20" s="68"/>
      <c r="J20" s="212"/>
      <c r="K20" s="215"/>
      <c r="L20" s="216"/>
      <c r="M20" s="215"/>
      <c r="N20" s="214"/>
    </row>
    <row r="21" spans="2:15" ht="16.5" thickTop="1" thickBot="1" x14ac:dyDescent="0.3">
      <c r="B21" s="431" t="s">
        <v>163</v>
      </c>
      <c r="C21" s="432"/>
      <c r="D21" s="273">
        <f>+D17+D19</f>
        <v>1496646</v>
      </c>
      <c r="E21" s="274">
        <f>+E17+E19</f>
        <v>1</v>
      </c>
      <c r="F21" s="273">
        <f>SUM(F17:F19)</f>
        <v>1496646</v>
      </c>
      <c r="G21" s="275">
        <v>1</v>
      </c>
      <c r="H21" s="276"/>
      <c r="I21" s="431" t="s">
        <v>164</v>
      </c>
      <c r="J21" s="431"/>
      <c r="K21" s="273">
        <f>SUM(K10:K20)</f>
        <v>1496646</v>
      </c>
      <c r="L21" s="277">
        <v>1</v>
      </c>
      <c r="M21" s="273">
        <f>SUM(M17:M19)</f>
        <v>1496646</v>
      </c>
      <c r="N21" s="278">
        <v>1</v>
      </c>
    </row>
    <row r="22" spans="2:15" ht="15.75" thickTop="1" x14ac:dyDescent="0.25">
      <c r="B22" s="8" t="s">
        <v>244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7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8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8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8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9"/>
      <c r="C28" s="219"/>
      <c r="D28" s="220"/>
      <c r="E28" s="220"/>
      <c r="F28" s="220"/>
      <c r="G28" s="219"/>
      <c r="H28" s="221"/>
      <c r="I28" s="219"/>
      <c r="J28" s="219"/>
      <c r="K28" s="219"/>
      <c r="L28" s="219"/>
      <c r="M28" s="219"/>
      <c r="N28" s="8"/>
    </row>
    <row r="29" spans="2:15" x14ac:dyDescent="0.25">
      <c r="B29" s="222"/>
      <c r="C29" s="405" t="s">
        <v>211</v>
      </c>
      <c r="D29" s="405"/>
      <c r="E29" s="57"/>
      <c r="F29" s="57"/>
      <c r="G29" s="57"/>
      <c r="H29" s="223"/>
      <c r="I29" s="57"/>
      <c r="J29" s="57"/>
      <c r="K29" s="428"/>
      <c r="L29" s="428"/>
      <c r="M29" s="428"/>
      <c r="N29" s="8"/>
    </row>
    <row r="30" spans="2:15" x14ac:dyDescent="0.25">
      <c r="B30" s="321"/>
      <c r="C30" s="404" t="s">
        <v>61</v>
      </c>
      <c r="D30" s="404"/>
      <c r="E30" s="179"/>
      <c r="F30" s="57"/>
      <c r="G30" s="57"/>
      <c r="H30" s="223"/>
      <c r="I30" s="57"/>
      <c r="J30" s="57"/>
      <c r="K30" s="404" t="s">
        <v>260</v>
      </c>
      <c r="L30" s="404"/>
      <c r="M30" s="404"/>
    </row>
    <row r="31" spans="2:15" x14ac:dyDescent="0.25">
      <c r="B31" s="321"/>
      <c r="C31" s="404" t="s">
        <v>208</v>
      </c>
      <c r="D31" s="404"/>
      <c r="E31" s="179"/>
      <c r="F31" s="57"/>
      <c r="G31" s="57"/>
      <c r="H31" s="223"/>
      <c r="I31" s="57"/>
      <c r="J31" s="57"/>
      <c r="K31" s="404" t="s">
        <v>249</v>
      </c>
      <c r="L31" s="404"/>
      <c r="M31" s="404"/>
    </row>
    <row r="32" spans="2:15" x14ac:dyDescent="0.25">
      <c r="B32" s="14"/>
      <c r="C32" s="14"/>
      <c r="D32" s="14"/>
      <c r="E32" s="14"/>
      <c r="F32" s="14"/>
      <c r="G32" s="14"/>
      <c r="H32" s="224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4"/>
      <c r="I33" s="14"/>
      <c r="J33" s="14"/>
      <c r="K33" s="14"/>
      <c r="L33" s="14"/>
      <c r="M33" s="14"/>
    </row>
  </sheetData>
  <mergeCells count="21"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  <mergeCell ref="K30:M30"/>
    <mergeCell ref="K31:M31"/>
    <mergeCell ref="L7:L8"/>
    <mergeCell ref="M7:M8"/>
    <mergeCell ref="C29:D29"/>
    <mergeCell ref="C30:D30"/>
    <mergeCell ref="C31:D31"/>
    <mergeCell ref="K29:M29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showGridLines="0" zoomScaleNormal="100" workbookViewId="0">
      <selection activeCell="K20" sqref="K20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7.285156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422" t="s">
        <v>242</v>
      </c>
      <c r="C1" s="422"/>
      <c r="D1" s="422"/>
      <c r="E1" s="422"/>
      <c r="F1" s="422"/>
      <c r="G1" s="422"/>
      <c r="H1" s="422"/>
      <c r="I1" s="422"/>
      <c r="J1" s="422"/>
      <c r="K1" s="351"/>
      <c r="L1" s="351"/>
      <c r="M1" s="351"/>
    </row>
    <row r="2" spans="2:13" x14ac:dyDescent="0.25">
      <c r="B2" s="423" t="s">
        <v>259</v>
      </c>
      <c r="C2" s="423"/>
      <c r="D2" s="423"/>
      <c r="E2" s="423"/>
      <c r="F2" s="423"/>
      <c r="G2" s="423"/>
      <c r="H2" s="423"/>
      <c r="I2" s="423"/>
      <c r="J2" s="423"/>
      <c r="K2" s="352"/>
      <c r="L2" s="352"/>
      <c r="M2" s="352"/>
    </row>
    <row r="3" spans="2:13" ht="16.5" x14ac:dyDescent="0.3">
      <c r="B3" s="424" t="s">
        <v>295</v>
      </c>
      <c r="C3" s="424"/>
      <c r="D3" s="424"/>
      <c r="E3" s="424"/>
      <c r="F3" s="424"/>
      <c r="G3" s="424"/>
      <c r="H3" s="424"/>
      <c r="I3" s="424"/>
      <c r="J3" s="424"/>
      <c r="K3" s="353"/>
      <c r="L3" s="353"/>
      <c r="M3" s="353"/>
    </row>
    <row r="4" spans="2:13" x14ac:dyDescent="0.25">
      <c r="B4" s="51"/>
      <c r="C4" s="406"/>
      <c r="D4" s="406"/>
      <c r="E4" s="406"/>
      <c r="F4" s="406"/>
      <c r="G4" s="406"/>
      <c r="H4" s="406"/>
      <c r="I4" s="406"/>
      <c r="J4" s="124"/>
      <c r="K4" s="51"/>
      <c r="L4" s="51"/>
      <c r="M4" s="51"/>
    </row>
    <row r="5" spans="2:13" x14ac:dyDescent="0.25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</row>
    <row r="6" spans="2:13" ht="15.75" thickBot="1" x14ac:dyDescent="0.3"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</row>
    <row r="7" spans="2:13" ht="16.5" thickTop="1" thickBot="1" x14ac:dyDescent="0.3">
      <c r="B7" s="177" t="s">
        <v>91</v>
      </c>
      <c r="C7" s="177" t="s">
        <v>0</v>
      </c>
      <c r="D7" s="177"/>
      <c r="E7" s="177" t="s">
        <v>90</v>
      </c>
      <c r="F7" s="177" t="s">
        <v>1</v>
      </c>
      <c r="G7" s="55"/>
      <c r="H7" s="177" t="s">
        <v>91</v>
      </c>
      <c r="I7" s="177" t="s">
        <v>0</v>
      </c>
      <c r="J7" s="177"/>
      <c r="K7" s="177"/>
      <c r="L7" s="177" t="s">
        <v>90</v>
      </c>
      <c r="M7" s="177" t="s">
        <v>1</v>
      </c>
    </row>
    <row r="8" spans="2:13" ht="15.75" thickTop="1" x14ac:dyDescent="0.25">
      <c r="B8" s="107"/>
      <c r="C8" s="107"/>
      <c r="D8" s="107"/>
      <c r="E8" s="107"/>
      <c r="F8" s="107"/>
      <c r="G8" s="55"/>
      <c r="H8" s="107"/>
      <c r="I8" s="107"/>
      <c r="J8" s="107"/>
      <c r="K8" s="107"/>
      <c r="L8" s="107"/>
      <c r="M8" s="107"/>
    </row>
    <row r="9" spans="2:13" ht="16.5" thickBot="1" x14ac:dyDescent="0.3">
      <c r="B9" s="84">
        <v>2</v>
      </c>
      <c r="C9" s="88" t="s">
        <v>2</v>
      </c>
      <c r="D9" s="85"/>
      <c r="E9" s="86"/>
      <c r="F9" s="86"/>
      <c r="G9" s="87"/>
      <c r="H9" s="84">
        <v>4</v>
      </c>
      <c r="I9" s="88" t="s">
        <v>3</v>
      </c>
      <c r="J9" s="88"/>
      <c r="K9" s="88"/>
      <c r="L9" s="85"/>
      <c r="M9" s="85"/>
    </row>
    <row r="10" spans="2:13" ht="16.5" thickTop="1" x14ac:dyDescent="0.25">
      <c r="B10" s="146"/>
      <c r="C10" s="147"/>
      <c r="D10" s="148"/>
      <c r="E10" s="89"/>
      <c r="F10" s="89"/>
      <c r="G10" s="87"/>
      <c r="H10" s="146"/>
      <c r="I10" s="147"/>
      <c r="J10" s="147"/>
      <c r="K10" s="147"/>
      <c r="L10" s="148"/>
      <c r="M10" s="148"/>
    </row>
    <row r="11" spans="2:13" ht="15.95" customHeight="1" thickBot="1" x14ac:dyDescent="0.3">
      <c r="B11" s="231">
        <v>21</v>
      </c>
      <c r="C11" s="231" t="s">
        <v>102</v>
      </c>
      <c r="D11" s="232"/>
      <c r="E11" s="264"/>
      <c r="F11" s="264">
        <f>+E12+E41+E46+E35</f>
        <v>52354.759999999995</v>
      </c>
      <c r="G11" s="235"/>
      <c r="H11" s="231">
        <v>41</v>
      </c>
      <c r="I11" s="231" t="s">
        <v>108</v>
      </c>
      <c r="J11" s="231"/>
      <c r="K11" s="231"/>
      <c r="L11" s="232"/>
      <c r="M11" s="264">
        <f>SUM(L12:L21)</f>
        <v>49354.66</v>
      </c>
    </row>
    <row r="12" spans="2:13" ht="15.95" customHeight="1" x14ac:dyDescent="0.25">
      <c r="B12" s="94">
        <v>211</v>
      </c>
      <c r="C12" s="95" t="s">
        <v>87</v>
      </c>
      <c r="D12" s="95"/>
      <c r="E12" s="93">
        <f>+D16+D19+D22+D26+D30</f>
        <v>13600.640000000001</v>
      </c>
      <c r="G12" s="64"/>
      <c r="H12" s="94">
        <v>412</v>
      </c>
      <c r="I12" s="95" t="s">
        <v>109</v>
      </c>
      <c r="J12" s="95"/>
      <c r="K12" s="95"/>
      <c r="L12" s="93">
        <f>SUM(K15:K18)</f>
        <v>4456.18</v>
      </c>
    </row>
    <row r="13" spans="2:13" ht="15.95" customHeight="1" x14ac:dyDescent="0.25">
      <c r="B13" s="60"/>
      <c r="C13" s="133" t="s">
        <v>197</v>
      </c>
      <c r="D13" s="61"/>
      <c r="E13" s="62"/>
      <c r="F13" s="63"/>
      <c r="G13" s="64"/>
      <c r="H13" s="60"/>
      <c r="I13" s="133" t="s">
        <v>227</v>
      </c>
      <c r="J13" s="133"/>
      <c r="K13" s="61"/>
      <c r="L13" s="105"/>
      <c r="M13" s="63"/>
    </row>
    <row r="14" spans="2:13" ht="15.95" customHeight="1" x14ac:dyDescent="0.25">
      <c r="B14" s="60"/>
      <c r="C14" s="133" t="s">
        <v>166</v>
      </c>
      <c r="D14" s="61"/>
      <c r="E14" s="62"/>
      <c r="F14" s="63"/>
      <c r="G14" s="64"/>
      <c r="I14" s="133" t="s">
        <v>228</v>
      </c>
      <c r="M14" s="67"/>
    </row>
    <row r="15" spans="2:13" ht="15.95" customHeight="1" x14ac:dyDescent="0.25">
      <c r="B15" s="66">
        <v>21109</v>
      </c>
      <c r="C15" s="67" t="s">
        <v>4</v>
      </c>
      <c r="D15" s="68"/>
      <c r="E15" s="71"/>
      <c r="F15" s="68"/>
      <c r="G15" s="64"/>
      <c r="H15" s="329">
        <v>41201</v>
      </c>
      <c r="I15" s="68" t="s">
        <v>264</v>
      </c>
      <c r="K15" s="74">
        <f>'E.Situacion Finan.'!J11</f>
        <v>0</v>
      </c>
      <c r="M15" s="67"/>
    </row>
    <row r="16" spans="2:13" ht="15.95" customHeight="1" x14ac:dyDescent="0.25">
      <c r="B16" s="108">
        <v>21109001</v>
      </c>
      <c r="C16" s="154" t="s">
        <v>92</v>
      </c>
      <c r="D16" s="331">
        <f>'E.Situacion Finan.'!D12</f>
        <v>51.86</v>
      </c>
      <c r="E16" s="82"/>
      <c r="F16" s="71"/>
      <c r="G16" s="64"/>
      <c r="H16" s="329">
        <v>41201</v>
      </c>
      <c r="I16" s="68" t="s">
        <v>224</v>
      </c>
      <c r="K16" s="74">
        <f>+'E.Situacion Finan.'!J12</f>
        <v>3890.92</v>
      </c>
    </row>
    <row r="17" spans="2:12" ht="15.95" customHeight="1" x14ac:dyDescent="0.25">
      <c r="B17" s="152"/>
      <c r="C17" s="76"/>
      <c r="D17" s="74"/>
      <c r="E17" s="82"/>
      <c r="F17" s="71"/>
      <c r="G17" s="64"/>
      <c r="H17" s="108">
        <v>41251</v>
      </c>
      <c r="I17" s="68" t="s">
        <v>274</v>
      </c>
      <c r="J17" s="68"/>
      <c r="K17" s="74">
        <f>+'E.Situacion Finan.'!J13</f>
        <v>0</v>
      </c>
    </row>
    <row r="18" spans="2:12" ht="15.95" customHeight="1" x14ac:dyDescent="0.25">
      <c r="B18" s="152"/>
      <c r="C18" s="68"/>
      <c r="D18" s="74"/>
      <c r="E18" s="82"/>
      <c r="F18" s="71"/>
      <c r="G18" s="64"/>
      <c r="H18" s="387">
        <v>41254</v>
      </c>
      <c r="I18" s="68" t="s">
        <v>80</v>
      </c>
      <c r="J18" s="68"/>
      <c r="K18" s="72">
        <f>+'E.Situacion Finan.'!J14</f>
        <v>565.26</v>
      </c>
    </row>
    <row r="19" spans="2:12" ht="15.95" customHeight="1" x14ac:dyDescent="0.25">
      <c r="B19" s="108">
        <v>21109001</v>
      </c>
      <c r="C19" s="343" t="s">
        <v>93</v>
      </c>
      <c r="D19" s="331">
        <f>'E.Situacion Finan.'!D13:D13</f>
        <v>13548.78</v>
      </c>
      <c r="E19" s="82"/>
      <c r="F19" s="71"/>
      <c r="G19" s="64"/>
    </row>
    <row r="20" spans="2:12" ht="15.95" customHeight="1" x14ac:dyDescent="0.25">
      <c r="B20" s="152"/>
      <c r="C20" s="76"/>
      <c r="D20" s="360"/>
      <c r="E20" s="82"/>
      <c r="F20" s="71"/>
      <c r="G20" s="64"/>
    </row>
    <row r="21" spans="2:12" ht="15.95" customHeight="1" x14ac:dyDescent="0.25">
      <c r="C21" s="76"/>
      <c r="D21" s="74"/>
      <c r="E21" s="82"/>
      <c r="F21" s="71"/>
      <c r="G21" s="64"/>
      <c r="H21" s="94">
        <v>413</v>
      </c>
      <c r="I21" s="95" t="s">
        <v>111</v>
      </c>
      <c r="J21" s="95"/>
      <c r="K21" s="95"/>
      <c r="L21" s="98">
        <f>L26+L37+L43+L48</f>
        <v>44898.48</v>
      </c>
    </row>
    <row r="22" spans="2:12" ht="15.95" customHeight="1" x14ac:dyDescent="0.25">
      <c r="B22" s="108">
        <v>21109001</v>
      </c>
      <c r="C22" s="154" t="s">
        <v>94</v>
      </c>
      <c r="D22" s="305">
        <f>'E.Situacion Finan.'!D14</f>
        <v>0</v>
      </c>
      <c r="F22" s="71"/>
      <c r="G22" s="64"/>
      <c r="I22" s="133" t="s">
        <v>174</v>
      </c>
    </row>
    <row r="23" spans="2:12" ht="15.95" customHeight="1" x14ac:dyDescent="0.25">
      <c r="C23" s="64" t="s">
        <v>220</v>
      </c>
      <c r="F23" s="71"/>
      <c r="G23" s="64"/>
      <c r="I23" s="133" t="s">
        <v>175</v>
      </c>
    </row>
    <row r="24" spans="2:12" ht="15.95" customHeight="1" x14ac:dyDescent="0.25">
      <c r="C24" s="64" t="s">
        <v>221</v>
      </c>
      <c r="F24" s="71"/>
      <c r="G24" s="64"/>
    </row>
    <row r="25" spans="2:12" ht="15.95" customHeight="1" x14ac:dyDescent="0.25">
      <c r="F25" s="71"/>
      <c r="G25" s="64"/>
    </row>
    <row r="26" spans="2:12" ht="15.95" customHeight="1" x14ac:dyDescent="0.25">
      <c r="B26" s="330">
        <v>21109001</v>
      </c>
      <c r="C26" s="154" t="s">
        <v>229</v>
      </c>
      <c r="D26" s="305">
        <f>+'E.Situacion Finan.'!D15</f>
        <v>0</v>
      </c>
      <c r="F26" s="71"/>
      <c r="G26" s="64"/>
      <c r="H26" s="323">
        <v>41351</v>
      </c>
      <c r="I26" s="324" t="s">
        <v>15</v>
      </c>
      <c r="J26" s="325"/>
      <c r="K26" s="38"/>
      <c r="L26" s="326">
        <f>SUM(K27:K29)</f>
        <v>12765.61</v>
      </c>
    </row>
    <row r="27" spans="2:12" ht="15.95" customHeight="1" x14ac:dyDescent="0.25">
      <c r="C27" s="64" t="s">
        <v>230</v>
      </c>
      <c r="F27" s="71"/>
      <c r="G27" s="64"/>
      <c r="H27" s="151"/>
      <c r="I27" s="68" t="s">
        <v>215</v>
      </c>
      <c r="J27" s="68"/>
      <c r="K27" s="69">
        <f>'E.Situacion Finan.'!J19</f>
        <v>12765.61</v>
      </c>
      <c r="L27" s="62"/>
    </row>
    <row r="28" spans="2:12" ht="15.95" customHeight="1" x14ac:dyDescent="0.25">
      <c r="C28" s="64" t="s">
        <v>231</v>
      </c>
      <c r="F28" s="71"/>
      <c r="G28" s="64"/>
      <c r="H28" s="151"/>
      <c r="I28" s="68" t="s">
        <v>216</v>
      </c>
      <c r="J28" s="68"/>
      <c r="K28" s="69"/>
      <c r="L28" s="62"/>
    </row>
    <row r="29" spans="2:12" ht="15.95" customHeight="1" x14ac:dyDescent="0.25">
      <c r="F29" s="71"/>
      <c r="G29" s="64"/>
      <c r="H29" s="151"/>
      <c r="I29" s="68" t="s">
        <v>217</v>
      </c>
      <c r="K29" s="72"/>
      <c r="L29" s="62"/>
    </row>
    <row r="30" spans="2:12" ht="15.95" customHeight="1" x14ac:dyDescent="0.25">
      <c r="B30" s="395">
        <v>21117001</v>
      </c>
      <c r="C30" s="154" t="s">
        <v>285</v>
      </c>
      <c r="D30" s="331">
        <f>'E.Situacion Finan.'!D16</f>
        <v>0</v>
      </c>
      <c r="F30" s="71"/>
      <c r="G30" s="64"/>
      <c r="H30" s="151"/>
      <c r="I30" s="68"/>
      <c r="K30" s="74"/>
      <c r="L30" s="62"/>
    </row>
    <row r="31" spans="2:12" ht="15.95" customHeight="1" x14ac:dyDescent="0.25">
      <c r="C31" s="64" t="s">
        <v>286</v>
      </c>
      <c r="F31" s="71"/>
      <c r="G31" s="64"/>
      <c r="H31" s="151"/>
      <c r="I31" s="68"/>
      <c r="K31" s="74"/>
      <c r="L31" s="62"/>
    </row>
    <row r="32" spans="2:12" ht="15.95" customHeight="1" x14ac:dyDescent="0.25">
      <c r="C32" s="64" t="s">
        <v>288</v>
      </c>
      <c r="F32" s="71"/>
      <c r="G32" s="64"/>
      <c r="H32" s="151"/>
      <c r="I32" s="68"/>
      <c r="K32" s="74"/>
      <c r="L32" s="62"/>
    </row>
    <row r="33" spans="2:12" ht="15.95" customHeight="1" x14ac:dyDescent="0.25">
      <c r="C33" s="64" t="s">
        <v>287</v>
      </c>
      <c r="F33" s="71"/>
      <c r="G33" s="64"/>
      <c r="H33" s="151"/>
      <c r="I33" s="68"/>
      <c r="K33" s="74"/>
      <c r="L33" s="62"/>
    </row>
    <row r="34" spans="2:12" ht="15.95" customHeight="1" x14ac:dyDescent="0.25">
      <c r="F34" s="71"/>
      <c r="G34" s="64"/>
      <c r="H34" s="151"/>
      <c r="I34" s="68"/>
      <c r="K34" s="74"/>
      <c r="L34" s="62"/>
    </row>
    <row r="35" spans="2:12" ht="15.95" customHeight="1" x14ac:dyDescent="0.25">
      <c r="B35" s="94">
        <v>211</v>
      </c>
      <c r="C35" s="95" t="s">
        <v>223</v>
      </c>
      <c r="D35" s="97"/>
      <c r="E35" s="98">
        <f>SUM(D39)</f>
        <v>3890.92</v>
      </c>
      <c r="F35" s="71"/>
      <c r="G35" s="64"/>
      <c r="H35" s="151"/>
      <c r="I35" s="68"/>
      <c r="K35" s="74">
        <v>0</v>
      </c>
      <c r="L35" s="62"/>
    </row>
    <row r="36" spans="2:12" ht="15.95" customHeight="1" x14ac:dyDescent="0.25">
      <c r="B36" s="60"/>
      <c r="C36" s="133" t="s">
        <v>226</v>
      </c>
      <c r="D36" s="80"/>
      <c r="E36" s="105"/>
      <c r="F36" s="71"/>
      <c r="G36" s="64"/>
    </row>
    <row r="37" spans="2:12" ht="15.95" customHeight="1" x14ac:dyDescent="0.25">
      <c r="B37" s="60"/>
      <c r="C37" s="133" t="s">
        <v>245</v>
      </c>
      <c r="D37" s="80"/>
      <c r="E37" s="105"/>
      <c r="F37" s="71"/>
      <c r="G37" s="64"/>
      <c r="H37" s="323">
        <v>41354</v>
      </c>
      <c r="I37" s="324" t="s">
        <v>110</v>
      </c>
      <c r="J37" s="325"/>
      <c r="K37" s="38"/>
      <c r="L37" s="326">
        <f>SUM(K38:K40)</f>
        <v>28854.52</v>
      </c>
    </row>
    <row r="38" spans="2:12" ht="15.95" customHeight="1" x14ac:dyDescent="0.25">
      <c r="B38" s="60"/>
      <c r="C38" s="133" t="s">
        <v>258</v>
      </c>
      <c r="D38" s="80"/>
      <c r="E38" s="105"/>
      <c r="F38" s="71"/>
      <c r="G38" s="64"/>
      <c r="I38" s="68" t="s">
        <v>215</v>
      </c>
      <c r="K38" s="69">
        <f>'E.Situacion Finan.'!J20</f>
        <v>28854.52</v>
      </c>
    </row>
    <row r="39" spans="2:12" ht="15.95" customHeight="1" x14ac:dyDescent="0.25">
      <c r="B39" s="329">
        <v>21151</v>
      </c>
      <c r="C39" s="68" t="s">
        <v>225</v>
      </c>
      <c r="D39" s="75">
        <f>+'E.Situacion Finan.'!E18</f>
        <v>3890.92</v>
      </c>
      <c r="E39" s="67"/>
      <c r="F39" s="71"/>
      <c r="G39" s="64"/>
      <c r="I39" s="68" t="s">
        <v>216</v>
      </c>
      <c r="K39" s="69">
        <v>0</v>
      </c>
    </row>
    <row r="40" spans="2:12" ht="15.95" customHeight="1" x14ac:dyDescent="0.25">
      <c r="F40" s="71"/>
      <c r="G40" s="64"/>
      <c r="I40" s="68" t="s">
        <v>257</v>
      </c>
      <c r="K40" s="72">
        <v>0</v>
      </c>
    </row>
    <row r="41" spans="2:12" ht="15.95" customHeight="1" x14ac:dyDescent="0.25">
      <c r="B41" s="94">
        <v>212</v>
      </c>
      <c r="C41" s="95" t="s">
        <v>88</v>
      </c>
      <c r="D41" s="97"/>
      <c r="E41" s="98">
        <f>SUM(D44)</f>
        <v>3000</v>
      </c>
      <c r="F41" s="71"/>
      <c r="G41" s="64"/>
      <c r="I41" s="68"/>
      <c r="K41" s="74"/>
    </row>
    <row r="42" spans="2:12" ht="15.95" customHeight="1" x14ac:dyDescent="0.25">
      <c r="B42" s="60"/>
      <c r="C42" s="133" t="s">
        <v>167</v>
      </c>
      <c r="D42" s="80"/>
      <c r="E42" s="105"/>
      <c r="F42" s="71"/>
      <c r="G42" s="64"/>
      <c r="I42" s="68"/>
      <c r="K42" s="74"/>
    </row>
    <row r="43" spans="2:12" ht="15.95" customHeight="1" x14ac:dyDescent="0.25">
      <c r="B43" s="60"/>
      <c r="C43" s="133" t="s">
        <v>281</v>
      </c>
      <c r="D43" s="80"/>
      <c r="E43" s="105"/>
      <c r="F43" s="71"/>
      <c r="G43" s="64"/>
      <c r="H43" s="323">
        <v>41355</v>
      </c>
      <c r="I43" s="324" t="s">
        <v>58</v>
      </c>
      <c r="J43" s="325"/>
      <c r="K43" s="38"/>
      <c r="L43" s="327">
        <f>SUM(K44:K46)</f>
        <v>0</v>
      </c>
    </row>
    <row r="44" spans="2:12" ht="15.95" customHeight="1" x14ac:dyDescent="0.25">
      <c r="B44" s="108">
        <v>21201</v>
      </c>
      <c r="C44" s="68" t="s">
        <v>11</v>
      </c>
      <c r="D44" s="75">
        <f>'E.Situacion Finan.'!D21</f>
        <v>3000</v>
      </c>
      <c r="E44" s="67"/>
      <c r="F44" s="71"/>
      <c r="G44" s="64"/>
      <c r="I44" s="68" t="s">
        <v>215</v>
      </c>
      <c r="K44" s="69">
        <f>'E.Situacion Finan.'!J21</f>
        <v>0</v>
      </c>
    </row>
    <row r="45" spans="2:12" ht="15.95" customHeight="1" x14ac:dyDescent="0.25">
      <c r="F45" s="71"/>
      <c r="G45" s="64"/>
      <c r="I45" s="68" t="s">
        <v>216</v>
      </c>
      <c r="K45" s="69">
        <v>0</v>
      </c>
    </row>
    <row r="46" spans="2:12" ht="15.95" customHeight="1" x14ac:dyDescent="0.25">
      <c r="B46" s="94">
        <v>213</v>
      </c>
      <c r="C46" s="95" t="s">
        <v>89</v>
      </c>
      <c r="D46" s="96"/>
      <c r="E46" s="93">
        <f>SUM(D50:D51)</f>
        <v>31863.200000000001</v>
      </c>
      <c r="F46" s="71"/>
      <c r="G46" s="64"/>
      <c r="I46" s="68" t="s">
        <v>257</v>
      </c>
      <c r="K46" s="72">
        <v>0</v>
      </c>
    </row>
    <row r="47" spans="2:12" ht="15.95" customHeight="1" x14ac:dyDescent="0.25">
      <c r="B47" s="60"/>
      <c r="C47" s="133" t="s">
        <v>168</v>
      </c>
      <c r="D47" s="62"/>
      <c r="E47" s="63"/>
      <c r="F47" s="71"/>
      <c r="G47" s="64"/>
      <c r="I47" s="68"/>
      <c r="K47" s="74"/>
    </row>
    <row r="48" spans="2:12" ht="15.95" customHeight="1" x14ac:dyDescent="0.25">
      <c r="C48" s="133" t="s">
        <v>169</v>
      </c>
      <c r="E48" s="74"/>
      <c r="F48" s="71"/>
      <c r="G48" s="64"/>
      <c r="H48" s="323">
        <v>41361</v>
      </c>
      <c r="I48" s="324" t="s">
        <v>26</v>
      </c>
      <c r="J48" s="325"/>
      <c r="K48" s="38"/>
      <c r="L48" s="327">
        <f>SUM(K49:K51)</f>
        <v>3278.35</v>
      </c>
    </row>
    <row r="49" spans="2:13" ht="15.95" customHeight="1" x14ac:dyDescent="0.25">
      <c r="C49" s="133" t="s">
        <v>219</v>
      </c>
      <c r="F49" s="71"/>
      <c r="G49" s="64"/>
      <c r="I49" s="68" t="s">
        <v>215</v>
      </c>
      <c r="K49" s="69">
        <f>'E.Situacion Finan.'!J22</f>
        <v>3278.35</v>
      </c>
    </row>
    <row r="50" spans="2:13" ht="15.95" customHeight="1" x14ac:dyDescent="0.25">
      <c r="B50" s="108">
        <v>21316</v>
      </c>
      <c r="C50" s="68" t="s">
        <v>143</v>
      </c>
      <c r="D50" s="328">
        <f>'E.Situacion Finan.'!D24</f>
        <v>31863.200000000001</v>
      </c>
      <c r="F50" s="71"/>
      <c r="G50" s="64"/>
      <c r="I50" s="68" t="s">
        <v>216</v>
      </c>
      <c r="K50" s="69">
        <v>0</v>
      </c>
    </row>
    <row r="51" spans="2:13" ht="15.95" customHeight="1" x14ac:dyDescent="0.25">
      <c r="B51" s="367">
        <v>21322</v>
      </c>
      <c r="C51" s="64" t="s">
        <v>143</v>
      </c>
      <c r="D51" s="134">
        <v>0</v>
      </c>
      <c r="E51" s="34"/>
      <c r="F51" s="71"/>
      <c r="G51" s="64"/>
      <c r="I51" s="68" t="s">
        <v>257</v>
      </c>
      <c r="K51" s="72">
        <v>0</v>
      </c>
    </row>
    <row r="52" spans="2:13" ht="15.95" customHeight="1" x14ac:dyDescent="0.25">
      <c r="F52" s="71"/>
      <c r="G52" s="64"/>
    </row>
    <row r="53" spans="2:13" ht="15.95" customHeight="1" thickBot="1" x14ac:dyDescent="0.3">
      <c r="B53" s="231">
        <v>22</v>
      </c>
      <c r="C53" s="231" t="s">
        <v>103</v>
      </c>
      <c r="D53" s="232"/>
      <c r="E53" s="264"/>
      <c r="F53" s="264">
        <f>SUM(E57:E61)</f>
        <v>32169.600000000006</v>
      </c>
      <c r="G53" s="64"/>
      <c r="H53" s="231">
        <v>42</v>
      </c>
      <c r="I53" s="231" t="s">
        <v>112</v>
      </c>
      <c r="J53" s="231"/>
      <c r="K53" s="231"/>
      <c r="L53" s="232"/>
      <c r="M53" s="264">
        <f>SUM(L54)</f>
        <v>0.1</v>
      </c>
    </row>
    <row r="54" spans="2:13" ht="15.95" customHeight="1" x14ac:dyDescent="0.25">
      <c r="B54" s="94">
        <v>225</v>
      </c>
      <c r="C54" s="95" t="s">
        <v>95</v>
      </c>
      <c r="D54" s="95"/>
      <c r="E54" s="93">
        <v>0</v>
      </c>
      <c r="G54" s="64"/>
      <c r="H54" s="94">
        <v>424</v>
      </c>
      <c r="I54" s="95" t="s">
        <v>113</v>
      </c>
      <c r="J54" s="95"/>
      <c r="K54" s="95"/>
      <c r="L54" s="98">
        <f>K57</f>
        <v>0.1</v>
      </c>
    </row>
    <row r="55" spans="2:13" ht="15.95" customHeight="1" x14ac:dyDescent="0.25">
      <c r="B55" s="60"/>
      <c r="C55" s="133" t="s">
        <v>170</v>
      </c>
      <c r="D55" s="61"/>
      <c r="E55" s="62"/>
      <c r="F55" s="63"/>
      <c r="G55" s="64"/>
      <c r="H55" s="60"/>
      <c r="I55" s="133" t="s">
        <v>176</v>
      </c>
      <c r="J55" s="133"/>
      <c r="K55" s="61"/>
      <c r="L55" s="80"/>
      <c r="M55" s="105"/>
    </row>
    <row r="56" spans="2:13" ht="15.95" customHeight="1" x14ac:dyDescent="0.25">
      <c r="C56" s="133" t="s">
        <v>280</v>
      </c>
      <c r="F56" s="63"/>
      <c r="G56" s="235"/>
      <c r="I56" s="133" t="s">
        <v>279</v>
      </c>
      <c r="J56" s="133"/>
      <c r="M56" s="71"/>
    </row>
    <row r="57" spans="2:13" ht="15.95" customHeight="1" x14ac:dyDescent="0.25">
      <c r="B57" s="65">
        <v>22551</v>
      </c>
      <c r="C57" s="91" t="s">
        <v>96</v>
      </c>
      <c r="E57" s="79">
        <f>'E.Situacion Finan.'!D28</f>
        <v>0</v>
      </c>
      <c r="F57" s="63"/>
      <c r="G57" s="64"/>
      <c r="H57" s="108">
        <v>42451</v>
      </c>
      <c r="I57" s="68" t="s">
        <v>63</v>
      </c>
      <c r="J57" s="68"/>
      <c r="K57" s="74">
        <f>'E.Situacion Finan.'!J29</f>
        <v>0.1</v>
      </c>
      <c r="L57" s="74"/>
      <c r="M57" s="71"/>
    </row>
    <row r="58" spans="2:13" ht="15.95" customHeight="1" x14ac:dyDescent="0.25">
      <c r="B58" s="65"/>
      <c r="C58" s="64"/>
      <c r="D58" s="74"/>
      <c r="E58" s="62"/>
      <c r="F58" s="63"/>
      <c r="G58" s="140"/>
      <c r="I58" s="91" t="s">
        <v>154</v>
      </c>
      <c r="K58" s="74">
        <v>0</v>
      </c>
      <c r="M58" s="71"/>
    </row>
    <row r="59" spans="2:13" ht="15.95" customHeight="1" x14ac:dyDescent="0.25">
      <c r="C59" s="91"/>
      <c r="D59" s="74"/>
      <c r="G59" s="64"/>
      <c r="I59" s="91" t="s">
        <v>207</v>
      </c>
      <c r="K59" s="74">
        <v>0</v>
      </c>
    </row>
    <row r="60" spans="2:13" ht="15.95" customHeight="1" x14ac:dyDescent="0.25">
      <c r="C60" s="91"/>
      <c r="D60" s="74"/>
      <c r="G60" s="64"/>
      <c r="I60" s="91" t="s">
        <v>158</v>
      </c>
      <c r="K60" s="74">
        <v>0</v>
      </c>
    </row>
    <row r="61" spans="2:13" ht="15.95" customHeight="1" x14ac:dyDescent="0.25">
      <c r="B61" s="94">
        <v>226</v>
      </c>
      <c r="C61" s="95" t="s">
        <v>97</v>
      </c>
      <c r="D61" s="95"/>
      <c r="E61" s="93">
        <f>SUM(E65:E78)</f>
        <v>32169.600000000006</v>
      </c>
      <c r="G61" s="64"/>
      <c r="I61" s="91" t="s">
        <v>159</v>
      </c>
      <c r="K61" s="72">
        <v>0</v>
      </c>
    </row>
    <row r="62" spans="2:13" ht="15.95" customHeight="1" x14ac:dyDescent="0.25">
      <c r="B62" s="60"/>
      <c r="C62" s="133" t="s">
        <v>234</v>
      </c>
      <c r="D62" s="61"/>
      <c r="E62" s="62"/>
      <c r="G62" s="64"/>
      <c r="I62" s="91"/>
      <c r="K62" s="74"/>
    </row>
    <row r="63" spans="2:13" ht="15.95" customHeight="1" x14ac:dyDescent="0.25">
      <c r="B63" s="60"/>
      <c r="C63" s="133" t="s">
        <v>236</v>
      </c>
      <c r="D63" s="61"/>
      <c r="E63" s="62"/>
      <c r="G63" s="64"/>
      <c r="I63" s="91"/>
      <c r="K63" s="74"/>
    </row>
    <row r="64" spans="2:13" ht="15.95" customHeight="1" thickBot="1" x14ac:dyDescent="0.3">
      <c r="B64" s="60"/>
      <c r="C64" s="133" t="s">
        <v>235</v>
      </c>
      <c r="D64" s="61"/>
      <c r="E64" s="62"/>
      <c r="F64" s="63"/>
      <c r="G64" s="64"/>
      <c r="H64" s="231">
        <v>81</v>
      </c>
      <c r="I64" s="231" t="s">
        <v>114</v>
      </c>
      <c r="J64" s="231"/>
      <c r="K64" s="231"/>
      <c r="L64" s="232"/>
      <c r="M64" s="264">
        <f>SUM(L65)</f>
        <v>200825.12000000032</v>
      </c>
    </row>
    <row r="65" spans="2:13" ht="15.95" customHeight="1" x14ac:dyDescent="0.25">
      <c r="B65" s="65">
        <v>22605</v>
      </c>
      <c r="C65" s="325" t="s">
        <v>232</v>
      </c>
      <c r="D65" s="332"/>
      <c r="E65" s="333">
        <f>+'E.Situacion Finan.'!D31</f>
        <v>0</v>
      </c>
      <c r="F65" s="63"/>
      <c r="G65" s="64"/>
      <c r="H65" s="94">
        <v>811</v>
      </c>
      <c r="I65" s="95" t="s">
        <v>115</v>
      </c>
      <c r="J65" s="95"/>
      <c r="K65" s="95"/>
      <c r="L65" s="93">
        <f>L70+L84+L86+L95+M138</f>
        <v>200825.12000000032</v>
      </c>
    </row>
    <row r="66" spans="2:13" ht="15.95" customHeight="1" x14ac:dyDescent="0.25">
      <c r="B66" s="65"/>
      <c r="C66" s="325"/>
      <c r="D66" s="332"/>
      <c r="E66" s="333"/>
      <c r="F66" s="63"/>
      <c r="G66" s="64"/>
      <c r="H66" s="94"/>
      <c r="I66" s="133" t="s">
        <v>177</v>
      </c>
      <c r="L66" s="93"/>
    </row>
    <row r="67" spans="2:13" ht="15.95" customHeight="1" x14ac:dyDescent="0.25">
      <c r="B67" s="65">
        <v>22609</v>
      </c>
      <c r="C67" s="91" t="s">
        <v>269</v>
      </c>
      <c r="E67" s="42">
        <f>'E.Situacion Finan.'!D32</f>
        <v>0</v>
      </c>
      <c r="F67" s="63"/>
      <c r="G67" s="64"/>
      <c r="I67" s="133" t="s">
        <v>178</v>
      </c>
      <c r="M67" s="63"/>
    </row>
    <row r="68" spans="2:13" ht="15.95" customHeight="1" x14ac:dyDescent="0.25">
      <c r="F68" s="63"/>
      <c r="G68" s="64"/>
      <c r="I68" s="133"/>
      <c r="M68" s="63"/>
    </row>
    <row r="69" spans="2:13" ht="15.95" customHeight="1" x14ac:dyDescent="0.25">
      <c r="B69" s="65">
        <v>22615</v>
      </c>
      <c r="C69" s="91" t="s">
        <v>98</v>
      </c>
      <c r="E69" s="398">
        <f>97217.3+1746+21187.5+2034+1273.62-2550-8898.75-21187.5-3074.87</f>
        <v>87747.3</v>
      </c>
      <c r="G69" s="64"/>
      <c r="M69" s="63"/>
    </row>
    <row r="70" spans="2:13" ht="15.95" customHeight="1" x14ac:dyDescent="0.25">
      <c r="B70" s="300" t="s">
        <v>171</v>
      </c>
      <c r="C70" s="135" t="s">
        <v>75</v>
      </c>
      <c r="D70" s="41"/>
      <c r="E70" s="398">
        <v>5111.6099999999997</v>
      </c>
      <c r="G70" s="64"/>
      <c r="H70" s="108">
        <v>81103</v>
      </c>
      <c r="I70" s="41" t="s">
        <v>74</v>
      </c>
      <c r="J70" s="41"/>
      <c r="K70" s="45"/>
      <c r="L70" s="303">
        <f>+K73+K78+K84</f>
        <v>105704.47</v>
      </c>
    </row>
    <row r="71" spans="2:13" ht="15.95" customHeight="1" x14ac:dyDescent="0.25">
      <c r="B71" s="300"/>
      <c r="C71" s="15"/>
      <c r="D71" s="15"/>
      <c r="E71" s="149"/>
      <c r="G71" s="64"/>
      <c r="H71" s="60"/>
      <c r="I71" s="133" t="s">
        <v>179</v>
      </c>
      <c r="J71" s="133"/>
    </row>
    <row r="72" spans="2:13" ht="15.95" customHeight="1" x14ac:dyDescent="0.25">
      <c r="B72" s="300"/>
      <c r="C72" s="136"/>
      <c r="D72" s="136"/>
      <c r="E72" s="149"/>
      <c r="G72" s="64"/>
      <c r="I72" s="133" t="s">
        <v>180</v>
      </c>
      <c r="J72" s="133"/>
    </row>
    <row r="73" spans="2:13" ht="15.95" customHeight="1" x14ac:dyDescent="0.25">
      <c r="B73" s="308" t="s">
        <v>132</v>
      </c>
      <c r="C73" s="135" t="s">
        <v>56</v>
      </c>
      <c r="D73" s="137"/>
      <c r="E73" s="37">
        <f>SUM(D74:D76)</f>
        <v>-60689.31</v>
      </c>
      <c r="F73" s="63"/>
      <c r="G73" s="64"/>
      <c r="I73" s="33" t="s">
        <v>181</v>
      </c>
      <c r="J73" s="33"/>
      <c r="K73" s="23">
        <f>SUM(K74:K76)</f>
        <v>38176.910000000003</v>
      </c>
    </row>
    <row r="74" spans="2:13" ht="15.95" customHeight="1" x14ac:dyDescent="0.25">
      <c r="B74" s="300"/>
      <c r="C74" s="91" t="s">
        <v>99</v>
      </c>
      <c r="D74" s="74">
        <v>-59214.31</v>
      </c>
      <c r="F74" s="63"/>
      <c r="G74" s="64"/>
      <c r="I74" s="18" t="s">
        <v>36</v>
      </c>
      <c r="J74" s="18"/>
      <c r="K74" s="15">
        <v>5111.6099999999997</v>
      </c>
    </row>
    <row r="75" spans="2:13" ht="15.95" customHeight="1" x14ac:dyDescent="0.25">
      <c r="C75" s="91" t="s">
        <v>233</v>
      </c>
      <c r="D75" s="134">
        <v>0</v>
      </c>
      <c r="F75" s="63"/>
      <c r="G75" s="64"/>
      <c r="I75" s="18" t="s">
        <v>193</v>
      </c>
      <c r="K75" s="15">
        <v>25180.3</v>
      </c>
    </row>
    <row r="76" spans="2:13" ht="15.95" customHeight="1" x14ac:dyDescent="0.25">
      <c r="C76" s="91" t="s">
        <v>256</v>
      </c>
      <c r="D76" s="79">
        <v>-1475</v>
      </c>
      <c r="F76" s="63"/>
      <c r="G76" s="64"/>
      <c r="I76" s="18" t="s">
        <v>194</v>
      </c>
      <c r="K76" s="16">
        <v>7885</v>
      </c>
    </row>
    <row r="77" spans="2:13" ht="15.95" customHeight="1" x14ac:dyDescent="0.25">
      <c r="B77" s="300"/>
      <c r="C77" s="138"/>
      <c r="D77" s="139"/>
      <c r="E77" s="15"/>
      <c r="F77" s="63"/>
      <c r="G77" s="64"/>
      <c r="I77" s="18"/>
      <c r="J77" s="18"/>
      <c r="K77" s="15"/>
    </row>
    <row r="78" spans="2:13" ht="15.95" customHeight="1" x14ac:dyDescent="0.25">
      <c r="B78" s="300"/>
      <c r="C78" s="307"/>
      <c r="D78" s="340"/>
      <c r="E78" s="15"/>
      <c r="F78" s="63"/>
      <c r="G78" s="64"/>
      <c r="I78" s="33" t="s">
        <v>182</v>
      </c>
      <c r="J78" s="33"/>
      <c r="K78" s="36">
        <f>SUM(K79:K82)</f>
        <v>61022.539999999994</v>
      </c>
    </row>
    <row r="79" spans="2:13" ht="15.95" customHeight="1" thickBot="1" x14ac:dyDescent="0.3">
      <c r="B79" s="231">
        <v>23</v>
      </c>
      <c r="C79" s="231" t="s">
        <v>104</v>
      </c>
      <c r="D79" s="232"/>
      <c r="E79" s="264"/>
      <c r="F79" s="264">
        <f>SUM(D83:D89)</f>
        <v>4396.83</v>
      </c>
      <c r="G79" s="64"/>
      <c r="I79" s="25" t="s">
        <v>37</v>
      </c>
      <c r="J79" s="25"/>
      <c r="K79" s="26">
        <v>1956.8</v>
      </c>
    </row>
    <row r="80" spans="2:13" ht="15.95" customHeight="1" x14ac:dyDescent="0.25">
      <c r="B80" s="94">
        <v>231</v>
      </c>
      <c r="C80" s="95" t="s">
        <v>100</v>
      </c>
      <c r="D80" s="95"/>
      <c r="E80" s="93">
        <f>SUM(D83:D89)</f>
        <v>4396.83</v>
      </c>
      <c r="G80" s="64"/>
      <c r="I80" s="25" t="s">
        <v>33</v>
      </c>
      <c r="J80" s="25"/>
      <c r="K80" s="26">
        <f>7793.67-768-599.73-734.31-989.55</f>
        <v>4702.0800000000008</v>
      </c>
    </row>
    <row r="81" spans="1:13" ht="15.95" customHeight="1" x14ac:dyDescent="0.25">
      <c r="B81" s="60"/>
      <c r="C81" s="133" t="s">
        <v>198</v>
      </c>
      <c r="D81" s="61"/>
      <c r="E81" s="62"/>
      <c r="F81" s="63"/>
      <c r="G81" s="64"/>
      <c r="I81" s="25" t="s">
        <v>38</v>
      </c>
      <c r="J81" s="25"/>
      <c r="K81" s="26">
        <f>53684.82-1079.44-430.01-1321.71</f>
        <v>50853.659999999996</v>
      </c>
    </row>
    <row r="82" spans="1:13" ht="15.95" customHeight="1" x14ac:dyDescent="0.25">
      <c r="B82" s="60"/>
      <c r="C82" s="133" t="s">
        <v>199</v>
      </c>
      <c r="D82" s="61"/>
      <c r="E82" s="62"/>
      <c r="F82" s="63"/>
      <c r="G82" s="64"/>
      <c r="I82" s="25" t="s">
        <v>39</v>
      </c>
      <c r="J82" s="25"/>
      <c r="K82" s="27">
        <v>3510</v>
      </c>
      <c r="M82" s="63"/>
    </row>
    <row r="83" spans="1:13" ht="15.95" customHeight="1" x14ac:dyDescent="0.25">
      <c r="B83" s="156">
        <v>23101</v>
      </c>
      <c r="C83" s="68" t="s">
        <v>142</v>
      </c>
      <c r="D83" s="69">
        <f>+'E.Situacion Finan.'!D38</f>
        <v>138.5</v>
      </c>
      <c r="F83" s="71"/>
      <c r="G83" s="64"/>
      <c r="L83" s="8"/>
      <c r="M83" s="63"/>
    </row>
    <row r="84" spans="1:13" ht="15.95" customHeight="1" x14ac:dyDescent="0.25">
      <c r="B84" s="156">
        <v>23103</v>
      </c>
      <c r="C84" s="68" t="s">
        <v>66</v>
      </c>
      <c r="D84" s="69">
        <f>+'E.Situacion Finan.'!D39</f>
        <v>3.88</v>
      </c>
      <c r="F84" s="71"/>
      <c r="G84" s="64"/>
      <c r="I84" s="44" t="s">
        <v>290</v>
      </c>
      <c r="J84" s="44"/>
      <c r="K84" s="39">
        <v>6505.02</v>
      </c>
      <c r="L84" s="303"/>
    </row>
    <row r="85" spans="1:13" ht="15.95" customHeight="1" x14ac:dyDescent="0.25">
      <c r="B85" s="156">
        <v>23105</v>
      </c>
      <c r="C85" s="68" t="s">
        <v>20</v>
      </c>
      <c r="D85" s="74">
        <f>+'E.Situacion Finan.'!D40</f>
        <v>1600.15</v>
      </c>
      <c r="F85" s="71"/>
      <c r="G85" s="64"/>
    </row>
    <row r="86" spans="1:13" ht="15.95" customHeight="1" x14ac:dyDescent="0.25">
      <c r="B86" s="156">
        <v>23109</v>
      </c>
      <c r="C86" s="68" t="s">
        <v>49</v>
      </c>
      <c r="D86" s="74">
        <f>+'E.Situacion Finan.'!D41</f>
        <v>0</v>
      </c>
      <c r="F86" s="71"/>
      <c r="G86" s="64"/>
      <c r="H86" s="125">
        <v>81107</v>
      </c>
      <c r="I86" s="44" t="s">
        <v>79</v>
      </c>
      <c r="J86" s="44"/>
      <c r="K86" s="45"/>
      <c r="L86" s="39">
        <f>SUM(K87:K89)</f>
        <v>130838.25</v>
      </c>
    </row>
    <row r="87" spans="1:13" ht="15.95" customHeight="1" x14ac:dyDescent="0.25">
      <c r="B87" s="156">
        <v>23113</v>
      </c>
      <c r="C87" s="68" t="s">
        <v>19</v>
      </c>
      <c r="D87" s="74">
        <f>+'E.Situacion Finan.'!D42</f>
        <v>2296.87</v>
      </c>
      <c r="F87" s="71"/>
      <c r="G87" s="64"/>
      <c r="H87" s="60"/>
      <c r="I87" s="25" t="s">
        <v>136</v>
      </c>
      <c r="J87" s="25"/>
      <c r="K87" s="28">
        <v>62904.02</v>
      </c>
    </row>
    <row r="88" spans="1:13" ht="15.95" customHeight="1" x14ac:dyDescent="0.25">
      <c r="B88" s="156">
        <v>23115</v>
      </c>
      <c r="C88" s="68" t="s">
        <v>23</v>
      </c>
      <c r="D88" s="74">
        <f>+'E.Situacion Finan.'!D43</f>
        <v>357.43</v>
      </c>
      <c r="F88" s="71"/>
      <c r="G88" s="64"/>
      <c r="H88" s="60"/>
      <c r="I88" s="25" t="s">
        <v>33</v>
      </c>
      <c r="J88" s="25"/>
      <c r="K88" s="28">
        <f>45325.5+1380.86+12648.4+6426.69</f>
        <v>65781.45</v>
      </c>
    </row>
    <row r="89" spans="1:13" ht="15.95" customHeight="1" x14ac:dyDescent="0.25">
      <c r="B89" s="228">
        <v>23117</v>
      </c>
      <c r="C89" s="68" t="s">
        <v>165</v>
      </c>
      <c r="D89" s="72">
        <f>+'E.Situacion Finan.'!D44</f>
        <v>0</v>
      </c>
      <c r="G89" s="64"/>
      <c r="I89" s="25" t="s">
        <v>271</v>
      </c>
      <c r="J89" s="133"/>
      <c r="K89" s="383">
        <v>2152.7800000000002</v>
      </c>
    </row>
    <row r="90" spans="1:13" ht="15.95" customHeight="1" x14ac:dyDescent="0.25">
      <c r="A90" s="143"/>
      <c r="G90" s="64"/>
      <c r="I90" s="133" t="s">
        <v>183</v>
      </c>
      <c r="J90" s="133"/>
    </row>
    <row r="91" spans="1:13" ht="15.95" customHeight="1" thickBot="1" x14ac:dyDescent="0.3">
      <c r="A91" s="143"/>
      <c r="B91" s="231">
        <v>24</v>
      </c>
      <c r="C91" s="231" t="s">
        <v>105</v>
      </c>
      <c r="D91" s="232"/>
      <c r="E91" s="264"/>
      <c r="F91" s="264">
        <f>SUM(E92)</f>
        <v>129144.54999999999</v>
      </c>
      <c r="G91" s="64"/>
      <c r="I91" s="133" t="s">
        <v>272</v>
      </c>
      <c r="J91" s="133"/>
    </row>
    <row r="92" spans="1:13" ht="15.95" customHeight="1" x14ac:dyDescent="0.25">
      <c r="A92" s="143"/>
      <c r="B92" s="94">
        <v>241</v>
      </c>
      <c r="C92" s="95" t="s">
        <v>101</v>
      </c>
      <c r="D92" s="99"/>
      <c r="E92" s="63">
        <f>E96+E105+E115+E122+E127+E131+E134+E137</f>
        <v>129144.54999999999</v>
      </c>
      <c r="G92" s="64"/>
    </row>
    <row r="93" spans="1:13" ht="15.95" customHeight="1" x14ac:dyDescent="0.25">
      <c r="A93" s="143"/>
      <c r="B93" s="60"/>
      <c r="C93" s="133" t="s">
        <v>200</v>
      </c>
      <c r="D93" s="134"/>
      <c r="E93" s="46"/>
      <c r="F93" s="63"/>
      <c r="G93" s="64"/>
    </row>
    <row r="94" spans="1:13" ht="15.95" customHeight="1" x14ac:dyDescent="0.25">
      <c r="A94" s="143"/>
      <c r="B94" s="60"/>
      <c r="C94" s="133" t="s">
        <v>201</v>
      </c>
      <c r="D94" s="134"/>
      <c r="E94" s="46"/>
      <c r="F94" s="63"/>
      <c r="G94" s="64"/>
    </row>
    <row r="95" spans="1:13" ht="15.95" customHeight="1" x14ac:dyDescent="0.25">
      <c r="A95" s="143"/>
      <c r="B95" s="399"/>
      <c r="C95" s="68"/>
      <c r="D95" s="74"/>
      <c r="F95" s="71"/>
      <c r="G95" s="64"/>
      <c r="H95" s="125"/>
      <c r="I95" s="44" t="s">
        <v>32</v>
      </c>
      <c r="J95" s="44"/>
      <c r="K95" s="45"/>
      <c r="L95" s="39">
        <f>L98+L103+L107+L111+L117+L121+L125+L129+L133</f>
        <v>-10448.14999999974</v>
      </c>
    </row>
    <row r="96" spans="1:13" ht="15.95" customHeight="1" x14ac:dyDescent="0.25">
      <c r="A96" s="143"/>
      <c r="B96" s="301" t="s">
        <v>171</v>
      </c>
      <c r="C96" s="41" t="s">
        <v>135</v>
      </c>
      <c r="D96" s="41"/>
      <c r="E96" s="364">
        <f>SUM(D97:D101)</f>
        <v>21153.440000000002</v>
      </c>
      <c r="F96" s="71"/>
      <c r="G96" s="64"/>
      <c r="I96" s="133" t="s">
        <v>185</v>
      </c>
      <c r="J96" s="133"/>
    </row>
    <row r="97" spans="1:12" ht="15.95" customHeight="1" x14ac:dyDescent="0.25">
      <c r="A97" s="143"/>
      <c r="B97" s="399">
        <v>24119</v>
      </c>
      <c r="C97" s="25" t="s">
        <v>37</v>
      </c>
      <c r="D97" s="26">
        <v>1956.8</v>
      </c>
      <c r="E97" s="8"/>
      <c r="F97" s="71"/>
      <c r="G97" s="64"/>
      <c r="I97" s="133" t="s">
        <v>186</v>
      </c>
      <c r="J97" s="133"/>
    </row>
    <row r="98" spans="1:12" ht="15.95" customHeight="1" x14ac:dyDescent="0.25">
      <c r="A98" s="143"/>
      <c r="B98" s="399">
        <v>24119</v>
      </c>
      <c r="C98" s="25" t="s">
        <v>202</v>
      </c>
      <c r="D98" s="26">
        <f>7025.67-693.17</f>
        <v>6332.5</v>
      </c>
      <c r="E98" s="8"/>
      <c r="F98" s="71"/>
      <c r="G98" s="64"/>
      <c r="I98" s="144" t="s">
        <v>138</v>
      </c>
      <c r="J98" s="144"/>
      <c r="K98" s="7"/>
      <c r="L98" s="145">
        <f>+K99-K100</f>
        <v>16739.899999999994</v>
      </c>
    </row>
    <row r="99" spans="1:12" ht="15.95" customHeight="1" x14ac:dyDescent="0.25">
      <c r="A99" s="143"/>
      <c r="B99" s="399">
        <v>24119</v>
      </c>
      <c r="C99" s="25" t="s">
        <v>38</v>
      </c>
      <c r="D99" s="26">
        <f>27591.5-1877.67-1877.67-1476.59-8138.94-1356.49</f>
        <v>12864.140000000005</v>
      </c>
      <c r="E99" s="8"/>
      <c r="F99" s="71"/>
      <c r="G99" s="64"/>
      <c r="I99" s="2" t="s">
        <v>40</v>
      </c>
      <c r="J99" s="2"/>
      <c r="K99" s="15">
        <v>203606.39999999999</v>
      </c>
      <c r="L99" s="1"/>
    </row>
    <row r="100" spans="1:12" ht="15.95" customHeight="1" x14ac:dyDescent="0.25">
      <c r="A100" s="143"/>
      <c r="B100" s="399">
        <v>24119</v>
      </c>
      <c r="C100" s="25" t="s">
        <v>191</v>
      </c>
      <c r="D100" s="26">
        <v>0</v>
      </c>
      <c r="E100" s="8"/>
      <c r="F100" s="71"/>
      <c r="G100" s="64"/>
      <c r="H100" s="143" t="s">
        <v>132</v>
      </c>
      <c r="I100" s="1" t="s">
        <v>139</v>
      </c>
      <c r="J100" s="1"/>
      <c r="K100" s="16">
        <v>186866.5</v>
      </c>
      <c r="L100" s="1"/>
    </row>
    <row r="101" spans="1:12" ht="15.95" customHeight="1" x14ac:dyDescent="0.25">
      <c r="A101" s="143"/>
      <c r="B101" s="399">
        <v>24117</v>
      </c>
      <c r="C101" s="25" t="s">
        <v>39</v>
      </c>
      <c r="D101" s="27">
        <v>0</v>
      </c>
      <c r="E101" s="8"/>
      <c r="F101" s="71"/>
      <c r="G101" s="64"/>
      <c r="I101" s="1"/>
      <c r="J101" s="1"/>
      <c r="K101" s="7"/>
      <c r="L101" s="1"/>
    </row>
    <row r="102" spans="1:12" ht="15.95" customHeight="1" x14ac:dyDescent="0.25">
      <c r="A102" s="143"/>
      <c r="B102" s="400"/>
      <c r="C102" s="401"/>
      <c r="D102" s="28"/>
      <c r="E102" s="8"/>
      <c r="F102" s="71"/>
      <c r="G102" s="64"/>
      <c r="I102" s="1"/>
      <c r="J102" s="1"/>
      <c r="K102" s="7"/>
      <c r="L102" s="1"/>
    </row>
    <row r="103" spans="1:12" ht="15.95" customHeight="1" x14ac:dyDescent="0.25">
      <c r="A103" s="143"/>
      <c r="B103" s="400"/>
      <c r="C103" s="401"/>
      <c r="D103" s="28"/>
      <c r="E103" s="8"/>
      <c r="F103" s="71"/>
      <c r="G103" s="64"/>
      <c r="I103" s="144" t="s">
        <v>137</v>
      </c>
      <c r="J103" s="144"/>
      <c r="K103" s="141"/>
      <c r="L103" s="145">
        <f>+K104-K105</f>
        <v>569.19000000006054</v>
      </c>
    </row>
    <row r="104" spans="1:12" ht="15.95" customHeight="1" x14ac:dyDescent="0.25">
      <c r="A104" s="143"/>
      <c r="B104" s="17"/>
      <c r="C104" s="17"/>
      <c r="D104" s="17"/>
      <c r="G104" s="64"/>
      <c r="I104" s="2" t="s">
        <v>40</v>
      </c>
      <c r="J104" s="2"/>
      <c r="K104" s="15">
        <v>851973.41</v>
      </c>
    </row>
    <row r="105" spans="1:12" ht="15.95" customHeight="1" x14ac:dyDescent="0.25">
      <c r="A105" s="143"/>
      <c r="B105" s="301" t="s">
        <v>171</v>
      </c>
      <c r="C105" s="41" t="s">
        <v>270</v>
      </c>
      <c r="D105" s="38"/>
      <c r="E105" s="364">
        <f>SUM(D106:D113)</f>
        <v>63797.860000000008</v>
      </c>
      <c r="F105" s="71"/>
      <c r="G105" s="64"/>
      <c r="H105" s="143" t="s">
        <v>132</v>
      </c>
      <c r="I105" s="1" t="s">
        <v>139</v>
      </c>
      <c r="J105" s="1"/>
      <c r="K105" s="16">
        <v>851404.22</v>
      </c>
    </row>
    <row r="106" spans="1:12" ht="15.95" customHeight="1" x14ac:dyDescent="0.25">
      <c r="A106" s="143"/>
      <c r="B106" s="125">
        <v>24117</v>
      </c>
      <c r="C106" s="25" t="s">
        <v>133</v>
      </c>
      <c r="D106" s="28">
        <v>22382.02</v>
      </c>
      <c r="F106" s="71"/>
      <c r="G106" s="64"/>
      <c r="K106" s="17"/>
    </row>
    <row r="107" spans="1:12" ht="15.95" customHeight="1" x14ac:dyDescent="0.25">
      <c r="A107" s="143"/>
      <c r="B107" s="125">
        <v>24117</v>
      </c>
      <c r="C107" s="29" t="s">
        <v>134</v>
      </c>
      <c r="D107" s="28">
        <v>28522</v>
      </c>
      <c r="F107" s="71"/>
      <c r="G107" s="64"/>
      <c r="H107" s="108"/>
      <c r="I107" s="144" t="s">
        <v>187</v>
      </c>
      <c r="J107" s="221"/>
      <c r="K107" s="302"/>
      <c r="L107" s="303">
        <f>+K108-K109</f>
        <v>30145.810000000056</v>
      </c>
    </row>
    <row r="108" spans="1:12" ht="15.95" customHeight="1" x14ac:dyDescent="0.25">
      <c r="A108" s="143"/>
      <c r="B108" s="125">
        <v>24119</v>
      </c>
      <c r="C108" s="25" t="s">
        <v>184</v>
      </c>
      <c r="D108" s="28">
        <v>5031</v>
      </c>
      <c r="F108" s="63"/>
      <c r="G108" s="64"/>
      <c r="I108" s="2" t="s">
        <v>40</v>
      </c>
      <c r="J108" s="2"/>
      <c r="K108" s="15">
        <v>1256226.1000000001</v>
      </c>
    </row>
    <row r="109" spans="1:12" ht="15.95" customHeight="1" x14ac:dyDescent="0.25">
      <c r="A109" s="143"/>
      <c r="B109" s="306">
        <v>24119</v>
      </c>
      <c r="C109" s="25" t="s">
        <v>203</v>
      </c>
      <c r="D109" s="28">
        <v>4521</v>
      </c>
      <c r="F109" s="63"/>
      <c r="G109" s="64"/>
      <c r="H109" s="143" t="s">
        <v>132</v>
      </c>
      <c r="I109" s="1" t="s">
        <v>139</v>
      </c>
      <c r="J109" s="1"/>
      <c r="K109" s="16">
        <v>1226080.29</v>
      </c>
    </row>
    <row r="110" spans="1:12" ht="15.95" customHeight="1" x14ac:dyDescent="0.25">
      <c r="B110" s="338">
        <v>24119</v>
      </c>
      <c r="C110" s="25" t="s">
        <v>243</v>
      </c>
      <c r="D110" s="28">
        <v>1960.98</v>
      </c>
      <c r="F110" s="63"/>
      <c r="G110" s="64"/>
    </row>
    <row r="111" spans="1:12" ht="15.95" customHeight="1" x14ac:dyDescent="0.25">
      <c r="B111" s="345"/>
      <c r="C111" s="25" t="s">
        <v>255</v>
      </c>
      <c r="D111" s="28"/>
      <c r="F111" s="63"/>
      <c r="G111" s="64"/>
      <c r="H111" s="322"/>
      <c r="I111" s="144" t="s">
        <v>218</v>
      </c>
      <c r="J111" s="221"/>
      <c r="K111" s="302"/>
      <c r="L111" s="303">
        <f>+K112-K114</f>
        <v>-5674.8600000001024</v>
      </c>
    </row>
    <row r="112" spans="1:12" ht="15.95" customHeight="1" x14ac:dyDescent="0.25">
      <c r="B112" s="306"/>
      <c r="C112" s="25" t="s">
        <v>248</v>
      </c>
      <c r="D112" s="28"/>
      <c r="F112" s="63"/>
      <c r="G112" s="64"/>
      <c r="I112" s="2" t="s">
        <v>40</v>
      </c>
      <c r="J112" s="2"/>
      <c r="K112" s="15">
        <v>1310067.8899999999</v>
      </c>
    </row>
    <row r="113" spans="2:14" ht="15.95" customHeight="1" x14ac:dyDescent="0.25">
      <c r="B113" s="382">
        <v>24119</v>
      </c>
      <c r="C113" s="25" t="s">
        <v>38</v>
      </c>
      <c r="D113" s="27">
        <v>1380.86</v>
      </c>
      <c r="F113" s="63"/>
      <c r="G113" s="64"/>
      <c r="I113" s="2"/>
      <c r="J113" s="2"/>
      <c r="K113" s="15"/>
    </row>
    <row r="114" spans="2:14" ht="15.95" customHeight="1" x14ac:dyDescent="0.25">
      <c r="B114" s="125"/>
      <c r="F114" s="71"/>
      <c r="G114" s="64"/>
      <c r="H114" s="143" t="s">
        <v>132</v>
      </c>
      <c r="I114" s="1" t="s">
        <v>139</v>
      </c>
      <c r="J114" s="1"/>
      <c r="K114" s="16">
        <v>1315742.75</v>
      </c>
    </row>
    <row r="115" spans="2:14" ht="15.95" customHeight="1" x14ac:dyDescent="0.25">
      <c r="B115" s="301" t="s">
        <v>171</v>
      </c>
      <c r="C115" s="40" t="s">
        <v>172</v>
      </c>
      <c r="D115" s="47"/>
      <c r="E115" s="365">
        <f>SUM(D116:D120)</f>
        <v>313268.17</v>
      </c>
      <c r="F115" s="71"/>
      <c r="G115" s="140"/>
      <c r="N115" s="90"/>
    </row>
    <row r="116" spans="2:14" ht="15.95" customHeight="1" x14ac:dyDescent="0.25">
      <c r="B116" s="334">
        <v>24117</v>
      </c>
      <c r="C116" s="29" t="s">
        <v>237</v>
      </c>
      <c r="D116" s="28">
        <v>26674.5</v>
      </c>
      <c r="E116" s="24"/>
      <c r="F116" s="71"/>
      <c r="G116" s="64"/>
      <c r="N116" s="106"/>
    </row>
    <row r="117" spans="2:14" ht="15.95" customHeight="1" x14ac:dyDescent="0.25">
      <c r="B117" s="125">
        <v>24119</v>
      </c>
      <c r="C117" s="25" t="s">
        <v>37</v>
      </c>
      <c r="D117" s="28">
        <f>2670</f>
        <v>2670</v>
      </c>
      <c r="E117" s="24"/>
      <c r="F117" s="71"/>
      <c r="G117" s="64"/>
      <c r="H117" s="341"/>
      <c r="I117" s="144" t="s">
        <v>246</v>
      </c>
      <c r="J117" s="221"/>
      <c r="K117" s="302"/>
      <c r="L117" s="303">
        <f>+K118-K119</f>
        <v>29584.280000000028</v>
      </c>
      <c r="N117" s="106"/>
    </row>
    <row r="118" spans="2:14" ht="15.95" customHeight="1" x14ac:dyDescent="0.25">
      <c r="B118" s="125">
        <v>24119</v>
      </c>
      <c r="C118" s="8" t="s">
        <v>202</v>
      </c>
      <c r="D118" s="28">
        <f>71934.95+838.19+1991.88+1104.73-2565.19-9895.32+1593+1500</f>
        <v>66502.239999999991</v>
      </c>
      <c r="E118" s="8"/>
      <c r="F118" s="71"/>
      <c r="G118" s="64"/>
      <c r="I118" s="2" t="s">
        <v>40</v>
      </c>
      <c r="J118" s="2"/>
      <c r="K118" s="15">
        <v>1375265.76</v>
      </c>
      <c r="N118" s="106"/>
    </row>
    <row r="119" spans="2:14" ht="15.95" customHeight="1" x14ac:dyDescent="0.25">
      <c r="B119" s="125">
        <v>24119</v>
      </c>
      <c r="C119" s="25" t="s">
        <v>38</v>
      </c>
      <c r="D119" s="15">
        <f>203792.75+4777.87-4777.87+4496+2248+2248+856.54+10445.28-10957.9+2435.06+910.86</f>
        <v>216474.59</v>
      </c>
      <c r="E119" s="8"/>
      <c r="F119" s="71"/>
      <c r="G119" s="64"/>
      <c r="H119" s="143" t="s">
        <v>132</v>
      </c>
      <c r="I119" s="1" t="s">
        <v>139</v>
      </c>
      <c r="J119" s="1"/>
      <c r="K119" s="16">
        <v>1345681.48</v>
      </c>
    </row>
    <row r="120" spans="2:14" ht="15.95" customHeight="1" x14ac:dyDescent="0.25">
      <c r="B120" s="304">
        <v>24119</v>
      </c>
      <c r="C120" s="25" t="s">
        <v>191</v>
      </c>
      <c r="D120" s="16">
        <v>946.84</v>
      </c>
      <c r="F120" s="396"/>
      <c r="G120" s="64"/>
    </row>
    <row r="121" spans="2:14" ht="15.95" customHeight="1" x14ac:dyDescent="0.25">
      <c r="B121" s="388"/>
      <c r="C121" s="25"/>
      <c r="D121" s="15"/>
      <c r="G121" s="64"/>
      <c r="I121" s="144" t="s">
        <v>273</v>
      </c>
      <c r="L121" s="303">
        <f>K122-K123</f>
        <v>-10326.270000000019</v>
      </c>
    </row>
    <row r="122" spans="2:14" ht="15.95" customHeight="1" x14ac:dyDescent="0.3">
      <c r="B122" s="301" t="s">
        <v>171</v>
      </c>
      <c r="C122" s="41" t="s">
        <v>267</v>
      </c>
      <c r="D122" s="38"/>
      <c r="E122" s="379">
        <f>D123+D124+D125</f>
        <v>28687.420000000002</v>
      </c>
      <c r="G122" s="64"/>
      <c r="I122" s="2" t="s">
        <v>40</v>
      </c>
      <c r="J122" s="2"/>
      <c r="K122" s="15">
        <v>1369028.65</v>
      </c>
    </row>
    <row r="123" spans="2:14" ht="15.95" customHeight="1" x14ac:dyDescent="0.25">
      <c r="B123" s="377">
        <v>24119</v>
      </c>
      <c r="C123" s="25" t="s">
        <v>37</v>
      </c>
      <c r="D123" s="380">
        <v>645</v>
      </c>
      <c r="E123" s="157"/>
      <c r="G123" s="64"/>
      <c r="H123" s="143" t="s">
        <v>132</v>
      </c>
      <c r="I123" s="1" t="s">
        <v>139</v>
      </c>
      <c r="J123" s="1"/>
      <c r="K123" s="16">
        <v>1379354.92</v>
      </c>
    </row>
    <row r="124" spans="2:14" ht="15.95" customHeight="1" x14ac:dyDescent="0.25">
      <c r="B124" s="377">
        <v>24119</v>
      </c>
      <c r="C124" s="8" t="s">
        <v>202</v>
      </c>
      <c r="D124" s="380">
        <v>21378.79</v>
      </c>
      <c r="G124" s="64"/>
      <c r="H124" s="143"/>
      <c r="I124" s="1"/>
      <c r="J124" s="1"/>
      <c r="K124" s="15"/>
    </row>
    <row r="125" spans="2:14" ht="15.95" customHeight="1" x14ac:dyDescent="0.25">
      <c r="B125" s="377">
        <v>24119</v>
      </c>
      <c r="C125" s="25" t="s">
        <v>38</v>
      </c>
      <c r="D125" s="339">
        <v>6663.63</v>
      </c>
      <c r="E125" s="375"/>
      <c r="G125" s="64"/>
      <c r="I125" s="144" t="s">
        <v>282</v>
      </c>
      <c r="L125" s="303">
        <f>K126-K127</f>
        <v>-5725.1699999999255</v>
      </c>
    </row>
    <row r="126" spans="2:14" ht="15.95" customHeight="1" x14ac:dyDescent="0.25">
      <c r="B126" s="234"/>
      <c r="C126" s="234"/>
      <c r="D126" s="371"/>
      <c r="E126" s="375"/>
      <c r="G126" s="64"/>
      <c r="I126" s="2" t="s">
        <v>40</v>
      </c>
      <c r="J126" s="2"/>
      <c r="K126" s="15">
        <v>1427787.87</v>
      </c>
    </row>
    <row r="127" spans="2:14" ht="15.95" customHeight="1" x14ac:dyDescent="0.3">
      <c r="B127" s="301" t="s">
        <v>171</v>
      </c>
      <c r="C127" s="41" t="s">
        <v>268</v>
      </c>
      <c r="D127" s="38"/>
      <c r="E127" s="379">
        <f>D128+D129+D130</f>
        <v>13799.99</v>
      </c>
      <c r="G127" s="64"/>
      <c r="H127" s="143" t="s">
        <v>132</v>
      </c>
      <c r="I127" s="1" t="s">
        <v>139</v>
      </c>
      <c r="J127" s="1"/>
      <c r="K127" s="16">
        <v>1433513.04</v>
      </c>
    </row>
    <row r="128" spans="2:14" ht="15.95" customHeight="1" x14ac:dyDescent="0.25">
      <c r="B128" s="381">
        <v>24117</v>
      </c>
      <c r="C128" s="29" t="s">
        <v>237</v>
      </c>
      <c r="D128" s="380">
        <v>12000</v>
      </c>
      <c r="E128" s="157"/>
      <c r="G128" s="64"/>
    </row>
    <row r="129" spans="2:13" ht="15.95" customHeight="1" x14ac:dyDescent="0.25">
      <c r="B129" s="381">
        <v>24119</v>
      </c>
      <c r="C129" s="8" t="s">
        <v>202</v>
      </c>
      <c r="D129" s="380">
        <v>1799.99</v>
      </c>
      <c r="E129" s="375"/>
      <c r="G129" s="235"/>
      <c r="I129" s="144" t="s">
        <v>283</v>
      </c>
      <c r="L129" s="303">
        <f>K130-K131</f>
        <v>-33983.34999999986</v>
      </c>
    </row>
    <row r="130" spans="2:13" ht="15.95" customHeight="1" x14ac:dyDescent="0.25">
      <c r="B130" s="234"/>
      <c r="C130" s="234"/>
      <c r="D130" s="371"/>
      <c r="E130" s="375"/>
      <c r="F130" s="71"/>
      <c r="G130" s="64"/>
      <c r="I130" s="2" t="s">
        <v>40</v>
      </c>
      <c r="J130" s="2"/>
      <c r="K130" s="15">
        <v>1405983.34</v>
      </c>
    </row>
    <row r="131" spans="2:13" ht="15.95" customHeight="1" x14ac:dyDescent="0.3">
      <c r="B131" s="301" t="s">
        <v>171</v>
      </c>
      <c r="C131" s="41" t="s">
        <v>275</v>
      </c>
      <c r="D131" s="38"/>
      <c r="E131" s="379">
        <f>D132</f>
        <v>12648.4</v>
      </c>
      <c r="F131" s="71"/>
      <c r="G131" s="64"/>
      <c r="H131" s="143" t="s">
        <v>132</v>
      </c>
      <c r="I131" s="1" t="s">
        <v>139</v>
      </c>
      <c r="J131" s="1"/>
      <c r="K131" s="16">
        <v>1439966.69</v>
      </c>
    </row>
    <row r="132" spans="2:13" ht="15.95" customHeight="1" x14ac:dyDescent="0.25">
      <c r="B132" s="384">
        <v>24119</v>
      </c>
      <c r="C132" s="8" t="s">
        <v>202</v>
      </c>
      <c r="D132" s="380">
        <v>12648.4</v>
      </c>
      <c r="E132" s="375"/>
      <c r="G132" s="64"/>
    </row>
    <row r="133" spans="2:13" ht="15.95" customHeight="1" x14ac:dyDescent="0.25">
      <c r="B133" s="384"/>
      <c r="C133" s="8"/>
      <c r="D133" s="380"/>
      <c r="E133" s="375"/>
      <c r="F133" s="375"/>
      <c r="G133" s="64"/>
      <c r="I133" s="144" t="s">
        <v>292</v>
      </c>
      <c r="L133" s="303">
        <f>K134-K135+119.54</f>
        <v>-31777.679999999971</v>
      </c>
    </row>
    <row r="134" spans="2:13" ht="15.95" customHeight="1" x14ac:dyDescent="0.3">
      <c r="B134" s="301" t="s">
        <v>171</v>
      </c>
      <c r="C134" s="41" t="s">
        <v>291</v>
      </c>
      <c r="D134" s="38"/>
      <c r="E134" s="379">
        <f>D135</f>
        <v>5536.69</v>
      </c>
      <c r="F134" s="71"/>
      <c r="G134" s="64"/>
      <c r="I134" s="2" t="s">
        <v>40</v>
      </c>
      <c r="J134" s="2"/>
      <c r="K134" s="15">
        <v>1411305.41</v>
      </c>
    </row>
    <row r="135" spans="2:13" ht="15.95" customHeight="1" x14ac:dyDescent="0.25">
      <c r="B135" s="397">
        <v>24119</v>
      </c>
      <c r="C135" s="8" t="s">
        <v>202</v>
      </c>
      <c r="D135" s="380">
        <f>3500+754.54+645+637.15</f>
        <v>5536.69</v>
      </c>
      <c r="E135" s="375"/>
      <c r="G135" s="64"/>
      <c r="H135" s="143" t="s">
        <v>132</v>
      </c>
      <c r="I135" s="1" t="s">
        <v>139</v>
      </c>
      <c r="J135" s="1"/>
      <c r="K135" s="16">
        <v>1443202.63</v>
      </c>
    </row>
    <row r="136" spans="2:13" ht="15.95" customHeight="1" x14ac:dyDescent="0.25">
      <c r="B136" s="166"/>
      <c r="C136" s="378"/>
      <c r="D136" s="134"/>
      <c r="E136" s="106"/>
      <c r="F136" s="375"/>
      <c r="G136" s="64"/>
    </row>
    <row r="137" spans="2:13" ht="15.95" customHeight="1" x14ac:dyDescent="0.3">
      <c r="B137" s="301" t="s">
        <v>132</v>
      </c>
      <c r="C137" s="40" t="s">
        <v>173</v>
      </c>
      <c r="D137" s="48"/>
      <c r="E137" s="366">
        <f>D138</f>
        <v>-329747.42</v>
      </c>
      <c r="F137" s="375"/>
      <c r="G137" s="64"/>
      <c r="H137" s="143"/>
      <c r="I137" s="1"/>
      <c r="J137" s="1"/>
      <c r="K137" s="15"/>
      <c r="M137" s="68"/>
    </row>
    <row r="138" spans="2:13" ht="15.95" customHeight="1" thickBot="1" x14ac:dyDescent="0.3">
      <c r="B138" s="377">
        <v>24199</v>
      </c>
      <c r="C138" s="29" t="s">
        <v>57</v>
      </c>
      <c r="D138" s="339">
        <v>-329747.42</v>
      </c>
      <c r="E138" s="157"/>
      <c r="F138" s="375"/>
      <c r="G138" s="64"/>
      <c r="H138" s="231"/>
      <c r="I138" s="231" t="s">
        <v>116</v>
      </c>
      <c r="J138" s="231"/>
      <c r="K138" s="231"/>
      <c r="L138" s="232"/>
      <c r="M138" s="264">
        <f>SUM(L140)</f>
        <v>-25269.449999999953</v>
      </c>
    </row>
    <row r="139" spans="2:13" ht="15.95" customHeight="1" x14ac:dyDescent="0.25">
      <c r="F139" s="375"/>
      <c r="G139" s="64"/>
      <c r="I139" s="133" t="s">
        <v>293</v>
      </c>
      <c r="J139" s="133"/>
    </row>
    <row r="140" spans="2:13" ht="15.95" customHeight="1" x14ac:dyDescent="0.25">
      <c r="F140" s="375"/>
      <c r="G140" s="64"/>
      <c r="I140" s="133" t="s">
        <v>188</v>
      </c>
      <c r="J140" s="133"/>
      <c r="L140" s="142">
        <f>+K141-K142</f>
        <v>-25269.449999999953</v>
      </c>
      <c r="M140" s="142"/>
    </row>
    <row r="141" spans="2:13" ht="15.95" customHeight="1" x14ac:dyDescent="0.25">
      <c r="F141" s="375"/>
      <c r="G141" s="64"/>
      <c r="I141" s="2" t="s">
        <v>40</v>
      </c>
      <c r="J141" s="2"/>
      <c r="K141" s="15">
        <v>1435683.08</v>
      </c>
      <c r="L141" s="142"/>
      <c r="M141" s="142"/>
    </row>
    <row r="142" spans="2:13" ht="15.95" customHeight="1" x14ac:dyDescent="0.25">
      <c r="F142" s="375"/>
      <c r="G142" s="64"/>
      <c r="H142" s="143" t="s">
        <v>132</v>
      </c>
      <c r="I142" s="1" t="s">
        <v>139</v>
      </c>
      <c r="J142" s="1"/>
      <c r="K142" s="16">
        <v>1460952.53</v>
      </c>
      <c r="M142" s="68"/>
    </row>
    <row r="143" spans="2:13" ht="15.95" customHeight="1" x14ac:dyDescent="0.25">
      <c r="F143" s="375"/>
      <c r="G143" s="64"/>
      <c r="H143" s="143"/>
      <c r="I143" s="1"/>
      <c r="J143" s="1"/>
      <c r="K143" s="15"/>
      <c r="M143" s="68"/>
    </row>
    <row r="144" spans="2:13" ht="15.95" customHeight="1" x14ac:dyDescent="0.25">
      <c r="F144" s="90"/>
      <c r="G144" s="64"/>
    </row>
    <row r="145" spans="2:15" ht="15.95" customHeight="1" thickBot="1" x14ac:dyDescent="0.3">
      <c r="F145" s="90"/>
      <c r="G145" s="64"/>
      <c r="H145" s="231"/>
      <c r="I145" s="231" t="s">
        <v>116</v>
      </c>
      <c r="J145" s="231"/>
      <c r="K145" s="231"/>
      <c r="L145" s="232"/>
      <c r="M145" s="264">
        <f>K146</f>
        <v>-32114.14</v>
      </c>
    </row>
    <row r="146" spans="2:15" ht="15.95" customHeight="1" x14ac:dyDescent="0.25">
      <c r="F146" s="90"/>
      <c r="G146" s="64"/>
      <c r="I146" s="1" t="s">
        <v>140</v>
      </c>
      <c r="K146" s="369">
        <f>'E.Situacion Finan.'!L52</f>
        <v>-32114.14</v>
      </c>
    </row>
    <row r="147" spans="2:15" ht="15.95" customHeight="1" x14ac:dyDescent="0.25">
      <c r="G147" s="64"/>
    </row>
    <row r="148" spans="2:15" ht="15.95" customHeight="1" x14ac:dyDescent="0.25">
      <c r="G148" s="64"/>
    </row>
    <row r="149" spans="2:15" ht="15.95" customHeight="1" x14ac:dyDescent="0.25">
      <c r="G149" s="64"/>
    </row>
    <row r="150" spans="2:15" ht="15.95" customHeight="1" x14ac:dyDescent="0.25">
      <c r="G150" s="64"/>
    </row>
    <row r="151" spans="2:15" ht="15.95" customHeight="1" thickBot="1" x14ac:dyDescent="0.3">
      <c r="G151" s="64"/>
      <c r="H151" s="143"/>
      <c r="I151" s="1"/>
      <c r="J151" s="1"/>
      <c r="K151" s="15"/>
      <c r="M151" s="68"/>
    </row>
    <row r="152" spans="2:15" ht="15.95" customHeight="1" thickTop="1" thickBot="1" x14ac:dyDescent="0.4">
      <c r="B152" s="291"/>
      <c r="C152" s="292" t="s">
        <v>5</v>
      </c>
      <c r="D152" s="292"/>
      <c r="E152" s="292"/>
      <c r="F152" s="293">
        <f>SUM(F10:F151)</f>
        <v>218065.74</v>
      </c>
      <c r="G152" s="64"/>
      <c r="H152" s="294"/>
      <c r="I152" s="295" t="s">
        <v>6</v>
      </c>
      <c r="J152" s="295"/>
      <c r="K152" s="295"/>
      <c r="L152" s="295"/>
      <c r="M152" s="293">
        <f>M11+M53+M64+M145</f>
        <v>218065.74000000034</v>
      </c>
      <c r="N152" s="34"/>
    </row>
    <row r="153" spans="2:15" ht="15.95" customHeight="1" thickTop="1" x14ac:dyDescent="0.25">
      <c r="B153" s="68"/>
      <c r="C153" s="68"/>
      <c r="D153" s="68"/>
      <c r="E153" s="68"/>
      <c r="F153" s="68"/>
      <c r="G153" s="64"/>
      <c r="H153" s="68"/>
      <c r="I153" s="68"/>
      <c r="J153" s="68"/>
      <c r="K153" s="68"/>
      <c r="L153" s="68"/>
      <c r="M153" s="368"/>
      <c r="O153" s="34"/>
    </row>
    <row r="154" spans="2:15" ht="15.95" customHeight="1" x14ac:dyDescent="0.25">
      <c r="B154" s="68"/>
      <c r="C154" s="68"/>
      <c r="D154" s="68"/>
      <c r="E154" s="68"/>
      <c r="F154" s="68"/>
      <c r="G154" s="64"/>
    </row>
    <row r="155" spans="2:15" ht="15.95" customHeight="1" x14ac:dyDescent="0.25">
      <c r="B155" s="92"/>
      <c r="C155" s="100" t="s">
        <v>27</v>
      </c>
      <c r="D155" s="101"/>
      <c r="E155" s="92"/>
      <c r="F155" s="95"/>
      <c r="G155" s="64"/>
      <c r="H155" s="102"/>
      <c r="I155" s="100" t="s">
        <v>28</v>
      </c>
      <c r="J155" s="100"/>
      <c r="K155" s="100"/>
      <c r="L155" s="92"/>
      <c r="M155" s="92"/>
    </row>
    <row r="156" spans="2:15" ht="15.95" customHeight="1" x14ac:dyDescent="0.25">
      <c r="B156" s="68"/>
      <c r="C156" s="68"/>
      <c r="D156" s="68"/>
      <c r="E156" s="68"/>
      <c r="F156" s="67"/>
      <c r="G156" s="235"/>
      <c r="H156" s="108"/>
      <c r="I156" s="68"/>
      <c r="J156" s="68"/>
      <c r="K156" s="68"/>
      <c r="L156" s="68"/>
      <c r="M156" s="68"/>
    </row>
    <row r="157" spans="2:15" ht="15.95" customHeight="1" thickBot="1" x14ac:dyDescent="0.3">
      <c r="B157" s="231">
        <v>95</v>
      </c>
      <c r="C157" s="231" t="s">
        <v>106</v>
      </c>
      <c r="D157" s="232"/>
      <c r="E157" s="264"/>
      <c r="F157" s="264">
        <f>SUM(E158:E158)</f>
        <v>87537.540000000008</v>
      </c>
      <c r="G157" s="64"/>
      <c r="H157" s="231">
        <v>96</v>
      </c>
      <c r="I157" s="231" t="s">
        <v>107</v>
      </c>
      <c r="J157" s="231"/>
      <c r="K157" s="231"/>
      <c r="L157" s="231"/>
      <c r="M157" s="264">
        <f>+F157</f>
        <v>87537.540000000008</v>
      </c>
    </row>
    <row r="158" spans="2:15" ht="15.95" customHeight="1" x14ac:dyDescent="0.25">
      <c r="B158" s="65">
        <v>95106</v>
      </c>
      <c r="C158" s="68" t="s">
        <v>252</v>
      </c>
      <c r="D158" s="68"/>
      <c r="E158" s="349">
        <f>SUM(E163)</f>
        <v>87537.540000000008</v>
      </c>
      <c r="F158" s="80"/>
      <c r="G158" s="64"/>
      <c r="H158" s="348">
        <v>96301</v>
      </c>
      <c r="I158" s="68" t="s">
        <v>253</v>
      </c>
      <c r="J158" s="68"/>
      <c r="K158" s="68"/>
      <c r="L158" s="134"/>
      <c r="M158" s="62"/>
    </row>
    <row r="159" spans="2:15" ht="15.95" customHeight="1" x14ac:dyDescent="0.25">
      <c r="B159" s="65"/>
      <c r="C159" s="68" t="s">
        <v>254</v>
      </c>
      <c r="D159" s="68"/>
      <c r="E159" s="134"/>
      <c r="F159" s="80"/>
      <c r="G159" s="64"/>
      <c r="H159" s="155"/>
      <c r="I159" s="68"/>
      <c r="J159" s="68"/>
      <c r="K159" s="68"/>
      <c r="L159" s="134"/>
      <c r="M159" s="62"/>
    </row>
    <row r="160" spans="2:15" ht="15.95" customHeight="1" x14ac:dyDescent="0.25">
      <c r="B160" s="65"/>
      <c r="C160" s="68" t="s">
        <v>266</v>
      </c>
      <c r="D160" s="68"/>
      <c r="E160" s="134"/>
      <c r="F160" s="80"/>
      <c r="G160" s="64"/>
      <c r="H160" s="155"/>
      <c r="I160" s="68"/>
      <c r="J160" s="68"/>
      <c r="K160" s="68"/>
      <c r="L160" s="134"/>
      <c r="M160" s="62"/>
    </row>
    <row r="161" spans="2:13" ht="15.95" customHeight="1" x14ac:dyDescent="0.25">
      <c r="B161" s="65"/>
      <c r="C161" s="68"/>
      <c r="D161" s="68"/>
      <c r="E161" s="134"/>
      <c r="F161" s="80"/>
      <c r="G161" s="64"/>
      <c r="H161" s="344"/>
      <c r="I161" s="68"/>
      <c r="J161" s="68"/>
      <c r="K161" s="68"/>
      <c r="L161" s="134"/>
      <c r="M161" s="62"/>
    </row>
    <row r="162" spans="2:13" ht="15.95" customHeight="1" x14ac:dyDescent="0.25">
      <c r="B162" s="65"/>
      <c r="C162" s="68" t="s">
        <v>250</v>
      </c>
      <c r="D162" s="69">
        <f>'E.Situacion Finan.'!D61</f>
        <v>16499.409999999996</v>
      </c>
      <c r="E162" s="134"/>
      <c r="F162" s="80"/>
      <c r="G162" s="64"/>
      <c r="H162" s="344"/>
      <c r="I162" s="68"/>
      <c r="J162" s="68"/>
      <c r="K162" s="68"/>
      <c r="L162" s="134"/>
      <c r="M162" s="62"/>
    </row>
    <row r="163" spans="2:13" ht="15.95" customHeight="1" x14ac:dyDescent="0.25">
      <c r="B163" s="65"/>
      <c r="C163" s="68" t="s">
        <v>294</v>
      </c>
      <c r="D163" s="72">
        <f>'E.Situacion Finan.'!D62</f>
        <v>71038.13</v>
      </c>
      <c r="E163" s="134">
        <f>SUM(D162:D163)</f>
        <v>87537.540000000008</v>
      </c>
      <c r="F163" s="80"/>
      <c r="G163" s="64"/>
      <c r="H163" s="348"/>
      <c r="I163" s="68"/>
      <c r="J163" s="68"/>
      <c r="K163" s="68"/>
      <c r="L163" s="134"/>
      <c r="M163" s="62"/>
    </row>
    <row r="164" spans="2:13" ht="15.95" customHeight="1" x14ac:dyDescent="0.25">
      <c r="B164" s="65"/>
      <c r="C164" s="68"/>
      <c r="D164" s="74"/>
      <c r="E164" s="134"/>
      <c r="F164" s="80"/>
      <c r="G164" s="64"/>
      <c r="H164" s="348"/>
      <c r="I164" s="68"/>
      <c r="J164" s="68"/>
      <c r="K164" s="68"/>
      <c r="L164" s="134"/>
      <c r="M164" s="62"/>
    </row>
    <row r="165" spans="2:13" ht="15.95" customHeight="1" x14ac:dyDescent="0.25">
      <c r="B165" s="65"/>
      <c r="C165" s="68"/>
      <c r="D165" s="68"/>
      <c r="E165" s="134"/>
      <c r="F165" s="80"/>
      <c r="G165" s="64"/>
      <c r="H165" s="345"/>
      <c r="I165" s="68"/>
      <c r="J165" s="68"/>
      <c r="K165" s="68"/>
      <c r="L165" s="134"/>
      <c r="M165" s="62"/>
    </row>
    <row r="166" spans="2:13" ht="15.75" thickBot="1" x14ac:dyDescent="0.3">
      <c r="B166" s="108"/>
      <c r="C166" s="68"/>
      <c r="D166" s="68"/>
      <c r="E166" s="78"/>
      <c r="F166" s="78"/>
      <c r="G166" s="296"/>
      <c r="H166" s="108"/>
      <c r="I166" s="68"/>
      <c r="J166" s="68"/>
      <c r="K166" s="68"/>
      <c r="L166" s="78"/>
      <c r="M166" s="78"/>
    </row>
    <row r="167" spans="2:13" ht="18" thickTop="1" thickBot="1" x14ac:dyDescent="0.4">
      <c r="B167" s="292"/>
      <c r="C167" s="292" t="s">
        <v>29</v>
      </c>
      <c r="D167" s="292"/>
      <c r="E167" s="293"/>
      <c r="F167" s="293">
        <f>SUM(F157:F166)</f>
        <v>87537.540000000008</v>
      </c>
      <c r="G167" s="81"/>
      <c r="H167" s="295"/>
      <c r="I167" s="295" t="s">
        <v>30</v>
      </c>
      <c r="J167" s="295"/>
      <c r="K167" s="295"/>
      <c r="L167" s="293"/>
      <c r="M167" s="297">
        <f>SUM(M157:M166)</f>
        <v>87537.540000000008</v>
      </c>
    </row>
    <row r="168" spans="2:13" ht="15.75" thickTop="1" x14ac:dyDescent="0.25">
      <c r="C168" s="68"/>
      <c r="D168" s="68"/>
      <c r="E168" s="68"/>
      <c r="F168" s="68"/>
      <c r="G168" s="68"/>
      <c r="H168" s="108"/>
      <c r="I168" s="68"/>
      <c r="J168" s="68"/>
      <c r="K168" s="68"/>
      <c r="L168" s="78"/>
      <c r="M168" s="78"/>
    </row>
    <row r="169" spans="2:13" x14ac:dyDescent="0.25">
      <c r="C169" s="68"/>
      <c r="D169" s="68"/>
      <c r="E169" s="68"/>
      <c r="F169" s="68"/>
      <c r="G169" s="68"/>
      <c r="H169" s="399"/>
      <c r="I169" s="68"/>
      <c r="J169" s="68"/>
      <c r="K169" s="68"/>
      <c r="L169" s="78"/>
      <c r="M169" s="78"/>
    </row>
    <row r="170" spans="2:13" x14ac:dyDescent="0.25">
      <c r="C170" s="68"/>
      <c r="D170" s="68"/>
      <c r="E170" s="68"/>
      <c r="F170" s="68"/>
      <c r="G170" s="68"/>
      <c r="H170" s="399"/>
      <c r="I170" s="68"/>
      <c r="J170" s="68"/>
      <c r="K170" s="68"/>
      <c r="L170" s="78"/>
      <c r="M170" s="78"/>
    </row>
    <row r="171" spans="2:13" x14ac:dyDescent="0.25">
      <c r="C171" s="68"/>
      <c r="D171" s="68"/>
      <c r="E171" s="68"/>
      <c r="F171" s="68"/>
      <c r="G171" s="68"/>
      <c r="H171" s="399"/>
      <c r="I171" s="68"/>
      <c r="J171" s="68"/>
      <c r="K171" s="68"/>
      <c r="L171" s="78"/>
      <c r="M171" s="78"/>
    </row>
    <row r="172" spans="2:13" x14ac:dyDescent="0.25">
      <c r="C172" s="68"/>
      <c r="D172" s="68"/>
      <c r="E172" s="68"/>
      <c r="F172" s="68"/>
      <c r="G172" s="68"/>
      <c r="H172" s="399"/>
      <c r="I172" s="68"/>
      <c r="J172" s="68"/>
      <c r="K172" s="68"/>
      <c r="L172" s="78"/>
      <c r="M172" s="78"/>
    </row>
    <row r="173" spans="2:13" x14ac:dyDescent="0.25">
      <c r="C173" s="68"/>
      <c r="D173" s="68"/>
      <c r="E173" s="68"/>
      <c r="F173" s="68"/>
      <c r="G173" s="68"/>
      <c r="H173" s="377"/>
      <c r="I173" s="68"/>
      <c r="J173" s="68"/>
      <c r="K173" s="68"/>
      <c r="L173" s="78"/>
      <c r="M173" s="78"/>
    </row>
    <row r="174" spans="2:13" x14ac:dyDescent="0.25">
      <c r="B174" s="68"/>
      <c r="C174" s="68"/>
      <c r="D174" s="68"/>
      <c r="E174" s="68"/>
      <c r="F174" s="68"/>
      <c r="G174" s="68"/>
      <c r="H174" s="108"/>
      <c r="I174" s="68"/>
      <c r="J174" s="68"/>
      <c r="K174" s="68"/>
      <c r="L174" s="78"/>
      <c r="M174" s="78"/>
    </row>
    <row r="175" spans="2:13" x14ac:dyDescent="0.25">
      <c r="B175" s="68"/>
      <c r="C175" s="405" t="s">
        <v>83</v>
      </c>
      <c r="D175" s="405"/>
      <c r="E175" s="405"/>
      <c r="F175" s="57"/>
      <c r="G175" s="57"/>
      <c r="H175" s="57"/>
      <c r="J175" s="123"/>
      <c r="K175" s="103" t="s">
        <v>84</v>
      </c>
      <c r="L175" s="68"/>
      <c r="M175" s="68"/>
    </row>
    <row r="176" spans="2:13" x14ac:dyDescent="0.25">
      <c r="B176" s="68"/>
      <c r="C176" s="404" t="s">
        <v>61</v>
      </c>
      <c r="D176" s="404"/>
      <c r="E176" s="404"/>
      <c r="F176" s="57"/>
      <c r="G176" s="57"/>
      <c r="H176" s="57"/>
      <c r="J176" s="122"/>
      <c r="K176" s="363" t="s">
        <v>260</v>
      </c>
      <c r="L176" s="68"/>
      <c r="M176" s="68"/>
    </row>
    <row r="177" spans="2:13" x14ac:dyDescent="0.25">
      <c r="B177" s="68"/>
      <c r="C177" s="404" t="s">
        <v>208</v>
      </c>
      <c r="D177" s="404"/>
      <c r="E177" s="404"/>
      <c r="F177" s="57"/>
      <c r="G177" s="57"/>
      <c r="H177" s="57"/>
      <c r="J177" s="122"/>
      <c r="K177" s="346" t="s">
        <v>249</v>
      </c>
      <c r="L177" s="68"/>
      <c r="M177" s="68"/>
    </row>
  </sheetData>
  <mergeCells count="7">
    <mergeCell ref="C176:E176"/>
    <mergeCell ref="C177:E177"/>
    <mergeCell ref="C4:I4"/>
    <mergeCell ref="C175:E175"/>
    <mergeCell ref="B1:J1"/>
    <mergeCell ref="B2:J2"/>
    <mergeCell ref="B3:J3"/>
  </mergeCells>
  <hyperlinks>
    <hyperlink ref="E158" r:id="rId1" display="..\..\..\..\..\ARCHIVO DEL ACTIVO FIJO CNE\ACTIVO FIJO INSTITUCIONAL\CRUCE ACTIVO FIJO X COMPRAS  2014.xlsx"/>
    <hyperlink ref="E105" r:id="rId2" display="..\..\..\..\..\ARCHIVO DEL ACTIVO FIJO CNE\ACTIVO FIJO INSTITUCIONAL\CRUCE A DICIEMBRE 2014\CRUCE ACTIVO FIJO X DONACIONES 2014.xlsx"/>
    <hyperlink ref="E115" r:id="rId3" display="..\..\..\..\..\ARCHIVO DEL ACTIVO FIJO CNE\ACTIVO FIJO INSTITUCIONAL\CRUCE A DICIEMBRE 2014\CRUCE ACTIVO FIJO X COMPRAS  2014.xlsx"/>
    <hyperlink ref="E137" r:id="rId4" display="..\..\..\..\..\ARCHIVO DEL ACTIVO FIJO CNE\DEPRECIACION DEL ACTIVO FIJO INSTITUCIONAL\DEPRECIACION 2014\DEPRECIACION Y AMORTIZACION AL 30-06-2014.xlsx"/>
    <hyperlink ref="E96" r:id="rId5" display="..\..\..\..\..\ARCHIVO DEL ACTIVO FIJO CNE\ACTIVO FIJO INSTITUCIONAL\CRUCE A DICIEMBRE 2014\CRUCE ACTIVO FIJO X COMPRAS  2014.xlsx"/>
  </hyperlinks>
  <printOptions horizontalCentered="1"/>
  <pageMargins left="0.19685039370078741" right="0.19685039370078741" top="0.15748031496062992" bottom="0.19685039370078741" header="0.31496062992125984" footer="0.31496062992125984"/>
  <pageSetup scale="61" orientation="landscape" r:id="rId6"/>
  <headerFooter>
    <oddFooter xml:space="preserve">&amp;C                                                                                                                                 </oddFooter>
  </headerFooter>
  <rowBreaks count="3" manualBreakCount="3">
    <brk id="51" max="16383" man="1"/>
    <brk id="102" max="16383" man="1"/>
    <brk id="154" max="12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ANEXO'!Área_de_impresión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2019-05-27T17:07:35Z</cp:lastPrinted>
  <dcterms:created xsi:type="dcterms:W3CDTF">2009-09-21T16:02:42Z</dcterms:created>
  <dcterms:modified xsi:type="dcterms:W3CDTF">2019-07-17T19:53:04Z</dcterms:modified>
</cp:coreProperties>
</file>