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Titles" localSheetId="5">'E.S.F ANEXO'!$1:$7</definedName>
    <definedName name="_xlnm.Print_Titles" localSheetId="0">'E.Situacion Finan.'!$1:$6</definedName>
  </definedNames>
  <calcPr calcId="145621"/>
</workbook>
</file>

<file path=xl/calcChain.xml><?xml version="1.0" encoding="utf-8"?>
<calcChain xmlns="http://schemas.openxmlformats.org/spreadsheetml/2006/main">
  <c r="E62" i="15" l="1"/>
  <c r="J18" i="9"/>
  <c r="J9" i="9"/>
  <c r="E18" i="9"/>
  <c r="E9" i="9"/>
  <c r="E24" i="12"/>
  <c r="E16" i="12"/>
  <c r="E11" i="12"/>
  <c r="L49" i="6"/>
  <c r="D62" i="6"/>
  <c r="D111" i="15" l="1"/>
  <c r="L58" i="15" l="1"/>
  <c r="M57" i="15"/>
  <c r="F71" i="7" l="1"/>
  <c r="K74" i="15" l="1"/>
  <c r="K73" i="15"/>
  <c r="K66" i="15"/>
  <c r="D94" i="15"/>
  <c r="E33" i="12"/>
  <c r="D61" i="6"/>
  <c r="K137" i="15" l="1"/>
  <c r="L88" i="15"/>
  <c r="L114" i="15" l="1"/>
  <c r="J29" i="9"/>
  <c r="E29" i="9"/>
  <c r="D112" i="15" l="1"/>
  <c r="K37" i="15" l="1"/>
  <c r="K16" i="15"/>
  <c r="C18" i="9"/>
  <c r="K8" i="6"/>
  <c r="L124" i="15" l="1"/>
  <c r="D93" i="15"/>
  <c r="F65" i="7" l="1"/>
  <c r="K81" i="15" l="1"/>
  <c r="E132" i="15"/>
  <c r="L118" i="15" l="1"/>
  <c r="D137" i="15"/>
  <c r="L79" i="15" l="1"/>
  <c r="E98" i="15" l="1"/>
  <c r="E60" i="15"/>
  <c r="D110" i="15" l="1"/>
  <c r="E128" i="15"/>
  <c r="D154" i="15" l="1"/>
  <c r="D153" i="15"/>
  <c r="E123" i="15"/>
  <c r="E136" i="15"/>
  <c r="E154" i="15" l="1"/>
  <c r="C24" i="12"/>
  <c r="C16" i="12"/>
  <c r="E50" i="15" l="1"/>
  <c r="D20" i="15"/>
  <c r="D14" i="15"/>
  <c r="D17" i="15"/>
  <c r="K50" i="15"/>
  <c r="L47" i="15" s="1"/>
  <c r="K42" i="15"/>
  <c r="K31" i="15"/>
  <c r="K25" i="15"/>
  <c r="D43" i="15"/>
  <c r="D37" i="15"/>
  <c r="E8" i="6"/>
  <c r="E27" i="6"/>
  <c r="K13" i="15"/>
  <c r="E66" i="15" l="1"/>
  <c r="E54" i="15" s="1"/>
  <c r="E39" i="15"/>
  <c r="K19" i="7"/>
  <c r="L18" i="7" s="1"/>
  <c r="E11" i="7"/>
  <c r="E20" i="6"/>
  <c r="F50" i="7" l="1"/>
  <c r="F32" i="7"/>
  <c r="K15" i="6" l="1"/>
  <c r="L7" i="6" s="1"/>
  <c r="E149" i="15" l="1"/>
  <c r="F59" i="6" l="1"/>
  <c r="L59" i="6" s="1"/>
  <c r="L110" i="15" l="1"/>
  <c r="K34" i="6" l="1"/>
  <c r="K15" i="15" l="1"/>
  <c r="E108" i="15" l="1"/>
  <c r="E87" i="15" s="1"/>
  <c r="E58" i="15"/>
  <c r="F46" i="15" s="1"/>
  <c r="D24" i="15" l="1"/>
  <c r="E10" i="15" s="1"/>
  <c r="D29" i="9" l="1"/>
  <c r="K14" i="15" l="1"/>
  <c r="L10" i="15" s="1"/>
  <c r="D32" i="15" l="1"/>
  <c r="H18" i="9"/>
  <c r="E28" i="15" l="1"/>
  <c r="L104" i="15" l="1"/>
  <c r="L41" i="15" l="1"/>
  <c r="L36" i="15"/>
  <c r="E25" i="7" l="1"/>
  <c r="E21" i="7"/>
  <c r="E16" i="7"/>
  <c r="E24" i="6" l="1"/>
  <c r="E91" i="15" l="1"/>
  <c r="K71" i="15" l="1"/>
  <c r="L63" i="15" s="1"/>
  <c r="K15" i="7" l="1"/>
  <c r="L14" i="7" s="1"/>
  <c r="D82" i="15" l="1"/>
  <c r="L100" i="15"/>
  <c r="F86" i="15" l="1"/>
  <c r="E34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4" i="15" l="1"/>
  <c r="H9" i="9"/>
  <c r="H29" i="9" s="1"/>
  <c r="L30" i="15" l="1"/>
  <c r="L19" i="15" s="1"/>
  <c r="C11" i="12"/>
  <c r="C33" i="12" s="1"/>
  <c r="D81" i="15" l="1"/>
  <c r="D80" i="15"/>
  <c r="D79" i="15"/>
  <c r="D78" i="15"/>
  <c r="D77" i="15"/>
  <c r="D76" i="15"/>
  <c r="E73" i="15" l="1"/>
  <c r="F72" i="15"/>
  <c r="L33" i="6" l="1"/>
  <c r="K25" i="6"/>
  <c r="L23" i="6" s="1"/>
  <c r="F33" i="6"/>
  <c r="F23" i="6"/>
  <c r="L96" i="15"/>
  <c r="L91" i="15"/>
  <c r="F148" i="15" l="1"/>
  <c r="M148" i="15" s="1"/>
  <c r="M46" i="15"/>
  <c r="E34" i="15"/>
  <c r="F9" i="15" s="1"/>
  <c r="F143" i="15" s="1"/>
  <c r="M9" i="15"/>
  <c r="K11" i="7"/>
  <c r="L10" i="7" s="1"/>
  <c r="L69" i="7" s="1"/>
  <c r="E29" i="7"/>
  <c r="E17" i="6"/>
  <c r="F7" i="6" s="1"/>
  <c r="F10" i="7" l="1"/>
  <c r="M158" i="15"/>
  <c r="F158" i="15"/>
  <c r="F59" i="7" l="1"/>
  <c r="E44" i="6" l="1"/>
  <c r="F43" i="6" s="1"/>
  <c r="F55" i="6" s="1"/>
  <c r="F55" i="7" l="1"/>
  <c r="F69" i="7" s="1"/>
  <c r="M122" i="15" l="1"/>
  <c r="C9" i="9" l="1"/>
  <c r="C29" i="9" s="1"/>
  <c r="L64" i="6" l="1"/>
  <c r="F64" i="6"/>
  <c r="L73" i="7"/>
  <c r="F73" i="7"/>
  <c r="L55" i="6"/>
  <c r="M136" i="15"/>
  <c r="M143" i="15" s="1"/>
  <c r="M144" i="15" s="1"/>
</calcChain>
</file>

<file path=xl/sharedStrings.xml><?xml version="1.0" encoding="utf-8"?>
<sst xmlns="http://schemas.openxmlformats.org/spreadsheetml/2006/main" count="494" uniqueCount="292">
  <si>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</si>
  <si>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</si>
  <si>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</si>
  <si>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</si>
  <si>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</si>
  <si>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</si>
  <si>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</si>
  <si>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</si>
  <si>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</si>
  <si>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</si>
  <si>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</si>
  <si>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</si>
  <si>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</si>
  <si>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</si>
  <si>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</si>
  <si>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</si>
  <si>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</si>
  <si>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</si>
  <si>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</si>
  <si>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</si>
  <si>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</si>
  <si>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</si>
  <si>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</si>
  <si>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</si>
  <si>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</si>
  <si>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</si>
  <si>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</si>
  <si>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</si>
  <si>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</si>
  <si>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</si>
  <si>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</si>
  <si>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</si>
  <si>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</si>
  <si>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</si>
  <si>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</si>
  <si>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</si>
  <si>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</si>
  <si>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</si>
  <si>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</si>
  <si>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</si>
  <si>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</si>
  <si>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</si>
  <si>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</si>
  <si>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</si>
  <si>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</si>
  <si>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</si>
  <si>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</si>
  <si>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</si>
  <si>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</si>
  <si>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</si>
  <si>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</si>
  <si>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</si>
  <si>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</si>
  <si>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</si>
  <si>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</si>
  <si>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</si>
  <si>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</si>
  <si>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</si>
  <si>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</si>
  <si>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</si>
  <si>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Productos de Cuero y Caucho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</si>
  <si>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</si>
  <si>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</si>
  <si>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</si>
  <si>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</si>
  <si>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</si>
  <si>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</si>
  <si>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</si>
  <si>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</si>
  <si>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</si>
  <si>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</si>
  <si>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</si>
  <si>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</si>
  <si>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</si>
  <si>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</si>
  <si>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</si>
  <si>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</si>
  <si>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</si>
  <si>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</si>
  <si>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</si>
  <si>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</si>
  <si>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</si>
  <si>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</si>
  <si>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</si>
  <si>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</si>
  <si>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</si>
  <si>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</si>
  <si>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</si>
  <si>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</si>
  <si>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</si>
  <si>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</si>
  <si>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</si>
  <si>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</si>
  <si>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</si>
  <si>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</si>
  <si>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</si>
  <si>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</si>
  <si>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</si>
  <si>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</si>
  <si>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</si>
  <si>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</si>
  <si>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</si>
  <si>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</si>
  <si>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</si>
  <si>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</si>
  <si>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</si>
  <si>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</si>
  <si>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</si>
  <si>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</si>
  <si>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</si>
  <si>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</si>
  <si>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</si>
  <si>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</si>
  <si>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</si>
  <si>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</si>
  <si>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</si>
  <si>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</si>
  <si>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</si>
  <si>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</si>
  <si>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</si>
  <si>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</si>
  <si>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</si>
  <si>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</si>
  <si>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</si>
  <si>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</si>
  <si>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</si>
  <si>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</si>
  <si>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</si>
  <si>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</si>
  <si>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</si>
  <si>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</si>
  <si>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</si>
  <si>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</si>
  <si>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</si>
  <si>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</si>
  <si>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</si>
  <si>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</si>
  <si>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</si>
  <si>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</si>
  <si>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</si>
  <si>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</si>
  <si>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</si>
  <si>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</si>
  <si>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</si>
  <si>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</si>
  <si>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</si>
  <si>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</si>
  <si>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</si>
  <si>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</si>
  <si>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</si>
  <si>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</si>
  <si>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</si>
  <si>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</si>
  <si>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</si>
  <si>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</si>
  <si>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</si>
  <si>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</si>
  <si>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</si>
  <si>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</si>
  <si>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</si>
  <si>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</si>
  <si>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</si>
  <si>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</si>
  <si>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</si>
  <si>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</si>
  <si>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</si>
  <si>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</si>
  <si>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</si>
  <si>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</si>
  <si>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</si>
  <si>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</si>
  <si>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</si>
  <si>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</si>
  <si>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</si>
  <si>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</si>
  <si>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</si>
  <si>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</si>
  <si>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</si>
  <si>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</si>
  <si>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</si>
  <si>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</si>
  <si>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</si>
  <si>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</si>
  <si>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</si>
  <si>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</si>
  <si>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</si>
  <si>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</si>
  <si>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</si>
  <si>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</si>
  <si>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</si>
  <si>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</si>
  <si>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</si>
  <si>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</si>
  <si>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</si>
  <si>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</si>
  <si>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</si>
  <si>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</si>
  <si>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</si>
  <si>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</si>
  <si>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</si>
  <si>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</si>
  <si>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</si>
  <si>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</si>
  <si>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</si>
  <si>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</si>
  <si>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</si>
  <si>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</si>
  <si>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</si>
  <si>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</si>
  <si>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</si>
  <si>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</si>
  <si>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</si>
  <si>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</si>
  <si>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</si>
  <si>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</si>
  <si>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</si>
  <si>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</si>
  <si>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</si>
  <si>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</si>
  <si>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</si>
  <si>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</si>
  <si>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</si>
  <si>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</si>
  <si>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</si>
  <si>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</si>
  <si>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</si>
  <si>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</si>
  <si>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</si>
  <si>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</si>
  <si>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</si>
  <si>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</si>
  <si>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</si>
  <si>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</si>
  <si>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</si>
  <si>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</si>
  <si>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</si>
  <si>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</si>
  <si>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</si>
  <si>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</si>
  <si>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</si>
  <si>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</si>
  <si>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</si>
  <si>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</si>
  <si>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</si>
  <si>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</si>
  <si>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</si>
  <si>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</si>
  <si>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</si>
  <si>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</si>
  <si>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</si>
  <si>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</si>
  <si>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</si>
  <si>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</si>
  <si>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</si>
  <si>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</si>
  <si>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</si>
  <si>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</si>
  <si>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</si>
  <si>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</si>
  <si>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</si>
  <si>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</si>
  <si>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</si>
  <si>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</si>
  <si>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Costos por Descargo de Materiales y Suministros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</si>
  <si>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</si>
  <si>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</si>
  <si>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</si>
  <si>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</si>
  <si>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</si>
  <si>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</si>
  <si>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</si>
  <si>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</si>
  <si>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</si>
  <si>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</si>
  <si>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</si>
  <si>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</si>
  <si>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</si>
  <si>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</si>
  <si>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</si>
  <si>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</si>
  <si>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</si>
  <si>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</si>
  <si>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</si>
  <si>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</si>
  <si>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</si>
  <si>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Incluye el resultado obtenido en el ejercicio 2016 entre</t>
  </si>
  <si>
    <t xml:space="preserve"> AL 30 DE JUNIO DE 2017</t>
  </si>
  <si>
    <t>Compras adquiridas por la institucion hasta junio 2017</t>
  </si>
  <si>
    <t>DEL 01  AL 30 DE JUNIO DE 2017</t>
  </si>
  <si>
    <t>DEL 01 AL 30 DE JUNIO DE 2017</t>
  </si>
  <si>
    <t>DEL  01 AL 30 DE JUNIO DE 2017</t>
  </si>
  <si>
    <t>Total Adquisiciones por el CNE hasta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</si>
</sst>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164" fontId="18" fillId="0" borderId="10" xfId="3" applyNumberFormat="1" applyBorder="1"/>
    <xf numFmtId="164" fontId="5" fillId="0" borderId="11" xfId="1" applyFont="1" applyBorder="1"/>
    <xf numFmtId="164" fontId="18" fillId="0" borderId="13" xfId="3" applyNumberFormat="1" applyBorder="1"/>
    <xf numFmtId="0" fontId="28" fillId="0" borderId="1" xfId="0" applyFont="1" applyBorder="1" applyAlignment="1">
      <alignment horizontal="center"/>
    </xf>
    <xf numFmtId="164" fontId="29" fillId="0" borderId="11" xfId="1" applyFont="1" applyBorder="1"/>
    <xf numFmtId="16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6" fontId="5" fillId="0" borderId="9" xfId="0" applyNumberFormat="1" applyFont="1" applyBorder="1"/>
    <xf numFmtId="0" fontId="29" fillId="0" borderId="11" xfId="0" applyFont="1" applyBorder="1"/>
    <xf numFmtId="166" fontId="5" fillId="0" borderId="21" xfId="0" applyNumberFormat="1" applyFont="1" applyBorder="1"/>
    <xf numFmtId="164" fontId="29" fillId="0" borderId="14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16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6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8" fontId="29" fillId="0" borderId="29" xfId="0" applyNumberFormat="1" applyFont="1" applyBorder="1" applyAlignment="1">
      <alignment horizontal="center"/>
    </xf>
    <xf numFmtId="168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6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2" xfId="3" applyNumberFormat="1" applyFont="1" applyBorder="1"/>
    <xf numFmtId="0" fontId="44" fillId="6" borderId="15" xfId="0" applyFont="1" applyFill="1" applyBorder="1"/>
    <xf numFmtId="164" fontId="56" fillId="6" borderId="16" xfId="0" applyNumberFormat="1" applyFont="1" applyFill="1" applyBorder="1"/>
    <xf numFmtId="164" fontId="5" fillId="0" borderId="14" xfId="1" applyFont="1" applyBorder="1"/>
    <xf numFmtId="164" fontId="28" fillId="0" borderId="14" xfId="1" applyFont="1" applyFill="1" applyBorder="1"/>
    <xf numFmtId="4" fontId="5" fillId="0" borderId="37" xfId="0" applyNumberFormat="1" applyFont="1" applyBorder="1"/>
    <xf numFmtId="16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164" fontId="5" fillId="0" borderId="40" xfId="1" applyFont="1" applyBorder="1"/>
    <xf numFmtId="164" fontId="29" fillId="0" borderId="40" xfId="1" applyFont="1" applyBorder="1"/>
    <xf numFmtId="164" fontId="43" fillId="0" borderId="20" xfId="3" applyNumberFormat="1" applyFont="1" applyFill="1" applyBorder="1"/>
    <xf numFmtId="164" fontId="43" fillId="0" borderId="40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20" xfId="1" applyFont="1" applyFill="1" applyBorder="1"/>
    <xf numFmtId="164" fontId="43" fillId="0" borderId="11" xfId="1" applyFont="1" applyFill="1" applyBorder="1"/>
    <xf numFmtId="0" fontId="52" fillId="5" borderId="18" xfId="0" applyFont="1" applyFill="1" applyBorder="1"/>
    <xf numFmtId="16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16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16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164" fontId="44" fillId="8" borderId="11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6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164" fontId="44" fillId="8" borderId="28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164" fontId="43" fillId="0" borderId="43" xfId="1" applyFont="1" applyFill="1" applyBorder="1"/>
    <xf numFmtId="16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4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5" fillId="0" borderId="14" xfId="0" applyFont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5" fillId="0" borderId="47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76199</xdr:colOff>
      <xdr:row>0</xdr:row>
      <xdr:rowOff>66675</xdr:rowOff>
    </xdr:from>
    <xdr:to>
      <xdr:col>11</xdr:col>
      <xdr:colOff>712612</xdr:colOff>
      <xdr:row>3</xdr:row>
      <xdr:rowOff>66675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010649" y="66675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11</xdr:col>
      <xdr:colOff>477663</xdr:colOff>
      <xdr:row>4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991600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60324</xdr:colOff>
      <xdr:row>2</xdr:row>
      <xdr:rowOff>88900</xdr:rowOff>
    </xdr:from>
    <xdr:to>
      <xdr:col>6</xdr:col>
      <xdr:colOff>47625</xdr:colOff>
      <xdr:row>5</xdr:row>
      <xdr:rowOff>98425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4870449" y="517525"/>
          <a:ext cx="1857376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1838326</xdr:colOff>
      <xdr:row>1</xdr:row>
      <xdr:rowOff>76200</xdr:rowOff>
    </xdr:from>
    <xdr:to>
      <xdr:col>9</xdr:col>
      <xdr:colOff>685800</xdr:colOff>
      <xdr:row>4</xdr:row>
      <xdr:rowOff>85725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6343651" y="266700"/>
          <a:ext cx="2285999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0</xdr:rowOff>
    </xdr:from>
    <xdr:to>
      <xdr:col>12</xdr:col>
      <xdr:colOff>950738</xdr:colOff>
      <xdr:row>4</xdr:row>
      <xdr:rowOff>9525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658225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57150</xdr:rowOff>
    </xdr:from>
    <xdr:to>
      <xdr:col>12</xdr:col>
      <xdr:colOff>274463</xdr:colOff>
      <xdr:row>3</xdr:row>
      <xdr:rowOff>57150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477375" y="5715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47625</xdr:rowOff>
    </xdr:from>
    <xdr:to>
      <xdr:col>12</xdr:col>
      <xdr:colOff>339725</xdr:colOff>
      <xdr:row>2</xdr:row>
      <xdr:rowOff>171450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5625" t="26074" r="13594" b="30664"/>
        <a:stretch>
          <a:fillRect/>
        </a:stretch>
      </xdr:blipFill>
      <xdr:spPr bwMode="auto">
        <a:xfrm>
          <a:off x="10506075" y="47625"/>
          <a:ext cx="1209675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AppData/Local/ARCHIVO%20DEL%20ACTIVO%20FIJO%20CNE/ACTIVO%20FIJO%20INSTITUCIONAL/CRUCE%20ACTIVO%20FIJO%20X%20DONACIONES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../AppData/Local/ARCHIVO%20DEL%20ACTIVO%20FIJO%20CNE/DEPRECIACION%20DEL%20ACTIVO%20FIJO%20INSTITUCIONAL/DEPRECIACION%202014/DEPRECIACION%20Y%20AMORTIZACION%20AL%2030-06-2014.xlsx" TargetMode="External"/><Relationship Id="rId4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70"/>
  <sheetViews>
    <sheetView showGridLines="0" workbookViewId="0">
      <selection activeCell="L50" sqref="L50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2:13" ht="19.5" x14ac:dyDescent="0.4">
      <c r="B1" s="395" t="s">
        <v>243</v>
      </c>
      <c r="C1" s="395"/>
      <c r="D1" s="395"/>
      <c r="E1" s="395"/>
      <c r="F1" s="395"/>
      <c r="G1" s="395"/>
      <c r="H1" s="395"/>
      <c r="I1" s="395"/>
      <c r="J1" s="351"/>
      <c r="K1" s="351"/>
      <c r="L1" s="351"/>
    </row>
    <row r="2" spans="2:13" x14ac:dyDescent="0.25">
      <c r="B2" s="396" t="s">
        <v>239</v>
      </c>
      <c r="C2" s="396"/>
      <c r="D2" s="396"/>
      <c r="E2" s="396"/>
      <c r="F2" s="396"/>
      <c r="G2" s="396"/>
      <c r="H2" s="396"/>
      <c r="I2" s="396"/>
      <c r="J2" s="352"/>
      <c r="K2" s="352"/>
      <c r="L2" s="352"/>
    </row>
    <row r="3" spans="2:13" ht="16.5" x14ac:dyDescent="0.3">
      <c r="B3" s="397" t="s">
        <v>286</v>
      </c>
      <c r="C3" s="397"/>
      <c r="D3" s="397"/>
      <c r="E3" s="397"/>
      <c r="F3" s="397"/>
      <c r="G3" s="397"/>
      <c r="H3" s="397"/>
      <c r="I3" s="397"/>
      <c r="J3" s="353"/>
      <c r="K3" s="353"/>
      <c r="L3" s="353"/>
    </row>
    <row r="4" spans="2:13" ht="15.75" thickBot="1" x14ac:dyDescent="0.3">
      <c r="B4" s="13"/>
      <c r="C4" s="394"/>
      <c r="D4" s="394"/>
      <c r="E4" s="394"/>
      <c r="F4" s="394"/>
      <c r="G4" s="394"/>
      <c r="H4" s="394"/>
      <c r="I4" s="394"/>
      <c r="J4" s="50"/>
      <c r="K4" s="13"/>
      <c r="L4" s="13"/>
    </row>
    <row r="5" spans="2:13" ht="16.5" thickTop="1" thickBot="1" x14ac:dyDescent="0.3">
      <c r="B5" s="163" t="s">
        <v>92</v>
      </c>
      <c r="C5" s="163" t="s">
        <v>0</v>
      </c>
      <c r="D5" s="163"/>
      <c r="E5" s="163" t="s">
        <v>91</v>
      </c>
      <c r="F5" s="163" t="s">
        <v>1</v>
      </c>
      <c r="G5" s="55"/>
      <c r="H5" s="163" t="s">
        <v>92</v>
      </c>
      <c r="I5" s="163" t="s">
        <v>0</v>
      </c>
      <c r="J5" s="163"/>
      <c r="K5" s="163" t="s">
        <v>91</v>
      </c>
      <c r="L5" s="163" t="s">
        <v>1</v>
      </c>
    </row>
    <row r="6" spans="2:13" ht="17.25" thickTop="1" thickBot="1" x14ac:dyDescent="0.3">
      <c r="B6" s="84">
        <v>2</v>
      </c>
      <c r="C6" s="88" t="s">
        <v>2</v>
      </c>
      <c r="D6" s="85"/>
      <c r="E6" s="86"/>
      <c r="F6" s="86"/>
      <c r="G6" s="87"/>
      <c r="H6" s="84">
        <v>4</v>
      </c>
      <c r="I6" s="88" t="s">
        <v>3</v>
      </c>
      <c r="J6" s="88"/>
      <c r="K6" s="85"/>
      <c r="L6" s="85"/>
    </row>
    <row r="7" spans="2:13" ht="16.5" thickTop="1" thickBot="1" x14ac:dyDescent="0.3">
      <c r="B7" s="231">
        <v>21</v>
      </c>
      <c r="C7" s="232" t="s">
        <v>103</v>
      </c>
      <c r="D7" s="232"/>
      <c r="E7" s="233"/>
      <c r="F7" s="233">
        <f>SUM(E8:E21)</f>
        <v>115576.86000000002</v>
      </c>
      <c r="G7" s="234"/>
      <c r="H7" s="231">
        <v>41</v>
      </c>
      <c r="I7" s="232" t="s">
        <v>109</v>
      </c>
      <c r="J7" s="233"/>
      <c r="K7" s="233"/>
      <c r="L7" s="298">
        <f>SUM(K8:K15)</f>
        <v>112576.86</v>
      </c>
    </row>
    <row r="8" spans="2:13" ht="15.95" customHeight="1" x14ac:dyDescent="0.25">
      <c r="B8" s="94">
        <v>211</v>
      </c>
      <c r="C8" s="95" t="s">
        <v>88</v>
      </c>
      <c r="D8" s="95"/>
      <c r="E8" s="93">
        <f>D10+D11+D13+D12</f>
        <v>10517.970000000001</v>
      </c>
      <c r="G8" s="64"/>
      <c r="H8" s="94">
        <v>412</v>
      </c>
      <c r="I8" s="95" t="s">
        <v>110</v>
      </c>
      <c r="J8" s="95"/>
      <c r="K8" s="93">
        <f>SUM(J9:J12)</f>
        <v>1682.41</v>
      </c>
    </row>
    <row r="9" spans="2:13" ht="15.95" customHeight="1" x14ac:dyDescent="0.25">
      <c r="B9" s="70">
        <v>21109</v>
      </c>
      <c r="C9" s="68" t="s">
        <v>4</v>
      </c>
      <c r="D9" s="68"/>
      <c r="E9" s="71"/>
      <c r="F9" s="68"/>
      <c r="G9" s="64"/>
      <c r="H9" s="310">
        <v>41201</v>
      </c>
      <c r="I9" s="68" t="s">
        <v>266</v>
      </c>
      <c r="J9" s="74">
        <v>0</v>
      </c>
      <c r="L9" s="67"/>
    </row>
    <row r="10" spans="2:13" ht="15.95" customHeight="1" x14ac:dyDescent="0.25">
      <c r="B10" s="65">
        <v>21109001</v>
      </c>
      <c r="C10" s="91" t="s">
        <v>93</v>
      </c>
      <c r="D10" s="62">
        <v>10495.29</v>
      </c>
      <c r="E10" s="67"/>
      <c r="F10" s="71"/>
      <c r="G10" s="64"/>
      <c r="H10" s="329">
        <v>41201</v>
      </c>
      <c r="I10" s="68" t="s">
        <v>225</v>
      </c>
      <c r="J10" s="74">
        <v>1362</v>
      </c>
      <c r="L10" s="67"/>
    </row>
    <row r="11" spans="2:13" ht="15.95" customHeight="1" x14ac:dyDescent="0.25">
      <c r="B11" s="65">
        <v>21109001</v>
      </c>
      <c r="C11" s="91" t="s">
        <v>94</v>
      </c>
      <c r="D11" s="62">
        <v>0</v>
      </c>
      <c r="E11" s="67"/>
      <c r="F11" s="71"/>
      <c r="G11" s="64"/>
      <c r="H11" s="70">
        <v>41251</v>
      </c>
      <c r="I11" s="68" t="s">
        <v>276</v>
      </c>
      <c r="J11" s="74">
        <v>0</v>
      </c>
      <c r="L11" s="14"/>
      <c r="M11" s="105"/>
    </row>
    <row r="12" spans="2:13" ht="15.95" customHeight="1" x14ac:dyDescent="0.25">
      <c r="B12" s="65">
        <v>21109001</v>
      </c>
      <c r="C12" s="91" t="s">
        <v>95</v>
      </c>
      <c r="D12" s="134">
        <v>0</v>
      </c>
      <c r="E12" s="67"/>
      <c r="F12" s="71"/>
      <c r="G12" s="64"/>
      <c r="H12" s="389">
        <v>41254</v>
      </c>
      <c r="I12" s="68" t="s">
        <v>81</v>
      </c>
      <c r="J12" s="72">
        <v>320.41000000000003</v>
      </c>
      <c r="L12" s="14"/>
    </row>
    <row r="13" spans="2:13" ht="15.95" customHeight="1" x14ac:dyDescent="0.25">
      <c r="B13" s="65">
        <v>21109001</v>
      </c>
      <c r="C13" s="91" t="s">
        <v>230</v>
      </c>
      <c r="D13" s="79">
        <v>22.68</v>
      </c>
      <c r="E13" s="67"/>
      <c r="F13" s="71"/>
      <c r="G13" s="64"/>
      <c r="L13" s="14"/>
    </row>
    <row r="14" spans="2:13" ht="15.95" customHeight="1" x14ac:dyDescent="0.25">
      <c r="B14" s="329"/>
      <c r="C14" s="68"/>
      <c r="D14" s="74"/>
      <c r="E14" s="67"/>
      <c r="F14" s="71"/>
      <c r="G14" s="64"/>
      <c r="L14" s="14"/>
    </row>
    <row r="15" spans="2:13" ht="15.95" customHeight="1" x14ac:dyDescent="0.25">
      <c r="B15" s="94">
        <v>21151</v>
      </c>
      <c r="C15" s="95" t="s">
        <v>224</v>
      </c>
      <c r="D15" s="97"/>
      <c r="E15" s="98">
        <v>1339.32</v>
      </c>
      <c r="F15" s="71"/>
      <c r="G15" s="64"/>
      <c r="H15" s="94">
        <v>413</v>
      </c>
      <c r="I15" s="95" t="s">
        <v>112</v>
      </c>
      <c r="J15" s="95"/>
      <c r="K15" s="98">
        <f>SUM(J16:J19)</f>
        <v>110894.45</v>
      </c>
    </row>
    <row r="16" spans="2:13" ht="15.95" customHeight="1" x14ac:dyDescent="0.35">
      <c r="B16" s="329"/>
      <c r="C16" s="68"/>
      <c r="D16" s="73"/>
      <c r="E16" s="67"/>
      <c r="F16" s="71"/>
      <c r="G16" s="64"/>
      <c r="H16" s="70">
        <v>41351</v>
      </c>
      <c r="I16" s="68" t="s">
        <v>15</v>
      </c>
      <c r="J16" s="69">
        <v>32935.69</v>
      </c>
      <c r="K16" s="105"/>
    </row>
    <row r="17" spans="2:12" ht="15.95" customHeight="1" x14ac:dyDescent="0.25">
      <c r="B17" s="94">
        <v>212</v>
      </c>
      <c r="C17" s="95" t="s">
        <v>89</v>
      </c>
      <c r="D17" s="97"/>
      <c r="E17" s="98">
        <f>SUM(D18)</f>
        <v>3000</v>
      </c>
      <c r="G17" s="64"/>
      <c r="H17" s="70">
        <v>41354</v>
      </c>
      <c r="I17" s="68" t="s">
        <v>111</v>
      </c>
      <c r="J17" s="69">
        <v>19028.89</v>
      </c>
      <c r="L17" s="67"/>
    </row>
    <row r="18" spans="2:12" ht="15.95" customHeight="1" x14ac:dyDescent="0.25">
      <c r="B18" s="70">
        <v>21201</v>
      </c>
      <c r="C18" s="68" t="s">
        <v>11</v>
      </c>
      <c r="D18" s="75">
        <v>3000</v>
      </c>
      <c r="E18" s="71"/>
      <c r="G18" s="64"/>
      <c r="H18" s="70">
        <v>41355</v>
      </c>
      <c r="I18" s="68" t="s">
        <v>58</v>
      </c>
      <c r="J18" s="74">
        <v>44857</v>
      </c>
      <c r="L18" s="68"/>
    </row>
    <row r="19" spans="2:12" ht="15.95" customHeight="1" x14ac:dyDescent="0.25">
      <c r="B19" s="70"/>
      <c r="C19" s="68"/>
      <c r="D19" s="69"/>
      <c r="E19" s="71"/>
      <c r="G19" s="64"/>
      <c r="H19" s="70">
        <v>41361</v>
      </c>
      <c r="I19" s="68" t="s">
        <v>26</v>
      </c>
      <c r="J19" s="72">
        <v>14072.87</v>
      </c>
      <c r="L19" s="71"/>
    </row>
    <row r="20" spans="2:12" ht="15.95" customHeight="1" x14ac:dyDescent="0.25">
      <c r="B20" s="94">
        <v>213</v>
      </c>
      <c r="C20" s="95" t="s">
        <v>90</v>
      </c>
      <c r="D20" s="96"/>
      <c r="E20" s="93">
        <f>SUM(D21:D21)</f>
        <v>100719.57</v>
      </c>
      <c r="G20" s="64"/>
      <c r="L20" s="71"/>
    </row>
    <row r="21" spans="2:12" ht="15.95" customHeight="1" x14ac:dyDescent="0.25">
      <c r="B21" s="70">
        <v>21316</v>
      </c>
      <c r="C21" s="68" t="s">
        <v>65</v>
      </c>
      <c r="D21" s="74">
        <v>100719.57</v>
      </c>
      <c r="F21" s="71"/>
      <c r="G21" s="64"/>
    </row>
    <row r="22" spans="2:12" ht="15.95" customHeight="1" x14ac:dyDescent="0.25">
      <c r="G22" s="64"/>
    </row>
    <row r="23" spans="2:12" ht="15.75" thickBot="1" x14ac:dyDescent="0.3">
      <c r="B23" s="317">
        <v>22</v>
      </c>
      <c r="C23" s="318" t="s">
        <v>104</v>
      </c>
      <c r="D23" s="318"/>
      <c r="E23" s="319"/>
      <c r="F23" s="319">
        <f>SUM(E24:E31)</f>
        <v>76059.98</v>
      </c>
      <c r="G23" s="234"/>
      <c r="H23" s="318">
        <v>42</v>
      </c>
      <c r="I23" s="318" t="s">
        <v>113</v>
      </c>
      <c r="J23" s="319"/>
      <c r="K23" s="319"/>
      <c r="L23" s="320">
        <f>SUM(K25)</f>
        <v>0</v>
      </c>
    </row>
    <row r="24" spans="2:12" ht="15.95" customHeight="1" x14ac:dyDescent="0.25">
      <c r="B24" s="94">
        <v>225</v>
      </c>
      <c r="C24" s="95" t="s">
        <v>206</v>
      </c>
      <c r="D24" s="95"/>
      <c r="E24" s="93">
        <f>SUM(D25)</f>
        <v>0</v>
      </c>
      <c r="F24" s="311"/>
      <c r="G24" s="234"/>
      <c r="H24" s="312"/>
      <c r="I24" s="312"/>
      <c r="J24" s="315"/>
      <c r="K24" s="315"/>
      <c r="L24" s="316"/>
    </row>
    <row r="25" spans="2:12" ht="15.95" customHeight="1" x14ac:dyDescent="0.25">
      <c r="B25" s="65">
        <v>22551</v>
      </c>
      <c r="C25" s="91" t="s">
        <v>207</v>
      </c>
      <c r="D25" s="79">
        <v>0</v>
      </c>
      <c r="E25" s="63"/>
      <c r="F25" s="311"/>
      <c r="G25" s="234"/>
      <c r="H25" s="94">
        <v>424</v>
      </c>
      <c r="I25" s="95" t="s">
        <v>114</v>
      </c>
      <c r="J25" s="95"/>
      <c r="K25" s="98">
        <f>SUM(J26)</f>
        <v>0</v>
      </c>
      <c r="L25" s="316"/>
    </row>
    <row r="26" spans="2:12" ht="15.95" customHeight="1" x14ac:dyDescent="0.25">
      <c r="B26" s="313"/>
      <c r="C26" s="314"/>
      <c r="D26" s="314"/>
      <c r="E26" s="311"/>
      <c r="F26" s="311"/>
      <c r="G26" s="234"/>
      <c r="H26" s="70">
        <v>42451</v>
      </c>
      <c r="I26" s="68" t="s">
        <v>64</v>
      </c>
      <c r="J26" s="72">
        <v>0</v>
      </c>
      <c r="L26" s="316"/>
    </row>
    <row r="27" spans="2:12" ht="15.95" customHeight="1" x14ac:dyDescent="0.25">
      <c r="B27" s="94">
        <v>226</v>
      </c>
      <c r="C27" s="95" t="s">
        <v>98</v>
      </c>
      <c r="D27" s="95"/>
      <c r="E27" s="93">
        <f>D28+D29+D30+D31</f>
        <v>76059.98</v>
      </c>
      <c r="G27" s="64"/>
    </row>
    <row r="28" spans="2:12" ht="15.95" customHeight="1" x14ac:dyDescent="0.25">
      <c r="B28" s="65">
        <v>22605</v>
      </c>
      <c r="C28" s="91" t="s">
        <v>233</v>
      </c>
      <c r="D28" s="74">
        <v>44857</v>
      </c>
      <c r="E28" s="63"/>
      <c r="G28" s="64"/>
    </row>
    <row r="29" spans="2:12" ht="15.95" customHeight="1" x14ac:dyDescent="0.25">
      <c r="B29" s="65">
        <v>22609</v>
      </c>
      <c r="C29" s="91" t="s">
        <v>280</v>
      </c>
      <c r="D29" s="74">
        <v>1770</v>
      </c>
      <c r="E29" s="63"/>
      <c r="G29" s="64"/>
    </row>
    <row r="30" spans="2:12" ht="15.95" customHeight="1" x14ac:dyDescent="0.25">
      <c r="B30" s="65">
        <v>22615</v>
      </c>
      <c r="C30" s="91" t="s">
        <v>99</v>
      </c>
      <c r="D30" s="74">
        <v>102326.28</v>
      </c>
      <c r="E30" s="63"/>
      <c r="G30" s="64"/>
    </row>
    <row r="31" spans="2:12" ht="15.95" customHeight="1" x14ac:dyDescent="0.25">
      <c r="B31" s="65">
        <v>22699</v>
      </c>
      <c r="C31" s="91" t="s">
        <v>100</v>
      </c>
      <c r="D31" s="74">
        <v>-72893.3</v>
      </c>
      <c r="E31" s="62"/>
      <c r="F31" s="63"/>
      <c r="G31" s="64"/>
      <c r="L31" s="71"/>
    </row>
    <row r="32" spans="2:12" x14ac:dyDescent="0.25">
      <c r="G32" s="64"/>
    </row>
    <row r="33" spans="2:13" ht="15.75" thickBot="1" x14ac:dyDescent="0.3">
      <c r="B33" s="231">
        <v>23</v>
      </c>
      <c r="C33" s="232" t="s">
        <v>105</v>
      </c>
      <c r="D33" s="232"/>
      <c r="E33" s="233"/>
      <c r="F33" s="233">
        <f>SUM(E34)</f>
        <v>4408.99</v>
      </c>
      <c r="G33" s="234"/>
      <c r="H33" s="232">
        <v>81</v>
      </c>
      <c r="I33" s="232" t="s">
        <v>115</v>
      </c>
      <c r="J33" s="233"/>
      <c r="K33" s="233"/>
      <c r="L33" s="299">
        <f>SUM(K34)</f>
        <v>248416.11999999997</v>
      </c>
      <c r="M33" s="90"/>
    </row>
    <row r="34" spans="2:13" ht="15.95" customHeight="1" x14ac:dyDescent="0.25">
      <c r="B34" s="94">
        <v>231</v>
      </c>
      <c r="C34" s="95" t="s">
        <v>101</v>
      </c>
      <c r="D34" s="95"/>
      <c r="E34" s="93">
        <f>SUM(D35:D41)</f>
        <v>4408.99</v>
      </c>
      <c r="G34" s="64"/>
      <c r="H34" s="94">
        <v>811</v>
      </c>
      <c r="I34" s="95" t="s">
        <v>116</v>
      </c>
      <c r="J34" s="95"/>
      <c r="K34" s="93">
        <f>SUM(J35:J41)</f>
        <v>248416.11999999997</v>
      </c>
      <c r="M34" s="106"/>
    </row>
    <row r="35" spans="2:13" ht="15.95" customHeight="1" x14ac:dyDescent="0.25">
      <c r="B35" s="70">
        <v>23101</v>
      </c>
      <c r="C35" s="68" t="s">
        <v>143</v>
      </c>
      <c r="D35" s="69">
        <v>190.25</v>
      </c>
      <c r="F35" s="71"/>
      <c r="G35" s="64"/>
      <c r="H35" s="70">
        <v>81103</v>
      </c>
      <c r="I35" s="68" t="s">
        <v>75</v>
      </c>
      <c r="J35" s="74">
        <v>102675.03</v>
      </c>
      <c r="L35" s="67"/>
    </row>
    <row r="36" spans="2:13" ht="15.95" customHeight="1" x14ac:dyDescent="0.25">
      <c r="B36" s="156">
        <v>23103</v>
      </c>
      <c r="C36" s="68" t="s">
        <v>67</v>
      </c>
      <c r="D36" s="69">
        <v>3.88</v>
      </c>
      <c r="F36" s="71"/>
      <c r="G36" s="64"/>
      <c r="H36" s="156"/>
      <c r="I36" s="68"/>
      <c r="J36" s="74"/>
      <c r="L36" s="67"/>
    </row>
    <row r="37" spans="2:13" ht="15.95" customHeight="1" x14ac:dyDescent="0.25">
      <c r="B37" s="70">
        <v>23105</v>
      </c>
      <c r="C37" s="68" t="s">
        <v>20</v>
      </c>
      <c r="D37" s="74">
        <v>1446.42</v>
      </c>
      <c r="F37" s="71"/>
      <c r="G37" s="64"/>
      <c r="H37" s="70">
        <v>81107</v>
      </c>
      <c r="I37" s="68" t="s">
        <v>80</v>
      </c>
      <c r="J37" s="74">
        <v>124411.56</v>
      </c>
      <c r="L37" s="71"/>
    </row>
    <row r="38" spans="2:13" ht="15.95" customHeight="1" x14ac:dyDescent="0.25">
      <c r="B38" s="70">
        <v>23109</v>
      </c>
      <c r="C38" s="68" t="s">
        <v>49</v>
      </c>
      <c r="D38" s="74">
        <v>0</v>
      </c>
      <c r="F38" s="71"/>
      <c r="G38" s="64"/>
      <c r="L38" s="68"/>
    </row>
    <row r="39" spans="2:13" ht="15.95" customHeight="1" x14ac:dyDescent="0.25">
      <c r="B39" s="70">
        <v>23113</v>
      </c>
      <c r="C39" s="68" t="s">
        <v>19</v>
      </c>
      <c r="D39" s="74">
        <v>1977.27</v>
      </c>
      <c r="F39" s="71"/>
      <c r="G39" s="64"/>
      <c r="H39" s="70">
        <v>81109</v>
      </c>
      <c r="I39" s="68" t="s">
        <v>32</v>
      </c>
      <c r="J39" s="74">
        <v>55312.88</v>
      </c>
      <c r="L39" s="68"/>
    </row>
    <row r="40" spans="2:13" ht="15.95" customHeight="1" x14ac:dyDescent="0.25">
      <c r="B40" s="70">
        <v>23115</v>
      </c>
      <c r="C40" s="68" t="s">
        <v>23</v>
      </c>
      <c r="D40" s="74">
        <v>791.17</v>
      </c>
      <c r="F40" s="71"/>
      <c r="G40" s="64"/>
      <c r="H40" s="228"/>
      <c r="I40" s="68"/>
      <c r="J40" s="74"/>
      <c r="L40" s="68"/>
    </row>
    <row r="41" spans="2:13" ht="15.95" customHeight="1" x14ac:dyDescent="0.35">
      <c r="B41" s="228">
        <v>23117</v>
      </c>
      <c r="C41" s="68" t="s">
        <v>166</v>
      </c>
      <c r="D41" s="73">
        <v>0</v>
      </c>
      <c r="F41" s="71"/>
      <c r="G41" s="64"/>
      <c r="H41" s="153">
        <v>81111</v>
      </c>
      <c r="I41" s="68" t="s">
        <v>141</v>
      </c>
      <c r="J41" s="72">
        <v>-33983.35</v>
      </c>
      <c r="L41" s="68"/>
    </row>
    <row r="42" spans="2:13" ht="16.5" x14ac:dyDescent="0.35">
      <c r="B42" s="70"/>
      <c r="C42" s="68"/>
      <c r="D42" s="73"/>
      <c r="F42" s="71"/>
      <c r="G42" s="64"/>
      <c r="K42" s="68"/>
      <c r="L42" s="68"/>
    </row>
    <row r="43" spans="2:13" ht="15.75" thickBot="1" x14ac:dyDescent="0.3">
      <c r="B43" s="231">
        <v>24</v>
      </c>
      <c r="C43" s="232" t="s">
        <v>106</v>
      </c>
      <c r="D43" s="232"/>
      <c r="E43" s="233"/>
      <c r="F43" s="233">
        <f>SUM(E44)</f>
        <v>179878.54000000004</v>
      </c>
      <c r="G43" s="56"/>
      <c r="H43" s="234"/>
      <c r="I43" s="371"/>
      <c r="J43" s="371"/>
      <c r="K43" s="311"/>
      <c r="L43" s="311"/>
    </row>
    <row r="44" spans="2:13" ht="15.95" customHeight="1" x14ac:dyDescent="0.25">
      <c r="B44" s="94">
        <v>241</v>
      </c>
      <c r="C44" s="95" t="s">
        <v>102</v>
      </c>
      <c r="D44" s="99"/>
      <c r="E44" s="93">
        <f>SUM(D45:D47)</f>
        <v>179878.54000000004</v>
      </c>
      <c r="G44" s="64"/>
      <c r="L44" t="s">
        <v>66</v>
      </c>
    </row>
    <row r="45" spans="2:13" ht="15.95" customHeight="1" x14ac:dyDescent="0.25">
      <c r="B45" s="70">
        <v>24117</v>
      </c>
      <c r="C45" s="68" t="s">
        <v>22</v>
      </c>
      <c r="D45" s="69">
        <v>89578.52</v>
      </c>
      <c r="F45" s="71"/>
      <c r="G45" s="64"/>
    </row>
    <row r="46" spans="2:13" ht="15.95" customHeight="1" x14ac:dyDescent="0.25">
      <c r="B46" s="70">
        <v>24119</v>
      </c>
      <c r="C46" s="68" t="s">
        <v>196</v>
      </c>
      <c r="D46" s="74">
        <v>365492.06</v>
      </c>
      <c r="F46" s="71"/>
      <c r="G46" s="64"/>
    </row>
    <row r="47" spans="2:13" ht="15.95" customHeight="1" x14ac:dyDescent="0.25">
      <c r="B47" s="70">
        <v>24199</v>
      </c>
      <c r="C47" s="68" t="s">
        <v>54</v>
      </c>
      <c r="D47" s="72">
        <v>-275192.03999999998</v>
      </c>
      <c r="F47" s="71"/>
      <c r="G47" s="64"/>
      <c r="H47" s="70"/>
      <c r="I47" s="68"/>
      <c r="J47" s="68"/>
      <c r="K47" s="74"/>
      <c r="L47" s="68"/>
    </row>
    <row r="48" spans="2:13" x14ac:dyDescent="0.25">
      <c r="B48" s="70"/>
      <c r="C48" s="68"/>
      <c r="D48" s="74"/>
      <c r="F48" s="71"/>
      <c r="G48" s="64"/>
      <c r="H48" s="70"/>
      <c r="I48" s="68"/>
      <c r="J48" s="68"/>
      <c r="K48" s="68"/>
      <c r="L48" s="68"/>
    </row>
    <row r="49" spans="2:14" ht="15.75" thickBot="1" x14ac:dyDescent="0.3">
      <c r="B49" s="234"/>
      <c r="C49" s="371"/>
      <c r="D49" s="371"/>
      <c r="E49" s="311"/>
      <c r="F49" s="311"/>
      <c r="G49" s="56"/>
      <c r="H49" s="231"/>
      <c r="I49" s="232" t="s">
        <v>117</v>
      </c>
      <c r="J49" s="232"/>
      <c r="K49" s="233"/>
      <c r="L49" s="233">
        <f>375924.37-360992.98</f>
        <v>14931.390000000014</v>
      </c>
    </row>
    <row r="50" spans="2:14" ht="15.95" customHeight="1" x14ac:dyDescent="0.25">
      <c r="B50" s="166"/>
      <c r="C50" s="380"/>
      <c r="D50" s="134"/>
      <c r="E50" s="106"/>
      <c r="F50" s="17"/>
      <c r="G50" s="64"/>
    </row>
    <row r="51" spans="2:14" ht="15.95" customHeight="1" x14ac:dyDescent="0.25">
      <c r="B51" s="379"/>
      <c r="C51" s="76"/>
      <c r="D51" s="74"/>
      <c r="E51" s="17"/>
      <c r="F51" s="110"/>
      <c r="G51" s="64"/>
    </row>
    <row r="52" spans="2:14" ht="15.95" customHeight="1" x14ac:dyDescent="0.25">
      <c r="B52" s="379"/>
      <c r="C52" s="76"/>
      <c r="D52" s="74"/>
      <c r="E52" s="17"/>
      <c r="F52" s="110"/>
      <c r="G52" s="64"/>
    </row>
    <row r="53" spans="2:14" ht="15.95" customHeight="1" x14ac:dyDescent="0.25">
      <c r="B53" s="379"/>
      <c r="C53" s="76"/>
      <c r="D53" s="74"/>
      <c r="E53" s="17"/>
      <c r="F53" s="110"/>
      <c r="G53" s="64"/>
    </row>
    <row r="54" spans="2:14" ht="15.95" customHeight="1" thickBot="1" x14ac:dyDescent="0.3">
      <c r="B54" s="370"/>
      <c r="C54" s="68"/>
      <c r="D54" s="72"/>
      <c r="F54" s="71"/>
      <c r="G54" s="64"/>
      <c r="H54" s="370"/>
      <c r="I54" s="68"/>
      <c r="J54" s="68"/>
      <c r="K54" s="74"/>
      <c r="L54" s="68"/>
    </row>
    <row r="55" spans="2:14" ht="18" thickTop="1" thickBot="1" x14ac:dyDescent="0.4">
      <c r="B55" s="247"/>
      <c r="C55" s="242" t="s">
        <v>5</v>
      </c>
      <c r="D55" s="242"/>
      <c r="E55" s="243"/>
      <c r="F55" s="240">
        <f>+F7+F23+F33+F43+F49</f>
        <v>375924.37000000005</v>
      </c>
      <c r="G55" s="248"/>
      <c r="H55" s="249"/>
      <c r="I55" s="242" t="s">
        <v>6</v>
      </c>
      <c r="J55" s="242"/>
      <c r="K55" s="243"/>
      <c r="L55" s="240">
        <f>L7+L23+L33+L49</f>
        <v>375924.37</v>
      </c>
      <c r="M55" s="34"/>
      <c r="N55" s="34"/>
    </row>
    <row r="56" spans="2:14" ht="15.75" thickTop="1" x14ac:dyDescent="0.25">
      <c r="B56" s="68"/>
      <c r="C56" s="68"/>
      <c r="D56" s="68"/>
      <c r="E56" s="68"/>
      <c r="F56" s="68"/>
      <c r="G56" s="64"/>
      <c r="H56" s="68"/>
      <c r="I56" s="68"/>
      <c r="J56" s="68"/>
      <c r="K56" s="68"/>
      <c r="L56" s="68"/>
    </row>
    <row r="57" spans="2:14" x14ac:dyDescent="0.25">
      <c r="B57" s="92"/>
      <c r="C57" s="100" t="s">
        <v>27</v>
      </c>
      <c r="D57" s="101"/>
      <c r="E57" s="92"/>
      <c r="F57" s="95"/>
      <c r="G57" s="64"/>
      <c r="H57" s="102"/>
      <c r="I57" s="100" t="s">
        <v>28</v>
      </c>
      <c r="J57" s="100"/>
      <c r="K57" s="92"/>
      <c r="L57" s="92"/>
    </row>
    <row r="58" spans="2:14" x14ac:dyDescent="0.25">
      <c r="B58" s="68"/>
      <c r="C58" s="68"/>
      <c r="D58" s="68"/>
      <c r="E58" s="68"/>
      <c r="F58" s="67"/>
      <c r="G58" s="64"/>
      <c r="H58" s="70"/>
      <c r="I58" s="68"/>
      <c r="J58" s="68"/>
      <c r="K58" s="68"/>
      <c r="L58" s="68"/>
    </row>
    <row r="59" spans="2:14" ht="15.75" thickBot="1" x14ac:dyDescent="0.3">
      <c r="B59" s="231">
        <v>95</v>
      </c>
      <c r="C59" s="232" t="s">
        <v>107</v>
      </c>
      <c r="D59" s="232"/>
      <c r="E59" s="232"/>
      <c r="F59" s="233">
        <f>SUM(D61:D62)</f>
        <v>82345.760000000009</v>
      </c>
      <c r="G59" s="111"/>
      <c r="H59" s="231">
        <v>96</v>
      </c>
      <c r="I59" s="232" t="s">
        <v>108</v>
      </c>
      <c r="J59" s="232"/>
      <c r="K59" s="232"/>
      <c r="L59" s="233">
        <f>+F59</f>
        <v>82345.760000000009</v>
      </c>
    </row>
    <row r="60" spans="2:14" x14ac:dyDescent="0.25">
      <c r="B60" s="65">
        <v>95106</v>
      </c>
      <c r="C60" s="68" t="s">
        <v>253</v>
      </c>
      <c r="D60" s="68"/>
      <c r="E60" s="134"/>
      <c r="F60" s="80"/>
      <c r="G60" s="64"/>
      <c r="H60" s="70">
        <v>96301</v>
      </c>
      <c r="I60" s="68" t="s">
        <v>254</v>
      </c>
      <c r="J60" s="68"/>
      <c r="K60" s="134"/>
      <c r="L60" s="62"/>
    </row>
    <row r="61" spans="2:14" x14ac:dyDescent="0.25">
      <c r="B61" s="65"/>
      <c r="C61" s="68" t="s">
        <v>252</v>
      </c>
      <c r="D61" s="69">
        <f>18069.94-527.21-412.31</f>
        <v>17130.419999999998</v>
      </c>
      <c r="E61" s="134"/>
      <c r="F61" s="80"/>
      <c r="G61" s="64"/>
      <c r="H61" s="348"/>
      <c r="I61" s="68"/>
      <c r="J61" s="69"/>
      <c r="K61" s="134"/>
      <c r="L61" s="62"/>
    </row>
    <row r="62" spans="2:14" x14ac:dyDescent="0.25">
      <c r="B62" s="65"/>
      <c r="C62" s="68" t="s">
        <v>287</v>
      </c>
      <c r="D62" s="72">
        <f>66463.49-634.47-237.14-2058.5+848+417+59.96+357</f>
        <v>65215.340000000004</v>
      </c>
      <c r="E62" s="134"/>
      <c r="F62" s="80"/>
      <c r="G62" s="64"/>
      <c r="H62" s="348"/>
      <c r="I62" s="68"/>
      <c r="J62" s="74"/>
      <c r="K62" s="134"/>
      <c r="L62" s="62"/>
    </row>
    <row r="63" spans="2:14" ht="15.75" thickBot="1" x14ac:dyDescent="0.3">
      <c r="B63" s="70"/>
      <c r="C63" s="68"/>
      <c r="D63" s="68"/>
      <c r="E63" s="78"/>
      <c r="F63" s="78"/>
      <c r="G63" s="64"/>
      <c r="H63" s="70"/>
      <c r="I63" s="68"/>
      <c r="J63" s="68"/>
      <c r="K63" s="78"/>
      <c r="L63" s="78"/>
    </row>
    <row r="64" spans="2:14" ht="18" thickTop="1" thickBot="1" x14ac:dyDescent="0.4">
      <c r="B64" s="241"/>
      <c r="C64" s="242" t="s">
        <v>29</v>
      </c>
      <c r="D64" s="242"/>
      <c r="E64" s="243"/>
      <c r="F64" s="243">
        <f>SUM(F59:F63)</f>
        <v>82345.760000000009</v>
      </c>
      <c r="G64" s="244"/>
      <c r="H64" s="245"/>
      <c r="I64" s="245" t="s">
        <v>30</v>
      </c>
      <c r="J64" s="245"/>
      <c r="K64" s="243"/>
      <c r="L64" s="246">
        <f>SUM(L59:L63)</f>
        <v>82345.760000000009</v>
      </c>
    </row>
    <row r="65" spans="2:12" ht="15.75" thickTop="1" x14ac:dyDescent="0.25">
      <c r="B65" s="70"/>
      <c r="C65" s="68"/>
      <c r="D65" s="68"/>
      <c r="E65" s="78"/>
      <c r="F65" s="78"/>
      <c r="G65" s="64"/>
      <c r="H65" s="70"/>
      <c r="I65" s="68"/>
      <c r="J65" s="68"/>
      <c r="K65" s="78"/>
      <c r="L65" s="78"/>
    </row>
    <row r="66" spans="2:12" x14ac:dyDescent="0.25">
      <c r="B66" s="377"/>
      <c r="C66" s="68"/>
      <c r="D66" s="68"/>
      <c r="E66" s="78"/>
      <c r="F66" s="78"/>
      <c r="G66" s="64"/>
      <c r="H66" s="377"/>
      <c r="I66" s="68"/>
      <c r="J66" s="68"/>
      <c r="K66" s="78"/>
      <c r="L66" s="78"/>
    </row>
    <row r="67" spans="2:12" x14ac:dyDescent="0.25">
      <c r="B67" s="68"/>
      <c r="C67" s="68"/>
      <c r="D67" s="68"/>
      <c r="E67" s="68"/>
      <c r="F67" s="68"/>
      <c r="G67" s="68"/>
      <c r="H67" s="70"/>
      <c r="I67" s="68"/>
      <c r="J67" s="68"/>
      <c r="K67" s="78"/>
      <c r="L67" s="78"/>
    </row>
    <row r="68" spans="2:12" x14ac:dyDescent="0.25">
      <c r="B68" s="68"/>
      <c r="C68" s="393" t="s">
        <v>84</v>
      </c>
      <c r="D68" s="393"/>
      <c r="E68" s="393"/>
      <c r="F68" s="57"/>
      <c r="G68" s="57"/>
      <c r="H68" s="57"/>
      <c r="I68" s="103" t="s">
        <v>85</v>
      </c>
      <c r="J68" s="103"/>
      <c r="K68" s="68"/>
      <c r="L68" s="68"/>
    </row>
    <row r="69" spans="2:12" x14ac:dyDescent="0.25">
      <c r="B69" s="68"/>
      <c r="C69" s="392" t="s">
        <v>62</v>
      </c>
      <c r="D69" s="392"/>
      <c r="E69" s="392"/>
      <c r="F69" s="57"/>
      <c r="G69" s="57"/>
      <c r="H69" s="57"/>
      <c r="I69" s="361" t="s">
        <v>261</v>
      </c>
      <c r="J69" s="104"/>
      <c r="K69" s="68"/>
      <c r="L69" s="68"/>
    </row>
    <row r="70" spans="2:12" x14ac:dyDescent="0.25">
      <c r="B70" s="68"/>
      <c r="C70" s="392" t="s">
        <v>209</v>
      </c>
      <c r="D70" s="392"/>
      <c r="E70" s="392"/>
      <c r="F70" s="57"/>
      <c r="G70" s="57"/>
      <c r="H70" s="57"/>
      <c r="I70" s="346" t="s">
        <v>250</v>
      </c>
      <c r="J70" s="104"/>
      <c r="K70" s="68"/>
      <c r="L70" s="68"/>
    </row>
  </sheetData>
  <mergeCells count="7">
    <mergeCell ref="C69:E69"/>
    <mergeCell ref="C70:E70"/>
    <mergeCell ref="C68:E68"/>
    <mergeCell ref="C4:I4"/>
    <mergeCell ref="B1:I1"/>
    <mergeCell ref="B2:I2"/>
    <mergeCell ref="B3:I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85"/>
  <sheetViews>
    <sheetView showGridLines="0" zoomScaleNormal="100" workbookViewId="0">
      <selection activeCell="E79" sqref="E79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19.2851562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9.5" x14ac:dyDescent="0.4">
      <c r="B2" s="395" t="s">
        <v>243</v>
      </c>
      <c r="C2" s="395"/>
      <c r="D2" s="395"/>
      <c r="E2" s="395"/>
      <c r="F2" s="395"/>
      <c r="G2" s="395"/>
      <c r="H2" s="395"/>
      <c r="I2" s="395"/>
      <c r="J2" s="351"/>
      <c r="K2" s="351"/>
      <c r="L2" s="351"/>
    </row>
    <row r="3" spans="2:14" x14ac:dyDescent="0.25">
      <c r="B3" s="396" t="s">
        <v>240</v>
      </c>
      <c r="C3" s="396"/>
      <c r="D3" s="396"/>
      <c r="E3" s="396"/>
      <c r="F3" s="396"/>
      <c r="G3" s="396"/>
      <c r="H3" s="396"/>
      <c r="I3" s="396"/>
      <c r="J3" s="352"/>
      <c r="K3" s="352"/>
      <c r="L3" s="352"/>
    </row>
    <row r="4" spans="2:14" ht="16.5" x14ac:dyDescent="0.3">
      <c r="B4" s="397" t="s">
        <v>288</v>
      </c>
      <c r="C4" s="397"/>
      <c r="D4" s="397"/>
      <c r="E4" s="397"/>
      <c r="F4" s="397"/>
      <c r="G4" s="397"/>
      <c r="H4" s="397"/>
      <c r="I4" s="397"/>
      <c r="J4" s="353"/>
      <c r="K4" s="353"/>
      <c r="L4" s="353"/>
    </row>
    <row r="5" spans="2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2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4" ht="16.5" thickTop="1" thickBot="1" x14ac:dyDescent="0.3">
      <c r="B7" s="163" t="s">
        <v>92</v>
      </c>
      <c r="C7" s="163" t="s">
        <v>0</v>
      </c>
      <c r="D7" s="163"/>
      <c r="E7" s="163" t="s">
        <v>91</v>
      </c>
      <c r="F7" s="163" t="s">
        <v>1</v>
      </c>
      <c r="G7" s="107"/>
      <c r="H7" s="163" t="s">
        <v>92</v>
      </c>
      <c r="I7" s="163" t="s">
        <v>0</v>
      </c>
      <c r="J7" s="163"/>
      <c r="K7" s="163" t="s">
        <v>91</v>
      </c>
      <c r="L7" s="163" t="s">
        <v>1</v>
      </c>
    </row>
    <row r="8" spans="2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118</v>
      </c>
      <c r="J8" s="88"/>
      <c r="K8" s="85"/>
      <c r="L8" s="85"/>
    </row>
    <row r="9" spans="2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2:14" ht="18" customHeight="1" thickBot="1" x14ac:dyDescent="0.3">
      <c r="B10" s="231">
        <v>833</v>
      </c>
      <c r="C10" s="232" t="s">
        <v>119</v>
      </c>
      <c r="D10" s="232"/>
      <c r="E10" s="233"/>
      <c r="F10" s="362">
        <f>SUM(E11:E29)</f>
        <v>504991.35000000003</v>
      </c>
      <c r="G10" s="230"/>
      <c r="H10" s="231">
        <v>856</v>
      </c>
      <c r="I10" s="232" t="s">
        <v>124</v>
      </c>
      <c r="J10" s="232"/>
      <c r="K10" s="233"/>
      <c r="L10" s="233">
        <f>SUM(K11)</f>
        <v>691898.07</v>
      </c>
    </row>
    <row r="11" spans="2:14" ht="18" customHeight="1" x14ac:dyDescent="0.25">
      <c r="B11" s="94">
        <v>83301</v>
      </c>
      <c r="C11" s="95" t="s">
        <v>214</v>
      </c>
      <c r="D11" s="94"/>
      <c r="E11" s="112">
        <f>SUM(D12:D14)</f>
        <v>401710.69</v>
      </c>
      <c r="F11" s="60"/>
      <c r="G11" s="109"/>
      <c r="H11" s="94">
        <v>85605</v>
      </c>
      <c r="I11" s="94" t="s">
        <v>69</v>
      </c>
      <c r="J11" s="94"/>
      <c r="K11" s="112">
        <f>SUM(J12)</f>
        <v>691898.07</v>
      </c>
      <c r="L11" s="60"/>
    </row>
    <row r="12" spans="2:14" ht="18" customHeight="1" x14ac:dyDescent="0.25">
      <c r="B12" s="70">
        <v>83301001</v>
      </c>
      <c r="C12" s="68" t="s">
        <v>9</v>
      </c>
      <c r="D12" s="74">
        <v>380016.54</v>
      </c>
      <c r="F12" s="62"/>
      <c r="G12" s="76"/>
      <c r="H12" s="70">
        <v>85605896</v>
      </c>
      <c r="I12" s="68" t="s">
        <v>146</v>
      </c>
      <c r="J12" s="72">
        <v>691898.07</v>
      </c>
      <c r="L12" s="68"/>
    </row>
    <row r="13" spans="2:14" ht="18" customHeight="1" x14ac:dyDescent="0.25">
      <c r="B13" s="70">
        <v>83301003</v>
      </c>
      <c r="C13" s="68" t="s">
        <v>86</v>
      </c>
      <c r="D13" s="74">
        <v>2590</v>
      </c>
      <c r="F13" s="62"/>
      <c r="G13" s="76"/>
      <c r="K13" s="78"/>
      <c r="L13" s="68"/>
    </row>
    <row r="14" spans="2:14" ht="18" customHeight="1" thickBot="1" x14ac:dyDescent="0.3">
      <c r="B14" s="70">
        <v>83301007</v>
      </c>
      <c r="C14" s="68" t="s">
        <v>59</v>
      </c>
      <c r="D14" s="72">
        <v>19104.150000000001</v>
      </c>
      <c r="F14" s="62"/>
      <c r="G14" s="76"/>
      <c r="H14" s="231">
        <v>857</v>
      </c>
      <c r="I14" s="232" t="s">
        <v>264</v>
      </c>
      <c r="J14" s="232"/>
      <c r="K14" s="233"/>
      <c r="L14" s="233">
        <f>SUM(K15:K22)</f>
        <v>0</v>
      </c>
    </row>
    <row r="15" spans="2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265</v>
      </c>
      <c r="J15" s="94"/>
      <c r="K15" s="112">
        <f>SUM(J16)</f>
        <v>0</v>
      </c>
      <c r="L15" s="60"/>
    </row>
    <row r="16" spans="2:14" ht="18" customHeight="1" x14ac:dyDescent="0.25">
      <c r="B16" s="94">
        <v>83303</v>
      </c>
      <c r="C16" s="95" t="s">
        <v>8</v>
      </c>
      <c r="D16" s="94"/>
      <c r="E16" s="112">
        <f>SUM(D17:D19)</f>
        <v>59800</v>
      </c>
      <c r="G16" s="76"/>
      <c r="H16" s="304">
        <v>85703896</v>
      </c>
      <c r="I16" s="68" t="s">
        <v>144</v>
      </c>
      <c r="J16" s="72">
        <v>0</v>
      </c>
      <c r="L16" s="68"/>
      <c r="M16" s="46"/>
      <c r="N16" s="46"/>
    </row>
    <row r="17" spans="2:12" ht="18" customHeight="1" x14ac:dyDescent="0.25">
      <c r="B17" s="322">
        <v>83303001</v>
      </c>
      <c r="C17" s="68" t="s">
        <v>9</v>
      </c>
      <c r="D17" s="74">
        <v>57000</v>
      </c>
      <c r="G17" s="76"/>
      <c r="H17" s="70"/>
      <c r="I17" s="68"/>
      <c r="J17" s="74"/>
      <c r="L17" s="68"/>
    </row>
    <row r="18" spans="2:12" ht="18" customHeight="1" thickBot="1" x14ac:dyDescent="0.3">
      <c r="B18" s="322">
        <v>83303003</v>
      </c>
      <c r="C18" s="68" t="s">
        <v>86</v>
      </c>
      <c r="D18" s="74">
        <v>0</v>
      </c>
      <c r="G18" s="76"/>
      <c r="H18" s="231">
        <v>859</v>
      </c>
      <c r="I18" s="232" t="s">
        <v>190</v>
      </c>
      <c r="J18" s="232"/>
      <c r="K18" s="233"/>
      <c r="L18" s="233">
        <f>SUM(K19:K26)</f>
        <v>0</v>
      </c>
    </row>
    <row r="19" spans="2:12" ht="18" customHeight="1" x14ac:dyDescent="0.25">
      <c r="B19" s="322">
        <v>83303006</v>
      </c>
      <c r="C19" s="68" t="s">
        <v>59</v>
      </c>
      <c r="D19" s="72">
        <v>2800</v>
      </c>
      <c r="G19" s="76"/>
      <c r="H19" s="94">
        <v>85955</v>
      </c>
      <c r="I19" s="94" t="s">
        <v>191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7">
        <v>85955001</v>
      </c>
      <c r="I20" s="68" t="s">
        <v>215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70</v>
      </c>
      <c r="D21" s="94"/>
      <c r="E21" s="112">
        <f>SUM(D22:D23)</f>
        <v>15802.2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213</v>
      </c>
      <c r="D22" s="74">
        <v>15802.2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2">
        <v>83307002</v>
      </c>
      <c r="C23" s="68" t="s">
        <v>10</v>
      </c>
      <c r="D23" s="72">
        <v>0</v>
      </c>
      <c r="E23" s="69" t="s">
        <v>66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2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71</v>
      </c>
      <c r="D25" s="94"/>
      <c r="E25" s="112">
        <f>SUM(D26:D27)</f>
        <v>24036.560000000001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213</v>
      </c>
      <c r="D26" s="74">
        <v>24036.560000000001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2">
        <v>83309002</v>
      </c>
      <c r="C27" s="68" t="s">
        <v>10</v>
      </c>
      <c r="D27" s="72">
        <v>0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2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87</v>
      </c>
      <c r="D29" s="94"/>
      <c r="E29" s="112">
        <f>SUM(D30)</f>
        <v>3641.9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262</v>
      </c>
      <c r="D30" s="72">
        <v>3641.9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G31" s="76"/>
      <c r="H31" s="70"/>
      <c r="I31" s="68"/>
      <c r="J31" s="78"/>
      <c r="K31" s="78"/>
      <c r="L31" s="68"/>
    </row>
    <row r="32" spans="2:12" ht="18" customHeight="1" thickBot="1" x14ac:dyDescent="0.3">
      <c r="B32" s="231">
        <v>834</v>
      </c>
      <c r="C32" s="232" t="s">
        <v>120</v>
      </c>
      <c r="D32" s="232"/>
      <c r="E32" s="233"/>
      <c r="F32" s="233">
        <f>SUM(E33:E47)</f>
        <v>102395.04</v>
      </c>
      <c r="G32" s="76"/>
      <c r="H32" s="70"/>
      <c r="I32" s="68"/>
      <c r="J32" s="78"/>
      <c r="K32" s="78"/>
      <c r="L32" s="68"/>
    </row>
    <row r="33" spans="2:12" ht="18" customHeight="1" x14ac:dyDescent="0.25">
      <c r="B33" s="70">
        <v>83401</v>
      </c>
      <c r="C33" s="68" t="s">
        <v>125</v>
      </c>
      <c r="D33" s="68"/>
      <c r="E33" s="69">
        <v>3803.23</v>
      </c>
      <c r="F33" s="69"/>
      <c r="G33" s="76"/>
      <c r="H33" s="309"/>
      <c r="I33" s="68"/>
      <c r="J33" s="78"/>
      <c r="K33" s="78"/>
      <c r="L33" s="68"/>
    </row>
    <row r="34" spans="2:12" ht="18" customHeight="1" x14ac:dyDescent="0.25">
      <c r="B34" s="70">
        <v>83403</v>
      </c>
      <c r="C34" s="68" t="s">
        <v>67</v>
      </c>
      <c r="D34" s="68"/>
      <c r="E34" s="69">
        <v>1062.82</v>
      </c>
      <c r="F34" s="69"/>
      <c r="G34" s="76"/>
      <c r="H34" s="70"/>
      <c r="I34" s="68"/>
      <c r="J34" s="78"/>
      <c r="K34" s="78"/>
      <c r="L34" s="68"/>
    </row>
    <row r="35" spans="2:12" ht="18" customHeight="1" x14ac:dyDescent="0.25">
      <c r="B35" s="70">
        <v>83405</v>
      </c>
      <c r="C35" s="68" t="s">
        <v>126</v>
      </c>
      <c r="D35" s="68"/>
      <c r="E35" s="69">
        <v>1212.6400000000001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83407</v>
      </c>
      <c r="C36" s="68" t="s">
        <v>60</v>
      </c>
      <c r="D36" s="68"/>
      <c r="E36" s="69">
        <v>3.4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70">
        <v>83409</v>
      </c>
      <c r="C37" s="68" t="s">
        <v>49</v>
      </c>
      <c r="D37" s="68"/>
      <c r="E37" s="69">
        <v>1887.67</v>
      </c>
      <c r="F37" s="69"/>
      <c r="G37" s="76"/>
      <c r="H37" s="70"/>
      <c r="I37" s="68"/>
      <c r="J37" s="78"/>
      <c r="K37" s="78"/>
      <c r="L37" s="68"/>
    </row>
    <row r="38" spans="2:12" ht="18" customHeight="1" x14ac:dyDescent="0.25">
      <c r="B38" s="309">
        <v>83411</v>
      </c>
      <c r="C38" s="68" t="s">
        <v>205</v>
      </c>
      <c r="D38" s="68"/>
      <c r="E38" s="69">
        <v>45.09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70">
        <v>83413</v>
      </c>
      <c r="C39" s="68" t="s">
        <v>19</v>
      </c>
      <c r="D39" s="68"/>
      <c r="E39" s="69">
        <v>1492.38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83415</v>
      </c>
      <c r="C40" s="68" t="s">
        <v>23</v>
      </c>
      <c r="D40" s="68"/>
      <c r="E40" s="74">
        <v>821.24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83417</v>
      </c>
      <c r="C41" s="68" t="s">
        <v>61</v>
      </c>
      <c r="D41" s="68"/>
      <c r="E41" s="74">
        <v>15905.84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83419</v>
      </c>
      <c r="C42" s="68" t="s">
        <v>24</v>
      </c>
      <c r="D42" s="68"/>
      <c r="E42" s="74">
        <v>4418.1099999999997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83421</v>
      </c>
      <c r="C43" s="68" t="s">
        <v>21</v>
      </c>
      <c r="D43" s="68"/>
      <c r="E43" s="74">
        <v>17278.54</v>
      </c>
      <c r="F43" s="69"/>
      <c r="G43" s="76"/>
      <c r="H43" s="322"/>
      <c r="I43" s="68"/>
      <c r="J43" s="78"/>
      <c r="K43" s="78"/>
      <c r="L43" s="68"/>
    </row>
    <row r="44" spans="2:12" ht="18" customHeight="1" x14ac:dyDescent="0.25">
      <c r="B44" s="70">
        <v>83423</v>
      </c>
      <c r="C44" s="68" t="s">
        <v>25</v>
      </c>
      <c r="D44" s="68"/>
      <c r="E44" s="74">
        <v>5558.43</v>
      </c>
      <c r="F44" s="69"/>
      <c r="G44" s="76"/>
      <c r="H44" s="322"/>
      <c r="I44" s="68"/>
      <c r="J44" s="78"/>
      <c r="K44" s="78"/>
      <c r="L44" s="68"/>
    </row>
    <row r="45" spans="2:12" ht="18" customHeight="1" x14ac:dyDescent="0.25">
      <c r="B45" s="70">
        <v>83425</v>
      </c>
      <c r="C45" s="68" t="s">
        <v>72</v>
      </c>
      <c r="D45" s="68"/>
      <c r="E45" s="74">
        <v>40680</v>
      </c>
      <c r="F45" s="69"/>
      <c r="G45" s="76"/>
      <c r="H45" s="322"/>
      <c r="I45" s="68"/>
      <c r="J45" s="78"/>
      <c r="K45" s="78"/>
      <c r="L45" s="68"/>
    </row>
    <row r="46" spans="2:12" ht="18" customHeight="1" x14ac:dyDescent="0.25">
      <c r="B46" s="70">
        <v>83427</v>
      </c>
      <c r="C46" s="68" t="s">
        <v>50</v>
      </c>
      <c r="D46" s="68"/>
      <c r="E46" s="74">
        <v>8225.65</v>
      </c>
      <c r="F46" s="69"/>
      <c r="G46" s="76"/>
      <c r="H46" s="322"/>
      <c r="I46" s="68"/>
      <c r="J46" s="78"/>
      <c r="K46" s="78"/>
      <c r="L46" s="68"/>
    </row>
    <row r="47" spans="2:12" ht="18" customHeight="1" x14ac:dyDescent="0.25">
      <c r="B47" s="70">
        <v>83429</v>
      </c>
      <c r="C47" s="68" t="s">
        <v>74</v>
      </c>
      <c r="D47" s="68"/>
      <c r="E47" s="72">
        <v>0</v>
      </c>
      <c r="F47" s="69"/>
      <c r="G47" s="76"/>
      <c r="H47" s="322"/>
      <c r="I47" s="68"/>
      <c r="J47" s="78"/>
      <c r="K47" s="78"/>
      <c r="L47" s="68"/>
    </row>
    <row r="48" spans="2:12" ht="18" customHeight="1" x14ac:dyDescent="0.25">
      <c r="B48" s="322"/>
      <c r="C48" s="68"/>
      <c r="D48" s="68"/>
      <c r="E48" s="74"/>
      <c r="F48" s="69"/>
      <c r="G48" s="76"/>
      <c r="H48" s="70"/>
      <c r="I48" s="68"/>
      <c r="J48" s="78"/>
      <c r="K48" s="78"/>
      <c r="L48" s="68"/>
    </row>
    <row r="49" spans="2:12" ht="18" customHeight="1" x14ac:dyDescent="0.25">
      <c r="B49" s="322"/>
      <c r="C49" s="68"/>
      <c r="D49" s="68"/>
      <c r="E49" s="78"/>
      <c r="F49" s="69"/>
      <c r="G49" s="76"/>
      <c r="H49" s="322"/>
      <c r="I49" s="68"/>
      <c r="J49" s="78"/>
      <c r="K49" s="78"/>
      <c r="L49" s="68"/>
    </row>
    <row r="50" spans="2:12" ht="18" customHeight="1" thickBot="1" x14ac:dyDescent="0.3">
      <c r="B50" s="231">
        <v>835</v>
      </c>
      <c r="C50" s="232" t="s">
        <v>121</v>
      </c>
      <c r="D50" s="232"/>
      <c r="E50" s="233"/>
      <c r="F50" s="233">
        <f>SUM(E51:E53)</f>
        <v>1681.96</v>
      </c>
      <c r="G50" s="76"/>
      <c r="H50" s="70"/>
      <c r="I50" s="68"/>
      <c r="J50" s="78"/>
      <c r="K50" s="78"/>
      <c r="L50" s="68"/>
    </row>
    <row r="51" spans="2:12" ht="18" customHeight="1" x14ac:dyDescent="0.25">
      <c r="B51" s="70">
        <v>83501</v>
      </c>
      <c r="C51" s="68" t="s">
        <v>197</v>
      </c>
      <c r="D51" s="68"/>
      <c r="E51" s="69">
        <v>0</v>
      </c>
      <c r="F51" s="69"/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83507</v>
      </c>
      <c r="C52" s="68" t="s">
        <v>68</v>
      </c>
      <c r="D52" s="68"/>
      <c r="E52" s="74">
        <v>1681.96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83513</v>
      </c>
      <c r="C53" s="68" t="s">
        <v>73</v>
      </c>
      <c r="D53" s="68"/>
      <c r="E53" s="72">
        <v>0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/>
      <c r="C54" s="68"/>
      <c r="D54" s="68"/>
      <c r="E54" s="77"/>
      <c r="F54" s="69"/>
      <c r="G54" s="76"/>
      <c r="H54" s="70"/>
      <c r="I54" s="68"/>
      <c r="J54" s="78"/>
      <c r="K54" s="78"/>
      <c r="L54" s="68"/>
    </row>
    <row r="55" spans="2:12" ht="18" customHeight="1" thickBot="1" x14ac:dyDescent="0.3">
      <c r="B55" s="231">
        <v>836</v>
      </c>
      <c r="C55" s="232" t="s">
        <v>122</v>
      </c>
      <c r="D55" s="232"/>
      <c r="E55" s="233"/>
      <c r="F55" s="233">
        <f>SUM(E56:E57)</f>
        <v>25</v>
      </c>
      <c r="G55" s="76"/>
      <c r="H55" s="70"/>
      <c r="I55" s="68"/>
      <c r="J55" s="78"/>
      <c r="K55" s="78"/>
      <c r="L55" s="68"/>
    </row>
    <row r="56" spans="2:12" ht="18" customHeight="1" x14ac:dyDescent="0.25">
      <c r="B56" s="70">
        <v>83601</v>
      </c>
      <c r="C56" s="68" t="s">
        <v>127</v>
      </c>
      <c r="D56" s="68"/>
      <c r="E56" s="74">
        <v>25</v>
      </c>
      <c r="F56" s="69"/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83603</v>
      </c>
      <c r="C57" s="68" t="s">
        <v>128</v>
      </c>
      <c r="D57" s="68"/>
      <c r="E57" s="72">
        <v>0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/>
      <c r="C58" s="68"/>
      <c r="D58" s="68"/>
      <c r="E58" s="77"/>
      <c r="F58" s="69"/>
      <c r="G58" s="76"/>
      <c r="H58" s="70"/>
      <c r="I58" s="68"/>
      <c r="J58" s="78"/>
      <c r="K58" s="78"/>
      <c r="L58" s="68"/>
    </row>
    <row r="59" spans="2:12" ht="18" customHeight="1" thickBot="1" x14ac:dyDescent="0.3">
      <c r="B59" s="231">
        <v>838</v>
      </c>
      <c r="C59" s="232" t="s">
        <v>123</v>
      </c>
      <c r="D59" s="232"/>
      <c r="E59" s="233"/>
      <c r="F59" s="233">
        <f>SUM(E60:E64)</f>
        <v>67776.350000000006</v>
      </c>
      <c r="G59" s="76"/>
      <c r="H59" s="70"/>
      <c r="I59" s="68"/>
      <c r="J59" s="78"/>
      <c r="K59" s="78"/>
      <c r="L59" s="68"/>
    </row>
    <row r="60" spans="2:12" ht="18" customHeight="1" x14ac:dyDescent="0.25">
      <c r="B60" s="70">
        <v>83805</v>
      </c>
      <c r="C60" s="68" t="s">
        <v>248</v>
      </c>
      <c r="D60" s="68"/>
      <c r="E60" s="74">
        <v>0</v>
      </c>
      <c r="F60" s="69"/>
      <c r="G60" s="76"/>
      <c r="H60" s="70"/>
      <c r="I60" s="68"/>
      <c r="J60" s="78"/>
      <c r="K60" s="78"/>
      <c r="L60" s="68"/>
    </row>
    <row r="61" spans="2:12" ht="18" customHeight="1" x14ac:dyDescent="0.25">
      <c r="B61" s="350">
        <v>83809</v>
      </c>
      <c r="C61" s="68" t="s">
        <v>263</v>
      </c>
      <c r="D61" s="68"/>
      <c r="E61" s="74">
        <v>0</v>
      </c>
      <c r="F61" s="69"/>
      <c r="G61" s="76"/>
      <c r="H61" s="350"/>
      <c r="I61" s="68"/>
      <c r="J61" s="78"/>
      <c r="K61" s="78"/>
      <c r="L61" s="68"/>
    </row>
    <row r="62" spans="2:12" ht="18" customHeight="1" x14ac:dyDescent="0.25">
      <c r="B62" s="344">
        <v>83811</v>
      </c>
      <c r="C62" s="68" t="s">
        <v>77</v>
      </c>
      <c r="D62" s="68"/>
      <c r="E62" s="74">
        <v>44551.03</v>
      </c>
      <c r="F62" s="69"/>
      <c r="G62" s="76"/>
      <c r="H62" s="344"/>
      <c r="I62" s="68"/>
      <c r="J62" s="78"/>
      <c r="K62" s="78"/>
      <c r="L62" s="68"/>
    </row>
    <row r="63" spans="2:12" ht="18" customHeight="1" x14ac:dyDescent="0.25">
      <c r="B63" s="70">
        <v>83815</v>
      </c>
      <c r="C63" s="68" t="s">
        <v>78</v>
      </c>
      <c r="D63" s="68"/>
      <c r="E63" s="72">
        <v>23225.32</v>
      </c>
      <c r="F63" s="78"/>
      <c r="G63" s="76"/>
      <c r="H63" s="70"/>
      <c r="I63" s="68"/>
      <c r="J63" s="78"/>
      <c r="K63" s="78"/>
      <c r="L63" s="68"/>
    </row>
    <row r="64" spans="2:12" ht="18" customHeight="1" x14ac:dyDescent="0.25">
      <c r="B64" s="70"/>
      <c r="C64" s="68"/>
      <c r="D64" s="68"/>
      <c r="E64" s="77"/>
      <c r="F64" s="78"/>
      <c r="G64" s="76"/>
      <c r="H64" s="70"/>
      <c r="I64" s="68"/>
      <c r="J64" s="78"/>
      <c r="K64" s="78"/>
      <c r="L64" s="68"/>
    </row>
    <row r="65" spans="2:13" ht="18" customHeight="1" thickBot="1" x14ac:dyDescent="0.3">
      <c r="B65" s="231">
        <v>839</v>
      </c>
      <c r="C65" s="232" t="s">
        <v>278</v>
      </c>
      <c r="D65" s="232"/>
      <c r="E65" s="233"/>
      <c r="F65" s="233">
        <f>SUM(E66:E71)</f>
        <v>96.98</v>
      </c>
      <c r="G65" s="76"/>
      <c r="H65" s="388"/>
      <c r="I65" s="68"/>
      <c r="J65" s="78"/>
      <c r="K65" s="78"/>
      <c r="L65" s="68"/>
    </row>
    <row r="66" spans="2:13" ht="18" customHeight="1" x14ac:dyDescent="0.25">
      <c r="B66" s="388">
        <v>83955</v>
      </c>
      <c r="C66" s="68" t="s">
        <v>279</v>
      </c>
      <c r="D66" s="68"/>
      <c r="E66" s="74">
        <v>96.98</v>
      </c>
      <c r="F66" s="69"/>
      <c r="G66" s="76"/>
      <c r="H66" s="388"/>
      <c r="I66" s="68"/>
      <c r="J66" s="78"/>
      <c r="K66" s="78"/>
      <c r="L66" s="68"/>
    </row>
    <row r="67" spans="2:13" ht="18" customHeight="1" x14ac:dyDescent="0.25">
      <c r="B67" s="388"/>
      <c r="C67" s="68"/>
      <c r="D67" s="68"/>
      <c r="E67" s="74"/>
      <c r="F67" s="69"/>
      <c r="G67" s="76"/>
      <c r="H67" s="388"/>
      <c r="I67" s="68"/>
      <c r="J67" s="78"/>
      <c r="K67" s="78"/>
      <c r="L67" s="68"/>
    </row>
    <row r="68" spans="2:13" ht="15.75" thickBot="1" x14ac:dyDescent="0.3">
      <c r="B68" s="304"/>
      <c r="C68" s="68"/>
      <c r="D68" s="68"/>
      <c r="E68" s="77"/>
      <c r="F68" s="78"/>
      <c r="G68" s="76"/>
      <c r="H68" s="304"/>
      <c r="I68" s="68"/>
      <c r="J68" s="78"/>
      <c r="K68" s="78"/>
      <c r="L68" s="68"/>
    </row>
    <row r="69" spans="2:13" ht="18" thickTop="1" thickBot="1" x14ac:dyDescent="0.4">
      <c r="B69" s="236"/>
      <c r="C69" s="398" t="s">
        <v>267</v>
      </c>
      <c r="D69" s="398"/>
      <c r="E69" s="398"/>
      <c r="F69" s="237">
        <f>SUM(F9:F68)</f>
        <v>676966.67999999993</v>
      </c>
      <c r="G69" s="238"/>
      <c r="H69" s="239"/>
      <c r="I69" s="398" t="s">
        <v>55</v>
      </c>
      <c r="J69" s="398"/>
      <c r="K69" s="240"/>
      <c r="L69" s="240">
        <f>SUM(L10:L31)</f>
        <v>691898.07</v>
      </c>
    </row>
    <row r="70" spans="2:13" ht="15.75" thickTop="1" x14ac:dyDescent="0.25">
      <c r="B70" s="70"/>
      <c r="C70" s="68"/>
      <c r="D70" s="68"/>
      <c r="E70" s="68"/>
      <c r="F70" s="68"/>
      <c r="G70" s="64"/>
      <c r="H70" s="76"/>
      <c r="I70" s="68"/>
      <c r="J70" s="68"/>
      <c r="K70" s="68"/>
      <c r="L70" s="68"/>
    </row>
    <row r="71" spans="2:13" x14ac:dyDescent="0.25">
      <c r="B71" s="70"/>
      <c r="C71" s="67" t="s">
        <v>117</v>
      </c>
      <c r="D71" s="67"/>
      <c r="E71" s="67"/>
      <c r="F71" s="110">
        <f>'E.Situacion Finan.'!L49</f>
        <v>14931.390000000014</v>
      </c>
      <c r="G71" s="64"/>
      <c r="H71" s="76"/>
      <c r="I71" s="67" t="s">
        <v>117</v>
      </c>
      <c r="J71" s="110"/>
      <c r="L71" s="110">
        <v>0</v>
      </c>
    </row>
    <row r="72" spans="2:13" ht="15.75" thickBot="1" x14ac:dyDescent="0.3">
      <c r="B72" s="70"/>
      <c r="C72" s="68"/>
      <c r="D72" s="68"/>
      <c r="E72" s="78"/>
      <c r="F72" s="68"/>
      <c r="G72" s="150"/>
      <c r="H72" s="78"/>
      <c r="I72" s="78"/>
      <c r="J72" s="68"/>
      <c r="K72" s="78"/>
      <c r="L72" s="68"/>
    </row>
    <row r="73" spans="2:13" ht="18" thickTop="1" thickBot="1" x14ac:dyDescent="0.4">
      <c r="B73" s="236"/>
      <c r="C73" s="398" t="s">
        <v>51</v>
      </c>
      <c r="D73" s="398"/>
      <c r="E73" s="398"/>
      <c r="F73" s="237">
        <f>SUM(F69:F71)</f>
        <v>691898.07</v>
      </c>
      <c r="G73" s="238"/>
      <c r="H73" s="239"/>
      <c r="I73" s="398" t="s">
        <v>52</v>
      </c>
      <c r="J73" s="398"/>
      <c r="K73" s="240"/>
      <c r="L73" s="240">
        <f>SUM(L69:L71)</f>
        <v>691898.07</v>
      </c>
      <c r="M73" s="34"/>
    </row>
    <row r="74" spans="2:13" ht="15.75" thickTop="1" x14ac:dyDescent="0.25">
      <c r="B74" s="399" t="s">
        <v>145</v>
      </c>
      <c r="C74" s="399"/>
      <c r="D74" s="399"/>
      <c r="E74" s="399"/>
      <c r="F74" s="399"/>
      <c r="G74" s="399"/>
      <c r="H74" s="399"/>
      <c r="I74" s="399"/>
      <c r="J74" s="68"/>
      <c r="K74" s="68"/>
      <c r="L74" s="68"/>
    </row>
    <row r="75" spans="2:13" x14ac:dyDescent="0.25">
      <c r="B75" s="399"/>
      <c r="C75" s="399"/>
      <c r="D75" s="399"/>
      <c r="E75" s="399"/>
      <c r="F75" s="399"/>
      <c r="G75" s="399"/>
      <c r="H75" s="399"/>
      <c r="I75" s="399"/>
      <c r="J75" s="68"/>
      <c r="K75" s="68"/>
      <c r="L75" s="68"/>
    </row>
    <row r="76" spans="2:13" x14ac:dyDescent="0.25">
      <c r="B76" s="399"/>
      <c r="C76" s="399"/>
      <c r="D76" s="399"/>
      <c r="E76" s="399"/>
      <c r="F76" s="399"/>
      <c r="G76" s="399"/>
      <c r="H76" s="399"/>
      <c r="I76" s="399"/>
      <c r="J76" s="58"/>
      <c r="K76" s="58"/>
      <c r="L76" s="58"/>
    </row>
    <row r="77" spans="2:13" x14ac:dyDescent="0.25">
      <c r="B77" s="5"/>
      <c r="C77" s="5"/>
      <c r="D77" s="5"/>
      <c r="E77" s="6"/>
      <c r="H77" s="4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F79" s="342"/>
      <c r="H79" s="4"/>
    </row>
    <row r="80" spans="2:13" x14ac:dyDescent="0.25">
      <c r="C80" s="393" t="s">
        <v>85</v>
      </c>
      <c r="D80" s="393"/>
      <c r="E80" s="393"/>
      <c r="F80" s="57"/>
      <c r="G80" s="57"/>
      <c r="H80" s="57"/>
      <c r="I80" s="103" t="s">
        <v>85</v>
      </c>
    </row>
    <row r="81" spans="3:9" x14ac:dyDescent="0.25">
      <c r="C81" s="392" t="s">
        <v>63</v>
      </c>
      <c r="D81" s="392"/>
      <c r="E81" s="392"/>
      <c r="F81" s="57"/>
      <c r="G81" s="57"/>
      <c r="H81" s="57"/>
      <c r="I81" s="361" t="s">
        <v>261</v>
      </c>
    </row>
    <row r="82" spans="3:9" x14ac:dyDescent="0.25">
      <c r="C82" s="392" t="s">
        <v>210</v>
      </c>
      <c r="D82" s="392"/>
      <c r="E82" s="392"/>
      <c r="F82" s="57"/>
      <c r="G82" s="57"/>
      <c r="H82" s="57"/>
      <c r="I82" s="346" t="s">
        <v>250</v>
      </c>
    </row>
    <row r="83" spans="3:9" x14ac:dyDescent="0.25">
      <c r="F83" s="32"/>
    </row>
    <row r="84" spans="3:9" x14ac:dyDescent="0.25">
      <c r="F84" s="32"/>
    </row>
    <row r="85" spans="3:9" x14ac:dyDescent="0.25">
      <c r="F85" s="32"/>
    </row>
  </sheetData>
  <mergeCells count="13">
    <mergeCell ref="B2:I2"/>
    <mergeCell ref="B3:I3"/>
    <mergeCell ref="B4:I4"/>
    <mergeCell ref="C81:E81"/>
    <mergeCell ref="C82:E82"/>
    <mergeCell ref="I69:J69"/>
    <mergeCell ref="I73:J73"/>
    <mergeCell ref="B74:I74"/>
    <mergeCell ref="B75:I75"/>
    <mergeCell ref="B76:I76"/>
    <mergeCell ref="C80:E80"/>
    <mergeCell ref="C73:E73"/>
    <mergeCell ref="C69:E69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workbookViewId="0">
      <selection activeCell="C30" sqref="C30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9.5703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03" t="s">
        <v>243</v>
      </c>
      <c r="C3" s="403"/>
      <c r="D3" s="335"/>
      <c r="E3" s="335"/>
      <c r="F3" s="335"/>
      <c r="G3" s="53"/>
      <c r="H3" s="53"/>
      <c r="I3" s="53"/>
    </row>
    <row r="4" spans="2:9" ht="16.5" x14ac:dyDescent="0.3">
      <c r="B4" s="404" t="s">
        <v>53</v>
      </c>
      <c r="C4" s="404"/>
      <c r="D4" s="336"/>
      <c r="E4" s="336"/>
      <c r="F4" s="336"/>
      <c r="G4" s="54"/>
      <c r="H4" s="54"/>
      <c r="I4" s="54"/>
    </row>
    <row r="5" spans="2:9" x14ac:dyDescent="0.25">
      <c r="B5" s="400" t="s">
        <v>288</v>
      </c>
      <c r="C5" s="405"/>
      <c r="D5" s="337"/>
      <c r="E5" s="337"/>
      <c r="F5" s="337"/>
    </row>
    <row r="6" spans="2:9" x14ac:dyDescent="0.25">
      <c r="B6" s="402"/>
      <c r="C6" s="402"/>
      <c r="D6" s="402"/>
      <c r="E6" s="402"/>
      <c r="F6" s="337"/>
    </row>
    <row r="7" spans="2:9" x14ac:dyDescent="0.25">
      <c r="B7" s="22"/>
      <c r="C7" s="43"/>
      <c r="D7" s="226"/>
      <c r="E7" s="22"/>
      <c r="F7" s="22"/>
    </row>
    <row r="8" spans="2:9" ht="15.75" thickBot="1" x14ac:dyDescent="0.3">
      <c r="D8" s="374"/>
    </row>
    <row r="9" spans="2:9" ht="16.5" thickTop="1" thickBot="1" x14ac:dyDescent="0.3">
      <c r="B9" s="169" t="s">
        <v>41</v>
      </c>
      <c r="C9" s="170" t="s">
        <v>147</v>
      </c>
      <c r="D9" s="373"/>
      <c r="E9" s="375" t="s">
        <v>42</v>
      </c>
      <c r="F9" s="21"/>
    </row>
    <row r="10" spans="2:9" ht="15.75" thickTop="1" x14ac:dyDescent="0.25">
      <c r="B10" s="8"/>
      <c r="C10" s="114"/>
      <c r="D10" s="372"/>
      <c r="E10" s="386"/>
      <c r="F10" s="10"/>
    </row>
    <row r="11" spans="2:9" ht="15.75" thickBot="1" x14ac:dyDescent="0.3">
      <c r="B11" s="250" t="s">
        <v>129</v>
      </c>
      <c r="C11" s="251">
        <f>SUM(C13)</f>
        <v>2015.95</v>
      </c>
      <c r="D11" s="251"/>
      <c r="E11" s="251">
        <f>SUM(E13)</f>
        <v>2015.95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129</v>
      </c>
      <c r="C13" s="119">
        <v>2015.95</v>
      </c>
      <c r="D13" s="132"/>
      <c r="E13" s="119">
        <v>2015.95</v>
      </c>
      <c r="F13" s="10"/>
    </row>
    <row r="14" spans="2:9" x14ac:dyDescent="0.25">
      <c r="B14" s="8"/>
      <c r="C14" s="116"/>
      <c r="D14" s="254"/>
      <c r="E14" s="116"/>
      <c r="F14" s="10"/>
    </row>
    <row r="15" spans="2:9" x14ac:dyDescent="0.25">
      <c r="B15" s="8"/>
      <c r="C15" s="116"/>
      <c r="D15" s="254"/>
      <c r="E15" s="116"/>
      <c r="F15" s="10"/>
    </row>
    <row r="16" spans="2:9" ht="15.75" thickBot="1" x14ac:dyDescent="0.3">
      <c r="B16" s="250" t="s">
        <v>43</v>
      </c>
      <c r="C16" s="251">
        <f>+C18-C21</f>
        <v>9942.6199999999953</v>
      </c>
      <c r="D16" s="251"/>
      <c r="E16" s="251">
        <f>+E18-E21</f>
        <v>11250.380000000005</v>
      </c>
      <c r="F16" s="10"/>
    </row>
    <row r="17" spans="2:6" x14ac:dyDescent="0.25">
      <c r="B17" s="8"/>
      <c r="C17" s="116"/>
      <c r="D17" s="254"/>
      <c r="E17" s="116"/>
      <c r="F17" s="10"/>
    </row>
    <row r="18" spans="2:6" x14ac:dyDescent="0.25">
      <c r="B18" s="68" t="s">
        <v>44</v>
      </c>
      <c r="C18" s="119">
        <v>655415.97</v>
      </c>
      <c r="D18" s="132"/>
      <c r="E18" s="119">
        <v>580031.11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645473.35</v>
      </c>
      <c r="D21" s="132"/>
      <c r="E21" s="119">
        <v>568780.73</v>
      </c>
      <c r="F21" s="10"/>
    </row>
    <row r="22" spans="2:6" x14ac:dyDescent="0.25">
      <c r="B22" s="8"/>
      <c r="C22" s="116"/>
      <c r="D22" s="254"/>
      <c r="E22" s="116"/>
      <c r="F22" s="10"/>
    </row>
    <row r="23" spans="2:6" x14ac:dyDescent="0.25">
      <c r="B23" s="8"/>
      <c r="C23" s="116"/>
      <c r="D23" s="254"/>
      <c r="E23" s="116"/>
      <c r="F23" s="10"/>
    </row>
    <row r="24" spans="2:6" ht="15.75" thickBot="1" x14ac:dyDescent="0.3">
      <c r="B24" s="250" t="s">
        <v>43</v>
      </c>
      <c r="C24" s="251">
        <f>+C26-C29</f>
        <v>-101.28000000000009</v>
      </c>
      <c r="D24" s="251"/>
      <c r="E24" s="251">
        <f>+E26-E29</f>
        <v>-170.42000000000007</v>
      </c>
      <c r="F24" s="10"/>
    </row>
    <row r="25" spans="2:6" x14ac:dyDescent="0.25">
      <c r="B25" s="8"/>
      <c r="C25" s="116"/>
      <c r="D25" s="254"/>
      <c r="E25" s="116"/>
      <c r="F25" s="10"/>
    </row>
    <row r="26" spans="2:6" x14ac:dyDescent="0.25">
      <c r="B26" s="68" t="s">
        <v>47</v>
      </c>
      <c r="C26" s="119">
        <v>815.79</v>
      </c>
      <c r="D26" s="132"/>
      <c r="E26" s="119">
        <v>632.42999999999995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917.07</v>
      </c>
      <c r="D29" s="132"/>
      <c r="E29" s="119">
        <v>802.85</v>
      </c>
      <c r="F29" s="10"/>
    </row>
    <row r="30" spans="2:6" x14ac:dyDescent="0.25">
      <c r="B30" s="61"/>
      <c r="C30" s="120"/>
      <c r="D30" s="255"/>
      <c r="E30" s="120"/>
      <c r="F30" s="30"/>
    </row>
    <row r="31" spans="2:6" x14ac:dyDescent="0.25">
      <c r="B31" s="8"/>
      <c r="C31" s="116"/>
      <c r="D31" s="254"/>
      <c r="E31" s="116"/>
      <c r="F31" s="10"/>
    </row>
    <row r="32" spans="2:6" ht="15.75" thickBot="1" x14ac:dyDescent="0.3">
      <c r="B32" s="8"/>
      <c r="C32" s="116"/>
      <c r="D32" s="254"/>
      <c r="E32" s="116"/>
      <c r="F32" s="10"/>
    </row>
    <row r="33" spans="2:6" ht="18" thickTop="1" thickBot="1" x14ac:dyDescent="0.4">
      <c r="B33" s="252" t="s">
        <v>223</v>
      </c>
      <c r="C33" s="253">
        <f>+C11+C16+C24</f>
        <v>11857.289999999995</v>
      </c>
      <c r="D33" s="253"/>
      <c r="E33" s="253">
        <f>+E11+E16+E24</f>
        <v>13095.910000000005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62</v>
      </c>
      <c r="C42" s="67"/>
      <c r="D42" s="67"/>
      <c r="E42" s="160" t="s">
        <v>261</v>
      </c>
      <c r="F42" s="8"/>
    </row>
    <row r="43" spans="2:6" x14ac:dyDescent="0.25">
      <c r="B43" s="161" t="s">
        <v>209</v>
      </c>
      <c r="C43" s="67"/>
      <c r="D43" s="67"/>
      <c r="E43" s="347" t="s">
        <v>250</v>
      </c>
      <c r="F43" s="8"/>
    </row>
    <row r="44" spans="2:6" x14ac:dyDescent="0.25">
      <c r="B44" s="401"/>
      <c r="C44" s="401"/>
      <c r="D44" s="229"/>
      <c r="E44" s="14"/>
    </row>
    <row r="45" spans="2:6" x14ac:dyDescent="0.25">
      <c r="B45" s="400"/>
      <c r="C45" s="400"/>
      <c r="D45" s="226"/>
    </row>
  </sheetData>
  <mergeCells count="6">
    <mergeCell ref="B45:C45"/>
    <mergeCell ref="B44:C44"/>
    <mergeCell ref="B6:E6"/>
    <mergeCell ref="B3:C3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L41"/>
  <sheetViews>
    <sheetView showGridLines="0" workbookViewId="0">
      <selection activeCell="E34" sqref="E34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21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21.5703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395" t="s">
        <v>243</v>
      </c>
      <c r="C2" s="395"/>
      <c r="D2" s="395"/>
      <c r="E2" s="395"/>
      <c r="F2" s="395"/>
      <c r="G2" s="395"/>
      <c r="H2" s="354"/>
      <c r="I2" s="354"/>
      <c r="J2" s="354"/>
    </row>
    <row r="3" spans="2:12" x14ac:dyDescent="0.25">
      <c r="B3" s="396" t="s">
        <v>241</v>
      </c>
      <c r="C3" s="396"/>
      <c r="D3" s="396"/>
      <c r="E3" s="396"/>
      <c r="F3" s="396"/>
      <c r="G3" s="396"/>
      <c r="H3" s="355"/>
      <c r="I3" s="355"/>
      <c r="J3" s="355"/>
    </row>
    <row r="4" spans="2:12" ht="15.75" x14ac:dyDescent="0.25">
      <c r="B4" s="397" t="s">
        <v>289</v>
      </c>
      <c r="C4" s="397"/>
      <c r="D4" s="397"/>
      <c r="E4" s="397"/>
      <c r="F4" s="397"/>
      <c r="G4" s="397"/>
      <c r="H4" s="356"/>
      <c r="I4" s="356"/>
      <c r="J4" s="356"/>
    </row>
    <row r="5" spans="2:12" x14ac:dyDescent="0.25">
      <c r="B5" s="402"/>
      <c r="C5" s="402"/>
      <c r="D5" s="402"/>
      <c r="E5" s="402"/>
      <c r="F5" s="402"/>
      <c r="G5" s="402"/>
      <c r="H5" s="402"/>
      <c r="I5" s="402"/>
      <c r="J5" s="402"/>
    </row>
    <row r="6" spans="2:12" ht="15.75" thickBot="1" x14ac:dyDescent="0.3"/>
    <row r="7" spans="2:12" ht="16.5" thickTop="1" thickBot="1" x14ac:dyDescent="0.3">
      <c r="B7" s="176" t="s">
        <v>12</v>
      </c>
      <c r="C7" s="173" t="s">
        <v>79</v>
      </c>
      <c r="D7" s="174"/>
      <c r="E7" s="174" t="s">
        <v>42</v>
      </c>
      <c r="F7" s="171"/>
      <c r="G7" s="175" t="s">
        <v>13</v>
      </c>
      <c r="H7" s="173" t="s">
        <v>79</v>
      </c>
      <c r="I7" s="174"/>
      <c r="J7" s="174" t="s">
        <v>42</v>
      </c>
    </row>
    <row r="8" spans="2:12" ht="15.75" thickTop="1" x14ac:dyDescent="0.25">
      <c r="B8" s="8"/>
      <c r="C8" s="126"/>
      <c r="D8" s="256"/>
      <c r="E8" s="9"/>
      <c r="F8" s="172"/>
      <c r="G8" s="8"/>
      <c r="H8" s="129"/>
      <c r="I8" s="129"/>
      <c r="J8" s="12"/>
    </row>
    <row r="9" spans="2:12" ht="18" customHeight="1" thickBot="1" x14ac:dyDescent="0.3">
      <c r="B9" s="232" t="s">
        <v>14</v>
      </c>
      <c r="C9" s="262">
        <f>SUM(C11:C12)</f>
        <v>655415.97</v>
      </c>
      <c r="D9" s="263"/>
      <c r="E9" s="262">
        <f>SUM(E11:E12)</f>
        <v>580031.11</v>
      </c>
      <c r="F9" s="265"/>
      <c r="G9" s="232" t="s">
        <v>14</v>
      </c>
      <c r="H9" s="266">
        <f>SUM(H11:H15)</f>
        <v>645473.35</v>
      </c>
      <c r="I9" s="267"/>
      <c r="J9" s="266">
        <f>SUM(J11:J15)</f>
        <v>568780.73</v>
      </c>
    </row>
    <row r="10" spans="2:12" ht="18" customHeight="1" x14ac:dyDescent="0.25">
      <c r="B10" s="8"/>
      <c r="C10" s="116"/>
      <c r="D10" s="260"/>
      <c r="E10" s="116"/>
      <c r="F10" s="172"/>
      <c r="G10" s="8"/>
      <c r="H10" s="116"/>
      <c r="I10" s="116"/>
      <c r="J10" s="116"/>
    </row>
    <row r="11" spans="2:12" ht="18" customHeight="1" x14ac:dyDescent="0.25">
      <c r="B11" s="68" t="s">
        <v>131</v>
      </c>
      <c r="C11" s="119">
        <v>591178.5</v>
      </c>
      <c r="D11" s="261"/>
      <c r="E11" s="119">
        <v>515793.64</v>
      </c>
      <c r="F11" s="91"/>
      <c r="G11" s="68" t="s">
        <v>15</v>
      </c>
      <c r="H11" s="119">
        <v>472055.66</v>
      </c>
      <c r="I11" s="119"/>
      <c r="J11" s="119">
        <v>407071.4</v>
      </c>
      <c r="K11" s="32"/>
      <c r="L11" s="32"/>
    </row>
    <row r="12" spans="2:12" ht="18" customHeight="1" x14ac:dyDescent="0.25">
      <c r="B12" s="68" t="s">
        <v>132</v>
      </c>
      <c r="C12" s="119">
        <v>64237.47</v>
      </c>
      <c r="D12" s="261"/>
      <c r="E12" s="119">
        <v>64237.47</v>
      </c>
      <c r="F12" s="91"/>
      <c r="G12" s="68" t="s">
        <v>34</v>
      </c>
      <c r="H12" s="119">
        <v>81972.42</v>
      </c>
      <c r="I12" s="119"/>
      <c r="J12" s="119">
        <v>74806.97</v>
      </c>
      <c r="K12" s="32"/>
      <c r="L12" s="32"/>
    </row>
    <row r="13" spans="2:12" ht="18" customHeight="1" x14ac:dyDescent="0.25">
      <c r="B13" s="68"/>
      <c r="C13" s="119"/>
      <c r="D13" s="261"/>
      <c r="E13" s="119"/>
      <c r="F13" s="91"/>
      <c r="G13" s="68" t="s">
        <v>58</v>
      </c>
      <c r="H13" s="119">
        <v>25</v>
      </c>
      <c r="I13" s="119"/>
      <c r="J13" s="119">
        <v>0</v>
      </c>
      <c r="K13" s="32"/>
      <c r="L13" s="32"/>
    </row>
    <row r="14" spans="2:12" ht="18" customHeight="1" x14ac:dyDescent="0.25">
      <c r="B14" s="68"/>
      <c r="C14" s="119"/>
      <c r="D14" s="261"/>
      <c r="E14" s="119"/>
      <c r="F14" s="91"/>
      <c r="G14" s="68" t="s">
        <v>26</v>
      </c>
      <c r="H14" s="119">
        <v>26950.54</v>
      </c>
      <c r="I14" s="119"/>
      <c r="J14" s="119">
        <v>22432.63</v>
      </c>
      <c r="K14" s="32"/>
      <c r="L14" s="32"/>
    </row>
    <row r="15" spans="2:12" ht="18" customHeight="1" x14ac:dyDescent="0.25">
      <c r="B15" s="68"/>
      <c r="C15" s="119"/>
      <c r="D15" s="261"/>
      <c r="E15" s="119"/>
      <c r="F15" s="91"/>
      <c r="G15" s="68" t="s">
        <v>35</v>
      </c>
      <c r="H15" s="119">
        <v>64469.73</v>
      </c>
      <c r="I15" s="119"/>
      <c r="J15" s="119">
        <v>64469.73</v>
      </c>
    </row>
    <row r="16" spans="2:12" ht="18" customHeight="1" x14ac:dyDescent="0.25">
      <c r="B16" s="8"/>
      <c r="C16" s="116"/>
      <c r="D16" s="260"/>
      <c r="E16" s="116"/>
      <c r="F16" s="172"/>
      <c r="H16" s="116"/>
      <c r="I16" s="116"/>
      <c r="J16" s="116"/>
    </row>
    <row r="17" spans="2:11" ht="18" customHeight="1" x14ac:dyDescent="0.25">
      <c r="B17" s="8"/>
      <c r="C17" s="116"/>
      <c r="D17" s="260"/>
      <c r="E17" s="116"/>
      <c r="F17" s="172"/>
      <c r="G17" s="8"/>
      <c r="H17" s="116"/>
      <c r="I17" s="116"/>
      <c r="J17" s="116"/>
    </row>
    <row r="18" spans="2:11" ht="18" customHeight="1" thickBot="1" x14ac:dyDescent="0.3">
      <c r="B18" s="232" t="s">
        <v>16</v>
      </c>
      <c r="C18" s="262">
        <f>SUM(C20:C23)</f>
        <v>815.79</v>
      </c>
      <c r="D18" s="263"/>
      <c r="E18" s="262">
        <f>SUM(E20:E23)</f>
        <v>632.42999999999995</v>
      </c>
      <c r="F18" s="265"/>
      <c r="G18" s="232" t="s">
        <v>16</v>
      </c>
      <c r="H18" s="266">
        <f>SUM(H20:H22)</f>
        <v>917.07</v>
      </c>
      <c r="I18" s="267"/>
      <c r="J18" s="266">
        <f>SUM(J20:J22)</f>
        <v>802.85</v>
      </c>
    </row>
    <row r="19" spans="2:11" ht="18" customHeight="1" x14ac:dyDescent="0.25">
      <c r="B19" s="8"/>
      <c r="C19" s="116"/>
      <c r="D19" s="260"/>
      <c r="E19" s="116"/>
      <c r="F19" s="172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61"/>
      <c r="E20" s="119">
        <v>0</v>
      </c>
      <c r="F20" s="91"/>
      <c r="G20" s="68" t="s">
        <v>276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0</v>
      </c>
      <c r="D21" s="261"/>
      <c r="E21" s="119">
        <v>0</v>
      </c>
      <c r="F21" s="91"/>
      <c r="G21" s="68" t="s">
        <v>31</v>
      </c>
      <c r="H21" s="119">
        <v>0</v>
      </c>
      <c r="I21" s="119"/>
      <c r="J21" s="119">
        <v>0</v>
      </c>
    </row>
    <row r="22" spans="2:11" ht="18" customHeight="1" x14ac:dyDescent="0.25">
      <c r="B22" s="68" t="s">
        <v>276</v>
      </c>
      <c r="C22" s="119">
        <v>0</v>
      </c>
      <c r="D22" s="257"/>
      <c r="E22" s="119">
        <v>0</v>
      </c>
      <c r="F22" s="91"/>
      <c r="G22" s="68" t="s">
        <v>83</v>
      </c>
      <c r="H22" s="119">
        <v>917.07</v>
      </c>
      <c r="I22" s="119"/>
      <c r="J22" s="119">
        <v>802.85</v>
      </c>
    </row>
    <row r="23" spans="2:11" ht="18" customHeight="1" x14ac:dyDescent="0.25">
      <c r="B23" s="68" t="s">
        <v>82</v>
      </c>
      <c r="C23" s="119">
        <v>815.79</v>
      </c>
      <c r="D23" s="257"/>
      <c r="E23" s="119">
        <v>632.42999999999995</v>
      </c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7"/>
      <c r="E24" s="119"/>
      <c r="F24" s="91"/>
      <c r="G24" s="68"/>
      <c r="H24" s="130"/>
      <c r="I24" s="130"/>
      <c r="J24" s="130"/>
    </row>
    <row r="25" spans="2:11" ht="18" customHeight="1" x14ac:dyDescent="0.25">
      <c r="B25" s="407" t="s">
        <v>130</v>
      </c>
      <c r="C25" s="119"/>
      <c r="D25" s="257"/>
      <c r="E25" s="119"/>
      <c r="F25" s="91"/>
      <c r="G25" s="407" t="s">
        <v>142</v>
      </c>
      <c r="H25" s="119"/>
      <c r="I25" s="119"/>
      <c r="J25" s="119"/>
    </row>
    <row r="26" spans="2:11" ht="18" customHeight="1" thickBot="1" x14ac:dyDescent="0.3">
      <c r="B26" s="408"/>
      <c r="C26" s="262">
        <v>0</v>
      </c>
      <c r="D26" s="263"/>
      <c r="E26" s="262">
        <v>0</v>
      </c>
      <c r="F26" s="265"/>
      <c r="G26" s="408"/>
      <c r="H26" s="266">
        <v>9841.34</v>
      </c>
      <c r="I26" s="267"/>
      <c r="J26" s="266">
        <v>11079.96</v>
      </c>
    </row>
    <row r="27" spans="2:11" x14ac:dyDescent="0.25">
      <c r="B27" s="68"/>
      <c r="C27" s="127"/>
      <c r="D27" s="258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9"/>
      <c r="E28" s="128"/>
      <c r="F28" s="172"/>
      <c r="G28" s="8"/>
      <c r="H28" s="131"/>
      <c r="I28" s="131"/>
      <c r="J28" s="131"/>
    </row>
    <row r="29" spans="2:11" ht="18" thickTop="1" thickBot="1" x14ac:dyDescent="0.4">
      <c r="B29" s="268" t="s">
        <v>17</v>
      </c>
      <c r="C29" s="269">
        <f>+C9+C18+C26</f>
        <v>656231.76</v>
      </c>
      <c r="D29" s="269">
        <f t="shared" ref="D29" si="0">+D9+D18+D26</f>
        <v>0</v>
      </c>
      <c r="E29" s="269">
        <f>+E9+E18+E26</f>
        <v>580663.54</v>
      </c>
      <c r="F29" s="270"/>
      <c r="G29" s="271" t="s">
        <v>18</v>
      </c>
      <c r="H29" s="269">
        <f>+H9+H18+H26</f>
        <v>656231.75999999989</v>
      </c>
      <c r="I29" s="269"/>
      <c r="J29" s="269">
        <f>+J9+J18+J26</f>
        <v>580663.53999999992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09" t="s">
        <v>211</v>
      </c>
      <c r="C35" s="409"/>
      <c r="D35" s="67"/>
      <c r="F35" s="8"/>
      <c r="G35" s="162"/>
      <c r="H35" s="8"/>
      <c r="I35" s="8"/>
      <c r="J35" s="8"/>
    </row>
    <row r="36" spans="2:10" x14ac:dyDescent="0.25">
      <c r="B36" s="406" t="s">
        <v>62</v>
      </c>
      <c r="C36" s="406"/>
      <c r="D36" s="67"/>
      <c r="F36" s="8"/>
      <c r="G36" s="160" t="s">
        <v>261</v>
      </c>
      <c r="H36" s="8"/>
      <c r="I36" s="8"/>
      <c r="J36" s="8"/>
    </row>
    <row r="37" spans="2:10" x14ac:dyDescent="0.25">
      <c r="B37" s="406" t="s">
        <v>209</v>
      </c>
      <c r="C37" s="406"/>
      <c r="D37" s="67"/>
      <c r="F37" s="8"/>
      <c r="G37" s="347" t="s">
        <v>250</v>
      </c>
      <c r="H37" s="57"/>
      <c r="I37" s="57"/>
      <c r="J37" s="8"/>
    </row>
    <row r="38" spans="2:10" x14ac:dyDescent="0.25">
      <c r="B38" s="35"/>
      <c r="C38" s="178"/>
      <c r="D38" s="178"/>
      <c r="E38" s="59"/>
      <c r="F38" s="59"/>
      <c r="G38" s="59"/>
      <c r="H38" s="178"/>
      <c r="I38" s="178"/>
    </row>
    <row r="39" spans="2:10" x14ac:dyDescent="0.25">
      <c r="C39" s="158"/>
      <c r="D39" s="225"/>
      <c r="E39" s="121"/>
      <c r="F39" s="59"/>
      <c r="G39" s="59"/>
      <c r="H39" s="159"/>
      <c r="I39" s="227"/>
      <c r="J39" s="49"/>
    </row>
    <row r="40" spans="2:10" x14ac:dyDescent="0.25">
      <c r="C40" s="158"/>
      <c r="D40" s="225"/>
      <c r="E40" s="121"/>
      <c r="F40" s="59"/>
      <c r="G40" s="59"/>
      <c r="H40" s="158"/>
      <c r="I40" s="225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workbookViewId="0">
      <selection activeCell="M14" sqref="M14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395" t="s">
        <v>243</v>
      </c>
      <c r="C2" s="395"/>
      <c r="D2" s="395"/>
      <c r="E2" s="395"/>
      <c r="F2" s="395"/>
      <c r="G2" s="395"/>
      <c r="H2" s="395"/>
      <c r="I2" s="395"/>
      <c r="J2" s="395"/>
      <c r="K2" s="351"/>
      <c r="L2" s="351"/>
      <c r="M2" s="354"/>
      <c r="N2" s="354"/>
    </row>
    <row r="3" spans="2:15" x14ac:dyDescent="0.25">
      <c r="B3" s="396" t="s">
        <v>242</v>
      </c>
      <c r="C3" s="396"/>
      <c r="D3" s="396"/>
      <c r="E3" s="396"/>
      <c r="F3" s="396"/>
      <c r="G3" s="396"/>
      <c r="H3" s="396"/>
      <c r="I3" s="396"/>
      <c r="J3" s="396"/>
      <c r="K3" s="352"/>
      <c r="L3" s="352"/>
      <c r="M3" s="357"/>
      <c r="N3" s="357"/>
    </row>
    <row r="4" spans="2:15" ht="15.75" x14ac:dyDescent="0.25">
      <c r="B4" s="397" t="s">
        <v>290</v>
      </c>
      <c r="C4" s="397"/>
      <c r="D4" s="397"/>
      <c r="E4" s="397"/>
      <c r="F4" s="397"/>
      <c r="G4" s="397"/>
      <c r="H4" s="397"/>
      <c r="I4" s="397"/>
      <c r="J4" s="397"/>
      <c r="K4" s="358"/>
      <c r="L4" s="358"/>
      <c r="M4" s="359"/>
      <c r="N4" s="359"/>
    </row>
    <row r="5" spans="2:15" x14ac:dyDescent="0.25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</row>
    <row r="6" spans="2:15" ht="15.75" thickBot="1" x14ac:dyDescent="0.3">
      <c r="D6" s="180"/>
      <c r="E6" s="180"/>
      <c r="F6" s="180"/>
      <c r="G6" s="180"/>
      <c r="H6" s="182"/>
      <c r="I6" s="180"/>
      <c r="J6" s="180"/>
      <c r="K6" s="180"/>
      <c r="L6" s="180"/>
      <c r="M6" s="180"/>
      <c r="N6" s="180"/>
    </row>
    <row r="7" spans="2:15" ht="15.75" thickTop="1" x14ac:dyDescent="0.25">
      <c r="B7" s="413" t="s">
        <v>148</v>
      </c>
      <c r="C7" s="183"/>
      <c r="D7" s="410" t="s">
        <v>149</v>
      </c>
      <c r="E7" s="410" t="s">
        <v>150</v>
      </c>
      <c r="F7" s="410" t="s">
        <v>151</v>
      </c>
      <c r="G7" s="413" t="s">
        <v>150</v>
      </c>
      <c r="H7" s="184"/>
      <c r="I7" s="413" t="s">
        <v>148</v>
      </c>
      <c r="J7" s="183"/>
      <c r="K7" s="183" t="s">
        <v>152</v>
      </c>
      <c r="L7" s="410" t="s">
        <v>150</v>
      </c>
      <c r="M7" s="410" t="s">
        <v>151</v>
      </c>
      <c r="N7" s="413" t="s">
        <v>150</v>
      </c>
    </row>
    <row r="8" spans="2:15" ht="15.75" thickBot="1" x14ac:dyDescent="0.3">
      <c r="B8" s="414"/>
      <c r="C8" s="185" t="s">
        <v>0</v>
      </c>
      <c r="D8" s="411"/>
      <c r="E8" s="411"/>
      <c r="F8" s="411"/>
      <c r="G8" s="414"/>
      <c r="H8" s="186"/>
      <c r="I8" s="414"/>
      <c r="J8" s="185" t="s">
        <v>0</v>
      </c>
      <c r="K8" s="185" t="s">
        <v>153</v>
      </c>
      <c r="L8" s="411"/>
      <c r="M8" s="411"/>
      <c r="N8" s="414"/>
    </row>
    <row r="9" spans="2:15" ht="15.75" thickTop="1" x14ac:dyDescent="0.25">
      <c r="B9" s="8"/>
      <c r="C9" s="114"/>
      <c r="D9" s="126"/>
      <c r="E9" s="187"/>
      <c r="F9" s="126"/>
      <c r="G9" s="10"/>
      <c r="H9" s="31"/>
      <c r="I9" s="8"/>
      <c r="J9" s="188"/>
      <c r="K9" s="189"/>
      <c r="L9" s="190"/>
      <c r="M9" s="189"/>
      <c r="N9" s="191"/>
    </row>
    <row r="10" spans="2:15" ht="18" customHeight="1" x14ac:dyDescent="0.25">
      <c r="B10" s="66">
        <v>16</v>
      </c>
      <c r="C10" s="192" t="s">
        <v>154</v>
      </c>
      <c r="D10" s="130"/>
      <c r="E10" s="130"/>
      <c r="F10" s="130"/>
      <c r="G10" s="68"/>
      <c r="H10" s="193"/>
      <c r="I10" s="194">
        <v>51</v>
      </c>
      <c r="J10" s="195" t="s">
        <v>155</v>
      </c>
      <c r="K10" s="196">
        <v>1104690</v>
      </c>
      <c r="L10" s="197">
        <f>+K10/K21</f>
        <v>0.75238036859956681</v>
      </c>
      <c r="M10" s="196">
        <v>504991.35</v>
      </c>
      <c r="N10" s="198">
        <f>+M10/K10</f>
        <v>0.4571339923417429</v>
      </c>
    </row>
    <row r="11" spans="2:15" ht="18" customHeight="1" x14ac:dyDescent="0.25">
      <c r="B11" s="181">
        <v>162</v>
      </c>
      <c r="C11" s="130" t="s">
        <v>156</v>
      </c>
      <c r="D11" s="199"/>
      <c r="E11" s="199"/>
      <c r="F11" s="199"/>
      <c r="H11" s="193"/>
      <c r="I11" s="194">
        <v>54</v>
      </c>
      <c r="J11" s="195" t="s">
        <v>157</v>
      </c>
      <c r="K11" s="196">
        <v>248970</v>
      </c>
      <c r="L11" s="197">
        <f>+K11/K21</f>
        <v>0.16956806015283396</v>
      </c>
      <c r="M11" s="196">
        <v>101001.31</v>
      </c>
      <c r="N11" s="198">
        <f>+M11/K11</f>
        <v>0.40567662770614932</v>
      </c>
    </row>
    <row r="12" spans="2:15" ht="18" customHeight="1" x14ac:dyDescent="0.25">
      <c r="B12" s="181">
        <v>1624100</v>
      </c>
      <c r="C12" s="130" t="s">
        <v>158</v>
      </c>
      <c r="D12" s="119">
        <v>1468260</v>
      </c>
      <c r="E12" s="200">
        <v>1</v>
      </c>
      <c r="F12" s="119">
        <v>691898.07</v>
      </c>
      <c r="G12" s="201">
        <f>+F12/D12</f>
        <v>0.47123674962200152</v>
      </c>
      <c r="H12" s="193"/>
      <c r="I12" s="194">
        <v>55</v>
      </c>
      <c r="J12" s="195" t="s">
        <v>159</v>
      </c>
      <c r="K12" s="196">
        <v>50800</v>
      </c>
      <c r="L12" s="197">
        <f>+K12/K21</f>
        <v>3.4598776783403486E-2</v>
      </c>
      <c r="M12" s="196">
        <v>44882</v>
      </c>
      <c r="N12" s="198">
        <f>+M12/K12</f>
        <v>0.883503937007874</v>
      </c>
      <c r="O12" s="202"/>
    </row>
    <row r="13" spans="2:15" ht="18" customHeight="1" x14ac:dyDescent="0.25">
      <c r="B13" s="181"/>
      <c r="C13" s="130"/>
      <c r="D13" s="127"/>
      <c r="E13" s="203"/>
      <c r="F13" s="127"/>
      <c r="G13" s="204"/>
      <c r="H13" s="193"/>
      <c r="I13" s="194">
        <v>61</v>
      </c>
      <c r="J13" s="195" t="s">
        <v>160</v>
      </c>
      <c r="K13" s="196">
        <v>63800</v>
      </c>
      <c r="L13" s="197">
        <f>+K13/K21</f>
        <v>4.3452794464195713E-2</v>
      </c>
      <c r="M13" s="196">
        <v>41023.410000000003</v>
      </c>
      <c r="N13" s="198">
        <f>+M13/K13</f>
        <v>0.64300015673981192</v>
      </c>
    </row>
    <row r="14" spans="2:15" ht="18" customHeight="1" x14ac:dyDescent="0.25">
      <c r="B14" s="68"/>
      <c r="C14" s="130"/>
      <c r="D14" s="127"/>
      <c r="E14" s="203"/>
      <c r="F14" s="127"/>
      <c r="G14" s="204"/>
      <c r="H14" s="193"/>
      <c r="I14" s="68"/>
      <c r="J14" s="195"/>
      <c r="K14" s="195"/>
      <c r="L14" s="205"/>
      <c r="M14" s="195" t="s">
        <v>193</v>
      </c>
      <c r="N14" s="206"/>
    </row>
    <row r="15" spans="2:15" ht="18" customHeight="1" x14ac:dyDescent="0.25">
      <c r="C15" s="130"/>
      <c r="D15" s="127"/>
      <c r="E15" s="203"/>
      <c r="F15" s="127"/>
      <c r="G15" s="204"/>
      <c r="H15" s="193"/>
      <c r="J15" s="195"/>
      <c r="K15" s="207"/>
      <c r="L15" s="197"/>
      <c r="M15" s="207"/>
      <c r="N15" s="198"/>
    </row>
    <row r="16" spans="2:15" ht="18" customHeight="1" x14ac:dyDescent="0.25">
      <c r="C16" s="130"/>
      <c r="D16" s="127"/>
      <c r="E16" s="203"/>
      <c r="F16" s="127"/>
      <c r="G16" s="204"/>
      <c r="H16" s="193"/>
      <c r="J16" s="195"/>
      <c r="K16" s="207"/>
      <c r="L16" s="197"/>
      <c r="M16" s="207"/>
      <c r="N16" s="198"/>
    </row>
    <row r="17" spans="2:15" ht="18" customHeight="1" x14ac:dyDescent="0.25">
      <c r="B17" s="272"/>
      <c r="C17" s="280" t="s">
        <v>161</v>
      </c>
      <c r="D17" s="281">
        <f>SUM(D12:D16)</f>
        <v>1468260</v>
      </c>
      <c r="E17" s="282">
        <f>SUM(E12:E16)</f>
        <v>1</v>
      </c>
      <c r="F17" s="283">
        <f>SUM(F12:F16)</f>
        <v>691898.07</v>
      </c>
      <c r="G17" s="284">
        <f>+F17/D21</f>
        <v>0.47123674962200152</v>
      </c>
      <c r="H17" s="285"/>
      <c r="I17" s="272"/>
      <c r="J17" s="286" t="s">
        <v>161</v>
      </c>
      <c r="K17" s="287"/>
      <c r="L17" s="288"/>
      <c r="M17" s="289">
        <f>SUM(M10:M16)</f>
        <v>691898.07</v>
      </c>
      <c r="N17" s="290">
        <f>+M17/K21</f>
        <v>0.47123674962200152</v>
      </c>
      <c r="O17" s="279"/>
    </row>
    <row r="18" spans="2:15" ht="18" customHeight="1" x14ac:dyDescent="0.25">
      <c r="C18" s="208"/>
      <c r="D18" s="209"/>
      <c r="E18" s="204"/>
      <c r="F18" s="209"/>
      <c r="G18" s="198"/>
      <c r="H18" s="193"/>
      <c r="J18" s="208"/>
      <c r="K18" s="207"/>
      <c r="L18" s="197"/>
      <c r="M18" s="207"/>
      <c r="N18" s="198"/>
    </row>
    <row r="19" spans="2:15" ht="18" customHeight="1" x14ac:dyDescent="0.25">
      <c r="C19" s="208" t="s">
        <v>162</v>
      </c>
      <c r="D19" s="196">
        <v>0</v>
      </c>
      <c r="E19" s="201">
        <v>0</v>
      </c>
      <c r="F19" s="196">
        <f>+D21-F17</f>
        <v>776361.93</v>
      </c>
      <c r="G19" s="210">
        <f>+F19/D21</f>
        <v>0.52876325037799843</v>
      </c>
      <c r="H19" s="193"/>
      <c r="J19" s="208" t="s">
        <v>163</v>
      </c>
      <c r="K19" s="196">
        <v>0</v>
      </c>
      <c r="L19" s="211">
        <v>0</v>
      </c>
      <c r="M19" s="196">
        <f>+K21-M17</f>
        <v>776361.93</v>
      </c>
      <c r="N19" s="210">
        <f>+M19/K21</f>
        <v>0.52876325037799843</v>
      </c>
    </row>
    <row r="20" spans="2:15" ht="15.75" thickBot="1" x14ac:dyDescent="0.3">
      <c r="B20" s="68"/>
      <c r="C20" s="212"/>
      <c r="D20" s="213"/>
      <c r="E20" s="204"/>
      <c r="F20" s="213"/>
      <c r="G20" s="214"/>
      <c r="H20" s="193"/>
      <c r="I20" s="68"/>
      <c r="J20" s="212"/>
      <c r="K20" s="215"/>
      <c r="L20" s="216"/>
      <c r="M20" s="215"/>
      <c r="N20" s="214"/>
    </row>
    <row r="21" spans="2:15" ht="16.5" thickTop="1" thickBot="1" x14ac:dyDescent="0.3">
      <c r="B21" s="415" t="s">
        <v>164</v>
      </c>
      <c r="C21" s="416"/>
      <c r="D21" s="273">
        <f>+D17+D19</f>
        <v>1468260</v>
      </c>
      <c r="E21" s="274">
        <f>+E17+E19</f>
        <v>1</v>
      </c>
      <c r="F21" s="273">
        <f>SUM(F17:F19)</f>
        <v>1468260</v>
      </c>
      <c r="G21" s="275">
        <v>1</v>
      </c>
      <c r="H21" s="276"/>
      <c r="I21" s="415" t="s">
        <v>165</v>
      </c>
      <c r="J21" s="415"/>
      <c r="K21" s="273">
        <f>SUM(K10:K20)</f>
        <v>1468260</v>
      </c>
      <c r="L21" s="277">
        <v>1</v>
      </c>
      <c r="M21" s="273">
        <f>SUM(M17:M19)</f>
        <v>1468260</v>
      </c>
      <c r="N21" s="278">
        <v>1</v>
      </c>
    </row>
    <row r="22" spans="2:15" ht="15.75" thickTop="1" x14ac:dyDescent="0.25">
      <c r="B22" s="8" t="s">
        <v>245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9"/>
      <c r="C28" s="219"/>
      <c r="D28" s="220"/>
      <c r="E28" s="220"/>
      <c r="F28" s="220"/>
      <c r="G28" s="219"/>
      <c r="H28" s="221"/>
      <c r="I28" s="219"/>
      <c r="J28" s="219"/>
      <c r="K28" s="219"/>
      <c r="L28" s="219"/>
      <c r="M28" s="219"/>
      <c r="N28" s="8"/>
    </row>
    <row r="29" spans="2:15" x14ac:dyDescent="0.25">
      <c r="B29" s="222"/>
      <c r="C29" s="393" t="s">
        <v>212</v>
      </c>
      <c r="D29" s="393"/>
      <c r="E29" s="57"/>
      <c r="F29" s="57"/>
      <c r="G29" s="57"/>
      <c r="H29" s="223"/>
      <c r="I29" s="57"/>
      <c r="J29" s="57"/>
      <c r="K29" s="412"/>
      <c r="L29" s="412"/>
      <c r="M29" s="412"/>
      <c r="N29" s="8"/>
    </row>
    <row r="30" spans="2:15" x14ac:dyDescent="0.25">
      <c r="B30" s="321"/>
      <c r="C30" s="392" t="s">
        <v>62</v>
      </c>
      <c r="D30" s="392"/>
      <c r="E30" s="179"/>
      <c r="F30" s="57"/>
      <c r="G30" s="57"/>
      <c r="H30" s="223"/>
      <c r="I30" s="57"/>
      <c r="J30" s="57"/>
      <c r="K30" s="392" t="s">
        <v>261</v>
      </c>
      <c r="L30" s="392"/>
      <c r="M30" s="392"/>
    </row>
    <row r="31" spans="2:15" x14ac:dyDescent="0.25">
      <c r="B31" s="321"/>
      <c r="C31" s="392" t="s">
        <v>209</v>
      </c>
      <c r="D31" s="392"/>
      <c r="E31" s="179"/>
      <c r="F31" s="57"/>
      <c r="G31" s="57"/>
      <c r="H31" s="223"/>
      <c r="I31" s="57"/>
      <c r="J31" s="57"/>
      <c r="K31" s="392" t="s">
        <v>250</v>
      </c>
      <c r="L31" s="392"/>
      <c r="M31" s="392"/>
    </row>
    <row r="32" spans="2:15" x14ac:dyDescent="0.25">
      <c r="B32" s="14"/>
      <c r="C32" s="14"/>
      <c r="D32" s="14"/>
      <c r="E32" s="14"/>
      <c r="F32" s="14"/>
      <c r="G32" s="14"/>
      <c r="H32" s="22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4"/>
      <c r="I33" s="14"/>
      <c r="J33" s="14"/>
      <c r="K33" s="14"/>
      <c r="L33" s="14"/>
      <c r="M33" s="14"/>
    </row>
  </sheetData>
  <mergeCells count="21"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  <mergeCell ref="K30:M30"/>
    <mergeCell ref="K31:M31"/>
    <mergeCell ref="L7:L8"/>
    <mergeCell ref="M7:M8"/>
    <mergeCell ref="C29:D29"/>
    <mergeCell ref="C30:D30"/>
    <mergeCell ref="C31:D31"/>
    <mergeCell ref="K29:M29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64"/>
  <sheetViews>
    <sheetView showGridLines="0" tabSelected="1" topLeftCell="E1" workbookViewId="0">
      <selection activeCell="K14" sqref="K14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5.57031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395" t="s">
        <v>243</v>
      </c>
      <c r="C1" s="395"/>
      <c r="D1" s="395"/>
      <c r="E1" s="395"/>
      <c r="F1" s="395"/>
      <c r="G1" s="395"/>
      <c r="H1" s="395"/>
      <c r="I1" s="395"/>
      <c r="J1" s="395"/>
      <c r="K1" s="351"/>
      <c r="L1" s="351"/>
      <c r="M1" s="351"/>
    </row>
    <row r="2" spans="2:13" x14ac:dyDescent="0.25">
      <c r="B2" s="396" t="s">
        <v>260</v>
      </c>
      <c r="C2" s="396"/>
      <c r="D2" s="396"/>
      <c r="E2" s="396"/>
      <c r="F2" s="396"/>
      <c r="G2" s="396"/>
      <c r="H2" s="396"/>
      <c r="I2" s="396"/>
      <c r="J2" s="396"/>
      <c r="K2" s="352"/>
      <c r="L2" s="352"/>
      <c r="M2" s="352"/>
    </row>
    <row r="3" spans="2:13" ht="16.5" x14ac:dyDescent="0.3">
      <c r="B3" s="397" t="s">
        <v>286</v>
      </c>
      <c r="C3" s="397"/>
      <c r="D3" s="397"/>
      <c r="E3" s="397"/>
      <c r="F3" s="397"/>
      <c r="G3" s="397"/>
      <c r="H3" s="397"/>
      <c r="I3" s="397"/>
      <c r="J3" s="397"/>
      <c r="K3" s="353"/>
      <c r="L3" s="353"/>
      <c r="M3" s="353"/>
    </row>
    <row r="4" spans="2:13" ht="15.75" thickBot="1" x14ac:dyDescent="0.3">
      <c r="B4" s="51"/>
      <c r="C4" s="394"/>
      <c r="D4" s="394"/>
      <c r="E4" s="394"/>
      <c r="F4" s="394"/>
      <c r="G4" s="394"/>
      <c r="H4" s="394"/>
      <c r="I4" s="394"/>
      <c r="J4" s="124"/>
      <c r="K4" s="51"/>
      <c r="L4" s="51"/>
      <c r="M4" s="51"/>
    </row>
    <row r="5" spans="2:13" ht="16.5" thickTop="1" thickBot="1" x14ac:dyDescent="0.3">
      <c r="B5" s="177" t="s">
        <v>92</v>
      </c>
      <c r="C5" s="177" t="s">
        <v>0</v>
      </c>
      <c r="D5" s="177"/>
      <c r="E5" s="177" t="s">
        <v>91</v>
      </c>
      <c r="F5" s="177" t="s">
        <v>1</v>
      </c>
      <c r="G5" s="55"/>
      <c r="H5" s="177" t="s">
        <v>92</v>
      </c>
      <c r="I5" s="177" t="s">
        <v>0</v>
      </c>
      <c r="J5" s="177"/>
      <c r="K5" s="177"/>
      <c r="L5" s="177" t="s">
        <v>91</v>
      </c>
      <c r="M5" s="177" t="s">
        <v>1</v>
      </c>
    </row>
    <row r="6" spans="2:13" ht="15.75" thickTop="1" x14ac:dyDescent="0.25">
      <c r="B6" s="107"/>
      <c r="C6" s="107"/>
      <c r="D6" s="107"/>
      <c r="E6" s="107"/>
      <c r="F6" s="107"/>
      <c r="G6" s="55"/>
      <c r="H6" s="107"/>
      <c r="I6" s="107"/>
      <c r="J6" s="107"/>
      <c r="K6" s="107"/>
      <c r="L6" s="107"/>
      <c r="M6" s="107"/>
    </row>
    <row r="7" spans="2:13" ht="16.5" thickBot="1" x14ac:dyDescent="0.3">
      <c r="B7" s="84">
        <v>2</v>
      </c>
      <c r="C7" s="88" t="s">
        <v>2</v>
      </c>
      <c r="D7" s="85"/>
      <c r="E7" s="86"/>
      <c r="F7" s="86"/>
      <c r="G7" s="87"/>
      <c r="H7" s="84">
        <v>4</v>
      </c>
      <c r="I7" s="88" t="s">
        <v>3</v>
      </c>
      <c r="J7" s="88"/>
      <c r="K7" s="88"/>
      <c r="L7" s="85"/>
      <c r="M7" s="85"/>
    </row>
    <row r="8" spans="2:13" ht="16.5" thickTop="1" x14ac:dyDescent="0.25">
      <c r="B8" s="146"/>
      <c r="C8" s="147"/>
      <c r="D8" s="148"/>
      <c r="E8" s="89"/>
      <c r="F8" s="89"/>
      <c r="G8" s="87"/>
      <c r="H8" s="146"/>
      <c r="I8" s="147"/>
      <c r="J8" s="147"/>
      <c r="K8" s="147"/>
      <c r="L8" s="148"/>
      <c r="M8" s="148"/>
    </row>
    <row r="9" spans="2:13" ht="15.95" customHeight="1" thickBot="1" x14ac:dyDescent="0.3">
      <c r="B9" s="231">
        <v>21</v>
      </c>
      <c r="C9" s="231" t="s">
        <v>103</v>
      </c>
      <c r="D9" s="232"/>
      <c r="E9" s="264"/>
      <c r="F9" s="264">
        <f>+E10+E34+E39+E28</f>
        <v>115576.86000000002</v>
      </c>
      <c r="G9" s="235"/>
      <c r="H9" s="231">
        <v>41</v>
      </c>
      <c r="I9" s="231" t="s">
        <v>109</v>
      </c>
      <c r="J9" s="231"/>
      <c r="K9" s="231"/>
      <c r="L9" s="232"/>
      <c r="M9" s="264">
        <f>SUM(L10:L19)</f>
        <v>112576.86</v>
      </c>
    </row>
    <row r="10" spans="2:13" ht="15.95" customHeight="1" x14ac:dyDescent="0.25">
      <c r="B10" s="94">
        <v>211</v>
      </c>
      <c r="C10" s="95" t="s">
        <v>88</v>
      </c>
      <c r="D10" s="95"/>
      <c r="E10" s="93">
        <f>+D14+D17+D20+D24</f>
        <v>10517.970000000001</v>
      </c>
      <c r="G10" s="64"/>
      <c r="H10" s="94">
        <v>412</v>
      </c>
      <c r="I10" s="95" t="s">
        <v>110</v>
      </c>
      <c r="J10" s="95"/>
      <c r="K10" s="95"/>
      <c r="L10" s="93">
        <f>SUM(K13:K16)</f>
        <v>1682.41</v>
      </c>
    </row>
    <row r="11" spans="2:13" ht="15.95" customHeight="1" x14ac:dyDescent="0.25">
      <c r="B11" s="60"/>
      <c r="C11" s="133" t="s">
        <v>198</v>
      </c>
      <c r="D11" s="61"/>
      <c r="E11" s="62"/>
      <c r="F11" s="63"/>
      <c r="G11" s="64"/>
      <c r="H11" s="60"/>
      <c r="I11" s="133" t="s">
        <v>228</v>
      </c>
      <c r="J11" s="133"/>
      <c r="K11" s="61"/>
      <c r="L11" s="105"/>
      <c r="M11" s="63"/>
    </row>
    <row r="12" spans="2:13" ht="15.95" customHeight="1" x14ac:dyDescent="0.25">
      <c r="B12" s="60"/>
      <c r="C12" s="133" t="s">
        <v>167</v>
      </c>
      <c r="D12" s="61"/>
      <c r="E12" s="62"/>
      <c r="F12" s="63"/>
      <c r="G12" s="64"/>
      <c r="I12" s="133" t="s">
        <v>229</v>
      </c>
      <c r="M12" s="67"/>
    </row>
    <row r="13" spans="2:13" ht="15.95" customHeight="1" x14ac:dyDescent="0.25">
      <c r="B13" s="66">
        <v>21109</v>
      </c>
      <c r="C13" s="67" t="s">
        <v>4</v>
      </c>
      <c r="D13" s="68"/>
      <c r="E13" s="71"/>
      <c r="F13" s="68"/>
      <c r="G13" s="64"/>
      <c r="H13" s="329">
        <v>41201</v>
      </c>
      <c r="I13" s="68" t="s">
        <v>266</v>
      </c>
      <c r="K13" s="74">
        <f>'E.Situacion Finan.'!J9</f>
        <v>0</v>
      </c>
      <c r="M13" s="67"/>
    </row>
    <row r="14" spans="2:13" ht="15.95" customHeight="1" x14ac:dyDescent="0.25">
      <c r="B14" s="108">
        <v>21109001</v>
      </c>
      <c r="C14" s="154" t="s">
        <v>93</v>
      </c>
      <c r="D14" s="331">
        <f>'E.Situacion Finan.'!D10</f>
        <v>10495.29</v>
      </c>
      <c r="E14" s="82"/>
      <c r="F14" s="71"/>
      <c r="G14" s="64"/>
      <c r="H14" s="329">
        <v>41201</v>
      </c>
      <c r="I14" s="68" t="s">
        <v>225</v>
      </c>
      <c r="K14" s="74">
        <f>+'E.Situacion Finan.'!J10</f>
        <v>1362</v>
      </c>
    </row>
    <row r="15" spans="2:13" ht="15.95" customHeight="1" x14ac:dyDescent="0.25">
      <c r="B15" s="152"/>
      <c r="C15" s="76"/>
      <c r="D15" s="74"/>
      <c r="E15" s="82"/>
      <c r="F15" s="71"/>
      <c r="G15" s="64"/>
      <c r="H15" s="108">
        <v>41251</v>
      </c>
      <c r="I15" s="68" t="s">
        <v>276</v>
      </c>
      <c r="J15" s="68"/>
      <c r="K15" s="74">
        <f>+'E.Situacion Finan.'!J11</f>
        <v>0</v>
      </c>
    </row>
    <row r="16" spans="2:13" ht="15.95" customHeight="1" x14ac:dyDescent="0.25">
      <c r="B16" s="152"/>
      <c r="C16" s="68"/>
      <c r="D16" s="74"/>
      <c r="E16" s="82"/>
      <c r="F16" s="71"/>
      <c r="G16" s="64"/>
      <c r="H16" s="390">
        <v>41254</v>
      </c>
      <c r="I16" s="68" t="s">
        <v>81</v>
      </c>
      <c r="J16" s="68"/>
      <c r="K16" s="72">
        <f>+'E.Situacion Finan.'!J12</f>
        <v>320.41000000000003</v>
      </c>
    </row>
    <row r="17" spans="2:12" ht="15.95" customHeight="1" x14ac:dyDescent="0.25">
      <c r="B17" s="108">
        <v>21109001</v>
      </c>
      <c r="C17" s="343" t="s">
        <v>94</v>
      </c>
      <c r="D17" s="331">
        <f>'E.Situacion Finan.'!D11:D11</f>
        <v>0</v>
      </c>
      <c r="E17" s="82"/>
      <c r="F17" s="71"/>
      <c r="G17" s="64"/>
    </row>
    <row r="18" spans="2:12" ht="15.95" customHeight="1" x14ac:dyDescent="0.25">
      <c r="B18" s="152"/>
      <c r="C18" s="76"/>
      <c r="D18" s="360"/>
      <c r="E18" s="82"/>
      <c r="F18" s="71"/>
      <c r="G18" s="64"/>
    </row>
    <row r="19" spans="2:12" ht="15.95" customHeight="1" x14ac:dyDescent="0.25">
      <c r="C19" s="76"/>
      <c r="D19" s="74"/>
      <c r="E19" s="82"/>
      <c r="F19" s="71"/>
      <c r="G19" s="64"/>
      <c r="H19" s="94">
        <v>413</v>
      </c>
      <c r="I19" s="95" t="s">
        <v>112</v>
      </c>
      <c r="J19" s="95"/>
      <c r="K19" s="95"/>
      <c r="L19" s="98">
        <f>L24+L30+L36+L41</f>
        <v>110894.45</v>
      </c>
    </row>
    <row r="20" spans="2:12" ht="15.95" customHeight="1" x14ac:dyDescent="0.25">
      <c r="B20" s="108">
        <v>21109001</v>
      </c>
      <c r="C20" s="154" t="s">
        <v>95</v>
      </c>
      <c r="D20" s="305">
        <f>'E.Situacion Finan.'!D12</f>
        <v>0</v>
      </c>
      <c r="F20" s="71"/>
      <c r="G20" s="64"/>
      <c r="I20" s="133" t="s">
        <v>175</v>
      </c>
    </row>
    <row r="21" spans="2:12" ht="15.95" customHeight="1" x14ac:dyDescent="0.25">
      <c r="C21" s="64" t="s">
        <v>221</v>
      </c>
      <c r="F21" s="71"/>
      <c r="G21" s="64"/>
      <c r="I21" s="133" t="s">
        <v>176</v>
      </c>
    </row>
    <row r="22" spans="2:12" ht="15.95" customHeight="1" x14ac:dyDescent="0.25">
      <c r="C22" s="64" t="s">
        <v>222</v>
      </c>
      <c r="F22" s="71"/>
      <c r="G22" s="64"/>
    </row>
    <row r="23" spans="2:12" ht="15.95" customHeight="1" x14ac:dyDescent="0.25">
      <c r="F23" s="71"/>
      <c r="G23" s="64"/>
    </row>
    <row r="24" spans="2:12" ht="15.95" customHeight="1" x14ac:dyDescent="0.25">
      <c r="B24" s="330">
        <v>21109001</v>
      </c>
      <c r="C24" s="154" t="s">
        <v>230</v>
      </c>
      <c r="D24" s="331">
        <f>+'E.Situacion Finan.'!D13</f>
        <v>22.68</v>
      </c>
      <c r="F24" s="71"/>
      <c r="G24" s="64"/>
      <c r="H24" s="323">
        <v>41351</v>
      </c>
      <c r="I24" s="324" t="s">
        <v>15</v>
      </c>
      <c r="J24" s="325"/>
      <c r="K24" s="38"/>
      <c r="L24" s="326">
        <f>SUM(K25:K27)</f>
        <v>32935.69</v>
      </c>
    </row>
    <row r="25" spans="2:12" ht="15.95" customHeight="1" x14ac:dyDescent="0.25">
      <c r="C25" s="64" t="s">
        <v>231</v>
      </c>
      <c r="F25" s="71"/>
      <c r="G25" s="64"/>
      <c r="H25" s="151"/>
      <c r="I25" s="68" t="s">
        <v>216</v>
      </c>
      <c r="J25" s="68"/>
      <c r="K25" s="69">
        <f>'E.Situacion Finan.'!J16</f>
        <v>32935.69</v>
      </c>
      <c r="L25" s="62"/>
    </row>
    <row r="26" spans="2:12" ht="15.95" customHeight="1" x14ac:dyDescent="0.25">
      <c r="C26" s="64" t="s">
        <v>232</v>
      </c>
      <c r="F26" s="71"/>
      <c r="G26" s="64"/>
      <c r="H26" s="151"/>
      <c r="I26" s="68" t="s">
        <v>217</v>
      </c>
      <c r="J26" s="68"/>
      <c r="K26" s="69"/>
      <c r="L26" s="62"/>
    </row>
    <row r="27" spans="2:12" ht="15.95" customHeight="1" x14ac:dyDescent="0.25">
      <c r="F27" s="71"/>
      <c r="G27" s="64"/>
      <c r="H27" s="151"/>
      <c r="I27" s="68" t="s">
        <v>218</v>
      </c>
      <c r="K27" s="72"/>
      <c r="L27" s="62"/>
    </row>
    <row r="28" spans="2:12" ht="15.95" customHeight="1" x14ac:dyDescent="0.25">
      <c r="B28" s="94">
        <v>211</v>
      </c>
      <c r="C28" s="95" t="s">
        <v>224</v>
      </c>
      <c r="D28" s="97"/>
      <c r="E28" s="98">
        <f>SUM(D32)</f>
        <v>1339.32</v>
      </c>
      <c r="F28" s="71"/>
      <c r="G28" s="64"/>
      <c r="H28" s="151"/>
      <c r="I28" s="68"/>
      <c r="K28" s="74">
        <v>0</v>
      </c>
      <c r="L28" s="62"/>
    </row>
    <row r="29" spans="2:12" ht="15.95" customHeight="1" x14ac:dyDescent="0.25">
      <c r="B29" s="60"/>
      <c r="C29" s="133" t="s">
        <v>227</v>
      </c>
      <c r="D29" s="80"/>
      <c r="E29" s="105"/>
      <c r="F29" s="71"/>
      <c r="G29" s="64"/>
    </row>
    <row r="30" spans="2:12" ht="15.95" customHeight="1" x14ac:dyDescent="0.25">
      <c r="B30" s="60"/>
      <c r="C30" s="133" t="s">
        <v>246</v>
      </c>
      <c r="D30" s="80"/>
      <c r="E30" s="105"/>
      <c r="F30" s="71"/>
      <c r="G30" s="64"/>
      <c r="H30" s="323">
        <v>41354</v>
      </c>
      <c r="I30" s="324" t="s">
        <v>111</v>
      </c>
      <c r="J30" s="325"/>
      <c r="K30" s="38"/>
      <c r="L30" s="326">
        <f>SUM(K31:K33)</f>
        <v>19028.89</v>
      </c>
    </row>
    <row r="31" spans="2:12" ht="15.95" customHeight="1" x14ac:dyDescent="0.25">
      <c r="B31" s="60"/>
      <c r="C31" s="133" t="s">
        <v>259</v>
      </c>
      <c r="D31" s="80"/>
      <c r="E31" s="105"/>
      <c r="F31" s="71"/>
      <c r="G31" s="64"/>
      <c r="I31" s="68" t="s">
        <v>216</v>
      </c>
      <c r="K31" s="69">
        <f>'E.Situacion Finan.'!J17</f>
        <v>19028.89</v>
      </c>
    </row>
    <row r="32" spans="2:12" ht="15.95" customHeight="1" x14ac:dyDescent="0.25">
      <c r="B32" s="329">
        <v>21151</v>
      </c>
      <c r="C32" s="68" t="s">
        <v>226</v>
      </c>
      <c r="D32" s="75">
        <f>+'E.Situacion Finan.'!E15</f>
        <v>1339.32</v>
      </c>
      <c r="E32" s="67"/>
      <c r="F32" s="71"/>
      <c r="G32" s="64"/>
      <c r="I32" s="68" t="s">
        <v>217</v>
      </c>
      <c r="K32" s="69">
        <v>0</v>
      </c>
    </row>
    <row r="33" spans="2:13" ht="15.95" customHeight="1" x14ac:dyDescent="0.25">
      <c r="F33" s="71"/>
      <c r="G33" s="64"/>
      <c r="I33" s="68" t="s">
        <v>258</v>
      </c>
      <c r="K33" s="72">
        <v>0</v>
      </c>
    </row>
    <row r="34" spans="2:13" ht="15.95" customHeight="1" x14ac:dyDescent="0.25">
      <c r="B34" s="94">
        <v>212</v>
      </c>
      <c r="C34" s="95" t="s">
        <v>89</v>
      </c>
      <c r="D34" s="97"/>
      <c r="E34" s="98">
        <f>SUM(D37)</f>
        <v>3000</v>
      </c>
      <c r="F34" s="71"/>
      <c r="G34" s="64"/>
      <c r="I34" s="68"/>
      <c r="K34" s="74"/>
    </row>
    <row r="35" spans="2:13" ht="15.95" customHeight="1" x14ac:dyDescent="0.25">
      <c r="B35" s="60"/>
      <c r="C35" s="133" t="s">
        <v>168</v>
      </c>
      <c r="D35" s="80"/>
      <c r="E35" s="105"/>
      <c r="F35" s="71"/>
      <c r="G35" s="64"/>
      <c r="I35" s="68"/>
      <c r="K35" s="74"/>
    </row>
    <row r="36" spans="2:13" ht="15.95" customHeight="1" x14ac:dyDescent="0.25">
      <c r="B36" s="60"/>
      <c r="C36" s="133" t="s">
        <v>283</v>
      </c>
      <c r="D36" s="80"/>
      <c r="E36" s="105"/>
      <c r="F36" s="71"/>
      <c r="G36" s="64"/>
      <c r="H36" s="323">
        <v>41355</v>
      </c>
      <c r="I36" s="324" t="s">
        <v>58</v>
      </c>
      <c r="J36" s="325"/>
      <c r="K36" s="38"/>
      <c r="L36" s="327">
        <f>SUM(K37:K39)</f>
        <v>44857</v>
      </c>
    </row>
    <row r="37" spans="2:13" ht="15.95" customHeight="1" x14ac:dyDescent="0.25">
      <c r="B37" s="108">
        <v>21201</v>
      </c>
      <c r="C37" s="68" t="s">
        <v>11</v>
      </c>
      <c r="D37" s="75">
        <f>'E.Situacion Finan.'!D18</f>
        <v>3000</v>
      </c>
      <c r="E37" s="67"/>
      <c r="F37" s="71"/>
      <c r="G37" s="64"/>
      <c r="I37" s="68" t="s">
        <v>216</v>
      </c>
      <c r="K37" s="69">
        <f>'E.Situacion Finan.'!J18</f>
        <v>44857</v>
      </c>
    </row>
    <row r="38" spans="2:13" ht="15.95" customHeight="1" x14ac:dyDescent="0.25">
      <c r="F38" s="71"/>
      <c r="G38" s="64"/>
      <c r="I38" s="68" t="s">
        <v>217</v>
      </c>
      <c r="K38" s="69">
        <v>0</v>
      </c>
    </row>
    <row r="39" spans="2:13" ht="15.95" customHeight="1" x14ac:dyDescent="0.25">
      <c r="B39" s="94">
        <v>213</v>
      </c>
      <c r="C39" s="95" t="s">
        <v>90</v>
      </c>
      <c r="D39" s="96"/>
      <c r="E39" s="93">
        <f>SUM(D43:D44)</f>
        <v>100719.57</v>
      </c>
      <c r="F39" s="71"/>
      <c r="G39" s="64"/>
      <c r="I39" s="68" t="s">
        <v>258</v>
      </c>
      <c r="K39" s="72">
        <v>0</v>
      </c>
    </row>
    <row r="40" spans="2:13" ht="15.95" customHeight="1" x14ac:dyDescent="0.25">
      <c r="B40" s="60"/>
      <c r="C40" s="133" t="s">
        <v>169</v>
      </c>
      <c r="D40" s="62"/>
      <c r="E40" s="63"/>
      <c r="F40" s="71"/>
      <c r="G40" s="64"/>
      <c r="I40" s="68"/>
      <c r="K40" s="74"/>
    </row>
    <row r="41" spans="2:13" ht="15.95" customHeight="1" x14ac:dyDescent="0.25">
      <c r="C41" s="133" t="s">
        <v>170</v>
      </c>
      <c r="E41" s="74"/>
      <c r="F41" s="71"/>
      <c r="G41" s="64"/>
      <c r="H41" s="323">
        <v>41361</v>
      </c>
      <c r="I41" s="324" t="s">
        <v>26</v>
      </c>
      <c r="J41" s="325"/>
      <c r="K41" s="38"/>
      <c r="L41" s="327">
        <f>SUM(K42:K44)</f>
        <v>14072.87</v>
      </c>
    </row>
    <row r="42" spans="2:13" ht="15.95" customHeight="1" x14ac:dyDescent="0.25">
      <c r="C42" s="133" t="s">
        <v>220</v>
      </c>
      <c r="F42" s="71"/>
      <c r="G42" s="64"/>
      <c r="I42" s="68" t="s">
        <v>216</v>
      </c>
      <c r="K42" s="69">
        <f>'E.Situacion Finan.'!J19</f>
        <v>14072.87</v>
      </c>
    </row>
    <row r="43" spans="2:13" ht="15.95" customHeight="1" x14ac:dyDescent="0.25">
      <c r="B43" s="108">
        <v>21316</v>
      </c>
      <c r="C43" s="68" t="s">
        <v>144</v>
      </c>
      <c r="D43" s="328">
        <f>'E.Situacion Finan.'!D21</f>
        <v>100719.57</v>
      </c>
      <c r="F43" s="71"/>
      <c r="G43" s="64"/>
      <c r="I43" s="68" t="s">
        <v>217</v>
      </c>
      <c r="K43" s="69">
        <v>0</v>
      </c>
    </row>
    <row r="44" spans="2:13" ht="15.95" customHeight="1" x14ac:dyDescent="0.25">
      <c r="B44" s="367">
        <v>21322</v>
      </c>
      <c r="C44" s="64" t="s">
        <v>144</v>
      </c>
      <c r="D44" s="134">
        <v>0</v>
      </c>
      <c r="E44" s="34"/>
      <c r="F44" s="71"/>
      <c r="G44" s="64"/>
      <c r="I44" s="68" t="s">
        <v>258</v>
      </c>
      <c r="K44" s="72">
        <v>0</v>
      </c>
    </row>
    <row r="45" spans="2:13" ht="15.95" customHeight="1" x14ac:dyDescent="0.25">
      <c r="F45" s="71"/>
      <c r="G45" s="64"/>
    </row>
    <row r="46" spans="2:13" ht="15.95" customHeight="1" thickBot="1" x14ac:dyDescent="0.3">
      <c r="B46" s="231">
        <v>22</v>
      </c>
      <c r="C46" s="231" t="s">
        <v>104</v>
      </c>
      <c r="D46" s="232"/>
      <c r="E46" s="264"/>
      <c r="F46" s="264">
        <f>SUM(E50:E54)</f>
        <v>76059.979999999967</v>
      </c>
      <c r="G46" s="64"/>
      <c r="H46" s="231">
        <v>42</v>
      </c>
      <c r="I46" s="231" t="s">
        <v>113</v>
      </c>
      <c r="J46" s="231"/>
      <c r="K46" s="231"/>
      <c r="L46" s="232"/>
      <c r="M46" s="264">
        <f>SUM(L47)</f>
        <v>0</v>
      </c>
    </row>
    <row r="47" spans="2:13" ht="15.95" customHeight="1" x14ac:dyDescent="0.25">
      <c r="B47" s="94">
        <v>225</v>
      </c>
      <c r="C47" s="95" t="s">
        <v>96</v>
      </c>
      <c r="D47" s="95"/>
      <c r="E47" s="93">
        <v>0</v>
      </c>
      <c r="G47" s="64"/>
      <c r="H47" s="94">
        <v>424</v>
      </c>
      <c r="I47" s="95" t="s">
        <v>114</v>
      </c>
      <c r="J47" s="95"/>
      <c r="K47" s="95"/>
      <c r="L47" s="98">
        <f>K50</f>
        <v>0</v>
      </c>
    </row>
    <row r="48" spans="2:13" ht="15.95" customHeight="1" x14ac:dyDescent="0.25">
      <c r="B48" s="60"/>
      <c r="C48" s="133" t="s">
        <v>171</v>
      </c>
      <c r="D48" s="61"/>
      <c r="E48" s="62"/>
      <c r="F48" s="63"/>
      <c r="G48" s="64"/>
      <c r="H48" s="60"/>
      <c r="I48" s="133" t="s">
        <v>177</v>
      </c>
      <c r="J48" s="133"/>
      <c r="K48" s="61"/>
      <c r="L48" s="80"/>
      <c r="M48" s="105"/>
    </row>
    <row r="49" spans="2:13" ht="15.95" customHeight="1" x14ac:dyDescent="0.25">
      <c r="C49" s="133" t="s">
        <v>282</v>
      </c>
      <c r="F49" s="63"/>
      <c r="G49" s="235"/>
      <c r="I49" s="133" t="s">
        <v>281</v>
      </c>
      <c r="J49" s="133"/>
      <c r="M49" s="71"/>
    </row>
    <row r="50" spans="2:13" ht="15.95" customHeight="1" x14ac:dyDescent="0.25">
      <c r="B50" s="65">
        <v>22551</v>
      </c>
      <c r="C50" s="91" t="s">
        <v>97</v>
      </c>
      <c r="E50" s="79">
        <f>'E.Situacion Finan.'!D25</f>
        <v>0</v>
      </c>
      <c r="F50" s="63"/>
      <c r="G50" s="64"/>
      <c r="H50" s="108">
        <v>42451</v>
      </c>
      <c r="I50" s="68" t="s">
        <v>64</v>
      </c>
      <c r="J50" s="68"/>
      <c r="K50" s="74">
        <f>'E.Situacion Finan.'!J26</f>
        <v>0</v>
      </c>
      <c r="L50" s="74"/>
      <c r="M50" s="71"/>
    </row>
    <row r="51" spans="2:13" ht="15.95" customHeight="1" x14ac:dyDescent="0.25">
      <c r="B51" s="65"/>
      <c r="C51" s="64"/>
      <c r="D51" s="74"/>
      <c r="E51" s="62"/>
      <c r="F51" s="63"/>
      <c r="G51" s="140"/>
      <c r="I51" s="91" t="s">
        <v>155</v>
      </c>
      <c r="K51" s="74">
        <v>0</v>
      </c>
      <c r="M51" s="71"/>
    </row>
    <row r="52" spans="2:13" ht="15.95" customHeight="1" x14ac:dyDescent="0.25">
      <c r="C52" s="91"/>
      <c r="D52" s="74"/>
      <c r="G52" s="64"/>
      <c r="I52" s="91" t="s">
        <v>208</v>
      </c>
      <c r="K52" s="74">
        <v>0</v>
      </c>
    </row>
    <row r="53" spans="2:13" ht="15.95" customHeight="1" x14ac:dyDescent="0.25">
      <c r="C53" s="91"/>
      <c r="D53" s="74"/>
      <c r="G53" s="64"/>
      <c r="I53" s="91" t="s">
        <v>159</v>
      </c>
      <c r="K53" s="74">
        <v>0</v>
      </c>
    </row>
    <row r="54" spans="2:13" ht="15.95" customHeight="1" x14ac:dyDescent="0.25">
      <c r="B54" s="94">
        <v>226</v>
      </c>
      <c r="C54" s="95" t="s">
        <v>98</v>
      </c>
      <c r="D54" s="95"/>
      <c r="E54" s="93">
        <f>SUM(E58:E71)</f>
        <v>76059.979999999967</v>
      </c>
      <c r="G54" s="64"/>
      <c r="I54" s="91" t="s">
        <v>160</v>
      </c>
      <c r="K54" s="72">
        <v>0</v>
      </c>
    </row>
    <row r="55" spans="2:13" ht="15.95" customHeight="1" x14ac:dyDescent="0.25">
      <c r="B55" s="60"/>
      <c r="C55" s="133" t="s">
        <v>235</v>
      </c>
      <c r="D55" s="61"/>
      <c r="E55" s="62"/>
      <c r="G55" s="64"/>
      <c r="I55" s="91"/>
      <c r="K55" s="74"/>
    </row>
    <row r="56" spans="2:13" ht="15.95" customHeight="1" x14ac:dyDescent="0.25">
      <c r="B56" s="60"/>
      <c r="C56" s="133" t="s">
        <v>237</v>
      </c>
      <c r="D56" s="61"/>
      <c r="E56" s="62"/>
      <c r="G56" s="64"/>
      <c r="I56" s="91"/>
      <c r="K56" s="74"/>
    </row>
    <row r="57" spans="2:13" ht="15.95" customHeight="1" thickBot="1" x14ac:dyDescent="0.3">
      <c r="B57" s="60"/>
      <c r="C57" s="133" t="s">
        <v>236</v>
      </c>
      <c r="D57" s="61"/>
      <c r="E57" s="62"/>
      <c r="F57" s="63"/>
      <c r="G57" s="64"/>
      <c r="H57" s="231">
        <v>81</v>
      </c>
      <c r="I57" s="231" t="s">
        <v>115</v>
      </c>
      <c r="J57" s="231"/>
      <c r="K57" s="231"/>
      <c r="L57" s="232"/>
      <c r="M57" s="264">
        <f>SUM(L58)</f>
        <v>248416.12000000023</v>
      </c>
    </row>
    <row r="58" spans="2:13" ht="15.95" customHeight="1" x14ac:dyDescent="0.25">
      <c r="B58" s="65">
        <v>22605</v>
      </c>
      <c r="C58" s="325" t="s">
        <v>233</v>
      </c>
      <c r="D58" s="332"/>
      <c r="E58" s="333">
        <f>+'E.Situacion Finan.'!D28</f>
        <v>44857</v>
      </c>
      <c r="F58" s="63"/>
      <c r="G58" s="64"/>
      <c r="H58" s="94">
        <v>811</v>
      </c>
      <c r="I58" s="95" t="s">
        <v>116</v>
      </c>
      <c r="J58" s="95"/>
      <c r="K58" s="95"/>
      <c r="L58" s="93">
        <f>L63+L79+L88+M122</f>
        <v>248416.12000000023</v>
      </c>
    </row>
    <row r="59" spans="2:13" ht="15.95" customHeight="1" x14ac:dyDescent="0.25">
      <c r="B59" s="65"/>
      <c r="C59" s="325"/>
      <c r="D59" s="332"/>
      <c r="E59" s="333"/>
      <c r="F59" s="63"/>
      <c r="G59" s="64"/>
      <c r="H59" s="94"/>
      <c r="I59" s="133" t="s">
        <v>178</v>
      </c>
      <c r="L59" s="93"/>
    </row>
    <row r="60" spans="2:13" ht="15.95" customHeight="1" x14ac:dyDescent="0.25">
      <c r="B60" s="65">
        <v>22609</v>
      </c>
      <c r="C60" s="91" t="s">
        <v>271</v>
      </c>
      <c r="E60" s="42">
        <f>'E.Situacion Finan.'!D29</f>
        <v>1770</v>
      </c>
      <c r="F60" s="63"/>
      <c r="G60" s="64"/>
      <c r="I60" s="133" t="s">
        <v>179</v>
      </c>
      <c r="M60" s="63"/>
    </row>
    <row r="61" spans="2:13" ht="15.95" customHeight="1" x14ac:dyDescent="0.25">
      <c r="F61" s="63"/>
      <c r="G61" s="64"/>
      <c r="I61" s="133"/>
      <c r="M61" s="63"/>
    </row>
    <row r="62" spans="2:13" ht="15.95" customHeight="1" x14ac:dyDescent="0.25">
      <c r="B62" s="65">
        <v>22615</v>
      </c>
      <c r="C62" s="91" t="s">
        <v>99</v>
      </c>
      <c r="E62" s="42">
        <f>68636.71-5111.61+2400-3660+21187.5+8898.75+3074.87+1788.45</f>
        <v>97214.67</v>
      </c>
      <c r="G62" s="64"/>
      <c r="M62" s="63"/>
    </row>
    <row r="63" spans="2:13" ht="15.95" customHeight="1" x14ac:dyDescent="0.25">
      <c r="B63" s="300" t="s">
        <v>172</v>
      </c>
      <c r="C63" s="135" t="s">
        <v>76</v>
      </c>
      <c r="D63" s="41"/>
      <c r="E63" s="42">
        <v>5111.6099999999997</v>
      </c>
      <c r="G63" s="64"/>
      <c r="H63" s="108">
        <v>81103</v>
      </c>
      <c r="I63" s="41" t="s">
        <v>75</v>
      </c>
      <c r="J63" s="41"/>
      <c r="K63" s="45"/>
      <c r="L63" s="303">
        <f>+K66+K71</f>
        <v>102675.03</v>
      </c>
    </row>
    <row r="64" spans="2:13" ht="15.95" customHeight="1" x14ac:dyDescent="0.25">
      <c r="B64" s="300"/>
      <c r="C64" s="15"/>
      <c r="D64" s="15"/>
      <c r="E64" s="149"/>
      <c r="G64" s="64"/>
      <c r="H64" s="60"/>
      <c r="I64" s="133" t="s">
        <v>180</v>
      </c>
      <c r="J64" s="133"/>
    </row>
    <row r="65" spans="2:13" ht="15.95" customHeight="1" x14ac:dyDescent="0.25">
      <c r="B65" s="300"/>
      <c r="C65" s="136"/>
      <c r="D65" s="136"/>
      <c r="E65" s="149"/>
      <c r="G65" s="64"/>
      <c r="I65" s="133" t="s">
        <v>181</v>
      </c>
      <c r="J65" s="133"/>
    </row>
    <row r="66" spans="2:13" ht="15.95" customHeight="1" x14ac:dyDescent="0.25">
      <c r="B66" s="308" t="s">
        <v>133</v>
      </c>
      <c r="C66" s="135" t="s">
        <v>56</v>
      </c>
      <c r="D66" s="137"/>
      <c r="E66" s="37">
        <f>SUM(D67:D69)</f>
        <v>-72893.3</v>
      </c>
      <c r="F66" s="63"/>
      <c r="G66" s="64"/>
      <c r="I66" s="33" t="s">
        <v>182</v>
      </c>
      <c r="J66" s="33"/>
      <c r="K66" s="23">
        <f>SUM(K67:K69)</f>
        <v>38176.910000000003</v>
      </c>
    </row>
    <row r="67" spans="2:13" ht="15.95" customHeight="1" x14ac:dyDescent="0.25">
      <c r="B67" s="300"/>
      <c r="C67" s="91" t="s">
        <v>100</v>
      </c>
      <c r="D67" s="74">
        <v>-71418.3</v>
      </c>
      <c r="F67" s="63"/>
      <c r="G67" s="64"/>
      <c r="I67" s="18" t="s">
        <v>36</v>
      </c>
      <c r="J67" s="18"/>
      <c r="K67" s="15">
        <v>5111.6099999999997</v>
      </c>
    </row>
    <row r="68" spans="2:13" ht="15.95" customHeight="1" x14ac:dyDescent="0.25">
      <c r="C68" s="91" t="s">
        <v>234</v>
      </c>
      <c r="D68" s="134">
        <v>0</v>
      </c>
      <c r="F68" s="63"/>
      <c r="G68" s="64"/>
      <c r="I68" s="18" t="s">
        <v>194</v>
      </c>
      <c r="K68" s="15">
        <v>25180.3</v>
      </c>
    </row>
    <row r="69" spans="2:13" ht="15.95" customHeight="1" x14ac:dyDescent="0.25">
      <c r="C69" s="91" t="s">
        <v>257</v>
      </c>
      <c r="D69" s="79">
        <v>-1475</v>
      </c>
      <c r="F69" s="63"/>
      <c r="G69" s="64"/>
      <c r="I69" s="18" t="s">
        <v>195</v>
      </c>
      <c r="K69" s="16">
        <v>7885</v>
      </c>
    </row>
    <row r="70" spans="2:13" ht="15.95" customHeight="1" x14ac:dyDescent="0.25">
      <c r="B70" s="300"/>
      <c r="C70" s="138"/>
      <c r="D70" s="139"/>
      <c r="E70" s="15"/>
      <c r="F70" s="63"/>
      <c r="G70" s="64"/>
      <c r="I70" s="18"/>
      <c r="J70" s="18"/>
      <c r="K70" s="15"/>
    </row>
    <row r="71" spans="2:13" ht="15.95" customHeight="1" x14ac:dyDescent="0.25">
      <c r="B71" s="300"/>
      <c r="C71" s="307"/>
      <c r="D71" s="340"/>
      <c r="E71" s="15"/>
      <c r="F71" s="63"/>
      <c r="G71" s="64"/>
      <c r="I71" s="33" t="s">
        <v>183</v>
      </c>
      <c r="J71" s="33"/>
      <c r="K71" s="36">
        <f>SUM(K72:K75)</f>
        <v>64498.119999999995</v>
      </c>
    </row>
    <row r="72" spans="2:13" ht="15.95" customHeight="1" thickBot="1" x14ac:dyDescent="0.3">
      <c r="B72" s="231">
        <v>23</v>
      </c>
      <c r="C72" s="231" t="s">
        <v>105</v>
      </c>
      <c r="D72" s="232"/>
      <c r="E72" s="264"/>
      <c r="F72" s="264">
        <f>SUM(D76:D82)</f>
        <v>4408.99</v>
      </c>
      <c r="G72" s="64"/>
      <c r="I72" s="25" t="s">
        <v>37</v>
      </c>
      <c r="J72" s="25"/>
      <c r="K72" s="26">
        <v>1956.8</v>
      </c>
    </row>
    <row r="73" spans="2:13" ht="15.95" customHeight="1" x14ac:dyDescent="0.25">
      <c r="B73" s="94">
        <v>231</v>
      </c>
      <c r="C73" s="95" t="s">
        <v>101</v>
      </c>
      <c r="D73" s="95"/>
      <c r="E73" s="93">
        <f>SUM(D76:D82)</f>
        <v>4408.99</v>
      </c>
      <c r="G73" s="64"/>
      <c r="I73" s="25" t="s">
        <v>33</v>
      </c>
      <c r="J73" s="25"/>
      <c r="K73" s="26">
        <f>7793.67-768-599.73</f>
        <v>6425.9400000000005</v>
      </c>
    </row>
    <row r="74" spans="2:13" ht="15.95" customHeight="1" x14ac:dyDescent="0.25">
      <c r="B74" s="60"/>
      <c r="C74" s="133" t="s">
        <v>199</v>
      </c>
      <c r="D74" s="61"/>
      <c r="E74" s="62"/>
      <c r="F74" s="63"/>
      <c r="G74" s="64"/>
      <c r="I74" s="25" t="s">
        <v>38</v>
      </c>
      <c r="J74" s="25"/>
      <c r="K74" s="26">
        <f>53684.82-1079.44</f>
        <v>52605.38</v>
      </c>
    </row>
    <row r="75" spans="2:13" ht="15.95" customHeight="1" x14ac:dyDescent="0.25">
      <c r="B75" s="60"/>
      <c r="C75" s="133" t="s">
        <v>200</v>
      </c>
      <c r="D75" s="61"/>
      <c r="E75" s="62"/>
      <c r="F75" s="63"/>
      <c r="G75" s="64"/>
      <c r="I75" s="25" t="s">
        <v>39</v>
      </c>
      <c r="J75" s="25"/>
      <c r="K75" s="27">
        <v>3510</v>
      </c>
      <c r="M75" s="63"/>
    </row>
    <row r="76" spans="2:13" ht="15.95" customHeight="1" x14ac:dyDescent="0.25">
      <c r="B76" s="156">
        <v>23101</v>
      </c>
      <c r="C76" s="68" t="s">
        <v>143</v>
      </c>
      <c r="D76" s="69">
        <f>+'E.Situacion Finan.'!D35</f>
        <v>190.25</v>
      </c>
      <c r="F76" s="71"/>
      <c r="G76" s="64"/>
      <c r="L76" s="8"/>
      <c r="M76" s="63"/>
    </row>
    <row r="77" spans="2:13" ht="15.95" customHeight="1" x14ac:dyDescent="0.25">
      <c r="B77" s="156">
        <v>23103</v>
      </c>
      <c r="C77" s="68" t="s">
        <v>67</v>
      </c>
      <c r="D77" s="69">
        <f>+'E.Situacion Finan.'!D36</f>
        <v>3.88</v>
      </c>
      <c r="F77" s="71"/>
      <c r="G77" s="64"/>
      <c r="L77" s="8"/>
    </row>
    <row r="78" spans="2:13" ht="15.95" customHeight="1" x14ac:dyDescent="0.25">
      <c r="B78" s="156">
        <v>23105</v>
      </c>
      <c r="C78" s="68" t="s">
        <v>20</v>
      </c>
      <c r="D78" s="74">
        <f>+'E.Situacion Finan.'!D37</f>
        <v>1446.42</v>
      </c>
      <c r="F78" s="71"/>
      <c r="G78" s="64"/>
    </row>
    <row r="79" spans="2:13" ht="15.95" customHeight="1" x14ac:dyDescent="0.25">
      <c r="B79" s="156">
        <v>23109</v>
      </c>
      <c r="C79" s="68" t="s">
        <v>49</v>
      </c>
      <c r="D79" s="74">
        <f>+'E.Situacion Finan.'!D38</f>
        <v>0</v>
      </c>
      <c r="F79" s="71"/>
      <c r="G79" s="64"/>
      <c r="H79" s="125">
        <v>81107</v>
      </c>
      <c r="I79" s="44" t="s">
        <v>80</v>
      </c>
      <c r="J79" s="44"/>
      <c r="K79" s="45"/>
      <c r="L79" s="39">
        <f>SUM(K80:K82)</f>
        <v>124411.56</v>
      </c>
    </row>
    <row r="80" spans="2:13" ht="15.95" customHeight="1" x14ac:dyDescent="0.25">
      <c r="B80" s="156">
        <v>23113</v>
      </c>
      <c r="C80" s="68" t="s">
        <v>19</v>
      </c>
      <c r="D80" s="74">
        <f>+'E.Situacion Finan.'!D39</f>
        <v>1977.27</v>
      </c>
      <c r="F80" s="71"/>
      <c r="G80" s="64"/>
      <c r="H80" s="60"/>
      <c r="I80" s="25" t="s">
        <v>137</v>
      </c>
      <c r="J80" s="25"/>
      <c r="K80" s="28">
        <v>62904.02</v>
      </c>
    </row>
    <row r="81" spans="1:12" ht="15.95" customHeight="1" x14ac:dyDescent="0.25">
      <c r="B81" s="156">
        <v>23115</v>
      </c>
      <c r="C81" s="68" t="s">
        <v>23</v>
      </c>
      <c r="D81" s="74">
        <f>+'E.Situacion Finan.'!D40</f>
        <v>791.17</v>
      </c>
      <c r="F81" s="71"/>
      <c r="G81" s="64"/>
      <c r="H81" s="60"/>
      <c r="I81" s="25" t="s">
        <v>33</v>
      </c>
      <c r="J81" s="25"/>
      <c r="K81" s="28">
        <f>45325.5+1380.86+12648.4</f>
        <v>59354.76</v>
      </c>
    </row>
    <row r="82" spans="1:12" ht="15.95" customHeight="1" x14ac:dyDescent="0.25">
      <c r="B82" s="228">
        <v>23117</v>
      </c>
      <c r="C82" s="68" t="s">
        <v>166</v>
      </c>
      <c r="D82" s="72">
        <f>+'E.Situacion Finan.'!D41</f>
        <v>0</v>
      </c>
      <c r="G82" s="64"/>
      <c r="I82" s="25" t="s">
        <v>273</v>
      </c>
      <c r="J82" s="133"/>
      <c r="K82" s="385">
        <v>2152.7800000000002</v>
      </c>
    </row>
    <row r="83" spans="1:12" ht="15.95" customHeight="1" x14ac:dyDescent="0.25">
      <c r="A83" s="143"/>
      <c r="G83" s="64"/>
      <c r="I83" s="133" t="s">
        <v>184</v>
      </c>
      <c r="J83" s="133"/>
    </row>
    <row r="84" spans="1:12" ht="15.95" customHeight="1" x14ac:dyDescent="0.25">
      <c r="A84" s="143"/>
      <c r="G84" s="64"/>
      <c r="I84" s="133" t="s">
        <v>274</v>
      </c>
      <c r="J84" s="133"/>
    </row>
    <row r="85" spans="1:12" ht="15.95" customHeight="1" x14ac:dyDescent="0.25">
      <c r="A85" s="143"/>
      <c r="G85" s="64"/>
    </row>
    <row r="86" spans="1:12" ht="15.95" customHeight="1" thickBot="1" x14ac:dyDescent="0.3">
      <c r="A86" s="143"/>
      <c r="B86" s="231">
        <v>24</v>
      </c>
      <c r="C86" s="231" t="s">
        <v>106</v>
      </c>
      <c r="D86" s="232"/>
      <c r="E86" s="264"/>
      <c r="F86" s="264">
        <f>SUM(E87)</f>
        <v>179878.54000000004</v>
      </c>
      <c r="G86" s="64"/>
    </row>
    <row r="87" spans="1:12" ht="15.95" customHeight="1" x14ac:dyDescent="0.25">
      <c r="A87" s="143"/>
      <c r="B87" s="94">
        <v>241</v>
      </c>
      <c r="C87" s="95" t="s">
        <v>102</v>
      </c>
      <c r="D87" s="99"/>
      <c r="E87" s="63">
        <f>E91+E98+E108+E123+E128+E132+E136</f>
        <v>179878.54000000004</v>
      </c>
      <c r="G87" s="64"/>
    </row>
    <row r="88" spans="1:12" ht="15.95" customHeight="1" x14ac:dyDescent="0.25">
      <c r="A88" s="143"/>
      <c r="B88" s="60"/>
      <c r="C88" s="133" t="s">
        <v>201</v>
      </c>
      <c r="D88" s="134"/>
      <c r="E88" s="46"/>
      <c r="F88" s="63"/>
      <c r="G88" s="64"/>
      <c r="H88" s="125"/>
      <c r="I88" s="44" t="s">
        <v>32</v>
      </c>
      <c r="J88" s="44"/>
      <c r="K88" s="45"/>
      <c r="L88" s="39">
        <f>L91+L96+L100+L104+L110+L114+L118</f>
        <v>55312.880000000092</v>
      </c>
    </row>
    <row r="89" spans="1:12" ht="15.95" customHeight="1" x14ac:dyDescent="0.25">
      <c r="A89" s="143"/>
      <c r="B89" s="60"/>
      <c r="C89" s="133" t="s">
        <v>202</v>
      </c>
      <c r="D89" s="134"/>
      <c r="E89" s="46"/>
      <c r="F89" s="63"/>
      <c r="G89" s="64"/>
      <c r="I89" s="133" t="s">
        <v>186</v>
      </c>
      <c r="J89" s="133"/>
    </row>
    <row r="90" spans="1:12" ht="15.95" customHeight="1" x14ac:dyDescent="0.25">
      <c r="A90" s="143"/>
      <c r="B90" s="108"/>
      <c r="C90" s="68"/>
      <c r="D90" s="74"/>
      <c r="F90" s="71"/>
      <c r="G90" s="64"/>
      <c r="I90" s="133" t="s">
        <v>187</v>
      </c>
      <c r="J90" s="133"/>
    </row>
    <row r="91" spans="1:12" ht="15.95" customHeight="1" x14ac:dyDescent="0.25">
      <c r="A91" s="143"/>
      <c r="B91" s="301" t="s">
        <v>172</v>
      </c>
      <c r="C91" s="41" t="s">
        <v>136</v>
      </c>
      <c r="D91" s="41"/>
      <c r="E91" s="364">
        <f>SUM(D92:D96)</f>
        <v>22509.930000000004</v>
      </c>
      <c r="F91" s="71"/>
      <c r="G91" s="64"/>
      <c r="I91" s="144" t="s">
        <v>139</v>
      </c>
      <c r="J91" s="144"/>
      <c r="K91" s="7"/>
      <c r="L91" s="145">
        <f>+K92-K93</f>
        <v>16739.899999999994</v>
      </c>
    </row>
    <row r="92" spans="1:12" ht="15.95" customHeight="1" x14ac:dyDescent="0.25">
      <c r="A92" s="143"/>
      <c r="B92" s="125">
        <v>24119</v>
      </c>
      <c r="C92" s="25" t="s">
        <v>37</v>
      </c>
      <c r="D92" s="26">
        <v>1956.8</v>
      </c>
      <c r="E92" s="8"/>
      <c r="F92" s="71"/>
      <c r="G92" s="64"/>
      <c r="I92" s="2" t="s">
        <v>40</v>
      </c>
      <c r="J92" s="2"/>
      <c r="K92" s="15">
        <v>203606.39999999999</v>
      </c>
      <c r="L92" s="1"/>
    </row>
    <row r="93" spans="1:12" ht="15.95" customHeight="1" x14ac:dyDescent="0.25">
      <c r="A93" s="143"/>
      <c r="B93" s="125">
        <v>24119</v>
      </c>
      <c r="C93" s="25" t="s">
        <v>203</v>
      </c>
      <c r="D93" s="26">
        <f>7025.67-693.17</f>
        <v>6332.5</v>
      </c>
      <c r="E93" s="8"/>
      <c r="F93" s="71"/>
      <c r="G93" s="64"/>
      <c r="H93" s="143" t="s">
        <v>133</v>
      </c>
      <c r="I93" s="1" t="s">
        <v>140</v>
      </c>
      <c r="J93" s="1"/>
      <c r="K93" s="16">
        <v>186866.5</v>
      </c>
      <c r="L93" s="1"/>
    </row>
    <row r="94" spans="1:12" ht="15.95" customHeight="1" x14ac:dyDescent="0.25">
      <c r="A94" s="143"/>
      <c r="B94" s="125">
        <v>24119</v>
      </c>
      <c r="C94" s="25" t="s">
        <v>38</v>
      </c>
      <c r="D94" s="26">
        <f>27591.5-1877.67-1877.67-1476.59-8138.94</f>
        <v>14220.630000000005</v>
      </c>
      <c r="E94" s="8"/>
      <c r="F94" s="71"/>
      <c r="G94" s="64"/>
      <c r="I94" s="1"/>
      <c r="J94" s="1"/>
      <c r="K94" s="7"/>
      <c r="L94" s="1"/>
    </row>
    <row r="95" spans="1:12" ht="15.95" customHeight="1" x14ac:dyDescent="0.25">
      <c r="A95" s="143"/>
      <c r="B95" s="367">
        <v>24119</v>
      </c>
      <c r="C95" s="25" t="s">
        <v>192</v>
      </c>
      <c r="D95" s="26">
        <v>0</v>
      </c>
      <c r="E95" s="8"/>
      <c r="F95" s="71"/>
      <c r="G95" s="64"/>
      <c r="I95" s="1"/>
      <c r="J95" s="1"/>
      <c r="K95" s="7"/>
      <c r="L95" s="1"/>
    </row>
    <row r="96" spans="1:12" ht="15.95" customHeight="1" x14ac:dyDescent="0.25">
      <c r="A96" s="143"/>
      <c r="B96" s="125">
        <v>24117</v>
      </c>
      <c r="C96" s="25" t="s">
        <v>39</v>
      </c>
      <c r="D96" s="27">
        <v>0</v>
      </c>
      <c r="E96" s="8"/>
      <c r="F96" s="71"/>
      <c r="G96" s="64"/>
      <c r="I96" s="144" t="s">
        <v>138</v>
      </c>
      <c r="J96" s="144"/>
      <c r="K96" s="141"/>
      <c r="L96" s="145">
        <f>+K97-K98</f>
        <v>569.19000000006054</v>
      </c>
    </row>
    <row r="97" spans="1:14" ht="15.95" customHeight="1" x14ac:dyDescent="0.25">
      <c r="A97" s="143"/>
      <c r="G97" s="64"/>
      <c r="I97" s="2" t="s">
        <v>40</v>
      </c>
      <c r="J97" s="2"/>
      <c r="K97" s="15">
        <v>851973.41</v>
      </c>
    </row>
    <row r="98" spans="1:14" ht="15.95" customHeight="1" x14ac:dyDescent="0.25">
      <c r="A98" s="143"/>
      <c r="B98" s="301" t="s">
        <v>172</v>
      </c>
      <c r="C98" s="41" t="s">
        <v>272</v>
      </c>
      <c r="D98" s="38"/>
      <c r="E98" s="364">
        <f>SUM(D99:D106)</f>
        <v>63797.860000000008</v>
      </c>
      <c r="F98" s="71"/>
      <c r="G98" s="64"/>
      <c r="H98" s="143" t="s">
        <v>133</v>
      </c>
      <c r="I98" s="1" t="s">
        <v>140</v>
      </c>
      <c r="J98" s="1"/>
      <c r="K98" s="16">
        <v>851404.22</v>
      </c>
    </row>
    <row r="99" spans="1:14" ht="15.95" customHeight="1" x14ac:dyDescent="0.25">
      <c r="A99" s="143"/>
      <c r="B99" s="125">
        <v>24117</v>
      </c>
      <c r="C99" s="25" t="s">
        <v>134</v>
      </c>
      <c r="D99" s="28">
        <v>22382.02</v>
      </c>
      <c r="F99" s="71"/>
      <c r="G99" s="64"/>
      <c r="K99" s="17"/>
    </row>
    <row r="100" spans="1:14" ht="15.95" customHeight="1" x14ac:dyDescent="0.25">
      <c r="A100" s="143"/>
      <c r="B100" s="125">
        <v>24117</v>
      </c>
      <c r="C100" s="29" t="s">
        <v>135</v>
      </c>
      <c r="D100" s="28">
        <v>28522</v>
      </c>
      <c r="F100" s="71"/>
      <c r="G100" s="64"/>
      <c r="H100" s="108"/>
      <c r="I100" s="144" t="s">
        <v>188</v>
      </c>
      <c r="J100" s="221"/>
      <c r="K100" s="302"/>
      <c r="L100" s="303">
        <f>+K101-K102</f>
        <v>30145.810000000056</v>
      </c>
    </row>
    <row r="101" spans="1:14" ht="15.95" customHeight="1" x14ac:dyDescent="0.25">
      <c r="A101" s="143"/>
      <c r="B101" s="125">
        <v>24119</v>
      </c>
      <c r="C101" s="25" t="s">
        <v>185</v>
      </c>
      <c r="D101" s="28">
        <v>5031</v>
      </c>
      <c r="F101" s="63"/>
      <c r="G101" s="64"/>
      <c r="I101" s="2" t="s">
        <v>40</v>
      </c>
      <c r="J101" s="2"/>
      <c r="K101" s="15">
        <v>1256226.1000000001</v>
      </c>
    </row>
    <row r="102" spans="1:14" ht="15.95" customHeight="1" x14ac:dyDescent="0.25">
      <c r="A102" s="143"/>
      <c r="B102" s="306">
        <v>24119</v>
      </c>
      <c r="C102" s="25" t="s">
        <v>204</v>
      </c>
      <c r="D102" s="28">
        <v>4521</v>
      </c>
      <c r="F102" s="63"/>
      <c r="G102" s="64"/>
      <c r="H102" s="143" t="s">
        <v>133</v>
      </c>
      <c r="I102" s="1" t="s">
        <v>140</v>
      </c>
      <c r="J102" s="1"/>
      <c r="K102" s="16">
        <v>1226080.29</v>
      </c>
    </row>
    <row r="103" spans="1:14" ht="15.95" customHeight="1" x14ac:dyDescent="0.25">
      <c r="B103" s="338">
        <v>24119</v>
      </c>
      <c r="C103" s="25" t="s">
        <v>244</v>
      </c>
      <c r="D103" s="28">
        <v>1960.98</v>
      </c>
      <c r="F103" s="63"/>
      <c r="G103" s="64"/>
    </row>
    <row r="104" spans="1:14" ht="15.95" customHeight="1" x14ac:dyDescent="0.25">
      <c r="B104" s="345"/>
      <c r="C104" s="25" t="s">
        <v>256</v>
      </c>
      <c r="D104" s="28"/>
      <c r="F104" s="63"/>
      <c r="G104" s="64"/>
      <c r="H104" s="322"/>
      <c r="I104" s="144" t="s">
        <v>219</v>
      </c>
      <c r="J104" s="221"/>
      <c r="K104" s="302"/>
      <c r="L104" s="303">
        <f>+K105-K107</f>
        <v>-5674.8600000001024</v>
      </c>
    </row>
    <row r="105" spans="1:14" ht="15.95" customHeight="1" x14ac:dyDescent="0.25">
      <c r="B105" s="306"/>
      <c r="C105" s="25" t="s">
        <v>249</v>
      </c>
      <c r="D105" s="28"/>
      <c r="F105" s="63"/>
      <c r="G105" s="64"/>
      <c r="I105" s="2" t="s">
        <v>40</v>
      </c>
      <c r="J105" s="2"/>
      <c r="K105" s="15">
        <v>1310067.8899999999</v>
      </c>
    </row>
    <row r="106" spans="1:14" ht="15.95" customHeight="1" x14ac:dyDescent="0.25">
      <c r="B106" s="384">
        <v>24119</v>
      </c>
      <c r="C106" s="25" t="s">
        <v>38</v>
      </c>
      <c r="D106" s="27">
        <v>1380.86</v>
      </c>
      <c r="F106" s="63"/>
      <c r="G106" s="64"/>
      <c r="I106" s="2"/>
      <c r="J106" s="2"/>
      <c r="K106" s="15"/>
    </row>
    <row r="107" spans="1:14" ht="15.95" customHeight="1" x14ac:dyDescent="0.25">
      <c r="B107" s="125"/>
      <c r="F107" s="71"/>
      <c r="G107" s="64"/>
      <c r="H107" s="143" t="s">
        <v>133</v>
      </c>
      <c r="I107" s="1" t="s">
        <v>140</v>
      </c>
      <c r="J107" s="1"/>
      <c r="K107" s="16">
        <v>1315742.75</v>
      </c>
    </row>
    <row r="108" spans="1:14" ht="15.95" customHeight="1" x14ac:dyDescent="0.25">
      <c r="B108" s="301" t="s">
        <v>172</v>
      </c>
      <c r="C108" s="40" t="s">
        <v>173</v>
      </c>
      <c r="D108" s="47"/>
      <c r="E108" s="365">
        <f>SUM(D109:D113)</f>
        <v>313626.98000000004</v>
      </c>
      <c r="F108" s="71"/>
      <c r="G108" s="140"/>
      <c r="N108" s="90"/>
    </row>
    <row r="109" spans="1:14" ht="15.95" customHeight="1" x14ac:dyDescent="0.25">
      <c r="B109" s="334">
        <v>24117</v>
      </c>
      <c r="C109" s="29" t="s">
        <v>238</v>
      </c>
      <c r="D109" s="28">
        <v>26674.5</v>
      </c>
      <c r="E109" s="24"/>
      <c r="F109" s="71"/>
      <c r="G109" s="64"/>
      <c r="N109" s="106"/>
    </row>
    <row r="110" spans="1:14" ht="15.95" customHeight="1" x14ac:dyDescent="0.25">
      <c r="B110" s="125">
        <v>24119</v>
      </c>
      <c r="C110" s="25" t="s">
        <v>37</v>
      </c>
      <c r="D110" s="28">
        <f>2670</f>
        <v>2670</v>
      </c>
      <c r="E110" s="24"/>
      <c r="F110" s="71"/>
      <c r="G110" s="64"/>
      <c r="H110" s="341"/>
      <c r="I110" s="144" t="s">
        <v>247</v>
      </c>
      <c r="J110" s="221"/>
      <c r="K110" s="302"/>
      <c r="L110" s="303">
        <f>+K111-K112</f>
        <v>29584.280000000028</v>
      </c>
      <c r="N110" s="106"/>
    </row>
    <row r="111" spans="1:14" ht="15.95" customHeight="1" x14ac:dyDescent="0.25">
      <c r="B111" s="125">
        <v>24119</v>
      </c>
      <c r="C111" s="8" t="s">
        <v>203</v>
      </c>
      <c r="D111" s="28">
        <f>71934.95+838.19+1991.88</f>
        <v>74765.02</v>
      </c>
      <c r="E111" s="8"/>
      <c r="F111" s="71"/>
      <c r="G111" s="64"/>
      <c r="I111" s="2" t="s">
        <v>40</v>
      </c>
      <c r="J111" s="2"/>
      <c r="K111" s="15">
        <v>1375265.76</v>
      </c>
      <c r="N111" s="106"/>
    </row>
    <row r="112" spans="1:14" ht="15.95" customHeight="1" x14ac:dyDescent="0.25">
      <c r="B112" s="125">
        <v>24119</v>
      </c>
      <c r="C112" s="25" t="s">
        <v>38</v>
      </c>
      <c r="D112" s="15">
        <f>203792.75+4777.87</f>
        <v>208570.62</v>
      </c>
      <c r="E112" s="8"/>
      <c r="F112" s="71"/>
      <c r="G112" s="64"/>
      <c r="H112" s="143" t="s">
        <v>133</v>
      </c>
      <c r="I112" s="1" t="s">
        <v>140</v>
      </c>
      <c r="J112" s="1"/>
      <c r="K112" s="16">
        <v>1345681.48</v>
      </c>
    </row>
    <row r="113" spans="2:13" ht="15.95" customHeight="1" x14ac:dyDescent="0.25">
      <c r="B113" s="304">
        <v>24119</v>
      </c>
      <c r="C113" s="25" t="s">
        <v>192</v>
      </c>
      <c r="D113" s="16">
        <v>946.84</v>
      </c>
      <c r="G113" s="64"/>
    </row>
    <row r="114" spans="2:13" ht="15.95" customHeight="1" x14ac:dyDescent="0.25">
      <c r="B114" s="391"/>
      <c r="C114" s="25"/>
      <c r="D114" s="15"/>
      <c r="G114" s="64"/>
      <c r="I114" s="144" t="s">
        <v>275</v>
      </c>
      <c r="L114" s="303">
        <f>K115-K116</f>
        <v>-10326.270000000019</v>
      </c>
    </row>
    <row r="115" spans="2:13" ht="15.95" customHeight="1" x14ac:dyDescent="0.25">
      <c r="B115" s="391"/>
      <c r="C115" s="25"/>
      <c r="D115" s="15"/>
      <c r="G115" s="64"/>
      <c r="I115" s="2" t="s">
        <v>40</v>
      </c>
      <c r="J115" s="2"/>
      <c r="K115" s="15">
        <v>1369028.65</v>
      </c>
    </row>
    <row r="116" spans="2:13" ht="15.95" customHeight="1" x14ac:dyDescent="0.25">
      <c r="B116" s="391"/>
      <c r="C116" s="25"/>
      <c r="D116" s="15"/>
      <c r="G116" s="64"/>
      <c r="H116" s="143" t="s">
        <v>133</v>
      </c>
      <c r="I116" s="1" t="s">
        <v>140</v>
      </c>
      <c r="J116" s="1"/>
      <c r="K116" s="16">
        <v>1379354.92</v>
      </c>
    </row>
    <row r="117" spans="2:13" ht="15.95" customHeight="1" x14ac:dyDescent="0.25">
      <c r="B117" s="391"/>
      <c r="C117" s="25"/>
      <c r="D117" s="15"/>
      <c r="G117" s="64"/>
      <c r="H117" s="143"/>
      <c r="I117" s="1"/>
      <c r="J117" s="1"/>
      <c r="K117" s="15"/>
    </row>
    <row r="118" spans="2:13" ht="15.95" customHeight="1" x14ac:dyDescent="0.25">
      <c r="C118" s="29"/>
      <c r="G118" s="64"/>
      <c r="I118" s="144" t="s">
        <v>284</v>
      </c>
      <c r="L118" s="303">
        <f>K119-K120</f>
        <v>-5725.1699999999255</v>
      </c>
    </row>
    <row r="119" spans="2:13" ht="15.95" customHeight="1" x14ac:dyDescent="0.25">
      <c r="C119" s="29"/>
      <c r="G119" s="64"/>
      <c r="I119" s="2" t="s">
        <v>40</v>
      </c>
      <c r="J119" s="2"/>
      <c r="K119" s="15">
        <v>1427787.87</v>
      </c>
    </row>
    <row r="120" spans="2:13" ht="15.95" customHeight="1" x14ac:dyDescent="0.25">
      <c r="C120" s="29"/>
      <c r="G120" s="64"/>
      <c r="H120" s="143" t="s">
        <v>133</v>
      </c>
      <c r="I120" s="1" t="s">
        <v>140</v>
      </c>
      <c r="J120" s="1"/>
      <c r="K120" s="16">
        <v>1433513.04</v>
      </c>
    </row>
    <row r="121" spans="2:13" ht="15.95" customHeight="1" x14ac:dyDescent="0.25">
      <c r="C121" s="29"/>
      <c r="G121" s="64"/>
    </row>
    <row r="122" spans="2:13" ht="15.95" customHeight="1" thickBot="1" x14ac:dyDescent="0.3">
      <c r="G122" s="235"/>
      <c r="H122" s="231"/>
      <c r="I122" s="231" t="s">
        <v>117</v>
      </c>
      <c r="J122" s="231"/>
      <c r="K122" s="231"/>
      <c r="L122" s="232"/>
      <c r="M122" s="264">
        <f>SUM(L124)</f>
        <v>-33983.34999999986</v>
      </c>
    </row>
    <row r="123" spans="2:13" ht="15.95" customHeight="1" x14ac:dyDescent="0.3">
      <c r="B123" s="301" t="s">
        <v>172</v>
      </c>
      <c r="C123" s="41" t="s">
        <v>269</v>
      </c>
      <c r="D123" s="38"/>
      <c r="E123" s="381">
        <f>D124+D125+D126</f>
        <v>28687.420000000002</v>
      </c>
      <c r="F123" s="71"/>
      <c r="G123" s="64"/>
      <c r="I123" s="133" t="s">
        <v>285</v>
      </c>
      <c r="J123" s="133"/>
    </row>
    <row r="124" spans="2:13" ht="15.95" customHeight="1" x14ac:dyDescent="0.25">
      <c r="B124" s="378">
        <v>24119</v>
      </c>
      <c r="C124" s="25" t="s">
        <v>37</v>
      </c>
      <c r="D124" s="382">
        <v>645</v>
      </c>
      <c r="E124" s="157"/>
      <c r="F124" s="71"/>
      <c r="G124" s="64"/>
      <c r="I124" s="133" t="s">
        <v>189</v>
      </c>
      <c r="J124" s="133"/>
      <c r="L124" s="142">
        <f>+K125-K126</f>
        <v>-33983.34999999986</v>
      </c>
      <c r="M124" s="142"/>
    </row>
    <row r="125" spans="2:13" ht="15.95" customHeight="1" x14ac:dyDescent="0.25">
      <c r="B125" s="378">
        <v>24119</v>
      </c>
      <c r="C125" s="8" t="s">
        <v>203</v>
      </c>
      <c r="D125" s="382">
        <v>21378.79</v>
      </c>
      <c r="G125" s="64"/>
      <c r="I125" s="2" t="s">
        <v>40</v>
      </c>
      <c r="J125" s="2"/>
      <c r="K125" s="15">
        <v>1405983.34</v>
      </c>
      <c r="L125" s="142"/>
      <c r="M125" s="142"/>
    </row>
    <row r="126" spans="2:13" ht="15.95" customHeight="1" x14ac:dyDescent="0.25">
      <c r="B126" s="378">
        <v>24119</v>
      </c>
      <c r="C126" s="25" t="s">
        <v>38</v>
      </c>
      <c r="D126" s="339">
        <v>6663.63</v>
      </c>
      <c r="E126" s="376"/>
      <c r="F126" s="376"/>
      <c r="G126" s="64"/>
      <c r="H126" s="143" t="s">
        <v>133</v>
      </c>
      <c r="I126" s="1" t="s">
        <v>140</v>
      </c>
      <c r="J126" s="1"/>
      <c r="K126" s="16">
        <v>1439966.69</v>
      </c>
      <c r="M126" s="68"/>
    </row>
    <row r="127" spans="2:13" ht="15.95" customHeight="1" x14ac:dyDescent="0.25">
      <c r="B127" s="234"/>
      <c r="C127" s="234"/>
      <c r="D127" s="371"/>
      <c r="E127" s="376"/>
      <c r="F127" s="376"/>
      <c r="G127" s="64"/>
      <c r="H127" s="143"/>
      <c r="I127" s="1"/>
      <c r="J127" s="1"/>
      <c r="K127" s="15"/>
      <c r="M127" s="68"/>
    </row>
    <row r="128" spans="2:13" ht="15.95" customHeight="1" x14ac:dyDescent="0.3">
      <c r="B128" s="301" t="s">
        <v>172</v>
      </c>
      <c r="C128" s="41" t="s">
        <v>270</v>
      </c>
      <c r="D128" s="38"/>
      <c r="E128" s="381">
        <f>D129+D130+D131</f>
        <v>13799.99</v>
      </c>
      <c r="F128" s="376"/>
      <c r="G128" s="64"/>
      <c r="H128" s="143"/>
      <c r="I128" s="1"/>
      <c r="J128" s="1"/>
      <c r="K128" s="15"/>
      <c r="M128" s="68"/>
    </row>
    <row r="129" spans="2:15" ht="15.95" customHeight="1" x14ac:dyDescent="0.25">
      <c r="B129" s="383">
        <v>24117</v>
      </c>
      <c r="C129" s="29" t="s">
        <v>238</v>
      </c>
      <c r="D129" s="382">
        <v>12000</v>
      </c>
      <c r="E129" s="157"/>
      <c r="F129" s="376"/>
      <c r="G129" s="64"/>
      <c r="H129" s="143"/>
      <c r="I129" s="1"/>
      <c r="J129" s="1"/>
      <c r="K129" s="15"/>
      <c r="M129" s="68"/>
    </row>
    <row r="130" spans="2:15" ht="15.95" customHeight="1" x14ac:dyDescent="0.25">
      <c r="B130" s="383">
        <v>24119</v>
      </c>
      <c r="C130" s="8" t="s">
        <v>203</v>
      </c>
      <c r="D130" s="382">
        <v>1799.99</v>
      </c>
      <c r="E130" s="376"/>
      <c r="F130" s="376"/>
      <c r="G130" s="64"/>
      <c r="H130" s="143"/>
      <c r="I130" s="1"/>
      <c r="J130" s="1"/>
      <c r="K130" s="15"/>
      <c r="M130" s="68"/>
    </row>
    <row r="131" spans="2:15" ht="15.95" customHeight="1" x14ac:dyDescent="0.25">
      <c r="B131" s="234"/>
      <c r="C131" s="234"/>
      <c r="D131" s="371"/>
      <c r="E131" s="376"/>
      <c r="F131" s="376"/>
      <c r="G131" s="64"/>
    </row>
    <row r="132" spans="2:15" ht="15.95" customHeight="1" x14ac:dyDescent="0.3">
      <c r="B132" s="301" t="s">
        <v>172</v>
      </c>
      <c r="C132" s="41" t="s">
        <v>277</v>
      </c>
      <c r="D132" s="38"/>
      <c r="E132" s="381">
        <f>D133</f>
        <v>12648.4</v>
      </c>
      <c r="F132" s="376"/>
      <c r="G132" s="64"/>
      <c r="H132" s="143"/>
      <c r="I132" s="1"/>
      <c r="J132" s="1"/>
      <c r="K132" s="15"/>
      <c r="M132" s="68"/>
    </row>
    <row r="133" spans="2:15" ht="15.95" customHeight="1" x14ac:dyDescent="0.25">
      <c r="B133" s="387">
        <v>24119</v>
      </c>
      <c r="C133" s="8" t="s">
        <v>203</v>
      </c>
      <c r="D133" s="382">
        <v>12648.4</v>
      </c>
      <c r="E133" s="376"/>
      <c r="F133" s="376"/>
      <c r="G133" s="64"/>
      <c r="H133" s="143"/>
      <c r="I133" s="1"/>
      <c r="J133" s="1"/>
      <c r="K133" s="15"/>
      <c r="M133" s="68"/>
    </row>
    <row r="134" spans="2:15" ht="15.95" customHeight="1" x14ac:dyDescent="0.25">
      <c r="B134" s="387"/>
      <c r="C134" s="8"/>
      <c r="D134" s="382"/>
      <c r="E134" s="376"/>
      <c r="F134" s="376"/>
      <c r="G134" s="64"/>
      <c r="H134" s="143"/>
      <c r="I134" s="1"/>
      <c r="J134" s="1"/>
      <c r="K134" s="15"/>
      <c r="M134" s="68"/>
    </row>
    <row r="135" spans="2:15" ht="15.95" customHeight="1" x14ac:dyDescent="0.25">
      <c r="B135" s="166"/>
      <c r="C135" s="380"/>
      <c r="D135" s="134"/>
      <c r="E135" s="106"/>
      <c r="F135" s="90"/>
      <c r="G135" s="64"/>
    </row>
    <row r="136" spans="2:15" ht="15.95" customHeight="1" thickBot="1" x14ac:dyDescent="0.35">
      <c r="B136" s="301" t="s">
        <v>133</v>
      </c>
      <c r="C136" s="40" t="s">
        <v>174</v>
      </c>
      <c r="D136" s="48"/>
      <c r="E136" s="366">
        <f>SUM(D137)</f>
        <v>-275192.03999999998</v>
      </c>
      <c r="F136" s="90"/>
      <c r="G136" s="64"/>
      <c r="H136" s="231"/>
      <c r="I136" s="231" t="s">
        <v>117</v>
      </c>
      <c r="J136" s="231"/>
      <c r="K136" s="231"/>
      <c r="L136" s="232"/>
      <c r="M136" s="264">
        <f>K137</f>
        <v>14931.390000000014</v>
      </c>
    </row>
    <row r="137" spans="2:15" ht="15.95" customHeight="1" x14ac:dyDescent="0.25">
      <c r="B137" s="378">
        <v>24199</v>
      </c>
      <c r="C137" s="29" t="s">
        <v>57</v>
      </c>
      <c r="D137" s="339">
        <f>'E.Situacion Finan.'!D47</f>
        <v>-275192.03999999998</v>
      </c>
      <c r="E137" s="157"/>
      <c r="F137" s="90"/>
      <c r="G137" s="64"/>
      <c r="I137" s="1" t="s">
        <v>141</v>
      </c>
      <c r="K137" s="369">
        <f>'E.Situacion Finan.'!L49</f>
        <v>14931.390000000014</v>
      </c>
    </row>
    <row r="138" spans="2:15" ht="15.95" customHeight="1" x14ac:dyDescent="0.25">
      <c r="G138" s="64"/>
    </row>
    <row r="139" spans="2:15" ht="15.95" customHeight="1" x14ac:dyDescent="0.25">
      <c r="G139" s="64"/>
    </row>
    <row r="140" spans="2:15" ht="15.95" customHeight="1" x14ac:dyDescent="0.25">
      <c r="G140" s="64"/>
    </row>
    <row r="141" spans="2:15" ht="15.95" customHeight="1" x14ac:dyDescent="0.25">
      <c r="G141" s="64"/>
    </row>
    <row r="142" spans="2:15" ht="15.95" customHeight="1" thickBot="1" x14ac:dyDescent="0.3">
      <c r="G142" s="64"/>
      <c r="H142" s="143"/>
      <c r="I142" s="1"/>
      <c r="J142" s="1"/>
      <c r="K142" s="15"/>
      <c r="M142" s="68"/>
    </row>
    <row r="143" spans="2:15" ht="15.95" customHeight="1" thickTop="1" thickBot="1" x14ac:dyDescent="0.4">
      <c r="B143" s="291"/>
      <c r="C143" s="292" t="s">
        <v>5</v>
      </c>
      <c r="D143" s="292"/>
      <c r="E143" s="292"/>
      <c r="F143" s="293">
        <f>SUM(F8:F142)</f>
        <v>375924.37</v>
      </c>
      <c r="G143" s="64"/>
      <c r="H143" s="294"/>
      <c r="I143" s="295" t="s">
        <v>6</v>
      </c>
      <c r="J143" s="295"/>
      <c r="K143" s="295"/>
      <c r="L143" s="295"/>
      <c r="M143" s="293">
        <f>M9+M46+M57+M136</f>
        <v>375924.37000000023</v>
      </c>
      <c r="N143" s="34"/>
    </row>
    <row r="144" spans="2:15" ht="15.95" customHeight="1" thickTop="1" x14ac:dyDescent="0.25">
      <c r="B144" s="68"/>
      <c r="C144" s="68"/>
      <c r="D144" s="68"/>
      <c r="E144" s="68"/>
      <c r="F144" s="68"/>
      <c r="G144" s="64"/>
      <c r="H144" s="68"/>
      <c r="I144" s="68"/>
      <c r="J144" s="68"/>
      <c r="K144" s="68"/>
      <c r="L144" s="68"/>
      <c r="M144" s="368">
        <f>F143-M143</f>
        <v>0</v>
      </c>
      <c r="O144" s="34"/>
    </row>
    <row r="145" spans="2:13" ht="15.95" customHeight="1" x14ac:dyDescent="0.25">
      <c r="B145" s="68"/>
      <c r="C145" s="68"/>
      <c r="D145" s="68"/>
      <c r="E145" s="68"/>
      <c r="F145" s="68"/>
      <c r="G145" s="64"/>
    </row>
    <row r="146" spans="2:13" ht="15.95" customHeight="1" x14ac:dyDescent="0.25">
      <c r="B146" s="92"/>
      <c r="C146" s="100" t="s">
        <v>27</v>
      </c>
      <c r="D146" s="101"/>
      <c r="E146" s="92"/>
      <c r="F146" s="95"/>
      <c r="G146" s="64"/>
      <c r="H146" s="102"/>
      <c r="I146" s="100" t="s">
        <v>28</v>
      </c>
      <c r="J146" s="100"/>
      <c r="K146" s="100"/>
      <c r="L146" s="92"/>
      <c r="M146" s="92"/>
    </row>
    <row r="147" spans="2:13" ht="15.95" customHeight="1" x14ac:dyDescent="0.25">
      <c r="B147" s="68"/>
      <c r="C147" s="68"/>
      <c r="D147" s="68"/>
      <c r="E147" s="68"/>
      <c r="F147" s="67"/>
      <c r="G147" s="235"/>
      <c r="H147" s="108"/>
      <c r="I147" s="68"/>
      <c r="J147" s="68"/>
      <c r="K147" s="68"/>
      <c r="L147" s="68"/>
      <c r="M147" s="68"/>
    </row>
    <row r="148" spans="2:13" ht="15.95" customHeight="1" thickBot="1" x14ac:dyDescent="0.3">
      <c r="B148" s="231">
        <v>95</v>
      </c>
      <c r="C148" s="231" t="s">
        <v>107</v>
      </c>
      <c r="D148" s="232"/>
      <c r="E148" s="264"/>
      <c r="F148" s="264">
        <f>SUM(E149:E149)</f>
        <v>82345.760000000009</v>
      </c>
      <c r="G148" s="64"/>
      <c r="H148" s="231">
        <v>96</v>
      </c>
      <c r="I148" s="231" t="s">
        <v>108</v>
      </c>
      <c r="J148" s="231"/>
      <c r="K148" s="231"/>
      <c r="L148" s="231"/>
      <c r="M148" s="264">
        <f>+F148</f>
        <v>82345.760000000009</v>
      </c>
    </row>
    <row r="149" spans="2:13" ht="15.95" customHeight="1" x14ac:dyDescent="0.25">
      <c r="B149" s="65">
        <v>95106</v>
      </c>
      <c r="C149" s="68" t="s">
        <v>253</v>
      </c>
      <c r="D149" s="68"/>
      <c r="E149" s="349">
        <f>SUM(E154)</f>
        <v>82345.760000000009</v>
      </c>
      <c r="F149" s="80"/>
      <c r="G149" s="64"/>
      <c r="H149" s="348">
        <v>96301</v>
      </c>
      <c r="I149" s="68" t="s">
        <v>254</v>
      </c>
      <c r="J149" s="68"/>
      <c r="K149" s="68"/>
      <c r="L149" s="134"/>
      <c r="M149" s="62"/>
    </row>
    <row r="150" spans="2:13" ht="15.95" customHeight="1" x14ac:dyDescent="0.25">
      <c r="B150" s="65"/>
      <c r="C150" s="68" t="s">
        <v>255</v>
      </c>
      <c r="D150" s="68"/>
      <c r="E150" s="134"/>
      <c r="F150" s="80"/>
      <c r="G150" s="64"/>
      <c r="H150" s="155"/>
      <c r="I150" s="68"/>
      <c r="J150" s="68"/>
      <c r="K150" s="68"/>
      <c r="L150" s="134"/>
      <c r="M150" s="62"/>
    </row>
    <row r="151" spans="2:13" ht="15.95" customHeight="1" x14ac:dyDescent="0.25">
      <c r="B151" s="65"/>
      <c r="C151" s="68" t="s">
        <v>268</v>
      </c>
      <c r="D151" s="68"/>
      <c r="E151" s="134"/>
      <c r="F151" s="80"/>
      <c r="G151" s="64"/>
      <c r="H151" s="155"/>
      <c r="I151" s="68"/>
      <c r="J151" s="68"/>
      <c r="K151" s="68"/>
      <c r="L151" s="134"/>
      <c r="M151" s="62"/>
    </row>
    <row r="152" spans="2:13" ht="15.95" customHeight="1" x14ac:dyDescent="0.25">
      <c r="B152" s="65"/>
      <c r="C152" s="68"/>
      <c r="D152" s="68"/>
      <c r="E152" s="134"/>
      <c r="F152" s="80"/>
      <c r="G152" s="64"/>
      <c r="H152" s="344"/>
      <c r="I152" s="68"/>
      <c r="J152" s="68"/>
      <c r="K152" s="68"/>
      <c r="L152" s="134"/>
      <c r="M152" s="62"/>
    </row>
    <row r="153" spans="2:13" ht="15.95" customHeight="1" x14ac:dyDescent="0.25">
      <c r="B153" s="65"/>
      <c r="C153" s="68" t="s">
        <v>251</v>
      </c>
      <c r="D153" s="69">
        <f>'E.Situacion Finan.'!D61</f>
        <v>17130.419999999998</v>
      </c>
      <c r="E153" s="134"/>
      <c r="F153" s="80"/>
      <c r="G153" s="64"/>
      <c r="H153" s="344"/>
      <c r="I153" s="68"/>
      <c r="J153" s="68"/>
      <c r="K153" s="68"/>
      <c r="L153" s="134"/>
      <c r="M153" s="62"/>
    </row>
    <row r="154" spans="2:13" ht="15.95" customHeight="1" x14ac:dyDescent="0.25">
      <c r="B154" s="65"/>
      <c r="C154" s="68" t="s">
        <v>291</v>
      </c>
      <c r="D154" s="72">
        <f>'E.Situacion Finan.'!D62</f>
        <v>65215.340000000004</v>
      </c>
      <c r="E154" s="134">
        <f>SUM(D153:D154)</f>
        <v>82345.760000000009</v>
      </c>
      <c r="F154" s="80"/>
      <c r="G154" s="64"/>
      <c r="H154" s="348"/>
      <c r="I154" s="68"/>
      <c r="J154" s="68"/>
      <c r="K154" s="68"/>
      <c r="L154" s="134"/>
      <c r="M154" s="62"/>
    </row>
    <row r="155" spans="2:13" ht="15.95" customHeight="1" x14ac:dyDescent="0.25">
      <c r="B155" s="65"/>
      <c r="C155" s="68"/>
      <c r="D155" s="74"/>
      <c r="E155" s="134"/>
      <c r="F155" s="80"/>
      <c r="G155" s="64"/>
      <c r="H155" s="348"/>
      <c r="I155" s="68"/>
      <c r="J155" s="68"/>
      <c r="K155" s="68"/>
      <c r="L155" s="134"/>
      <c r="M155" s="62"/>
    </row>
    <row r="156" spans="2:13" ht="15.95" customHeight="1" x14ac:dyDescent="0.25">
      <c r="B156" s="65"/>
      <c r="C156" s="68"/>
      <c r="D156" s="68"/>
      <c r="E156" s="134"/>
      <c r="F156" s="80"/>
      <c r="G156" s="64"/>
      <c r="H156" s="345"/>
      <c r="I156" s="68"/>
      <c r="J156" s="68"/>
      <c r="K156" s="68"/>
      <c r="L156" s="134"/>
      <c r="M156" s="62"/>
    </row>
    <row r="157" spans="2:13" ht="15.75" thickBot="1" x14ac:dyDescent="0.3">
      <c r="B157" s="108"/>
      <c r="C157" s="68"/>
      <c r="D157" s="68"/>
      <c r="E157" s="78"/>
      <c r="F157" s="78"/>
      <c r="G157" s="296"/>
      <c r="H157" s="108"/>
      <c r="I157" s="68"/>
      <c r="J157" s="68"/>
      <c r="K157" s="68"/>
      <c r="L157" s="78"/>
      <c r="M157" s="78"/>
    </row>
    <row r="158" spans="2:13" ht="18" thickTop="1" thickBot="1" x14ac:dyDescent="0.4">
      <c r="B158" s="292"/>
      <c r="C158" s="292" t="s">
        <v>29</v>
      </c>
      <c r="D158" s="292"/>
      <c r="E158" s="293"/>
      <c r="F158" s="293">
        <f>SUM(F148:F157)</f>
        <v>82345.760000000009</v>
      </c>
      <c r="G158" s="81"/>
      <c r="H158" s="295"/>
      <c r="I158" s="295" t="s">
        <v>30</v>
      </c>
      <c r="J158" s="295"/>
      <c r="K158" s="295"/>
      <c r="L158" s="293"/>
      <c r="M158" s="297">
        <f>SUM(M148:M157)</f>
        <v>82345.760000000009</v>
      </c>
    </row>
    <row r="159" spans="2:13" ht="15.75" thickTop="1" x14ac:dyDescent="0.25">
      <c r="C159" s="68"/>
      <c r="D159" s="68"/>
      <c r="E159" s="68"/>
      <c r="F159" s="68"/>
      <c r="G159" s="68"/>
      <c r="H159" s="108"/>
      <c r="I159" s="68"/>
      <c r="J159" s="68"/>
      <c r="K159" s="68"/>
      <c r="L159" s="78"/>
      <c r="M159" s="78"/>
    </row>
    <row r="160" spans="2:13" x14ac:dyDescent="0.25">
      <c r="C160" s="68"/>
      <c r="D160" s="68"/>
      <c r="E160" s="68"/>
      <c r="F160" s="68"/>
      <c r="G160" s="68"/>
      <c r="H160" s="378"/>
      <c r="I160" s="68"/>
      <c r="J160" s="68"/>
      <c r="K160" s="68"/>
      <c r="L160" s="78"/>
      <c r="M160" s="78"/>
    </row>
    <row r="161" spans="2:13" x14ac:dyDescent="0.25">
      <c r="B161" s="68"/>
      <c r="C161" s="68"/>
      <c r="D161" s="68"/>
      <c r="E161" s="68"/>
      <c r="F161" s="68"/>
      <c r="G161" s="68"/>
      <c r="H161" s="108"/>
      <c r="I161" s="68"/>
      <c r="J161" s="68"/>
      <c r="K161" s="68"/>
      <c r="L161" s="78"/>
      <c r="M161" s="78"/>
    </row>
    <row r="162" spans="2:13" x14ac:dyDescent="0.25">
      <c r="B162" s="68"/>
      <c r="C162" s="393" t="s">
        <v>84</v>
      </c>
      <c r="D162" s="393"/>
      <c r="E162" s="393"/>
      <c r="F162" s="57"/>
      <c r="G162" s="57"/>
      <c r="H162" s="57"/>
      <c r="J162" s="123"/>
      <c r="K162" s="103" t="s">
        <v>85</v>
      </c>
      <c r="L162" s="68"/>
      <c r="M162" s="68"/>
    </row>
    <row r="163" spans="2:13" x14ac:dyDescent="0.25">
      <c r="B163" s="68"/>
      <c r="C163" s="392" t="s">
        <v>62</v>
      </c>
      <c r="D163" s="392"/>
      <c r="E163" s="392"/>
      <c r="F163" s="57"/>
      <c r="G163" s="57"/>
      <c r="H163" s="57"/>
      <c r="J163" s="122"/>
      <c r="K163" s="363" t="s">
        <v>261</v>
      </c>
      <c r="L163" s="68"/>
      <c r="M163" s="68"/>
    </row>
    <row r="164" spans="2:13" x14ac:dyDescent="0.25">
      <c r="B164" s="68"/>
      <c r="C164" s="392" t="s">
        <v>209</v>
      </c>
      <c r="D164" s="392"/>
      <c r="E164" s="392"/>
      <c r="F164" s="57"/>
      <c r="G164" s="57"/>
      <c r="H164" s="57"/>
      <c r="J164" s="122"/>
      <c r="K164" s="346" t="s">
        <v>250</v>
      </c>
      <c r="L164" s="68"/>
      <c r="M164" s="68"/>
    </row>
  </sheetData>
  <mergeCells count="7">
    <mergeCell ref="C163:E163"/>
    <mergeCell ref="C164:E164"/>
    <mergeCell ref="C4:I4"/>
    <mergeCell ref="C162:E162"/>
    <mergeCell ref="B1:J1"/>
    <mergeCell ref="B2:J2"/>
    <mergeCell ref="B3:J3"/>
  </mergeCells>
  <hyperlinks>
    <hyperlink ref="E149" r:id="rId1" display="..\..\..\..\..\ARCHIVO DEL ACTIVO FIJO CNE\ACTIVO FIJO INSTITUCIONAL\CRUCE ACTIVO FIJO X COMPRAS  2014.xlsx"/>
    <hyperlink ref="E98" r:id="rId2" display="..\..\..\..\..\ARCHIVO DEL ACTIVO FIJO CNE\ACTIVO FIJO INSTITUCIONAL\CRUCE A DICIEMBRE 2014\CRUCE ACTIVO FIJO X DONACIONES 2014.xlsx"/>
    <hyperlink ref="E91" r:id="rId3" display="..\..\..\..\..\ARCHIVO DEL ACTIVO FIJO CNE\ACTIVO FIJO INSTITUCIONAL\CRUCE ACTIVO FIJO X DONACIONES 2014.xlsx"/>
    <hyperlink ref="E108" r:id="rId4" display="..\..\..\..\..\ARCHIVO DEL ACTIVO FIJO CNE\ACTIVO FIJO INSTITUCIONAL\CRUCE A DICIEMBRE 2014\CRUCE ACTIVO FIJO X COMPRAS  2014.xlsx"/>
    <hyperlink ref="E136" r:id="rId5" display="..\..\..\..\..\ARCHIVO DEL ACTIVO FIJO CNE\DEPRECIACION DEL ACTIVO FIJO INSTITUCIONAL\DEPRECIACION 2014\DEPRECIACION Y AMORTIZACION AL 30-06-2014.xlsx"/>
  </hyperlinks>
  <printOptions horizontalCentered="1"/>
  <pageMargins left="0.19685039370078741" right="0.19685039370078741" top="0.15748031496062992" bottom="0.19685039370078741" header="0.31496062992125984" footer="0.31496062992125984"/>
  <pageSetup scale="57" orientation="landscape" r:id="rId6"/>
  <headerFooter>
    <oddFooter xml:space="preserve">&amp;C                                                                                                                                 </oddFooter>
  </headerFooter>
  <rowBreaks count="2" manualBreakCount="2">
    <brk id="44" max="16383" man="1"/>
    <brk id="95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2017-01-19T17:05:17Z</cp:lastPrinted>
  <dcterms:created xsi:type="dcterms:W3CDTF">2009-09-21T16:02:42Z</dcterms:created>
  <dcterms:modified xsi:type="dcterms:W3CDTF">2017-08-30T21:07:04Z</dcterms:modified>
</cp:coreProperties>
</file>