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Titles" localSheetId="5">'E.S.F ANEXO'!$1:$7</definedName>
    <definedName name="_xlnm.Print_Titles" localSheetId="0">'E.Situacion Finan.'!$1:$6</definedName>
  </definedNames>
  <calcPr calcId="124519"/>
</workbook>
</file>

<file path=xl/calcChain.xml><?xml version="1.0" encoding="utf-8"?>
<calcChain xmlns="http://schemas.openxmlformats.org/spreadsheetml/2006/main">
  <c r="D108" i="15"/>
  <c r="E50"/>
  <c r="H29" i="9"/>
  <c r="J18"/>
  <c r="J9"/>
  <c r="J29" s="1"/>
  <c r="E18"/>
  <c r="E9"/>
  <c r="E29" s="1"/>
  <c r="E24" i="12"/>
  <c r="E16"/>
  <c r="E33" s="1"/>
  <c r="E11"/>
  <c r="F68" i="7"/>
  <c r="D20" i="15"/>
  <c r="D14"/>
  <c r="D17"/>
  <c r="K121"/>
  <c r="M120" s="1"/>
  <c r="K50"/>
  <c r="K42"/>
  <c r="K31"/>
  <c r="K25"/>
  <c r="D110"/>
  <c r="D43"/>
  <c r="D37"/>
  <c r="E8" i="6"/>
  <c r="E51"/>
  <c r="F50" s="1"/>
  <c r="E28"/>
  <c r="L50" i="15"/>
  <c r="K13"/>
  <c r="M57"/>
  <c r="L87"/>
  <c r="E66" l="1"/>
  <c r="E39"/>
  <c r="K19" i="7"/>
  <c r="L18" s="1"/>
  <c r="E11"/>
  <c r="E20" i="6"/>
  <c r="F7" s="1"/>
  <c r="L47" i="15"/>
  <c r="F50" i="7" l="1"/>
  <c r="F32"/>
  <c r="E60" i="15" l="1"/>
  <c r="K15" i="6" l="1"/>
  <c r="K81" i="15" l="1"/>
  <c r="K80"/>
  <c r="E141" l="1"/>
  <c r="E138"/>
  <c r="E133" l="1"/>
  <c r="F59" i="6"/>
  <c r="L59" s="1"/>
  <c r="L79" i="15" l="1"/>
  <c r="E97" l="1"/>
  <c r="L108" l="1"/>
  <c r="K35" i="6" l="1"/>
  <c r="K15" i="15" l="1"/>
  <c r="E106" l="1"/>
  <c r="E58"/>
  <c r="F46" l="1"/>
  <c r="E54"/>
  <c r="D24"/>
  <c r="E10" s="1"/>
  <c r="D29" i="9" l="1"/>
  <c r="K14" i="15" l="1"/>
  <c r="D32" l="1"/>
  <c r="C18" i="9"/>
  <c r="H18"/>
  <c r="K8" i="6" l="1"/>
  <c r="L10" i="15"/>
  <c r="E28"/>
  <c r="L103" l="1"/>
  <c r="L41" l="1"/>
  <c r="L36"/>
  <c r="E25" i="7" l="1"/>
  <c r="E21"/>
  <c r="E16"/>
  <c r="C24" i="12" l="1"/>
  <c r="E25" i="6"/>
  <c r="K66" i="15" l="1"/>
  <c r="K73" l="1"/>
  <c r="E90"/>
  <c r="K71" l="1"/>
  <c r="L63" s="1"/>
  <c r="F65" i="7" l="1"/>
  <c r="K15"/>
  <c r="L14" s="1"/>
  <c r="D82" i="15" l="1"/>
  <c r="L99"/>
  <c r="E114" l="1"/>
  <c r="E86" s="1"/>
  <c r="F85" s="1"/>
  <c r="E35" i="6" l="1"/>
  <c r="K21" i="16" l="1"/>
  <c r="L10" s="1"/>
  <c r="M17"/>
  <c r="F17"/>
  <c r="F19" s="1"/>
  <c r="E17"/>
  <c r="E21" s="1"/>
  <c r="D17"/>
  <c r="D21" s="1"/>
  <c r="N13"/>
  <c r="N12"/>
  <c r="G12"/>
  <c r="N11"/>
  <c r="N10"/>
  <c r="L11" l="1"/>
  <c r="M19"/>
  <c r="L12"/>
  <c r="L13"/>
  <c r="N17"/>
  <c r="G17"/>
  <c r="G19"/>
  <c r="N19"/>
  <c r="M21" l="1"/>
  <c r="F21"/>
  <c r="L24" i="15" l="1"/>
  <c r="H9" i="9"/>
  <c r="L30" i="15" l="1"/>
  <c r="L19" s="1"/>
  <c r="C16" i="12"/>
  <c r="C11"/>
  <c r="C33" l="1"/>
  <c r="D81" i="15"/>
  <c r="D80"/>
  <c r="D79"/>
  <c r="D78"/>
  <c r="D77"/>
  <c r="D76"/>
  <c r="E73" l="1"/>
  <c r="F72"/>
  <c r="L34" i="6" l="1"/>
  <c r="K26"/>
  <c r="L24" s="1"/>
  <c r="F34"/>
  <c r="F24"/>
  <c r="L95" i="15"/>
  <c r="L90"/>
  <c r="F132" l="1"/>
  <c r="M132" s="1"/>
  <c r="M46"/>
  <c r="E34"/>
  <c r="F9" s="1"/>
  <c r="F127" s="1"/>
  <c r="M9"/>
  <c r="K11" i="7"/>
  <c r="L10" s="1"/>
  <c r="L68" s="1"/>
  <c r="E29"/>
  <c r="L7" i="6"/>
  <c r="L55" s="1"/>
  <c r="E17"/>
  <c r="M127" i="15" l="1"/>
  <c r="F10" i="7"/>
  <c r="M144" i="15"/>
  <c r="F144"/>
  <c r="M128" l="1"/>
  <c r="F59" i="7" l="1"/>
  <c r="E45" i="6" l="1"/>
  <c r="F44" s="1"/>
  <c r="F55" s="1"/>
  <c r="F55" i="7" l="1"/>
  <c r="L115" i="15" l="1"/>
  <c r="M113" s="1"/>
  <c r="F72" i="7"/>
  <c r="L72" s="1"/>
  <c r="C9" i="9" l="1"/>
  <c r="C29" s="1"/>
  <c r="L64" i="6" l="1"/>
  <c r="F64"/>
</calcChain>
</file>

<file path=xl/sharedStrings.xml><?xml version="1.0" encoding="utf-8"?>
<sst xmlns="http://schemas.openxmlformats.org/spreadsheetml/2006/main" count="476" uniqueCount="292">
  <si>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</si>
  <si>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</si>
  <si>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</si>
  <si>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</si>
  <si>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</si>
  <si>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</si>
  <si>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</si>
  <si>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</si>
  <si>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</si>
  <si>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</si>
  <si>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</si>
  <si>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</si>
  <si>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</si>
  <si>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</si>
  <si>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</si>
  <si>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</si>
  <si>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</si>
  <si>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</si>
  <si>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</si>
  <si>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</si>
  <si>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</si>
  <si>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</si>
  <si>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</si>
  <si>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</si>
  <si>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</si>
  <si>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</si>
  <si>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</si>
  <si>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</si>
  <si>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</si>
  <si>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</si>
  <si>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</si>
  <si>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</si>
  <si>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</si>
  <si>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</si>
  <si>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</si>
  <si>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</si>
  <si>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</si>
  <si>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</si>
  <si>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</si>
  <si>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</si>
  <si>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</si>
  <si>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</si>
  <si>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</si>
  <si>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</si>
  <si>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</si>
  <si>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</si>
  <si>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</si>
  <si>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</si>
  <si>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</si>
  <si>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</si>
  <si>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</si>
  <si>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</si>
  <si>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</si>
  <si>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</si>
  <si>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</si>
  <si>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</si>
  <si>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</si>
  <si>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</si>
  <si>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</si>
  <si>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</si>
  <si>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Productos de Cuero y Caucho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</si>
  <si>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</si>
  <si>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</si>
  <si>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</si>
  <si>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</si>
  <si>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</si>
  <si>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</si>
  <si>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</si>
  <si>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</si>
  <si>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</si>
  <si>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</si>
  <si>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</si>
  <si>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</si>
  <si>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</si>
  <si>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</si>
  <si>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</si>
  <si>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</si>
  <si>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</si>
  <si>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</si>
  <si>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</si>
  <si>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</si>
  <si>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</si>
  <si>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</si>
  <si>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</si>
  <si>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</si>
  <si>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</si>
  <si>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</si>
  <si>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</si>
  <si>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</si>
  <si>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</si>
  <si>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</si>
  <si>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</si>
  <si>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</si>
  <si>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</si>
  <si>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</si>
  <si>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</si>
  <si>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</si>
  <si>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</si>
  <si>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</si>
  <si>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</si>
  <si>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</si>
  <si>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</si>
  <si>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</si>
  <si>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</si>
  <si>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</si>
  <si>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</si>
  <si>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</si>
  <si>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</si>
  <si>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</si>
  <si>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</si>
  <si>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</si>
  <si>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</si>
  <si>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</si>
  <si>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</si>
  <si>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</si>
  <si>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</si>
  <si>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</si>
  <si>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</si>
  <si>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</si>
  <si>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</si>
  <si>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</si>
  <si>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</si>
  <si>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</si>
  <si>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</si>
  <si>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</si>
  <si>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</si>
  <si>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</si>
  <si>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</si>
  <si>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</si>
  <si>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</si>
  <si>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</si>
  <si>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</si>
  <si>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</si>
  <si>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</si>
  <si>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</si>
  <si>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</si>
  <si>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</si>
  <si>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</si>
  <si>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</si>
  <si>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</si>
  <si>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</si>
  <si>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</si>
  <si>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</si>
  <si>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</si>
  <si>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</si>
  <si>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</si>
  <si>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</si>
  <si>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</si>
  <si>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</si>
  <si>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</si>
  <si>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</si>
  <si>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</si>
  <si>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</si>
  <si>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</si>
  <si>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</si>
  <si>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</si>
  <si>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</si>
  <si>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</si>
  <si>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</si>
  <si>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</si>
  <si>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</si>
  <si>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</si>
  <si>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</si>
  <si>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</si>
  <si>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</si>
  <si>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</si>
  <si>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</si>
  <si>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</si>
  <si>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</si>
  <si>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</si>
  <si>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</si>
  <si>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</si>
  <si>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</si>
  <si>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</si>
  <si>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</si>
  <si>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</si>
  <si>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</si>
  <si>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</si>
  <si>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</si>
  <si>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</si>
  <si>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</si>
  <si>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</si>
  <si>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</si>
  <si>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</si>
  <si>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</si>
  <si>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</si>
  <si>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</si>
  <si>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</si>
  <si>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</si>
  <si>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</si>
  <si>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</si>
  <si>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</si>
  <si>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Gastos de Actualizaciones y Ajustes</t>
  </si>
  <si>
    <t>Ajustes de Ejercicios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</si>
  <si>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</si>
  <si>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</si>
  <si>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</si>
  <si>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</si>
  <si>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</si>
  <si>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</si>
  <si>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</si>
  <si>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</si>
  <si>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</si>
  <si>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</si>
  <si>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</si>
  <si>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</si>
  <si>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</si>
  <si>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</si>
  <si>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</si>
  <si>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</si>
  <si>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</si>
  <si>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</si>
  <si>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</si>
  <si>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</si>
  <si>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</si>
  <si>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</si>
  <si>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</si>
  <si>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</si>
  <si>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que corresponde a la consticución del Fondo Circulante de Monto Fijo/2013.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</si>
  <si>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</si>
  <si>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</si>
  <si>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</si>
  <si>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</si>
  <si>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</si>
  <si>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</si>
  <si>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</si>
  <si>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</si>
  <si>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</si>
  <si>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</si>
  <si>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</si>
  <si>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</si>
  <si>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</si>
  <si>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</si>
  <si>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</si>
  <si>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</si>
  <si>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</si>
  <si>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</si>
  <si>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</si>
  <si>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</si>
  <si>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</si>
  <si>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</si>
  <si>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</si>
  <si>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</si>
  <si>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</si>
  <si>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</si>
  <si>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</si>
  <si>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</si>
  <si>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</si>
  <si>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recepcionado en calidad de donacion por JICA, BID y GIZ</t>
  </si>
  <si>
    <t>Nota: esta ejecución corresponde unicamente al movimiento del CNE.</t>
  </si>
  <si>
    <t>custodia de la DGT correspondiente al 100% por embargos judiciales</t>
  </si>
  <si>
    <t>ejercicio contable 2013, cuya exigibilidad será efectiva en los períodos siguientes.</t>
  </si>
  <si>
    <t>cierre del ejercicio contable 2013:</t>
  </si>
  <si>
    <t>Resultado Ejecicio 2013</t>
  </si>
  <si>
    <t>Incluye el resultado obtenido en el ejercicio 2014 entre</t>
  </si>
  <si>
    <t>Costo de Venta de Bienes de Uso</t>
  </si>
  <si>
    <t xml:space="preserve">Equipo donado por BID, GIZ Y JICA 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</si>
  <si>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</si>
  <si>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</si>
  <si>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</si>
  <si>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</si>
  <si>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</si>
  <si>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</si>
  <si>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>Compras adquiridas por la institucion hasta 2013</t>
  </si>
  <si>
    <t xml:space="preserve">En esta cuenta se refleja todos los bienes muebles y equipo  adquiridos por el CNE y recibido en concepto de </t>
  </si>
  <si>
    <t>donaciones y transferencias por parte del MINEC, MINEC_BID, JICA y GIZ:</t>
  </si>
  <si>
    <t>Total Adquisiciones por el CNE hasta el 2013</t>
  </si>
  <si>
    <t>(-) Descargos por donaciones</t>
  </si>
  <si>
    <t>(-) Descargos por adquisiciones</t>
  </si>
  <si>
    <t>Nota: se entregaron como premio el equipo de</t>
  </si>
  <si>
    <t>Mantenimiento y Reparacuón Pagados por Anticipado</t>
  </si>
  <si>
    <t>Amortizaciones Acumuladas (mantto.)</t>
  </si>
  <si>
    <t>En este mes se adquirio 1 laptop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</si>
  <si>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</si>
  <si>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</si>
  <si>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</si>
  <si>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</si>
  <si>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</si>
  <si>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Costos por Descargo de Materiales y Suministros</t>
  </si>
  <si>
    <t>D.M. x Transferencias de Capital Recibidas</t>
  </si>
  <si>
    <t>INGRESOS POR TRANSFERENCIAS DE CAPITAL RECIBIDAS</t>
  </si>
  <si>
    <t>Transferencias de Capital del Sector Público</t>
  </si>
  <si>
    <t xml:space="preserve">Depósitos Ajenos </t>
  </si>
  <si>
    <t>INVERSIONES EN PROYECTOS Y PROGRAMAS</t>
  </si>
  <si>
    <t>INVERSIONES EN BIENES DE USO PUBLICO</t>
  </si>
  <si>
    <t>Otros Servicios y Arrendamientos</t>
  </si>
  <si>
    <t>DEL 01 DE ENERO AL 31 DE MAYO DE 2015</t>
  </si>
  <si>
    <t xml:space="preserve"> AL 30 DE JUNIO DE 2015</t>
  </si>
  <si>
    <t>SUB-TOTAL EGRESOS DE GESTION</t>
  </si>
  <si>
    <t>DEL 01  DE ENERO AL 30 DE JUNIO DE 2015</t>
  </si>
  <si>
    <t>DEL 01 DE ENERO AL 30 DE JUNIO DE 2015</t>
  </si>
  <si>
    <t>DEL  01 DE ENERO AL 30 DE JUNIO DE 2015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</si>
</sst>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  <numFmt numFmtId="166" formatCode="_(&quot;$&quot;\ * #,##0.00_);_(&quot;$&quot;\ * \(#,##0.00\);_(&quot;$&quot;\ * &quot;-&quot;??_);_(@_)"/>
    <numFmt numFmtId="167" formatCode="0.0%"/>
  </numFmts>
  <fonts count="6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5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44" fontId="5" fillId="0" borderId="0" xfId="1" applyFont="1" applyBorder="1"/>
    <xf numFmtId="4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6" fillId="0" borderId="0" xfId="1" applyFont="1"/>
    <xf numFmtId="44" fontId="6" fillId="0" borderId="0" xfId="0" applyNumberFormat="1" applyFont="1"/>
    <xf numFmtId="0" fontId="13" fillId="0" borderId="0" xfId="2" applyFont="1"/>
    <xf numFmtId="166" fontId="5" fillId="0" borderId="0" xfId="1" applyNumberFormat="1" applyFont="1"/>
    <xf numFmtId="166" fontId="5" fillId="0" borderId="1" xfId="1" applyNumberFormat="1" applyFont="1" applyBorder="1"/>
    <xf numFmtId="166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10" fillId="0" borderId="0" xfId="0" applyFont="1"/>
    <xf numFmtId="44" fontId="0" fillId="0" borderId="0" xfId="0" applyNumberFormat="1"/>
    <xf numFmtId="0" fontId="0" fillId="0" borderId="0" xfId="0" applyBorder="1" applyAlignment="1"/>
    <xf numFmtId="166" fontId="6" fillId="0" borderId="0" xfId="0" applyNumberFormat="1" applyFont="1" applyBorder="1"/>
    <xf numFmtId="44" fontId="6" fillId="3" borderId="0" xfId="0" applyNumberFormat="1" applyFont="1" applyFill="1"/>
    <xf numFmtId="0" fontId="0" fillId="3" borderId="0" xfId="0" applyFill="1"/>
    <xf numFmtId="4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4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6" fontId="6" fillId="3" borderId="0" xfId="1" applyNumberFormat="1" applyFont="1" applyFill="1" applyBorder="1"/>
    <xf numFmtId="4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44" fontId="29" fillId="0" borderId="0" xfId="1" applyFont="1" applyFill="1"/>
    <xf numFmtId="4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44" fontId="29" fillId="0" borderId="0" xfId="1" applyFont="1"/>
    <xf numFmtId="0" fontId="29" fillId="0" borderId="0" xfId="0" applyFont="1" applyAlignment="1">
      <alignment horizontal="left"/>
    </xf>
    <xf numFmtId="44" fontId="28" fillId="0" borderId="0" xfId="1" applyFont="1"/>
    <xf numFmtId="44" fontId="29" fillId="0" borderId="1" xfId="1" applyFont="1" applyBorder="1"/>
    <xf numFmtId="44" fontId="30" fillId="0" borderId="0" xfId="1" applyFont="1" applyBorder="1"/>
    <xf numFmtId="44" fontId="29" fillId="0" borderId="0" xfId="1" applyFont="1" applyBorder="1"/>
    <xf numFmtId="44" fontId="29" fillId="0" borderId="1" xfId="0" applyNumberFormat="1" applyFont="1" applyBorder="1"/>
    <xf numFmtId="0" fontId="29" fillId="0" borderId="0" xfId="0" applyFont="1" applyBorder="1"/>
    <xf numFmtId="164" fontId="29" fillId="0" borderId="0" xfId="0" applyNumberFormat="1" applyFont="1" applyBorder="1"/>
    <xf numFmtId="164" fontId="29" fillId="0" borderId="0" xfId="0" applyNumberFormat="1" applyFont="1"/>
    <xf numFmtId="44" fontId="29" fillId="0" borderId="1" xfId="1" applyFont="1" applyFill="1" applyBorder="1"/>
    <xf numFmtId="44" fontId="29" fillId="0" borderId="0" xfId="0" applyNumberFormat="1" applyFont="1" applyFill="1"/>
    <xf numFmtId="0" fontId="29" fillId="2" borderId="0" xfId="0" applyFont="1" applyFill="1" applyBorder="1"/>
    <xf numFmtId="4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4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4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4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44" fontId="29" fillId="4" borderId="0" xfId="1" applyFont="1" applyFill="1"/>
    <xf numFmtId="44" fontId="29" fillId="4" borderId="0" xfId="0" applyNumberFormat="1" applyFont="1" applyFill="1"/>
    <xf numFmtId="44" fontId="28" fillId="4" borderId="0" xfId="0" applyNumberFormat="1" applyFont="1" applyFill="1"/>
    <xf numFmtId="4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4" fontId="28" fillId="0" borderId="0" xfId="0" applyNumberFormat="1" applyFont="1" applyFill="1"/>
    <xf numFmtId="4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44" fontId="18" fillId="0" borderId="0" xfId="3" applyNumberFormat="1" applyFill="1" applyBorder="1"/>
    <xf numFmtId="44" fontId="28" fillId="0" borderId="0" xfId="1" applyFont="1" applyBorder="1"/>
    <xf numFmtId="0" fontId="35" fillId="0" borderId="0" xfId="3" applyFont="1" applyFill="1" applyBorder="1"/>
    <xf numFmtId="4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44" fontId="18" fillId="0" borderId="10" xfId="3" applyNumberFormat="1" applyBorder="1"/>
    <xf numFmtId="44" fontId="5" fillId="0" borderId="11" xfId="1" applyFont="1" applyBorder="1"/>
    <xf numFmtId="44" fontId="18" fillId="0" borderId="13" xfId="3" applyNumberFormat="1" applyBorder="1"/>
    <xf numFmtId="0" fontId="28" fillId="0" borderId="1" xfId="0" applyFont="1" applyBorder="1" applyAlignment="1">
      <alignment horizontal="center"/>
    </xf>
    <xf numFmtId="44" fontId="29" fillId="0" borderId="11" xfId="1" applyFont="1" applyBorder="1"/>
    <xf numFmtId="4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5" fontId="5" fillId="0" borderId="9" xfId="0" applyNumberFormat="1" applyFont="1" applyBorder="1"/>
    <xf numFmtId="0" fontId="29" fillId="0" borderId="11" xfId="0" applyFont="1" applyBorder="1"/>
    <xf numFmtId="165" fontId="5" fillId="0" borderId="21" xfId="0" applyNumberFormat="1" applyFont="1" applyBorder="1"/>
    <xf numFmtId="44" fontId="29" fillId="0" borderId="14" xfId="1" applyFont="1" applyBorder="1"/>
    <xf numFmtId="0" fontId="37" fillId="0" borderId="0" xfId="0" applyFont="1"/>
    <xf numFmtId="44" fontId="29" fillId="0" borderId="0" xfId="1" applyFont="1" applyFill="1" applyBorder="1"/>
    <xf numFmtId="0" fontId="17" fillId="3" borderId="0" xfId="0" applyFont="1" applyFill="1" applyBorder="1"/>
    <xf numFmtId="44" fontId="6" fillId="0" borderId="0" xfId="1" applyFont="1" applyBorder="1"/>
    <xf numFmtId="44" fontId="8" fillId="3" borderId="0" xfId="1" applyFont="1" applyFill="1"/>
    <xf numFmtId="0" fontId="13" fillId="0" borderId="0" xfId="0" applyFont="1" applyBorder="1"/>
    <xf numFmtId="4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4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4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44" fontId="2" fillId="0" borderId="0" xfId="1" applyFont="1" applyBorder="1" applyAlignment="1">
      <alignment horizontal="left" vertical="top" textRotation="90" wrapText="1"/>
    </xf>
    <xf numFmtId="164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4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4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4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7" fontId="29" fillId="0" borderId="0" xfId="0" applyNumberFormat="1" applyFont="1" applyAlignment="1">
      <alignment horizontal="center"/>
    </xf>
    <xf numFmtId="165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5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7" fontId="29" fillId="0" borderId="29" xfId="0" applyNumberFormat="1" applyFont="1" applyBorder="1" applyAlignment="1">
      <alignment horizontal="center"/>
    </xf>
    <xf numFmtId="167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5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4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4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4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4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4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44" fontId="43" fillId="0" borderId="12" xfId="3" applyNumberFormat="1" applyFont="1" applyBorder="1"/>
    <xf numFmtId="0" fontId="44" fillId="6" borderId="15" xfId="0" applyFont="1" applyFill="1" applyBorder="1"/>
    <xf numFmtId="44" fontId="56" fillId="6" borderId="16" xfId="0" applyNumberFormat="1" applyFont="1" applyFill="1" applyBorder="1"/>
    <xf numFmtId="44" fontId="5" fillId="0" borderId="14" xfId="1" applyFont="1" applyBorder="1"/>
    <xf numFmtId="44" fontId="28" fillId="0" borderId="14" xfId="1" applyFont="1" applyFill="1" applyBorder="1"/>
    <xf numFmtId="4" fontId="5" fillId="0" borderId="37" xfId="0" applyNumberFormat="1" applyFont="1" applyBorder="1"/>
    <xf numFmtId="4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44" fontId="5" fillId="0" borderId="40" xfId="1" applyFont="1" applyBorder="1"/>
    <xf numFmtId="44" fontId="29" fillId="0" borderId="40" xfId="1" applyFont="1" applyBorder="1"/>
    <xf numFmtId="44" fontId="43" fillId="0" borderId="20" xfId="3" applyNumberFormat="1" applyFont="1" applyFill="1" applyBorder="1"/>
    <xf numFmtId="44" fontId="43" fillId="0" borderId="40" xfId="3" applyNumberFormat="1" applyFont="1" applyFill="1" applyBorder="1"/>
    <xf numFmtId="44" fontId="43" fillId="0" borderId="2" xfId="3" applyNumberFormat="1" applyFont="1" applyFill="1"/>
    <xf numFmtId="0" fontId="45" fillId="0" borderId="0" xfId="0" applyFont="1" applyFill="1"/>
    <xf numFmtId="44" fontId="43" fillId="0" borderId="20" xfId="1" applyFont="1" applyFill="1" applyBorder="1"/>
    <xf numFmtId="44" fontId="43" fillId="0" borderId="11" xfId="1" applyFont="1" applyFill="1" applyBorder="1"/>
    <xf numFmtId="0" fontId="52" fillId="5" borderId="18" xfId="0" applyFont="1" applyFill="1" applyBorder="1"/>
    <xf numFmtId="4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4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4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44" fontId="44" fillId="8" borderId="11" xfId="1" applyFont="1" applyFill="1" applyBorder="1"/>
    <xf numFmtId="167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5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44" fontId="44" fillId="8" borderId="28" xfId="1" applyFont="1" applyFill="1" applyBorder="1"/>
    <xf numFmtId="167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4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44" fontId="50" fillId="7" borderId="5" xfId="1" applyFont="1" applyFill="1" applyBorder="1" applyAlignment="1">
      <alignment horizontal="right"/>
    </xf>
    <xf numFmtId="44" fontId="43" fillId="0" borderId="2" xfId="3" applyNumberFormat="1" applyFont="1" applyFill="1" applyAlignment="1">
      <alignment horizontal="left"/>
    </xf>
    <xf numFmtId="4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44" fontId="9" fillId="0" borderId="0" xfId="0" applyNumberFormat="1" applyFont="1" applyFill="1"/>
    <xf numFmtId="0" fontId="29" fillId="0" borderId="0" xfId="0" applyFont="1" applyAlignment="1">
      <alignment horizontal="left"/>
    </xf>
    <xf numFmtId="4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44" fontId="58" fillId="0" borderId="0" xfId="1" applyFont="1" applyFill="1" applyBorder="1"/>
    <xf numFmtId="4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44" fontId="43" fillId="0" borderId="43" xfId="1" applyFont="1" applyFill="1" applyBorder="1"/>
    <xf numFmtId="4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44" fontId="29" fillId="3" borderId="0" xfId="1" applyFont="1" applyFill="1"/>
    <xf numFmtId="44" fontId="29" fillId="3" borderId="0" xfId="1" applyFont="1" applyFill="1" applyBorder="1"/>
    <xf numFmtId="4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25" fillId="0" borderId="1" xfId="1" applyFont="1" applyBorder="1"/>
    <xf numFmtId="0" fontId="28" fillId="3" borderId="0" xfId="0" applyFont="1" applyFill="1"/>
    <xf numFmtId="4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44" fontId="5" fillId="0" borderId="1" xfId="1" applyFont="1" applyFill="1" applyBorder="1"/>
    <xf numFmtId="44" fontId="13" fillId="0" borderId="0" xfId="1" applyFont="1" applyFill="1" applyBorder="1"/>
    <xf numFmtId="0" fontId="29" fillId="0" borderId="0" xfId="0" applyFont="1" applyAlignment="1">
      <alignment horizontal="left"/>
    </xf>
    <xf numFmtId="164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6" fontId="5" fillId="0" borderId="0" xfId="1" applyNumberFormat="1" applyFont="1" applyFill="1" applyBorder="1"/>
    <xf numFmtId="0" fontId="29" fillId="0" borderId="0" xfId="0" applyFont="1" applyAlignment="1">
      <alignment horizontal="left"/>
    </xf>
    <xf numFmtId="4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44" fontId="26" fillId="0" borderId="0" xfId="1" applyFont="1" applyBorder="1"/>
    <xf numFmtId="0" fontId="25" fillId="0" borderId="0" xfId="0" applyFont="1" applyAlignment="1">
      <alignment horizontal="center"/>
    </xf>
    <xf numFmtId="44" fontId="63" fillId="0" borderId="2" xfId="1" applyFont="1" applyFill="1" applyBorder="1"/>
    <xf numFmtId="0" fontId="25" fillId="0" borderId="0" xfId="0" applyFont="1" applyAlignment="1">
      <alignment horizontal="center"/>
    </xf>
    <xf numFmtId="166" fontId="59" fillId="0" borderId="0" xfId="6" applyNumberFormat="1" applyFill="1" applyAlignment="1" applyProtection="1"/>
    <xf numFmtId="44" fontId="59" fillId="0" borderId="0" xfId="6" applyNumberFormat="1" applyFill="1" applyAlignment="1" applyProtection="1"/>
    <xf numFmtId="4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44" fontId="29" fillId="0" borderId="0" xfId="0" applyNumberFormat="1" applyFont="1"/>
    <xf numFmtId="44" fontId="5" fillId="0" borderId="44" xfId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3" fillId="0" borderId="0" xfId="3" applyFont="1" applyFill="1" applyBorder="1"/>
    <xf numFmtId="4" fontId="5" fillId="0" borderId="41" xfId="0" applyNumberFormat="1" applyFont="1" applyBorder="1"/>
    <xf numFmtId="0" fontId="5" fillId="0" borderId="14" xfId="0" applyFont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44" fontId="43" fillId="0" borderId="0" xfId="3" applyNumberFormat="1" applyFont="1" applyFill="1" applyBorder="1"/>
    <xf numFmtId="0" fontId="28" fillId="4" borderId="0" xfId="0" applyFont="1" applyFill="1" applyBorder="1" applyAlignment="1">
      <alignment horizontal="left"/>
    </xf>
    <xf numFmtId="0" fontId="28" fillId="4" borderId="0" xfId="0" applyFont="1" applyFill="1" applyBorder="1"/>
    <xf numFmtId="44" fontId="28" fillId="4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ual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76199</xdr:colOff>
      <xdr:row>0</xdr:row>
      <xdr:rowOff>66675</xdr:rowOff>
    </xdr:from>
    <xdr:to>
      <xdr:col>11</xdr:col>
      <xdr:colOff>712612</xdr:colOff>
      <xdr:row>3</xdr:row>
      <xdr:rowOff>66675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010649" y="66675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639588</xdr:colOff>
      <xdr:row>4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991600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60324</xdr:colOff>
      <xdr:row>2</xdr:row>
      <xdr:rowOff>88900</xdr:rowOff>
    </xdr:from>
    <xdr:to>
      <xdr:col>6</xdr:col>
      <xdr:colOff>123825</xdr:colOff>
      <xdr:row>5</xdr:row>
      <xdr:rowOff>98425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4870449" y="517525"/>
          <a:ext cx="1857376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1838326</xdr:colOff>
      <xdr:row>1</xdr:row>
      <xdr:rowOff>76200</xdr:rowOff>
    </xdr:from>
    <xdr:to>
      <xdr:col>9</xdr:col>
      <xdr:colOff>685800</xdr:colOff>
      <xdr:row>4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6343651" y="266700"/>
          <a:ext cx="228599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0</xdr:rowOff>
    </xdr:from>
    <xdr:to>
      <xdr:col>12</xdr:col>
      <xdr:colOff>950738</xdr:colOff>
      <xdr:row>4</xdr:row>
      <xdr:rowOff>9525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658225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57150</xdr:rowOff>
    </xdr:from>
    <xdr:to>
      <xdr:col>12</xdr:col>
      <xdr:colOff>274463</xdr:colOff>
      <xdr:row>3</xdr:row>
      <xdr:rowOff>57150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477375" y="571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47625</xdr:rowOff>
    </xdr:from>
    <xdr:to>
      <xdr:col>12</xdr:col>
      <xdr:colOff>339725</xdr:colOff>
      <xdr:row>2</xdr:row>
      <xdr:rowOff>171450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5625" t="26074" r="13594" b="30664"/>
        <a:stretch>
          <a:fillRect/>
        </a:stretch>
      </xdr:blipFill>
      <xdr:spPr bwMode="auto">
        <a:xfrm>
          <a:off x="10506075" y="47625"/>
          <a:ext cx="120967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Data/Local/ARCHIVO%20DEL%20ACTIVO%20FIJO%20CNE/ACTIVO%20FIJO%20INSTITUCIONAL/CRUCE%20ACTIVO%20FIJO%20X%20DONACIONES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AppData/Local/ARCHIVO%20DEL%20ACTIVO%20FIJO%20CNE/DEPRECIACION%20DEL%20ACTIVO%20FIJO%20INSTITUCIONAL/DEPRECIACION%202014/DEPRECIACION%20Y%20AMORTIZACION%20AL%2030-06-2014.xlsx" TargetMode="External"/><Relationship Id="rId4" Type="http://schemas.openxmlformats.org/officeDocument/2006/relationships/hyperlink" Target="../../../../AppData/Local/ARCHIVO%20DEL%20ACTIVO%20FIJO%20CNE/ACTIVO%20FIJO%20INSTITUCIONAL/CRUCE%20A%20DICIEMBRE%202014/CRUCE%20ACTIVO%20FIJO%20X%20COMPRAS%20%20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N69"/>
  <sheetViews>
    <sheetView showGridLines="0" tabSelected="1" workbookViewId="0">
      <selection activeCell="F55" sqref="F55"/>
    </sheetView>
  </sheetViews>
  <sheetFormatPr baseColWidth="10" defaultRowHeight="1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2:13" ht="19.5">
      <c r="B1" s="387" t="s">
        <v>246</v>
      </c>
      <c r="C1" s="387"/>
      <c r="D1" s="387"/>
      <c r="E1" s="387"/>
      <c r="F1" s="387"/>
      <c r="G1" s="387"/>
      <c r="H1" s="387"/>
      <c r="I1" s="387"/>
      <c r="J1" s="353"/>
      <c r="K1" s="353"/>
      <c r="L1" s="353"/>
    </row>
    <row r="2" spans="2:13">
      <c r="B2" s="388" t="s">
        <v>242</v>
      </c>
      <c r="C2" s="388"/>
      <c r="D2" s="388"/>
      <c r="E2" s="388"/>
      <c r="F2" s="388"/>
      <c r="G2" s="388"/>
      <c r="H2" s="388"/>
      <c r="I2" s="388"/>
      <c r="J2" s="354"/>
      <c r="K2" s="354"/>
      <c r="L2" s="354"/>
    </row>
    <row r="3" spans="2:13" ht="16.5">
      <c r="B3" s="389" t="s">
        <v>287</v>
      </c>
      <c r="C3" s="389"/>
      <c r="D3" s="389"/>
      <c r="E3" s="389"/>
      <c r="F3" s="389"/>
      <c r="G3" s="389"/>
      <c r="H3" s="389"/>
      <c r="I3" s="389"/>
      <c r="J3" s="355"/>
      <c r="K3" s="355"/>
      <c r="L3" s="355"/>
    </row>
    <row r="4" spans="2:13" ht="15.75" thickBot="1">
      <c r="B4" s="13"/>
      <c r="C4" s="386"/>
      <c r="D4" s="386"/>
      <c r="E4" s="386"/>
      <c r="F4" s="386"/>
      <c r="G4" s="386"/>
      <c r="H4" s="386"/>
      <c r="I4" s="386"/>
      <c r="J4" s="50"/>
      <c r="K4" s="13"/>
      <c r="L4" s="13"/>
    </row>
    <row r="5" spans="2:13" ht="16.5" thickTop="1" thickBot="1">
      <c r="B5" s="164" t="s">
        <v>92</v>
      </c>
      <c r="C5" s="164" t="s">
        <v>0</v>
      </c>
      <c r="D5" s="164"/>
      <c r="E5" s="164" t="s">
        <v>91</v>
      </c>
      <c r="F5" s="164" t="s">
        <v>1</v>
      </c>
      <c r="G5" s="55"/>
      <c r="H5" s="164" t="s">
        <v>92</v>
      </c>
      <c r="I5" s="164" t="s">
        <v>0</v>
      </c>
      <c r="J5" s="164"/>
      <c r="K5" s="164" t="s">
        <v>91</v>
      </c>
      <c r="L5" s="164" t="s">
        <v>1</v>
      </c>
    </row>
    <row r="6" spans="2:13" ht="17.25" thickTop="1" thickBot="1">
      <c r="B6" s="84">
        <v>2</v>
      </c>
      <c r="C6" s="88" t="s">
        <v>2</v>
      </c>
      <c r="D6" s="85"/>
      <c r="E6" s="86"/>
      <c r="F6" s="86"/>
      <c r="G6" s="87"/>
      <c r="H6" s="84">
        <v>4</v>
      </c>
      <c r="I6" s="88" t="s">
        <v>3</v>
      </c>
      <c r="J6" s="88"/>
      <c r="K6" s="85"/>
      <c r="L6" s="85"/>
    </row>
    <row r="7" spans="2:13" ht="16.5" thickTop="1" thickBot="1">
      <c r="B7" s="232">
        <v>21</v>
      </c>
      <c r="C7" s="233" t="s">
        <v>103</v>
      </c>
      <c r="D7" s="233"/>
      <c r="E7" s="234"/>
      <c r="F7" s="234">
        <f>SUM(E8:E21)</f>
        <v>43349.58</v>
      </c>
      <c r="G7" s="235"/>
      <c r="H7" s="232">
        <v>41</v>
      </c>
      <c r="I7" s="233" t="s">
        <v>109</v>
      </c>
      <c r="J7" s="234"/>
      <c r="K7" s="234"/>
      <c r="L7" s="299">
        <f>SUM(K8:K15)</f>
        <v>40349.579999999994</v>
      </c>
    </row>
    <row r="8" spans="2:13" ht="15.95" customHeight="1">
      <c r="B8" s="94">
        <v>211</v>
      </c>
      <c r="C8" s="95" t="s">
        <v>88</v>
      </c>
      <c r="D8" s="95"/>
      <c r="E8" s="93">
        <f>D10+D11+D13+D12</f>
        <v>10406.299999999999</v>
      </c>
      <c r="G8" s="64"/>
      <c r="H8" s="94">
        <v>412</v>
      </c>
      <c r="I8" s="95" t="s">
        <v>110</v>
      </c>
      <c r="J8" s="95"/>
      <c r="K8" s="93">
        <f>SUM(J9:J11)</f>
        <v>1595.77</v>
      </c>
    </row>
    <row r="9" spans="2:13" ht="15.95" customHeight="1">
      <c r="B9" s="70">
        <v>21109</v>
      </c>
      <c r="C9" s="68" t="s">
        <v>4</v>
      </c>
      <c r="D9" s="68"/>
      <c r="E9" s="71"/>
      <c r="F9" s="68"/>
      <c r="G9" s="64"/>
      <c r="H9" s="311">
        <v>41201</v>
      </c>
      <c r="I9" s="68" t="s">
        <v>282</v>
      </c>
      <c r="J9" s="74">
        <v>0</v>
      </c>
      <c r="L9" s="67"/>
    </row>
    <row r="10" spans="2:13" ht="15.95" customHeight="1">
      <c r="B10" s="65">
        <v>21109001</v>
      </c>
      <c r="C10" s="91" t="s">
        <v>93</v>
      </c>
      <c r="D10" s="62">
        <v>10079.15</v>
      </c>
      <c r="E10" s="67"/>
      <c r="F10" s="71"/>
      <c r="G10" s="64"/>
      <c r="H10" s="330">
        <v>41201</v>
      </c>
      <c r="I10" s="68" t="s">
        <v>228</v>
      </c>
      <c r="J10" s="74">
        <v>1362</v>
      </c>
      <c r="L10" s="67"/>
    </row>
    <row r="11" spans="2:13" ht="15.95" customHeight="1">
      <c r="B11" s="65">
        <v>21109001</v>
      </c>
      <c r="C11" s="91" t="s">
        <v>94</v>
      </c>
      <c r="D11" s="62">
        <v>304.47000000000003</v>
      </c>
      <c r="E11" s="67"/>
      <c r="F11" s="71"/>
      <c r="G11" s="64"/>
      <c r="H11" s="70">
        <v>41254</v>
      </c>
      <c r="I11" s="68" t="s">
        <v>81</v>
      </c>
      <c r="J11" s="72">
        <v>233.77</v>
      </c>
      <c r="L11" s="14"/>
      <c r="M11" s="105"/>
    </row>
    <row r="12" spans="2:13" ht="15.95" customHeight="1">
      <c r="B12" s="65">
        <v>21109001</v>
      </c>
      <c r="C12" s="91" t="s">
        <v>95</v>
      </c>
      <c r="D12" s="134">
        <v>0</v>
      </c>
      <c r="E12" s="67"/>
      <c r="F12" s="71"/>
      <c r="G12" s="64"/>
      <c r="L12" s="14"/>
    </row>
    <row r="13" spans="2:13" ht="15.95" customHeight="1">
      <c r="B13" s="65">
        <v>21109001</v>
      </c>
      <c r="C13" s="91" t="s">
        <v>233</v>
      </c>
      <c r="D13" s="79">
        <v>22.68</v>
      </c>
      <c r="E13" s="67"/>
      <c r="F13" s="71"/>
      <c r="G13" s="64"/>
      <c r="L13" s="14"/>
    </row>
    <row r="14" spans="2:13" ht="15.95" customHeight="1">
      <c r="B14" s="330"/>
      <c r="C14" s="68"/>
      <c r="D14" s="74"/>
      <c r="E14" s="67"/>
      <c r="F14" s="71"/>
      <c r="G14" s="64"/>
      <c r="L14" s="14"/>
    </row>
    <row r="15" spans="2:13" ht="15.95" customHeight="1">
      <c r="B15" s="94">
        <v>21151</v>
      </c>
      <c r="C15" s="95" t="s">
        <v>227</v>
      </c>
      <c r="D15" s="97"/>
      <c r="E15" s="98">
        <v>1339.32</v>
      </c>
      <c r="F15" s="71"/>
      <c r="G15" s="64"/>
      <c r="H15" s="94">
        <v>413</v>
      </c>
      <c r="I15" s="95" t="s">
        <v>112</v>
      </c>
      <c r="J15" s="95"/>
      <c r="K15" s="98">
        <f>SUM(J16:J19)</f>
        <v>38753.81</v>
      </c>
    </row>
    <row r="16" spans="2:13" ht="15.95" customHeight="1">
      <c r="B16" s="330"/>
      <c r="C16" s="68"/>
      <c r="D16" s="73"/>
      <c r="E16" s="67"/>
      <c r="F16" s="71"/>
      <c r="G16" s="64"/>
      <c r="H16" s="70">
        <v>41351</v>
      </c>
      <c r="I16" s="68" t="s">
        <v>15</v>
      </c>
      <c r="J16" s="69">
        <v>32201.79</v>
      </c>
      <c r="K16" s="105"/>
    </row>
    <row r="17" spans="2:12" ht="15.95" customHeight="1">
      <c r="B17" s="94">
        <v>212</v>
      </c>
      <c r="C17" s="95" t="s">
        <v>89</v>
      </c>
      <c r="D17" s="97"/>
      <c r="E17" s="98">
        <f>SUM(D18)</f>
        <v>3000</v>
      </c>
      <c r="G17" s="64"/>
      <c r="H17" s="70">
        <v>41354</v>
      </c>
      <c r="I17" s="68" t="s">
        <v>111</v>
      </c>
      <c r="J17" s="69">
        <v>5362.64</v>
      </c>
      <c r="L17" s="67"/>
    </row>
    <row r="18" spans="2:12" ht="15.95" customHeight="1">
      <c r="B18" s="70">
        <v>21201</v>
      </c>
      <c r="C18" s="68" t="s">
        <v>11</v>
      </c>
      <c r="D18" s="75">
        <v>3000</v>
      </c>
      <c r="E18" s="71"/>
      <c r="G18" s="64"/>
      <c r="H18" s="70">
        <v>41355</v>
      </c>
      <c r="I18" s="68" t="s">
        <v>58</v>
      </c>
      <c r="J18" s="74">
        <v>0</v>
      </c>
      <c r="L18" s="68"/>
    </row>
    <row r="19" spans="2:12" ht="15.95" customHeight="1">
      <c r="B19" s="70"/>
      <c r="C19" s="68"/>
      <c r="D19" s="69"/>
      <c r="E19" s="71"/>
      <c r="G19" s="64"/>
      <c r="H19" s="70">
        <v>41361</v>
      </c>
      <c r="I19" s="68" t="s">
        <v>26</v>
      </c>
      <c r="J19" s="72">
        <v>1189.3800000000001</v>
      </c>
      <c r="L19" s="71"/>
    </row>
    <row r="20" spans="2:12" ht="15.95" customHeight="1">
      <c r="B20" s="94">
        <v>213</v>
      </c>
      <c r="C20" s="95" t="s">
        <v>90</v>
      </c>
      <c r="D20" s="96"/>
      <c r="E20" s="93">
        <f>SUM(D21:D22)</f>
        <v>28603.96</v>
      </c>
      <c r="G20" s="64"/>
      <c r="L20" s="71"/>
    </row>
    <row r="21" spans="2:12" ht="15.95" customHeight="1">
      <c r="B21" s="70">
        <v>21316</v>
      </c>
      <c r="C21" s="68" t="s">
        <v>65</v>
      </c>
      <c r="D21" s="74">
        <v>28603.96</v>
      </c>
      <c r="F21" s="71"/>
      <c r="G21" s="64"/>
    </row>
    <row r="22" spans="2:12" ht="15.95" customHeight="1">
      <c r="B22" s="369">
        <v>21322</v>
      </c>
      <c r="C22" s="68" t="s">
        <v>279</v>
      </c>
      <c r="D22" s="72">
        <v>0</v>
      </c>
      <c r="F22" s="71"/>
      <c r="G22" s="64"/>
    </row>
    <row r="23" spans="2:12" ht="15.95" customHeight="1">
      <c r="G23" s="64"/>
    </row>
    <row r="24" spans="2:12" ht="15.75" thickBot="1">
      <c r="B24" s="318">
        <v>22</v>
      </c>
      <c r="C24" s="319" t="s">
        <v>104</v>
      </c>
      <c r="D24" s="319"/>
      <c r="E24" s="320"/>
      <c r="F24" s="320">
        <f>SUM(E25:E32)</f>
        <v>24309.910000000003</v>
      </c>
      <c r="G24" s="235"/>
      <c r="H24" s="319">
        <v>42</v>
      </c>
      <c r="I24" s="319" t="s">
        <v>113</v>
      </c>
      <c r="J24" s="320"/>
      <c r="K24" s="320"/>
      <c r="L24" s="321">
        <f>SUM(K26)</f>
        <v>0</v>
      </c>
    </row>
    <row r="25" spans="2:12" ht="15.95" customHeight="1">
      <c r="B25" s="94">
        <v>225</v>
      </c>
      <c r="C25" s="95" t="s">
        <v>208</v>
      </c>
      <c r="D25" s="95"/>
      <c r="E25" s="93">
        <f>SUM(D26)</f>
        <v>0</v>
      </c>
      <c r="F25" s="312"/>
      <c r="G25" s="235"/>
      <c r="H25" s="313"/>
      <c r="I25" s="313"/>
      <c r="J25" s="316"/>
      <c r="K25" s="316"/>
      <c r="L25" s="317"/>
    </row>
    <row r="26" spans="2:12" ht="15.95" customHeight="1">
      <c r="B26" s="65">
        <v>22551</v>
      </c>
      <c r="C26" s="91" t="s">
        <v>209</v>
      </c>
      <c r="D26" s="79">
        <v>0</v>
      </c>
      <c r="E26" s="63"/>
      <c r="F26" s="312"/>
      <c r="G26" s="235"/>
      <c r="H26" s="94">
        <v>424</v>
      </c>
      <c r="I26" s="95" t="s">
        <v>114</v>
      </c>
      <c r="J26" s="95"/>
      <c r="K26" s="98">
        <f>SUM(J27)</f>
        <v>0</v>
      </c>
      <c r="L26" s="317"/>
    </row>
    <row r="27" spans="2:12" ht="15.95" customHeight="1">
      <c r="B27" s="314"/>
      <c r="C27" s="315"/>
      <c r="D27" s="315"/>
      <c r="E27" s="312"/>
      <c r="F27" s="312"/>
      <c r="G27" s="235"/>
      <c r="H27" s="70">
        <v>42451</v>
      </c>
      <c r="I27" s="68" t="s">
        <v>64</v>
      </c>
      <c r="J27" s="72">
        <v>0</v>
      </c>
      <c r="L27" s="317"/>
    </row>
    <row r="28" spans="2:12" ht="15.95" customHeight="1">
      <c r="B28" s="94">
        <v>226</v>
      </c>
      <c r="C28" s="95" t="s">
        <v>98</v>
      </c>
      <c r="D28" s="95"/>
      <c r="E28" s="93">
        <f>D29+D30+D31+D32</f>
        <v>24309.910000000003</v>
      </c>
      <c r="G28" s="64"/>
    </row>
    <row r="29" spans="2:12" ht="15.95" customHeight="1">
      <c r="B29" s="65">
        <v>22605</v>
      </c>
      <c r="C29" s="91" t="s">
        <v>236</v>
      </c>
      <c r="D29" s="74">
        <v>43859.38</v>
      </c>
      <c r="E29" s="63"/>
      <c r="G29" s="64"/>
    </row>
    <row r="30" spans="2:12" ht="15.95" customHeight="1">
      <c r="B30" s="65">
        <v>22609</v>
      </c>
      <c r="C30" s="91" t="s">
        <v>270</v>
      </c>
      <c r="D30" s="74">
        <v>1527.62</v>
      </c>
      <c r="E30" s="63"/>
      <c r="G30" s="64"/>
    </row>
    <row r="31" spans="2:12" ht="15.95" customHeight="1">
      <c r="B31" s="65">
        <v>22615</v>
      </c>
      <c r="C31" s="91" t="s">
        <v>99</v>
      </c>
      <c r="D31" s="74">
        <v>65174.91</v>
      </c>
      <c r="E31" s="63"/>
      <c r="G31" s="64"/>
    </row>
    <row r="32" spans="2:12" ht="15.95" customHeight="1">
      <c r="B32" s="65">
        <v>22699</v>
      </c>
      <c r="C32" s="91" t="s">
        <v>100</v>
      </c>
      <c r="D32" s="74">
        <v>-86252</v>
      </c>
      <c r="E32" s="62"/>
      <c r="F32" s="63"/>
      <c r="G32" s="64"/>
      <c r="L32" s="71"/>
    </row>
    <row r="33" spans="2:13">
      <c r="G33" s="64"/>
    </row>
    <row r="34" spans="2:13" ht="15.75" thickBot="1">
      <c r="B34" s="232">
        <v>23</v>
      </c>
      <c r="C34" s="233" t="s">
        <v>105</v>
      </c>
      <c r="D34" s="233"/>
      <c r="E34" s="234"/>
      <c r="F34" s="234">
        <f>SUM(E35)</f>
        <v>4274.2</v>
      </c>
      <c r="G34" s="235"/>
      <c r="H34" s="233">
        <v>81</v>
      </c>
      <c r="I34" s="233" t="s">
        <v>115</v>
      </c>
      <c r="J34" s="234"/>
      <c r="K34" s="234"/>
      <c r="L34" s="300">
        <f>SUM(K35)</f>
        <v>229928.58000000002</v>
      </c>
      <c r="M34" s="90"/>
    </row>
    <row r="35" spans="2:13" ht="15.95" customHeight="1">
      <c r="B35" s="94">
        <v>231</v>
      </c>
      <c r="C35" s="95" t="s">
        <v>101</v>
      </c>
      <c r="D35" s="95"/>
      <c r="E35" s="93">
        <f>SUM(D36:D42)</f>
        <v>4274.2</v>
      </c>
      <c r="G35" s="64"/>
      <c r="H35" s="94">
        <v>811</v>
      </c>
      <c r="I35" s="95" t="s">
        <v>116</v>
      </c>
      <c r="J35" s="95"/>
      <c r="K35" s="93">
        <f>SUM(J36:J42)</f>
        <v>229928.58000000002</v>
      </c>
      <c r="M35" s="106"/>
    </row>
    <row r="36" spans="2:13" ht="15.95" customHeight="1">
      <c r="B36" s="70">
        <v>23101</v>
      </c>
      <c r="C36" s="68" t="s">
        <v>143</v>
      </c>
      <c r="D36" s="69">
        <v>533.28</v>
      </c>
      <c r="F36" s="71"/>
      <c r="G36" s="64"/>
      <c r="H36" s="70">
        <v>81103</v>
      </c>
      <c r="I36" s="68" t="s">
        <v>75</v>
      </c>
      <c r="J36" s="74">
        <v>106473.53</v>
      </c>
      <c r="L36" s="67"/>
    </row>
    <row r="37" spans="2:13" ht="15.95" customHeight="1">
      <c r="B37" s="156">
        <v>23103</v>
      </c>
      <c r="C37" s="68" t="s">
        <v>67</v>
      </c>
      <c r="D37" s="69">
        <v>19.399999999999999</v>
      </c>
      <c r="F37" s="71"/>
      <c r="G37" s="64"/>
      <c r="H37" s="156"/>
      <c r="I37" s="68"/>
      <c r="J37" s="74"/>
      <c r="L37" s="67"/>
    </row>
    <row r="38" spans="2:13" ht="15.95" customHeight="1">
      <c r="B38" s="70">
        <v>23105</v>
      </c>
      <c r="C38" s="68" t="s">
        <v>20</v>
      </c>
      <c r="D38" s="74">
        <v>2072.56</v>
      </c>
      <c r="F38" s="71"/>
      <c r="G38" s="64"/>
      <c r="H38" s="70">
        <v>81107</v>
      </c>
      <c r="I38" s="68" t="s">
        <v>80</v>
      </c>
      <c r="J38" s="74">
        <v>62417</v>
      </c>
      <c r="L38" s="71"/>
    </row>
    <row r="39" spans="2:13" ht="15.95" customHeight="1">
      <c r="B39" s="70">
        <v>23109</v>
      </c>
      <c r="C39" s="68" t="s">
        <v>49</v>
      </c>
      <c r="D39" s="74">
        <v>0</v>
      </c>
      <c r="F39" s="71"/>
      <c r="G39" s="64"/>
      <c r="L39" s="68"/>
    </row>
    <row r="40" spans="2:13" ht="15.95" customHeight="1">
      <c r="B40" s="70">
        <v>23113</v>
      </c>
      <c r="C40" s="68" t="s">
        <v>19</v>
      </c>
      <c r="D40" s="74">
        <v>1269.5999999999999</v>
      </c>
      <c r="F40" s="71"/>
      <c r="G40" s="64"/>
      <c r="H40" s="70">
        <v>81109</v>
      </c>
      <c r="I40" s="68" t="s">
        <v>32</v>
      </c>
      <c r="J40" s="74">
        <v>71364.320000000007</v>
      </c>
      <c r="L40" s="68"/>
    </row>
    <row r="41" spans="2:13" ht="15.95" customHeight="1">
      <c r="B41" s="70">
        <v>23115</v>
      </c>
      <c r="C41" s="68" t="s">
        <v>23</v>
      </c>
      <c r="D41" s="74">
        <v>379.36</v>
      </c>
      <c r="F41" s="71"/>
      <c r="G41" s="64"/>
      <c r="H41" s="229"/>
      <c r="I41" s="68"/>
      <c r="J41" s="74"/>
      <c r="L41" s="68"/>
    </row>
    <row r="42" spans="2:13" ht="15.95" customHeight="1">
      <c r="B42" s="229">
        <v>23117</v>
      </c>
      <c r="C42" s="68" t="s">
        <v>166</v>
      </c>
      <c r="D42" s="73">
        <v>0</v>
      </c>
      <c r="F42" s="71"/>
      <c r="G42" s="64"/>
      <c r="H42" s="153">
        <v>81111</v>
      </c>
      <c r="I42" s="68" t="s">
        <v>141</v>
      </c>
      <c r="J42" s="72">
        <v>-10326.27</v>
      </c>
      <c r="L42" s="68"/>
    </row>
    <row r="43" spans="2:13" ht="16.5">
      <c r="B43" s="70"/>
      <c r="C43" s="68"/>
      <c r="D43" s="73"/>
      <c r="F43" s="71"/>
      <c r="G43" s="64"/>
      <c r="K43" s="68"/>
      <c r="L43" s="68"/>
    </row>
    <row r="44" spans="2:13" ht="15.75" thickBot="1">
      <c r="B44" s="232">
        <v>24</v>
      </c>
      <c r="C44" s="233" t="s">
        <v>106</v>
      </c>
      <c r="D44" s="233"/>
      <c r="E44" s="234"/>
      <c r="F44" s="234">
        <f>SUM(E45)</f>
        <v>149444.54999999999</v>
      </c>
      <c r="G44" s="56"/>
      <c r="H44" s="235"/>
      <c r="I44" s="374"/>
      <c r="J44" s="374"/>
      <c r="K44" s="312"/>
      <c r="L44" s="312"/>
    </row>
    <row r="45" spans="2:13" ht="15.95" customHeight="1">
      <c r="B45" s="94">
        <v>241</v>
      </c>
      <c r="C45" s="95" t="s">
        <v>102</v>
      </c>
      <c r="D45" s="99"/>
      <c r="E45" s="93">
        <f>SUM(D46:D48)</f>
        <v>149444.54999999999</v>
      </c>
      <c r="G45" s="64"/>
    </row>
    <row r="46" spans="2:13" ht="15.95" customHeight="1">
      <c r="B46" s="70">
        <v>24117</v>
      </c>
      <c r="C46" s="68" t="s">
        <v>22</v>
      </c>
      <c r="D46" s="69">
        <v>83038.52</v>
      </c>
      <c r="F46" s="71"/>
      <c r="G46" s="64"/>
    </row>
    <row r="47" spans="2:13" ht="15.95" customHeight="1">
      <c r="B47" s="70">
        <v>24119</v>
      </c>
      <c r="C47" s="68" t="s">
        <v>198</v>
      </c>
      <c r="D47" s="74">
        <v>260184.59</v>
      </c>
      <c r="F47" s="71"/>
      <c r="G47" s="64"/>
    </row>
    <row r="48" spans="2:13" ht="15.95" customHeight="1">
      <c r="B48" s="70">
        <v>24199</v>
      </c>
      <c r="C48" s="68" t="s">
        <v>54</v>
      </c>
      <c r="D48" s="72">
        <v>-193778.56</v>
      </c>
      <c r="F48" s="71"/>
      <c r="G48" s="64"/>
      <c r="H48" s="70"/>
      <c r="I48" s="68"/>
      <c r="J48" s="68"/>
      <c r="K48" s="74"/>
      <c r="L48" s="68"/>
    </row>
    <row r="49" spans="2:14">
      <c r="B49" s="70"/>
      <c r="C49" s="68"/>
      <c r="D49" s="74"/>
      <c r="F49" s="71"/>
      <c r="G49" s="64"/>
      <c r="H49" s="70"/>
      <c r="I49" s="68"/>
      <c r="J49" s="68"/>
      <c r="K49" s="68"/>
      <c r="L49" s="68"/>
    </row>
    <row r="50" spans="2:14" ht="15.75" thickBot="1">
      <c r="B50" s="232">
        <v>25</v>
      </c>
      <c r="C50" s="233" t="s">
        <v>283</v>
      </c>
      <c r="D50" s="233"/>
      <c r="E50" s="234"/>
      <c r="F50" s="234">
        <f>SUM(E51)</f>
        <v>0</v>
      </c>
      <c r="G50" s="56"/>
      <c r="H50" s="232"/>
      <c r="I50" s="233" t="s">
        <v>117</v>
      </c>
      <c r="J50" s="233"/>
      <c r="K50" s="234"/>
      <c r="L50" s="234">
        <v>-48899.92</v>
      </c>
    </row>
    <row r="51" spans="2:14" ht="15.95" customHeight="1">
      <c r="B51" s="94">
        <v>252</v>
      </c>
      <c r="C51" s="95" t="s">
        <v>284</v>
      </c>
      <c r="D51" s="99"/>
      <c r="E51" s="93">
        <f>SUM(D52:D54)</f>
        <v>0</v>
      </c>
      <c r="G51" s="64"/>
    </row>
    <row r="52" spans="2:14" ht="15.95" customHeight="1">
      <c r="B52" s="372">
        <v>25243</v>
      </c>
      <c r="C52" s="68" t="s">
        <v>285</v>
      </c>
      <c r="D52" s="69">
        <v>0</v>
      </c>
      <c r="F52" s="71"/>
      <c r="G52" s="64"/>
    </row>
    <row r="53" spans="2:14" ht="15.95" customHeight="1">
      <c r="B53" s="372">
        <v>25283</v>
      </c>
      <c r="C53" s="68" t="s">
        <v>99</v>
      </c>
      <c r="D53" s="74">
        <v>0</v>
      </c>
      <c r="F53" s="71"/>
      <c r="G53" s="64"/>
    </row>
    <row r="54" spans="2:14" ht="15.95" customHeight="1" thickBot="1">
      <c r="B54" s="372"/>
      <c r="C54" s="68"/>
      <c r="D54" s="72"/>
      <c r="F54" s="71"/>
      <c r="G54" s="64"/>
      <c r="H54" s="372"/>
      <c r="I54" s="68"/>
      <c r="J54" s="68"/>
      <c r="K54" s="74"/>
      <c r="L54" s="68"/>
    </row>
    <row r="55" spans="2:14" ht="18" thickTop="1" thickBot="1">
      <c r="B55" s="248"/>
      <c r="C55" s="243" t="s">
        <v>5</v>
      </c>
      <c r="D55" s="243"/>
      <c r="E55" s="244"/>
      <c r="F55" s="241">
        <f>+F7+F24+F34+F44+F50</f>
        <v>221378.24</v>
      </c>
      <c r="G55" s="249"/>
      <c r="H55" s="250"/>
      <c r="I55" s="243" t="s">
        <v>6</v>
      </c>
      <c r="J55" s="243"/>
      <c r="K55" s="244"/>
      <c r="L55" s="241">
        <f>SUM(L7:L50)</f>
        <v>221378.24000000005</v>
      </c>
      <c r="M55" s="34"/>
      <c r="N55" s="34"/>
    </row>
    <row r="56" spans="2:14" ht="15.75" thickTop="1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>
      <c r="B59" s="232">
        <v>95</v>
      </c>
      <c r="C59" s="233" t="s">
        <v>107</v>
      </c>
      <c r="D59" s="233"/>
      <c r="E59" s="233"/>
      <c r="F59" s="234">
        <f>SUM(D61:D62)</f>
        <v>69272.58</v>
      </c>
      <c r="G59" s="111"/>
      <c r="H59" s="232">
        <v>96</v>
      </c>
      <c r="I59" s="233" t="s">
        <v>108</v>
      </c>
      <c r="J59" s="233"/>
      <c r="K59" s="233"/>
      <c r="L59" s="234">
        <f>+F59</f>
        <v>69272.58</v>
      </c>
    </row>
    <row r="60" spans="2:14">
      <c r="B60" s="65">
        <v>95106</v>
      </c>
      <c r="C60" s="68" t="s">
        <v>261</v>
      </c>
      <c r="D60" s="68"/>
      <c r="E60" s="134"/>
      <c r="F60" s="80"/>
      <c r="G60" s="64"/>
      <c r="H60" s="70">
        <v>96301</v>
      </c>
      <c r="I60" s="68" t="s">
        <v>262</v>
      </c>
      <c r="J60" s="68"/>
      <c r="K60" s="134"/>
      <c r="L60" s="62"/>
    </row>
    <row r="61" spans="2:14">
      <c r="B61" s="65"/>
      <c r="C61" s="68" t="s">
        <v>260</v>
      </c>
      <c r="D61" s="69">
        <v>20522.02</v>
      </c>
      <c r="E61" s="134"/>
      <c r="F61" s="80"/>
      <c r="G61" s="64"/>
      <c r="H61" s="350"/>
      <c r="I61" s="68"/>
      <c r="J61" s="69"/>
      <c r="K61" s="134"/>
      <c r="L61" s="62"/>
    </row>
    <row r="62" spans="2:14">
      <c r="B62" s="65"/>
      <c r="C62" s="68" t="s">
        <v>263</v>
      </c>
      <c r="D62" s="72">
        <v>48750.559999999998</v>
      </c>
      <c r="E62" s="134"/>
      <c r="F62" s="80"/>
      <c r="G62" s="64"/>
      <c r="H62" s="350"/>
      <c r="I62" s="68"/>
      <c r="J62" s="74"/>
      <c r="K62" s="134"/>
      <c r="L62" s="62"/>
    </row>
    <row r="63" spans="2:14" ht="15.75" thickBot="1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>
      <c r="B64" s="242"/>
      <c r="C64" s="243" t="s">
        <v>29</v>
      </c>
      <c r="D64" s="243"/>
      <c r="E64" s="244"/>
      <c r="F64" s="244">
        <f>SUM(F59:F63)</f>
        <v>69272.58</v>
      </c>
      <c r="G64" s="245"/>
      <c r="H64" s="246"/>
      <c r="I64" s="246" t="s">
        <v>30</v>
      </c>
      <c r="J64" s="246"/>
      <c r="K64" s="244"/>
      <c r="L64" s="247">
        <f>SUM(L59:L63)</f>
        <v>69272.58</v>
      </c>
    </row>
    <row r="65" spans="2:12" ht="15.75" thickTop="1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>
      <c r="B66" s="68"/>
      <c r="C66" s="68"/>
      <c r="D66" s="68"/>
      <c r="E66" s="68"/>
      <c r="F66" s="68"/>
      <c r="G66" s="68"/>
      <c r="H66" s="70"/>
      <c r="I66" s="68"/>
      <c r="J66" s="68"/>
      <c r="K66" s="78"/>
      <c r="L66" s="78"/>
    </row>
    <row r="67" spans="2:12">
      <c r="B67" s="68"/>
      <c r="C67" s="385" t="s">
        <v>84</v>
      </c>
      <c r="D67" s="385"/>
      <c r="E67" s="385"/>
      <c r="F67" s="57"/>
      <c r="G67" s="57"/>
      <c r="H67" s="57"/>
      <c r="I67" s="103" t="s">
        <v>85</v>
      </c>
      <c r="J67" s="103"/>
      <c r="K67" s="68"/>
      <c r="L67" s="68"/>
    </row>
    <row r="68" spans="2:12">
      <c r="B68" s="68"/>
      <c r="C68" s="384" t="s">
        <v>62</v>
      </c>
      <c r="D68" s="384"/>
      <c r="E68" s="384"/>
      <c r="F68" s="57"/>
      <c r="G68" s="57"/>
      <c r="H68" s="57"/>
      <c r="I68" s="363" t="s">
        <v>276</v>
      </c>
      <c r="J68" s="104"/>
      <c r="K68" s="68"/>
      <c r="L68" s="68"/>
    </row>
    <row r="69" spans="2:12">
      <c r="B69" s="68"/>
      <c r="C69" s="384" t="s">
        <v>211</v>
      </c>
      <c r="D69" s="384"/>
      <c r="E69" s="384"/>
      <c r="F69" s="57"/>
      <c r="G69" s="57"/>
      <c r="H69" s="57"/>
      <c r="I69" s="347" t="s">
        <v>258</v>
      </c>
      <c r="J69" s="104"/>
      <c r="K69" s="68"/>
      <c r="L69" s="68"/>
    </row>
  </sheetData>
  <mergeCells count="7">
    <mergeCell ref="C68:E68"/>
    <mergeCell ref="C69:E69"/>
    <mergeCell ref="C67:E67"/>
    <mergeCell ref="C4:I4"/>
    <mergeCell ref="B1:I1"/>
    <mergeCell ref="B2:I2"/>
    <mergeCell ref="B3:I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B1:N84"/>
  <sheetViews>
    <sheetView showGridLines="0" topLeftCell="D46" workbookViewId="0">
      <selection activeCell="J77" sqref="J77"/>
    </sheetView>
  </sheetViews>
  <sheetFormatPr baseColWidth="10" defaultRowHeight="1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1.28515625" customWidth="1"/>
    <col min="11" max="11" width="15" customWidth="1"/>
    <col min="12" max="12" width="19.28515625" customWidth="1"/>
  </cols>
  <sheetData>
    <row r="1" spans="2:14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9.5">
      <c r="B2" s="387" t="s">
        <v>246</v>
      </c>
      <c r="C2" s="387"/>
      <c r="D2" s="387"/>
      <c r="E2" s="387"/>
      <c r="F2" s="387"/>
      <c r="G2" s="387"/>
      <c r="H2" s="387"/>
      <c r="I2" s="387"/>
      <c r="J2" s="353"/>
      <c r="K2" s="353"/>
      <c r="L2" s="353"/>
    </row>
    <row r="3" spans="2:14">
      <c r="B3" s="388" t="s">
        <v>243</v>
      </c>
      <c r="C3" s="388"/>
      <c r="D3" s="388"/>
      <c r="E3" s="388"/>
      <c r="F3" s="388"/>
      <c r="G3" s="388"/>
      <c r="H3" s="388"/>
      <c r="I3" s="388"/>
      <c r="J3" s="354"/>
      <c r="K3" s="354"/>
      <c r="L3" s="354"/>
    </row>
    <row r="4" spans="2:14" ht="16.5">
      <c r="B4" s="389" t="s">
        <v>286</v>
      </c>
      <c r="C4" s="389"/>
      <c r="D4" s="389"/>
      <c r="E4" s="389"/>
      <c r="F4" s="389"/>
      <c r="G4" s="389"/>
      <c r="H4" s="389"/>
      <c r="I4" s="389"/>
      <c r="J4" s="355"/>
      <c r="K4" s="355"/>
      <c r="L4" s="355"/>
    </row>
    <row r="5" spans="2:14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2:14" ht="15.75" thickBot="1">
      <c r="B6" s="1"/>
      <c r="C6" s="1"/>
      <c r="D6" s="1"/>
      <c r="E6" s="1"/>
      <c r="F6" s="1"/>
      <c r="G6" s="1"/>
      <c r="H6" s="1"/>
      <c r="I6" s="1"/>
      <c r="J6" s="1"/>
      <c r="K6" s="1"/>
    </row>
    <row r="7" spans="2:14" ht="16.5" thickTop="1" thickBot="1">
      <c r="B7" s="164" t="s">
        <v>92</v>
      </c>
      <c r="C7" s="164" t="s">
        <v>0</v>
      </c>
      <c r="D7" s="164"/>
      <c r="E7" s="164" t="s">
        <v>91</v>
      </c>
      <c r="F7" s="164" t="s">
        <v>1</v>
      </c>
      <c r="G7" s="107"/>
      <c r="H7" s="164" t="s">
        <v>92</v>
      </c>
      <c r="I7" s="164" t="s">
        <v>0</v>
      </c>
      <c r="J7" s="164"/>
      <c r="K7" s="164" t="s">
        <v>91</v>
      </c>
      <c r="L7" s="164" t="s">
        <v>1</v>
      </c>
    </row>
    <row r="8" spans="2:14" ht="17.25" thickTop="1" thickBot="1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118</v>
      </c>
      <c r="J8" s="88"/>
      <c r="K8" s="85"/>
      <c r="L8" s="85"/>
    </row>
    <row r="9" spans="2:14" ht="15.75" thickTop="1">
      <c r="B9" s="2"/>
      <c r="C9" s="1"/>
      <c r="D9" s="1"/>
      <c r="E9" s="3"/>
      <c r="F9" s="3"/>
      <c r="G9" s="7"/>
      <c r="H9" s="1"/>
      <c r="I9" s="1"/>
      <c r="J9" s="1"/>
      <c r="K9" s="1"/>
    </row>
    <row r="10" spans="2:14" ht="18" customHeight="1" thickBot="1">
      <c r="B10" s="232">
        <v>833</v>
      </c>
      <c r="C10" s="233" t="s">
        <v>119</v>
      </c>
      <c r="D10" s="233"/>
      <c r="E10" s="234"/>
      <c r="F10" s="364">
        <f>SUM(E11:E29)</f>
        <v>477824.19</v>
      </c>
      <c r="G10" s="231"/>
      <c r="H10" s="232">
        <v>856</v>
      </c>
      <c r="I10" s="233" t="s">
        <v>124</v>
      </c>
      <c r="J10" s="233"/>
      <c r="K10" s="234"/>
      <c r="L10" s="234">
        <f>SUM(K11)</f>
        <v>594929.57999999996</v>
      </c>
    </row>
    <row r="11" spans="2:14" ht="18" customHeight="1">
      <c r="B11" s="94">
        <v>83301</v>
      </c>
      <c r="C11" s="95" t="s">
        <v>216</v>
      </c>
      <c r="D11" s="94"/>
      <c r="E11" s="112">
        <f>SUM(D12:D14)</f>
        <v>112785.8</v>
      </c>
      <c r="F11" s="60"/>
      <c r="G11" s="109"/>
      <c r="H11" s="94">
        <v>85605</v>
      </c>
      <c r="I11" s="94" t="s">
        <v>69</v>
      </c>
      <c r="J11" s="94"/>
      <c r="K11" s="112">
        <f>SUM(J12)</f>
        <v>594929.57999999996</v>
      </c>
      <c r="L11" s="60"/>
    </row>
    <row r="12" spans="2:14" ht="18" customHeight="1">
      <c r="B12" s="70">
        <v>83301001</v>
      </c>
      <c r="C12" s="68" t="s">
        <v>9</v>
      </c>
      <c r="D12" s="74">
        <v>109215.8</v>
      </c>
      <c r="F12" s="62"/>
      <c r="G12" s="76"/>
      <c r="H12" s="70">
        <v>85605896</v>
      </c>
      <c r="I12" s="68" t="s">
        <v>146</v>
      </c>
      <c r="J12" s="72">
        <v>594929.57999999996</v>
      </c>
      <c r="L12" s="68"/>
    </row>
    <row r="13" spans="2:14" ht="18" customHeight="1">
      <c r="B13" s="70">
        <v>83301003</v>
      </c>
      <c r="C13" s="68" t="s">
        <v>86</v>
      </c>
      <c r="D13" s="74">
        <v>0</v>
      </c>
      <c r="F13" s="62"/>
      <c r="G13" s="76"/>
      <c r="K13" s="78"/>
      <c r="L13" s="68"/>
    </row>
    <row r="14" spans="2:14" ht="18" customHeight="1" thickBot="1">
      <c r="B14" s="70">
        <v>83301007</v>
      </c>
      <c r="C14" s="68" t="s">
        <v>59</v>
      </c>
      <c r="D14" s="72">
        <v>3570</v>
      </c>
      <c r="F14" s="62"/>
      <c r="G14" s="76"/>
      <c r="H14" s="232">
        <v>857</v>
      </c>
      <c r="I14" s="233" t="s">
        <v>280</v>
      </c>
      <c r="J14" s="233"/>
      <c r="K14" s="234"/>
      <c r="L14" s="234">
        <f>SUM(K15:K22)</f>
        <v>0</v>
      </c>
    </row>
    <row r="15" spans="2:14" ht="18" customHeight="1">
      <c r="B15" s="70"/>
      <c r="C15" s="68"/>
      <c r="D15" s="68"/>
      <c r="E15" s="69"/>
      <c r="F15" s="62"/>
      <c r="G15" s="76"/>
      <c r="H15" s="94">
        <v>85703</v>
      </c>
      <c r="I15" s="94" t="s">
        <v>281</v>
      </c>
      <c r="J15" s="94"/>
      <c r="K15" s="112">
        <f>SUM(J16)</f>
        <v>0</v>
      </c>
      <c r="L15" s="60"/>
    </row>
    <row r="16" spans="2:14" ht="18" customHeight="1">
      <c r="B16" s="94">
        <v>83303</v>
      </c>
      <c r="C16" s="95" t="s">
        <v>8</v>
      </c>
      <c r="D16" s="94"/>
      <c r="E16" s="112">
        <f>SUM(D17:D19)</f>
        <v>330384.8</v>
      </c>
      <c r="G16" s="76"/>
      <c r="H16" s="305">
        <v>85703896</v>
      </c>
      <c r="I16" s="68" t="s">
        <v>144</v>
      </c>
      <c r="J16" s="72">
        <v>0</v>
      </c>
      <c r="L16" s="68"/>
      <c r="M16" s="46"/>
      <c r="N16" s="46"/>
    </row>
    <row r="17" spans="2:12" ht="18" customHeight="1">
      <c r="B17" s="323">
        <v>83303001</v>
      </c>
      <c r="C17" s="68" t="s">
        <v>9</v>
      </c>
      <c r="D17" s="74">
        <v>317091.8</v>
      </c>
      <c r="G17" s="76"/>
      <c r="H17" s="70"/>
      <c r="I17" s="68"/>
      <c r="J17" s="74"/>
      <c r="L17" s="68"/>
    </row>
    <row r="18" spans="2:12" ht="18" customHeight="1" thickBot="1">
      <c r="B18" s="323">
        <v>83303003</v>
      </c>
      <c r="C18" s="68" t="s">
        <v>86</v>
      </c>
      <c r="D18" s="74">
        <v>0</v>
      </c>
      <c r="G18" s="76"/>
      <c r="H18" s="232">
        <v>859</v>
      </c>
      <c r="I18" s="233" t="s">
        <v>190</v>
      </c>
      <c r="J18" s="233"/>
      <c r="K18" s="234"/>
      <c r="L18" s="234">
        <f>SUM(K19:K26)</f>
        <v>0</v>
      </c>
    </row>
    <row r="19" spans="2:12" ht="18" customHeight="1">
      <c r="B19" s="323">
        <v>83303006</v>
      </c>
      <c r="C19" s="68" t="s">
        <v>59</v>
      </c>
      <c r="D19" s="72">
        <v>13293</v>
      </c>
      <c r="G19" s="76"/>
      <c r="H19" s="94">
        <v>85955</v>
      </c>
      <c r="I19" s="94" t="s">
        <v>191</v>
      </c>
      <c r="J19" s="94"/>
      <c r="K19" s="112">
        <f>SUM(J20)</f>
        <v>0</v>
      </c>
      <c r="L19" s="60"/>
    </row>
    <row r="20" spans="2:12" ht="18" customHeight="1">
      <c r="G20" s="76"/>
      <c r="H20" s="369">
        <v>85955001</v>
      </c>
      <c r="I20" s="68" t="s">
        <v>217</v>
      </c>
      <c r="J20" s="72">
        <v>0</v>
      </c>
      <c r="L20" s="68"/>
    </row>
    <row r="21" spans="2:12" ht="18" customHeight="1">
      <c r="B21" s="94">
        <v>83307</v>
      </c>
      <c r="C21" s="95" t="s">
        <v>70</v>
      </c>
      <c r="D21" s="94"/>
      <c r="E21" s="112">
        <f>SUM(D22:D23)</f>
        <v>11415.07</v>
      </c>
      <c r="F21" s="60"/>
      <c r="G21" s="76"/>
      <c r="H21" s="165"/>
      <c r="I21" s="111"/>
      <c r="J21" s="111"/>
      <c r="K21" s="111"/>
      <c r="L21" s="166"/>
    </row>
    <row r="22" spans="2:12" ht="18" customHeight="1">
      <c r="B22" s="70">
        <v>83307001</v>
      </c>
      <c r="C22" s="68" t="s">
        <v>215</v>
      </c>
      <c r="D22" s="74">
        <v>3497.24</v>
      </c>
      <c r="F22" s="62"/>
      <c r="G22" s="76"/>
      <c r="H22" s="167"/>
      <c r="I22" s="167"/>
      <c r="J22" s="167"/>
      <c r="K22" s="168"/>
      <c r="L22" s="167"/>
    </row>
    <row r="23" spans="2:12" ht="18" customHeight="1">
      <c r="B23" s="323">
        <v>83307002</v>
      </c>
      <c r="C23" s="68" t="s">
        <v>10</v>
      </c>
      <c r="D23" s="72">
        <v>7917.83</v>
      </c>
      <c r="E23" s="69" t="s">
        <v>66</v>
      </c>
      <c r="F23" s="62"/>
      <c r="G23" s="76"/>
      <c r="H23" s="167"/>
      <c r="I23" s="167"/>
      <c r="J23" s="167"/>
      <c r="K23" s="168"/>
      <c r="L23" s="167"/>
    </row>
    <row r="24" spans="2:12" ht="18" customHeight="1">
      <c r="B24" s="323"/>
      <c r="C24" s="68"/>
      <c r="D24" s="68"/>
      <c r="E24" s="69"/>
      <c r="F24" s="62"/>
      <c r="G24" s="76"/>
      <c r="H24" s="169"/>
      <c r="I24" s="64"/>
      <c r="J24" s="134"/>
      <c r="K24" s="90"/>
      <c r="L24" s="64"/>
    </row>
    <row r="25" spans="2:12" ht="18" customHeight="1">
      <c r="B25" s="94">
        <v>83309</v>
      </c>
      <c r="C25" s="95" t="s">
        <v>71</v>
      </c>
      <c r="D25" s="94"/>
      <c r="E25" s="112">
        <f>SUM(D26:D27)</f>
        <v>23238.52</v>
      </c>
      <c r="F25" s="60"/>
      <c r="G25" s="76"/>
      <c r="H25" s="70"/>
      <c r="I25" s="68"/>
      <c r="J25" s="78"/>
      <c r="K25" s="78"/>
      <c r="L25" s="68"/>
    </row>
    <row r="26" spans="2:12" ht="18" customHeight="1">
      <c r="B26" s="70">
        <v>83309001</v>
      </c>
      <c r="C26" s="68" t="s">
        <v>215</v>
      </c>
      <c r="D26" s="74">
        <v>7448.83</v>
      </c>
      <c r="F26" s="62"/>
      <c r="G26" s="76"/>
      <c r="H26" s="70"/>
      <c r="I26" s="68"/>
      <c r="J26" s="78"/>
      <c r="K26" s="78"/>
      <c r="L26" s="68"/>
    </row>
    <row r="27" spans="2:12" ht="18" customHeight="1">
      <c r="B27" s="323">
        <v>83309002</v>
      </c>
      <c r="C27" s="68" t="s">
        <v>10</v>
      </c>
      <c r="D27" s="72">
        <v>15789.69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>
      <c r="B28" s="323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>
      <c r="B29" s="94">
        <v>83313</v>
      </c>
      <c r="C29" s="95" t="s">
        <v>87</v>
      </c>
      <c r="D29" s="94"/>
      <c r="E29" s="112">
        <f>SUM(D30)</f>
        <v>0</v>
      </c>
      <c r="F29" s="60"/>
      <c r="G29" s="76"/>
      <c r="H29" s="70"/>
      <c r="I29" s="68"/>
      <c r="J29" s="78"/>
      <c r="K29" s="78"/>
      <c r="L29" s="68"/>
    </row>
    <row r="30" spans="2:12" ht="18" customHeight="1">
      <c r="B30" s="70">
        <v>83313001</v>
      </c>
      <c r="C30" s="68" t="s">
        <v>277</v>
      </c>
      <c r="D30" s="72">
        <v>0</v>
      </c>
      <c r="F30" s="69"/>
      <c r="G30" s="76"/>
      <c r="H30" s="70"/>
      <c r="I30" s="68"/>
      <c r="J30" s="78"/>
      <c r="K30" s="78"/>
      <c r="L30" s="68"/>
    </row>
    <row r="31" spans="2:12" ht="18" customHeight="1">
      <c r="G31" s="76"/>
      <c r="H31" s="70"/>
      <c r="I31" s="68"/>
      <c r="J31" s="78"/>
      <c r="K31" s="78"/>
      <c r="L31" s="68"/>
    </row>
    <row r="32" spans="2:12" ht="18" customHeight="1" thickBot="1">
      <c r="B32" s="232">
        <v>834</v>
      </c>
      <c r="C32" s="233" t="s">
        <v>120</v>
      </c>
      <c r="D32" s="233"/>
      <c r="E32" s="234"/>
      <c r="F32" s="234">
        <f>SUM(E33:E47)</f>
        <v>101555.92</v>
      </c>
      <c r="G32" s="76"/>
      <c r="H32" s="70"/>
      <c r="I32" s="68"/>
      <c r="J32" s="78"/>
      <c r="K32" s="78"/>
      <c r="L32" s="68"/>
    </row>
    <row r="33" spans="2:12" ht="18" customHeight="1">
      <c r="B33" s="70">
        <v>83401</v>
      </c>
      <c r="C33" s="68" t="s">
        <v>125</v>
      </c>
      <c r="D33" s="68"/>
      <c r="E33" s="69">
        <v>2233.6</v>
      </c>
      <c r="F33" s="69"/>
      <c r="G33" s="76"/>
      <c r="H33" s="310"/>
      <c r="I33" s="68"/>
      <c r="J33" s="78"/>
      <c r="K33" s="78"/>
      <c r="L33" s="68"/>
    </row>
    <row r="34" spans="2:12" ht="18" customHeight="1">
      <c r="B34" s="70">
        <v>83403</v>
      </c>
      <c r="C34" s="68" t="s">
        <v>67</v>
      </c>
      <c r="D34" s="68"/>
      <c r="E34" s="69">
        <v>922.1</v>
      </c>
      <c r="F34" s="69"/>
      <c r="G34" s="76"/>
      <c r="H34" s="70"/>
      <c r="I34" s="68"/>
      <c r="J34" s="78"/>
      <c r="K34" s="78"/>
      <c r="L34" s="68"/>
    </row>
    <row r="35" spans="2:12" ht="18" customHeight="1">
      <c r="B35" s="70">
        <v>83405</v>
      </c>
      <c r="C35" s="68" t="s">
        <v>126</v>
      </c>
      <c r="D35" s="68"/>
      <c r="E35" s="69">
        <v>1463.7</v>
      </c>
      <c r="F35" s="69"/>
      <c r="G35" s="76"/>
      <c r="H35" s="70"/>
      <c r="I35" s="68"/>
      <c r="J35" s="78"/>
      <c r="K35" s="78"/>
      <c r="L35" s="68"/>
    </row>
    <row r="36" spans="2:12" ht="18" customHeight="1">
      <c r="B36" s="70">
        <v>83407</v>
      </c>
      <c r="C36" s="68" t="s">
        <v>60</v>
      </c>
      <c r="D36" s="68"/>
      <c r="E36" s="69">
        <v>0</v>
      </c>
      <c r="F36" s="69"/>
      <c r="G36" s="76"/>
      <c r="H36" s="70"/>
      <c r="I36" s="68"/>
      <c r="J36" s="78"/>
      <c r="K36" s="78"/>
      <c r="L36" s="68"/>
    </row>
    <row r="37" spans="2:12" ht="18" customHeight="1">
      <c r="B37" s="70">
        <v>83409</v>
      </c>
      <c r="C37" s="68" t="s">
        <v>49</v>
      </c>
      <c r="D37" s="68"/>
      <c r="E37" s="69">
        <v>1904.65</v>
      </c>
      <c r="F37" s="69"/>
      <c r="G37" s="76"/>
      <c r="H37" s="70"/>
      <c r="I37" s="68"/>
      <c r="J37" s="78"/>
      <c r="K37" s="78"/>
      <c r="L37" s="68"/>
    </row>
    <row r="38" spans="2:12" ht="18" customHeight="1">
      <c r="B38" s="310">
        <v>83411</v>
      </c>
      <c r="C38" s="68" t="s">
        <v>207</v>
      </c>
      <c r="D38" s="68"/>
      <c r="E38" s="69">
        <v>0</v>
      </c>
      <c r="F38" s="69"/>
      <c r="G38" s="76"/>
      <c r="H38" s="70"/>
      <c r="I38" s="68"/>
      <c r="J38" s="78"/>
      <c r="K38" s="78"/>
      <c r="L38" s="68"/>
    </row>
    <row r="39" spans="2:12" ht="18" customHeight="1">
      <c r="B39" s="70">
        <v>83413</v>
      </c>
      <c r="C39" s="68" t="s">
        <v>19</v>
      </c>
      <c r="D39" s="68"/>
      <c r="E39" s="69">
        <v>2605.92</v>
      </c>
      <c r="F39" s="69"/>
      <c r="G39" s="76"/>
      <c r="H39" s="70"/>
      <c r="I39" s="68"/>
      <c r="J39" s="78"/>
      <c r="K39" s="78"/>
      <c r="L39" s="68"/>
    </row>
    <row r="40" spans="2:12" ht="18" customHeight="1">
      <c r="B40" s="70">
        <v>83415</v>
      </c>
      <c r="C40" s="68" t="s">
        <v>23</v>
      </c>
      <c r="D40" s="68"/>
      <c r="E40" s="74">
        <v>1179.1500000000001</v>
      </c>
      <c r="F40" s="69"/>
      <c r="G40" s="76"/>
      <c r="H40" s="70"/>
      <c r="I40" s="68"/>
      <c r="J40" s="78"/>
      <c r="K40" s="78"/>
      <c r="L40" s="68"/>
    </row>
    <row r="41" spans="2:12" ht="18" customHeight="1">
      <c r="B41" s="70">
        <v>83417</v>
      </c>
      <c r="C41" s="68" t="s">
        <v>61</v>
      </c>
      <c r="D41" s="68"/>
      <c r="E41" s="74">
        <v>21018.48</v>
      </c>
      <c r="F41" s="69"/>
      <c r="G41" s="76"/>
      <c r="H41" s="70"/>
      <c r="I41" s="68"/>
      <c r="J41" s="78"/>
      <c r="K41" s="78"/>
      <c r="L41" s="68"/>
    </row>
    <row r="42" spans="2:12" ht="18" customHeight="1">
      <c r="B42" s="70">
        <v>83419</v>
      </c>
      <c r="C42" s="68" t="s">
        <v>24</v>
      </c>
      <c r="D42" s="68"/>
      <c r="E42" s="74">
        <v>4308.71</v>
      </c>
      <c r="F42" s="69"/>
      <c r="G42" s="76"/>
      <c r="H42" s="70"/>
      <c r="I42" s="68"/>
      <c r="J42" s="78"/>
      <c r="K42" s="78"/>
      <c r="L42" s="68"/>
    </row>
    <row r="43" spans="2:12" ht="18" customHeight="1">
      <c r="B43" s="70">
        <v>83421</v>
      </c>
      <c r="C43" s="68" t="s">
        <v>21</v>
      </c>
      <c r="D43" s="68"/>
      <c r="E43" s="74">
        <v>14144.66</v>
      </c>
      <c r="F43" s="69"/>
      <c r="G43" s="76"/>
      <c r="H43" s="323"/>
      <c r="I43" s="68"/>
      <c r="J43" s="78"/>
      <c r="K43" s="78"/>
      <c r="L43" s="68"/>
    </row>
    <row r="44" spans="2:12" ht="18" customHeight="1">
      <c r="B44" s="70">
        <v>83423</v>
      </c>
      <c r="C44" s="68" t="s">
        <v>25</v>
      </c>
      <c r="D44" s="68"/>
      <c r="E44" s="74">
        <v>3258.15</v>
      </c>
      <c r="F44" s="69"/>
      <c r="G44" s="76"/>
      <c r="H44" s="323"/>
      <c r="I44" s="68"/>
      <c r="J44" s="78"/>
      <c r="K44" s="78"/>
      <c r="L44" s="68"/>
    </row>
    <row r="45" spans="2:12" ht="18" customHeight="1">
      <c r="B45" s="70">
        <v>83425</v>
      </c>
      <c r="C45" s="68" t="s">
        <v>72</v>
      </c>
      <c r="D45" s="68"/>
      <c r="E45" s="74">
        <v>40680</v>
      </c>
      <c r="F45" s="69"/>
      <c r="G45" s="76"/>
      <c r="H45" s="323"/>
      <c r="I45" s="68"/>
      <c r="J45" s="78"/>
      <c r="K45" s="78"/>
      <c r="L45" s="68"/>
    </row>
    <row r="46" spans="2:12" ht="18" customHeight="1">
      <c r="B46" s="70">
        <v>83427</v>
      </c>
      <c r="C46" s="68" t="s">
        <v>50</v>
      </c>
      <c r="D46" s="68"/>
      <c r="E46" s="74">
        <v>6559.94</v>
      </c>
      <c r="F46" s="69"/>
      <c r="G46" s="76"/>
      <c r="H46" s="323"/>
      <c r="I46" s="68"/>
      <c r="J46" s="78"/>
      <c r="K46" s="78"/>
      <c r="L46" s="68"/>
    </row>
    <row r="47" spans="2:12" ht="18" customHeight="1">
      <c r="B47" s="70">
        <v>83429</v>
      </c>
      <c r="C47" s="68" t="s">
        <v>74</v>
      </c>
      <c r="D47" s="68"/>
      <c r="E47" s="72">
        <v>1276.8599999999999</v>
      </c>
      <c r="F47" s="69"/>
      <c r="G47" s="76"/>
      <c r="H47" s="323"/>
      <c r="I47" s="68"/>
      <c r="J47" s="78"/>
      <c r="K47" s="78"/>
      <c r="L47" s="68"/>
    </row>
    <row r="48" spans="2:12" ht="18" customHeight="1">
      <c r="B48" s="323"/>
      <c r="C48" s="68"/>
      <c r="D48" s="68"/>
      <c r="E48" s="74"/>
      <c r="F48" s="69"/>
      <c r="G48" s="76"/>
      <c r="H48" s="70"/>
      <c r="I48" s="68"/>
      <c r="J48" s="78"/>
      <c r="K48" s="78"/>
      <c r="L48" s="68"/>
    </row>
    <row r="49" spans="2:12" ht="18" customHeight="1">
      <c r="B49" s="323"/>
      <c r="C49" s="68"/>
      <c r="D49" s="68"/>
      <c r="E49" s="78"/>
      <c r="F49" s="69"/>
      <c r="G49" s="76"/>
      <c r="H49" s="323"/>
      <c r="I49" s="68"/>
      <c r="J49" s="78"/>
      <c r="K49" s="78"/>
      <c r="L49" s="68"/>
    </row>
    <row r="50" spans="2:12" ht="18" customHeight="1" thickBot="1">
      <c r="B50" s="232">
        <v>835</v>
      </c>
      <c r="C50" s="233" t="s">
        <v>121</v>
      </c>
      <c r="D50" s="233"/>
      <c r="E50" s="234"/>
      <c r="F50" s="234">
        <f>SUM(E51:E53)</f>
        <v>9781</v>
      </c>
      <c r="G50" s="76"/>
      <c r="H50" s="70"/>
      <c r="I50" s="68"/>
      <c r="J50" s="78"/>
      <c r="K50" s="78"/>
      <c r="L50" s="68"/>
    </row>
    <row r="51" spans="2:12" ht="18" customHeight="1">
      <c r="B51" s="70">
        <v>83501</v>
      </c>
      <c r="C51" s="68" t="s">
        <v>199</v>
      </c>
      <c r="D51" s="68"/>
      <c r="E51" s="69">
        <v>0</v>
      </c>
      <c r="F51" s="69"/>
      <c r="G51" s="76"/>
      <c r="H51" s="70"/>
      <c r="I51" s="68"/>
      <c r="J51" s="78"/>
      <c r="K51" s="78"/>
      <c r="L51" s="68"/>
    </row>
    <row r="52" spans="2:12" ht="18" customHeight="1">
      <c r="B52" s="70">
        <v>83507</v>
      </c>
      <c r="C52" s="68" t="s">
        <v>68</v>
      </c>
      <c r="D52" s="68"/>
      <c r="E52" s="74">
        <v>452</v>
      </c>
      <c r="F52" s="69"/>
      <c r="G52" s="76"/>
      <c r="H52" s="70"/>
      <c r="I52" s="68"/>
      <c r="J52" s="78"/>
      <c r="K52" s="78"/>
      <c r="L52" s="68"/>
    </row>
    <row r="53" spans="2:12" ht="18" customHeight="1">
      <c r="B53" s="70">
        <v>83513</v>
      </c>
      <c r="C53" s="68" t="s">
        <v>73</v>
      </c>
      <c r="D53" s="68"/>
      <c r="E53" s="72">
        <v>9329</v>
      </c>
      <c r="F53" s="69"/>
      <c r="G53" s="76"/>
      <c r="H53" s="70"/>
      <c r="I53" s="68"/>
      <c r="J53" s="78"/>
      <c r="K53" s="78"/>
      <c r="L53" s="68"/>
    </row>
    <row r="54" spans="2:12" ht="18" customHeight="1">
      <c r="B54" s="70"/>
      <c r="C54" s="68"/>
      <c r="D54" s="68"/>
      <c r="E54" s="77"/>
      <c r="F54" s="69"/>
      <c r="G54" s="76"/>
      <c r="H54" s="70"/>
      <c r="I54" s="68"/>
      <c r="J54" s="78"/>
      <c r="K54" s="78"/>
      <c r="L54" s="68"/>
    </row>
    <row r="55" spans="2:12" ht="18" customHeight="1" thickBot="1">
      <c r="B55" s="232">
        <v>836</v>
      </c>
      <c r="C55" s="233" t="s">
        <v>122</v>
      </c>
      <c r="D55" s="233"/>
      <c r="E55" s="234"/>
      <c r="F55" s="234">
        <f>SUM(E56:E57)</f>
        <v>200.02</v>
      </c>
      <c r="G55" s="76"/>
      <c r="H55" s="70"/>
      <c r="I55" s="68"/>
      <c r="J55" s="78"/>
      <c r="K55" s="78"/>
      <c r="L55" s="68"/>
    </row>
    <row r="56" spans="2:12" ht="18" customHeight="1">
      <c r="B56" s="70">
        <v>83601</v>
      </c>
      <c r="C56" s="68" t="s">
        <v>127</v>
      </c>
      <c r="D56" s="68"/>
      <c r="E56" s="74">
        <v>200.02</v>
      </c>
      <c r="F56" s="69"/>
      <c r="G56" s="76"/>
      <c r="H56" s="70"/>
      <c r="I56" s="68"/>
      <c r="J56" s="78"/>
      <c r="K56" s="78"/>
      <c r="L56" s="68"/>
    </row>
    <row r="57" spans="2:12" ht="18" customHeight="1">
      <c r="B57" s="70">
        <v>83603</v>
      </c>
      <c r="C57" s="68" t="s">
        <v>128</v>
      </c>
      <c r="D57" s="68"/>
      <c r="E57" s="72">
        <v>0</v>
      </c>
      <c r="F57" s="69"/>
      <c r="G57" s="76"/>
      <c r="H57" s="70"/>
      <c r="I57" s="68"/>
      <c r="J57" s="78"/>
      <c r="K57" s="78"/>
      <c r="L57" s="68"/>
    </row>
    <row r="58" spans="2:12" ht="18" customHeight="1">
      <c r="B58" s="70"/>
      <c r="C58" s="68"/>
      <c r="D58" s="68"/>
      <c r="E58" s="77"/>
      <c r="F58" s="69"/>
      <c r="G58" s="76"/>
      <c r="H58" s="70"/>
      <c r="I58" s="68"/>
      <c r="J58" s="78"/>
      <c r="K58" s="78"/>
      <c r="L58" s="68"/>
    </row>
    <row r="59" spans="2:12" ht="18" customHeight="1" thickBot="1">
      <c r="B59" s="232">
        <v>838</v>
      </c>
      <c r="C59" s="233" t="s">
        <v>123</v>
      </c>
      <c r="D59" s="233"/>
      <c r="E59" s="234"/>
      <c r="F59" s="234">
        <f>SUM(E60:E64)</f>
        <v>54468.373</v>
      </c>
      <c r="G59" s="76"/>
      <c r="H59" s="70"/>
      <c r="I59" s="68"/>
      <c r="J59" s="78"/>
      <c r="K59" s="78"/>
      <c r="L59" s="68"/>
    </row>
    <row r="60" spans="2:12" ht="18" customHeight="1">
      <c r="B60" s="70">
        <v>83805</v>
      </c>
      <c r="C60" s="68" t="s">
        <v>255</v>
      </c>
      <c r="D60" s="68"/>
      <c r="E60" s="74">
        <v>0</v>
      </c>
      <c r="F60" s="69"/>
      <c r="G60" s="76"/>
      <c r="H60" s="70"/>
      <c r="I60" s="68"/>
      <c r="J60" s="78"/>
      <c r="K60" s="78"/>
      <c r="L60" s="68"/>
    </row>
    <row r="61" spans="2:12" ht="18" customHeight="1">
      <c r="B61" s="352">
        <v>83809</v>
      </c>
      <c r="C61" s="68" t="s">
        <v>278</v>
      </c>
      <c r="D61" s="68"/>
      <c r="E61" s="74">
        <v>0</v>
      </c>
      <c r="F61" s="69"/>
      <c r="G61" s="76"/>
      <c r="H61" s="352"/>
      <c r="I61" s="68"/>
      <c r="J61" s="78"/>
      <c r="K61" s="78"/>
      <c r="L61" s="68"/>
    </row>
    <row r="62" spans="2:12" ht="18" customHeight="1">
      <c r="B62" s="345">
        <v>83811</v>
      </c>
      <c r="C62" s="68" t="s">
        <v>77</v>
      </c>
      <c r="D62" s="68"/>
      <c r="E62" s="74">
        <v>31840.3</v>
      </c>
      <c r="F62" s="69"/>
      <c r="G62" s="76"/>
      <c r="H62" s="345"/>
      <c r="I62" s="68"/>
      <c r="J62" s="78"/>
      <c r="K62" s="78"/>
      <c r="L62" s="68"/>
    </row>
    <row r="63" spans="2:12" ht="18" customHeight="1">
      <c r="B63" s="70">
        <v>83815</v>
      </c>
      <c r="C63" s="68" t="s">
        <v>78</v>
      </c>
      <c r="D63" s="68"/>
      <c r="E63" s="72">
        <v>22628.073</v>
      </c>
      <c r="F63" s="78"/>
      <c r="G63" s="76"/>
      <c r="H63" s="70"/>
      <c r="I63" s="68"/>
      <c r="J63" s="78"/>
      <c r="K63" s="78"/>
      <c r="L63" s="68"/>
    </row>
    <row r="64" spans="2:12" ht="18" customHeight="1">
      <c r="B64" s="70"/>
      <c r="C64" s="68"/>
      <c r="D64" s="68"/>
      <c r="E64" s="77"/>
      <c r="F64" s="78"/>
      <c r="G64" s="76"/>
      <c r="H64" s="70"/>
      <c r="I64" s="68"/>
      <c r="J64" s="78"/>
      <c r="K64" s="78"/>
      <c r="L64" s="68"/>
    </row>
    <row r="65" spans="2:13" ht="18" customHeight="1" thickBot="1">
      <c r="B65" s="232">
        <v>839</v>
      </c>
      <c r="C65" s="233" t="s">
        <v>192</v>
      </c>
      <c r="D65" s="233"/>
      <c r="E65" s="234"/>
      <c r="F65" s="234">
        <f>SUM(E66:E68)</f>
        <v>0</v>
      </c>
      <c r="G65" s="76"/>
      <c r="H65" s="305"/>
      <c r="I65" s="68"/>
      <c r="J65" s="78"/>
      <c r="K65" s="78"/>
      <c r="L65" s="68"/>
    </row>
    <row r="66" spans="2:13" ht="18" customHeight="1">
      <c r="B66" s="305">
        <v>83955</v>
      </c>
      <c r="C66" s="68" t="s">
        <v>193</v>
      </c>
      <c r="D66" s="68"/>
      <c r="E66" s="74">
        <v>0</v>
      </c>
      <c r="F66" s="69"/>
      <c r="G66" s="76"/>
      <c r="H66" s="305"/>
      <c r="I66" s="68"/>
      <c r="J66" s="78"/>
      <c r="K66" s="78"/>
      <c r="L66" s="68"/>
    </row>
    <row r="67" spans="2:13" ht="15.75" thickBot="1">
      <c r="B67" s="305"/>
      <c r="C67" s="68"/>
      <c r="D67" s="68"/>
      <c r="E67" s="77"/>
      <c r="F67" s="78"/>
      <c r="G67" s="76"/>
      <c r="H67" s="305"/>
      <c r="I67" s="68"/>
      <c r="J67" s="78"/>
      <c r="K67" s="78"/>
      <c r="L67" s="68"/>
    </row>
    <row r="68" spans="2:13" ht="18" thickTop="1" thickBot="1">
      <c r="B68" s="237"/>
      <c r="C68" s="390" t="s">
        <v>288</v>
      </c>
      <c r="D68" s="390"/>
      <c r="E68" s="390"/>
      <c r="F68" s="238">
        <f>SUM(F9:F67)</f>
        <v>643829.50300000003</v>
      </c>
      <c r="G68" s="239"/>
      <c r="H68" s="240"/>
      <c r="I68" s="390" t="s">
        <v>55</v>
      </c>
      <c r="J68" s="390"/>
      <c r="K68" s="241"/>
      <c r="L68" s="241">
        <f>SUM(L10:L31)</f>
        <v>594929.57999999996</v>
      </c>
    </row>
    <row r="69" spans="2:13" ht="15.75" thickTop="1">
      <c r="B69" s="70"/>
      <c r="C69" s="68"/>
      <c r="D69" s="68"/>
      <c r="E69" s="68"/>
      <c r="F69" s="68"/>
      <c r="G69" s="64"/>
      <c r="H69" s="76"/>
      <c r="I69" s="68"/>
      <c r="J69" s="68"/>
      <c r="K69" s="68"/>
      <c r="L69" s="68"/>
    </row>
    <row r="70" spans="2:13">
      <c r="B70" s="70"/>
      <c r="C70" s="67" t="s">
        <v>117</v>
      </c>
      <c r="D70" s="67"/>
      <c r="E70" s="67"/>
      <c r="F70" s="110">
        <v>0</v>
      </c>
      <c r="G70" s="64"/>
      <c r="H70" s="76"/>
      <c r="I70" s="67" t="s">
        <v>117</v>
      </c>
      <c r="J70" s="110"/>
      <c r="L70" s="110">
        <v>48899.92</v>
      </c>
    </row>
    <row r="71" spans="2:13" ht="15.75" thickBot="1">
      <c r="B71" s="70"/>
      <c r="C71" s="68"/>
      <c r="D71" s="68"/>
      <c r="E71" s="78"/>
      <c r="F71" s="68"/>
      <c r="G71" s="150"/>
      <c r="H71" s="78"/>
      <c r="I71" s="78"/>
      <c r="J71" s="68"/>
      <c r="K71" s="78"/>
      <c r="L71" s="68"/>
    </row>
    <row r="72" spans="2:13" ht="18" thickTop="1" thickBot="1">
      <c r="B72" s="237"/>
      <c r="C72" s="390" t="s">
        <v>51</v>
      </c>
      <c r="D72" s="390"/>
      <c r="E72" s="390"/>
      <c r="F72" s="238">
        <f>SUM(F68:F70)</f>
        <v>643829.50300000003</v>
      </c>
      <c r="G72" s="239"/>
      <c r="H72" s="240"/>
      <c r="I72" s="390" t="s">
        <v>52</v>
      </c>
      <c r="J72" s="390"/>
      <c r="K72" s="241"/>
      <c r="L72" s="241">
        <f>SUM(L68:L70)</f>
        <v>643829.5</v>
      </c>
      <c r="M72" s="34"/>
    </row>
    <row r="73" spans="2:13" ht="15.75" thickTop="1">
      <c r="B73" s="391" t="s">
        <v>145</v>
      </c>
      <c r="C73" s="391"/>
      <c r="D73" s="391"/>
      <c r="E73" s="391"/>
      <c r="F73" s="391"/>
      <c r="G73" s="391"/>
      <c r="H73" s="391"/>
      <c r="I73" s="391"/>
      <c r="J73" s="68"/>
      <c r="K73" s="68"/>
      <c r="L73" s="68"/>
    </row>
    <row r="74" spans="2:13">
      <c r="B74" s="391"/>
      <c r="C74" s="391"/>
      <c r="D74" s="391"/>
      <c r="E74" s="391"/>
      <c r="F74" s="391"/>
      <c r="G74" s="391"/>
      <c r="H74" s="391"/>
      <c r="I74" s="391"/>
      <c r="J74" s="68"/>
      <c r="K74" s="68"/>
      <c r="L74" s="68"/>
    </row>
    <row r="75" spans="2:13">
      <c r="B75" s="391"/>
      <c r="C75" s="391"/>
      <c r="D75" s="391"/>
      <c r="E75" s="391"/>
      <c r="F75" s="391"/>
      <c r="G75" s="391"/>
      <c r="H75" s="391"/>
      <c r="I75" s="391"/>
      <c r="J75" s="58"/>
      <c r="K75" s="58"/>
      <c r="L75" s="58"/>
    </row>
    <row r="76" spans="2:13">
      <c r="B76" s="5"/>
      <c r="C76" s="5"/>
      <c r="D76" s="5"/>
      <c r="E76" s="6"/>
      <c r="H76" s="4"/>
    </row>
    <row r="77" spans="2:13">
      <c r="B77" s="5"/>
      <c r="C77" s="5"/>
      <c r="D77" s="5"/>
      <c r="E77" s="6"/>
      <c r="H77" s="4"/>
    </row>
    <row r="78" spans="2:13">
      <c r="B78" s="5"/>
      <c r="C78" s="5"/>
      <c r="D78" s="5"/>
      <c r="E78" s="6"/>
      <c r="F78" s="343"/>
      <c r="H78" s="4"/>
    </row>
    <row r="79" spans="2:13">
      <c r="C79" s="385" t="s">
        <v>85</v>
      </c>
      <c r="D79" s="385"/>
      <c r="E79" s="385"/>
      <c r="F79" s="57"/>
      <c r="G79" s="57"/>
      <c r="H79" s="57"/>
      <c r="I79" s="103" t="s">
        <v>85</v>
      </c>
    </row>
    <row r="80" spans="2:13">
      <c r="C80" s="384" t="s">
        <v>63</v>
      </c>
      <c r="D80" s="384"/>
      <c r="E80" s="384"/>
      <c r="F80" s="57"/>
      <c r="G80" s="57"/>
      <c r="H80" s="57"/>
      <c r="I80" s="363" t="s">
        <v>276</v>
      </c>
    </row>
    <row r="81" spans="3:9">
      <c r="C81" s="384" t="s">
        <v>212</v>
      </c>
      <c r="D81" s="384"/>
      <c r="E81" s="384"/>
      <c r="F81" s="57"/>
      <c r="G81" s="57"/>
      <c r="H81" s="57"/>
      <c r="I81" s="347" t="s">
        <v>258</v>
      </c>
    </row>
    <row r="82" spans="3:9">
      <c r="F82" s="32"/>
    </row>
    <row r="83" spans="3:9">
      <c r="F83" s="32"/>
    </row>
    <row r="84" spans="3:9">
      <c r="F84" s="32"/>
    </row>
  </sheetData>
  <mergeCells count="13">
    <mergeCell ref="B2:I2"/>
    <mergeCell ref="B3:I3"/>
    <mergeCell ref="B4:I4"/>
    <mergeCell ref="C80:E80"/>
    <mergeCell ref="C81:E81"/>
    <mergeCell ref="I68:J68"/>
    <mergeCell ref="I72:J72"/>
    <mergeCell ref="B73:I73"/>
    <mergeCell ref="B74:I74"/>
    <mergeCell ref="B75:I75"/>
    <mergeCell ref="C79:E79"/>
    <mergeCell ref="C72:E72"/>
    <mergeCell ref="C68:E68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I45"/>
  <sheetViews>
    <sheetView showGridLines="0" workbookViewId="0">
      <selection activeCell="C30" sqref="C30"/>
    </sheetView>
  </sheetViews>
  <sheetFormatPr baseColWidth="10" defaultRowHeight="1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8.42578125" customWidth="1"/>
    <col min="6" max="6" width="6" customWidth="1"/>
  </cols>
  <sheetData>
    <row r="2" spans="2:9" ht="18.75">
      <c r="B2" s="52"/>
      <c r="C2" s="52"/>
      <c r="D2" s="52"/>
      <c r="E2" s="52"/>
      <c r="F2" s="52"/>
      <c r="G2" s="52"/>
      <c r="H2" s="52"/>
      <c r="I2" s="52"/>
    </row>
    <row r="3" spans="2:9" ht="18.75">
      <c r="B3" s="395" t="s">
        <v>246</v>
      </c>
      <c r="C3" s="395"/>
      <c r="D3" s="336"/>
      <c r="E3" s="336"/>
      <c r="F3" s="336"/>
      <c r="G3" s="53"/>
      <c r="H3" s="53"/>
      <c r="I3" s="53"/>
    </row>
    <row r="4" spans="2:9" ht="16.5">
      <c r="B4" s="396" t="s">
        <v>53</v>
      </c>
      <c r="C4" s="396"/>
      <c r="D4" s="337"/>
      <c r="E4" s="337"/>
      <c r="F4" s="337"/>
      <c r="G4" s="54"/>
      <c r="H4" s="54"/>
      <c r="I4" s="54"/>
    </row>
    <row r="5" spans="2:9">
      <c r="B5" s="392" t="s">
        <v>289</v>
      </c>
      <c r="C5" s="397"/>
      <c r="D5" s="338"/>
      <c r="E5" s="338"/>
      <c r="F5" s="338"/>
    </row>
    <row r="6" spans="2:9">
      <c r="B6" s="394"/>
      <c r="C6" s="394"/>
      <c r="D6" s="394"/>
      <c r="E6" s="394"/>
      <c r="F6" s="338"/>
    </row>
    <row r="7" spans="2:9">
      <c r="B7" s="22"/>
      <c r="C7" s="43"/>
      <c r="D7" s="227"/>
      <c r="E7" s="22"/>
      <c r="F7" s="22"/>
    </row>
    <row r="8" spans="2:9" ht="15.75" thickBot="1">
      <c r="D8" s="378"/>
    </row>
    <row r="9" spans="2:9" ht="16.5" thickTop="1" thickBot="1">
      <c r="B9" s="170" t="s">
        <v>41</v>
      </c>
      <c r="C9" s="171" t="s">
        <v>147</v>
      </c>
      <c r="D9" s="377"/>
      <c r="E9" s="379" t="s">
        <v>42</v>
      </c>
      <c r="F9" s="21"/>
    </row>
    <row r="10" spans="2:9" ht="15.75" thickTop="1">
      <c r="B10" s="8"/>
      <c r="C10" s="114"/>
      <c r="D10" s="376"/>
      <c r="E10" s="375"/>
      <c r="F10" s="10"/>
    </row>
    <row r="11" spans="2:9" ht="15.75" thickBot="1">
      <c r="B11" s="251" t="s">
        <v>129</v>
      </c>
      <c r="C11" s="252">
        <f>SUM(C13)</f>
        <v>4491.67</v>
      </c>
      <c r="D11" s="252"/>
      <c r="E11" s="252">
        <f>SUM(E13)</f>
        <v>4491.67</v>
      </c>
      <c r="F11" s="10"/>
    </row>
    <row r="12" spans="2:9">
      <c r="B12" s="113"/>
      <c r="C12" s="115"/>
      <c r="D12" s="117"/>
      <c r="E12" s="115"/>
      <c r="F12" s="10"/>
    </row>
    <row r="13" spans="2:9">
      <c r="B13" s="68" t="s">
        <v>129</v>
      </c>
      <c r="C13" s="119">
        <v>4491.67</v>
      </c>
      <c r="D13" s="132"/>
      <c r="E13" s="119">
        <v>4491.67</v>
      </c>
      <c r="F13" s="10"/>
    </row>
    <row r="14" spans="2:9">
      <c r="B14" s="8"/>
      <c r="C14" s="116"/>
      <c r="D14" s="255"/>
      <c r="E14" s="116"/>
      <c r="F14" s="10"/>
    </row>
    <row r="15" spans="2:9">
      <c r="B15" s="8"/>
      <c r="C15" s="116"/>
      <c r="D15" s="255"/>
      <c r="E15" s="116"/>
      <c r="F15" s="10"/>
    </row>
    <row r="16" spans="2:9" ht="15.75" thickBot="1">
      <c r="B16" s="251" t="s">
        <v>43</v>
      </c>
      <c r="C16" s="252">
        <f>+C18-C21</f>
        <v>7383.3800000000047</v>
      </c>
      <c r="D16" s="252"/>
      <c r="E16" s="252">
        <f>+E18-E21</f>
        <v>293.29000000003725</v>
      </c>
      <c r="F16" s="10"/>
    </row>
    <row r="17" spans="2:6">
      <c r="B17" s="8"/>
      <c r="C17" s="116"/>
      <c r="D17" s="255"/>
      <c r="E17" s="116"/>
      <c r="F17" s="10"/>
    </row>
    <row r="18" spans="2:6">
      <c r="B18" s="68" t="s">
        <v>44</v>
      </c>
      <c r="C18" s="119">
        <v>656688.78</v>
      </c>
      <c r="D18" s="132"/>
      <c r="E18" s="119">
        <v>537837.49</v>
      </c>
      <c r="F18" s="10"/>
    </row>
    <row r="19" spans="2:6">
      <c r="B19" s="83" t="s">
        <v>45</v>
      </c>
      <c r="C19" s="119"/>
      <c r="D19" s="132"/>
      <c r="E19" s="119"/>
      <c r="F19" s="10"/>
    </row>
    <row r="20" spans="2:6">
      <c r="B20" s="68"/>
      <c r="C20" s="119"/>
      <c r="D20" s="132"/>
      <c r="E20" s="119"/>
      <c r="F20" s="10"/>
    </row>
    <row r="21" spans="2:6">
      <c r="B21" s="68" t="s">
        <v>46</v>
      </c>
      <c r="C21" s="119">
        <v>649305.4</v>
      </c>
      <c r="D21" s="132"/>
      <c r="E21" s="119">
        <v>537544.19999999995</v>
      </c>
      <c r="F21" s="10"/>
    </row>
    <row r="22" spans="2:6">
      <c r="B22" s="8"/>
      <c r="C22" s="116"/>
      <c r="D22" s="255"/>
      <c r="E22" s="116"/>
      <c r="F22" s="10"/>
    </row>
    <row r="23" spans="2:6">
      <c r="B23" s="8"/>
      <c r="C23" s="116"/>
      <c r="D23" s="255"/>
      <c r="E23" s="116"/>
      <c r="F23" s="10"/>
    </row>
    <row r="24" spans="2:6" ht="15.75" thickBot="1">
      <c r="B24" s="251" t="s">
        <v>43</v>
      </c>
      <c r="C24" s="252">
        <f>+C26-C29</f>
        <v>-129.43000000000006</v>
      </c>
      <c r="D24" s="252"/>
      <c r="E24" s="252">
        <f>+E26-E29</f>
        <v>300.81000000000006</v>
      </c>
      <c r="F24" s="10"/>
    </row>
    <row r="25" spans="2:6">
      <c r="B25" s="8"/>
      <c r="C25" s="116"/>
      <c r="D25" s="255"/>
      <c r="E25" s="116"/>
      <c r="F25" s="10"/>
    </row>
    <row r="26" spans="2:6">
      <c r="B26" s="68" t="s">
        <v>47</v>
      </c>
      <c r="C26" s="119">
        <v>1041.81</v>
      </c>
      <c r="D26" s="132"/>
      <c r="E26" s="119">
        <v>910.11</v>
      </c>
      <c r="F26" s="10"/>
    </row>
    <row r="27" spans="2:6">
      <c r="B27" s="83" t="s">
        <v>45</v>
      </c>
      <c r="C27" s="119"/>
      <c r="D27" s="132"/>
      <c r="E27" s="119"/>
      <c r="F27" s="10"/>
    </row>
    <row r="28" spans="2:6">
      <c r="B28" s="68"/>
      <c r="C28" s="119"/>
      <c r="D28" s="132"/>
      <c r="E28" s="119"/>
      <c r="F28" s="10"/>
    </row>
    <row r="29" spans="2:6">
      <c r="B29" s="68" t="s">
        <v>48</v>
      </c>
      <c r="C29" s="119">
        <v>1171.24</v>
      </c>
      <c r="D29" s="132"/>
      <c r="E29" s="119">
        <v>609.29999999999995</v>
      </c>
      <c r="F29" s="10"/>
    </row>
    <row r="30" spans="2:6">
      <c r="B30" s="61"/>
      <c r="C30" s="120"/>
      <c r="D30" s="256"/>
      <c r="E30" s="120"/>
      <c r="F30" s="30"/>
    </row>
    <row r="31" spans="2:6">
      <c r="B31" s="8"/>
      <c r="C31" s="116"/>
      <c r="D31" s="255"/>
      <c r="E31" s="116"/>
      <c r="F31" s="10"/>
    </row>
    <row r="32" spans="2:6" ht="15.75" thickBot="1">
      <c r="B32" s="8"/>
      <c r="C32" s="116"/>
      <c r="D32" s="255"/>
      <c r="E32" s="116"/>
      <c r="F32" s="10"/>
    </row>
    <row r="33" spans="2:6" ht="18" thickTop="1" thickBot="1">
      <c r="B33" s="253" t="s">
        <v>226</v>
      </c>
      <c r="C33" s="254">
        <f>+C11+C16+C24</f>
        <v>11745.620000000004</v>
      </c>
      <c r="D33" s="254"/>
      <c r="E33" s="254">
        <f>+E11+E16+E24</f>
        <v>5085.7700000000377</v>
      </c>
      <c r="F33" s="31"/>
    </row>
    <row r="34" spans="2:6" ht="15.75" thickTop="1">
      <c r="B34" s="8"/>
      <c r="C34" s="8"/>
      <c r="D34" s="8"/>
      <c r="E34" s="9"/>
      <c r="F34" s="10"/>
    </row>
    <row r="35" spans="2:6">
      <c r="B35" s="8"/>
      <c r="C35" s="8"/>
      <c r="D35" s="8"/>
      <c r="E35" s="9"/>
      <c r="F35" s="10"/>
    </row>
    <row r="36" spans="2:6">
      <c r="B36" s="8"/>
      <c r="C36" s="8"/>
      <c r="D36" s="8"/>
      <c r="E36" s="9"/>
      <c r="F36" s="10"/>
    </row>
    <row r="37" spans="2:6">
      <c r="B37" s="8"/>
      <c r="C37" s="8"/>
      <c r="D37" s="8"/>
      <c r="E37" s="9"/>
      <c r="F37" s="10"/>
    </row>
    <row r="38" spans="2:6">
      <c r="B38" s="8"/>
      <c r="C38" s="8"/>
      <c r="D38" s="8"/>
      <c r="E38" s="9"/>
      <c r="F38" s="10"/>
    </row>
    <row r="39" spans="2:6">
      <c r="B39" s="8"/>
      <c r="C39" s="8"/>
      <c r="D39" s="8"/>
      <c r="E39" s="9"/>
      <c r="F39" s="10"/>
    </row>
    <row r="40" spans="2:6">
      <c r="B40" s="8"/>
      <c r="C40" s="8"/>
      <c r="D40" s="8"/>
      <c r="E40" s="9"/>
      <c r="F40" s="11"/>
    </row>
    <row r="41" spans="2:6">
      <c r="B41" s="118"/>
      <c r="C41" s="67"/>
      <c r="D41" s="67"/>
      <c r="E41" s="163"/>
      <c r="F41" s="8"/>
    </row>
    <row r="42" spans="2:6">
      <c r="B42" s="162" t="s">
        <v>62</v>
      </c>
      <c r="C42" s="67"/>
      <c r="D42" s="67"/>
      <c r="E42" s="161" t="s">
        <v>276</v>
      </c>
      <c r="F42" s="8"/>
    </row>
    <row r="43" spans="2:6">
      <c r="B43" s="162" t="s">
        <v>211</v>
      </c>
      <c r="C43" s="67"/>
      <c r="D43" s="67"/>
      <c r="E43" s="348" t="s">
        <v>258</v>
      </c>
      <c r="F43" s="8"/>
    </row>
    <row r="44" spans="2:6">
      <c r="B44" s="393"/>
      <c r="C44" s="393"/>
      <c r="D44" s="230"/>
      <c r="E44" s="14"/>
    </row>
    <row r="45" spans="2:6">
      <c r="B45" s="392"/>
      <c r="C45" s="392"/>
      <c r="D45" s="227"/>
    </row>
  </sheetData>
  <mergeCells count="6">
    <mergeCell ref="B45:C45"/>
    <mergeCell ref="B44:C44"/>
    <mergeCell ref="B6:E6"/>
    <mergeCell ref="B3:C3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B2:L41"/>
  <sheetViews>
    <sheetView showGridLines="0" workbookViewId="0">
      <selection activeCell="L23" sqref="L23"/>
    </sheetView>
  </sheetViews>
  <sheetFormatPr baseColWidth="10" defaultRowHeight="1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21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21.5703125" customWidth="1"/>
    <col min="11" max="11" width="12.5703125" bestFit="1" customWidth="1"/>
    <col min="12" max="12" width="12.28515625" bestFit="1" customWidth="1"/>
  </cols>
  <sheetData>
    <row r="2" spans="2:12" ht="19.5">
      <c r="B2" s="387" t="s">
        <v>246</v>
      </c>
      <c r="C2" s="387"/>
      <c r="D2" s="387"/>
      <c r="E2" s="387"/>
      <c r="F2" s="387"/>
      <c r="G2" s="387"/>
      <c r="H2" s="356"/>
      <c r="I2" s="356"/>
      <c r="J2" s="356"/>
    </row>
    <row r="3" spans="2:12">
      <c r="B3" s="388" t="s">
        <v>244</v>
      </c>
      <c r="C3" s="388"/>
      <c r="D3" s="388"/>
      <c r="E3" s="388"/>
      <c r="F3" s="388"/>
      <c r="G3" s="388"/>
      <c r="H3" s="357"/>
      <c r="I3" s="357"/>
      <c r="J3" s="357"/>
    </row>
    <row r="4" spans="2:12" ht="15.75">
      <c r="B4" s="389" t="s">
        <v>290</v>
      </c>
      <c r="C4" s="389"/>
      <c r="D4" s="389"/>
      <c r="E4" s="389"/>
      <c r="F4" s="389"/>
      <c r="G4" s="389"/>
      <c r="H4" s="358"/>
      <c r="I4" s="358"/>
      <c r="J4" s="358"/>
    </row>
    <row r="5" spans="2:12">
      <c r="B5" s="394"/>
      <c r="C5" s="394"/>
      <c r="D5" s="394"/>
      <c r="E5" s="394"/>
      <c r="F5" s="394"/>
      <c r="G5" s="394"/>
      <c r="H5" s="394"/>
      <c r="I5" s="394"/>
      <c r="J5" s="394"/>
    </row>
    <row r="6" spans="2:12" ht="15.75" thickBot="1"/>
    <row r="7" spans="2:12" ht="16.5" thickTop="1" thickBot="1">
      <c r="B7" s="177" t="s">
        <v>12</v>
      </c>
      <c r="C7" s="174" t="s">
        <v>79</v>
      </c>
      <c r="D7" s="175"/>
      <c r="E7" s="175" t="s">
        <v>42</v>
      </c>
      <c r="F7" s="172"/>
      <c r="G7" s="176" t="s">
        <v>13</v>
      </c>
      <c r="H7" s="174" t="s">
        <v>79</v>
      </c>
      <c r="I7" s="175"/>
      <c r="J7" s="175" t="s">
        <v>42</v>
      </c>
    </row>
    <row r="8" spans="2:12" ht="15.75" thickTop="1">
      <c r="B8" s="8"/>
      <c r="C8" s="126"/>
      <c r="D8" s="257"/>
      <c r="E8" s="9"/>
      <c r="F8" s="173"/>
      <c r="G8" s="8"/>
      <c r="H8" s="129"/>
      <c r="I8" s="129"/>
      <c r="J8" s="12"/>
    </row>
    <row r="9" spans="2:12" ht="18" customHeight="1" thickBot="1">
      <c r="B9" s="233" t="s">
        <v>14</v>
      </c>
      <c r="C9" s="263">
        <f>SUM(C11:C12)</f>
        <v>656688.78</v>
      </c>
      <c r="D9" s="264"/>
      <c r="E9" s="263">
        <f>SUM(E11:E12)</f>
        <v>537837.49</v>
      </c>
      <c r="F9" s="266"/>
      <c r="G9" s="233" t="s">
        <v>14</v>
      </c>
      <c r="H9" s="267">
        <f>SUM(H11:H15)</f>
        <v>649305.4</v>
      </c>
      <c r="I9" s="268"/>
      <c r="J9" s="267">
        <f>SUM(J11:J15)</f>
        <v>537544.19999999995</v>
      </c>
    </row>
    <row r="10" spans="2:12" ht="18" customHeight="1">
      <c r="B10" s="8"/>
      <c r="C10" s="116"/>
      <c r="D10" s="261"/>
      <c r="E10" s="116"/>
      <c r="F10" s="173"/>
      <c r="G10" s="8"/>
      <c r="H10" s="116"/>
      <c r="I10" s="116"/>
      <c r="J10" s="116"/>
    </row>
    <row r="11" spans="2:12" ht="18" customHeight="1">
      <c r="B11" s="68" t="s">
        <v>131</v>
      </c>
      <c r="C11" s="119">
        <v>566325.62</v>
      </c>
      <c r="D11" s="262"/>
      <c r="E11" s="119">
        <v>447474.33</v>
      </c>
      <c r="F11" s="91"/>
      <c r="G11" s="68" t="s">
        <v>15</v>
      </c>
      <c r="H11" s="119">
        <v>445622.4</v>
      </c>
      <c r="I11" s="119"/>
      <c r="J11" s="119">
        <v>355942.68</v>
      </c>
      <c r="K11" s="32"/>
      <c r="L11" s="32"/>
    </row>
    <row r="12" spans="2:12" ht="18" customHeight="1">
      <c r="B12" s="68" t="s">
        <v>132</v>
      </c>
      <c r="C12" s="119">
        <v>90363.16</v>
      </c>
      <c r="D12" s="262"/>
      <c r="E12" s="119">
        <v>90363.16</v>
      </c>
      <c r="F12" s="91"/>
      <c r="G12" s="68" t="s">
        <v>34</v>
      </c>
      <c r="H12" s="119">
        <v>104776.28</v>
      </c>
      <c r="I12" s="119"/>
      <c r="J12" s="119">
        <v>82705.42</v>
      </c>
      <c r="K12" s="32"/>
      <c r="L12" s="32"/>
    </row>
    <row r="13" spans="2:12" ht="18" customHeight="1">
      <c r="B13" s="68"/>
      <c r="C13" s="119"/>
      <c r="D13" s="262"/>
      <c r="E13" s="119"/>
      <c r="F13" s="91"/>
      <c r="G13" s="68" t="s">
        <v>58</v>
      </c>
      <c r="H13" s="119">
        <v>200.02</v>
      </c>
      <c r="I13" s="119"/>
      <c r="J13" s="119">
        <v>200.02</v>
      </c>
      <c r="K13" s="32"/>
      <c r="L13" s="32"/>
    </row>
    <row r="14" spans="2:12" ht="18" customHeight="1">
      <c r="B14" s="68"/>
      <c r="C14" s="119"/>
      <c r="D14" s="262"/>
      <c r="E14" s="119"/>
      <c r="F14" s="91"/>
      <c r="G14" s="68" t="s">
        <v>26</v>
      </c>
      <c r="H14" s="119">
        <v>5577.07</v>
      </c>
      <c r="I14" s="119"/>
      <c r="J14" s="119">
        <v>5566.45</v>
      </c>
      <c r="K14" s="32"/>
      <c r="L14" s="32"/>
    </row>
    <row r="15" spans="2:12" ht="18" customHeight="1">
      <c r="B15" s="68"/>
      <c r="C15" s="119"/>
      <c r="D15" s="262"/>
      <c r="E15" s="119"/>
      <c r="F15" s="91"/>
      <c r="G15" s="68" t="s">
        <v>35</v>
      </c>
      <c r="H15" s="119">
        <v>93129.63</v>
      </c>
      <c r="I15" s="119"/>
      <c r="J15" s="119">
        <v>93129.63</v>
      </c>
    </row>
    <row r="16" spans="2:12" ht="18" customHeight="1">
      <c r="B16" s="8"/>
      <c r="C16" s="116"/>
      <c r="D16" s="261"/>
      <c r="E16" s="116"/>
      <c r="F16" s="173"/>
      <c r="H16" s="116"/>
      <c r="I16" s="116"/>
      <c r="J16" s="116"/>
    </row>
    <row r="17" spans="2:11" ht="18" customHeight="1">
      <c r="B17" s="8"/>
      <c r="C17" s="116"/>
      <c r="D17" s="261"/>
      <c r="E17" s="116"/>
      <c r="F17" s="173"/>
      <c r="G17" s="8"/>
      <c r="H17" s="116"/>
      <c r="I17" s="116"/>
      <c r="J17" s="116"/>
    </row>
    <row r="18" spans="2:11" ht="18" customHeight="1" thickBot="1">
      <c r="B18" s="233" t="s">
        <v>16</v>
      </c>
      <c r="C18" s="263">
        <f>SUM(C20:C22)</f>
        <v>1041.81</v>
      </c>
      <c r="D18" s="264"/>
      <c r="E18" s="263">
        <f>SUM(E20:E22)</f>
        <v>910.1099999999999</v>
      </c>
      <c r="F18" s="266"/>
      <c r="G18" s="233" t="s">
        <v>16</v>
      </c>
      <c r="H18" s="267">
        <f>SUM(H20:H22)</f>
        <v>1171.24</v>
      </c>
      <c r="I18" s="268"/>
      <c r="J18" s="267">
        <f>SUM(J20:J22)</f>
        <v>609.29999999999995</v>
      </c>
    </row>
    <row r="19" spans="2:11" ht="18" customHeight="1">
      <c r="B19" s="8"/>
      <c r="C19" s="116"/>
      <c r="D19" s="261"/>
      <c r="E19" s="116"/>
      <c r="F19" s="173"/>
      <c r="G19" s="8"/>
      <c r="H19" s="116"/>
      <c r="I19" s="116"/>
      <c r="J19" s="116"/>
    </row>
    <row r="20" spans="2:11" ht="18" customHeight="1">
      <c r="B20" s="68" t="s">
        <v>11</v>
      </c>
      <c r="C20" s="119">
        <v>0</v>
      </c>
      <c r="D20" s="262"/>
      <c r="E20" s="119">
        <v>0</v>
      </c>
      <c r="F20" s="91"/>
      <c r="G20" s="68" t="s">
        <v>11</v>
      </c>
      <c r="H20" s="119">
        <v>0</v>
      </c>
      <c r="I20" s="119"/>
      <c r="J20" s="119">
        <v>0</v>
      </c>
    </row>
    <row r="21" spans="2:11" ht="18" customHeight="1">
      <c r="B21" s="68" t="s">
        <v>31</v>
      </c>
      <c r="C21" s="119">
        <v>192.94</v>
      </c>
      <c r="D21" s="262"/>
      <c r="E21" s="119">
        <v>192.94</v>
      </c>
      <c r="F21" s="91"/>
      <c r="G21" s="68" t="s">
        <v>31</v>
      </c>
      <c r="H21" s="119">
        <v>79.44</v>
      </c>
      <c r="I21" s="119"/>
      <c r="J21" s="119">
        <v>79.44</v>
      </c>
    </row>
    <row r="22" spans="2:11" ht="18" customHeight="1">
      <c r="B22" s="68" t="s">
        <v>82</v>
      </c>
      <c r="C22" s="119">
        <v>848.87</v>
      </c>
      <c r="D22" s="258"/>
      <c r="E22" s="119">
        <v>717.17</v>
      </c>
      <c r="F22" s="91"/>
      <c r="G22" s="68" t="s">
        <v>83</v>
      </c>
      <c r="H22" s="119">
        <v>1091.8</v>
      </c>
      <c r="I22" s="119"/>
      <c r="J22" s="119">
        <v>529.86</v>
      </c>
    </row>
    <row r="23" spans="2:11" ht="18" customHeight="1">
      <c r="B23" s="68"/>
      <c r="C23" s="119"/>
      <c r="D23" s="258"/>
      <c r="E23" s="119"/>
      <c r="F23" s="91"/>
      <c r="G23" s="68"/>
      <c r="H23" s="130"/>
      <c r="I23" s="130"/>
      <c r="J23" s="130"/>
    </row>
    <row r="24" spans="2:11" ht="18" customHeight="1">
      <c r="B24" s="68"/>
      <c r="C24" s="119"/>
      <c r="D24" s="258"/>
      <c r="E24" s="119"/>
      <c r="F24" s="91"/>
      <c r="G24" s="68"/>
      <c r="H24" s="130"/>
      <c r="I24" s="130"/>
      <c r="J24" s="130"/>
    </row>
    <row r="25" spans="2:11" ht="18" customHeight="1">
      <c r="B25" s="399" t="s">
        <v>130</v>
      </c>
      <c r="C25" s="119"/>
      <c r="D25" s="258"/>
      <c r="E25" s="119"/>
      <c r="F25" s="91"/>
      <c r="G25" s="399" t="s">
        <v>142</v>
      </c>
      <c r="H25" s="119"/>
      <c r="I25" s="119"/>
      <c r="J25" s="119"/>
    </row>
    <row r="26" spans="2:11" ht="18" customHeight="1" thickBot="1">
      <c r="B26" s="400"/>
      <c r="C26" s="263">
        <v>0</v>
      </c>
      <c r="D26" s="264"/>
      <c r="E26" s="263">
        <v>0</v>
      </c>
      <c r="F26" s="266"/>
      <c r="G26" s="400"/>
      <c r="H26" s="267">
        <v>7253.95</v>
      </c>
      <c r="I26" s="268"/>
      <c r="J26" s="267">
        <v>594.1</v>
      </c>
    </row>
    <row r="27" spans="2:11">
      <c r="B27" s="68"/>
      <c r="C27" s="127"/>
      <c r="D27" s="259"/>
      <c r="E27" s="127"/>
      <c r="F27" s="91"/>
      <c r="G27" s="68"/>
      <c r="H27" s="119"/>
      <c r="I27" s="119"/>
      <c r="J27" s="119"/>
    </row>
    <row r="28" spans="2:11" ht="15.75" thickBot="1">
      <c r="B28" s="8"/>
      <c r="C28" s="128"/>
      <c r="D28" s="260"/>
      <c r="E28" s="128"/>
      <c r="F28" s="173"/>
      <c r="G28" s="8"/>
      <c r="H28" s="131"/>
      <c r="I28" s="131"/>
      <c r="J28" s="131"/>
    </row>
    <row r="29" spans="2:11" ht="18" thickTop="1" thickBot="1">
      <c r="B29" s="269" t="s">
        <v>17</v>
      </c>
      <c r="C29" s="270">
        <f>+C9+C18+C26</f>
        <v>657730.59000000008</v>
      </c>
      <c r="D29" s="270">
        <f t="shared" ref="D29" si="0">+D9+D18+D26</f>
        <v>0</v>
      </c>
      <c r="E29" s="270">
        <f>+E9+E18+E26</f>
        <v>538747.6</v>
      </c>
      <c r="F29" s="271"/>
      <c r="G29" s="272" t="s">
        <v>18</v>
      </c>
      <c r="H29" s="270">
        <f>+H9+H18+H26</f>
        <v>657730.59</v>
      </c>
      <c r="I29" s="270"/>
      <c r="J29" s="270">
        <f>+J9+J18+J26</f>
        <v>538747.6</v>
      </c>
      <c r="K29" s="34"/>
    </row>
    <row r="30" spans="2:11" ht="15.75" thickTop="1">
      <c r="B30" s="8"/>
      <c r="C30" s="8"/>
      <c r="D30" s="8"/>
      <c r="E30" s="8"/>
      <c r="F30" s="8"/>
      <c r="G30" s="8"/>
      <c r="H30" s="8"/>
      <c r="I30" s="8"/>
      <c r="J30" s="8"/>
    </row>
    <row r="31" spans="2:11">
      <c r="B31" s="8"/>
      <c r="C31" s="8"/>
      <c r="D31" s="8"/>
      <c r="E31" s="8"/>
      <c r="F31" s="8"/>
      <c r="G31" s="8"/>
      <c r="H31" s="8"/>
      <c r="I31" s="8"/>
      <c r="J31" s="8"/>
    </row>
    <row r="32" spans="2:11">
      <c r="B32" s="8"/>
      <c r="C32" s="8"/>
      <c r="D32" s="8"/>
      <c r="E32" s="8"/>
      <c r="F32" s="8"/>
      <c r="G32" s="8"/>
      <c r="H32" s="8"/>
      <c r="I32" s="8"/>
      <c r="J32" s="8"/>
    </row>
    <row r="33" spans="2:10">
      <c r="B33" s="8"/>
      <c r="C33" s="8"/>
      <c r="D33" s="8"/>
      <c r="E33" s="8"/>
      <c r="F33" s="8"/>
      <c r="G33" s="8"/>
      <c r="H33" s="8"/>
      <c r="I33" s="8"/>
      <c r="J33" s="8"/>
    </row>
    <row r="34" spans="2:10">
      <c r="B34" s="8"/>
      <c r="C34" s="8"/>
      <c r="D34" s="8"/>
      <c r="E34" s="9"/>
      <c r="F34" s="11"/>
      <c r="G34" s="8"/>
      <c r="H34" s="8"/>
      <c r="I34" s="8"/>
      <c r="J34" s="8"/>
    </row>
    <row r="35" spans="2:10">
      <c r="B35" s="401" t="s">
        <v>213</v>
      </c>
      <c r="C35" s="401"/>
      <c r="D35" s="67"/>
      <c r="F35" s="8"/>
      <c r="G35" s="163"/>
      <c r="H35" s="8"/>
      <c r="I35" s="8"/>
      <c r="J35" s="8"/>
    </row>
    <row r="36" spans="2:10">
      <c r="B36" s="398" t="s">
        <v>62</v>
      </c>
      <c r="C36" s="398"/>
      <c r="D36" s="67"/>
      <c r="F36" s="8"/>
      <c r="G36" s="161" t="s">
        <v>276</v>
      </c>
      <c r="H36" s="8"/>
      <c r="I36" s="8"/>
      <c r="J36" s="8"/>
    </row>
    <row r="37" spans="2:10">
      <c r="B37" s="398" t="s">
        <v>211</v>
      </c>
      <c r="C37" s="398"/>
      <c r="D37" s="67"/>
      <c r="F37" s="8"/>
      <c r="G37" s="348" t="s">
        <v>258</v>
      </c>
      <c r="H37" s="57"/>
      <c r="I37" s="57"/>
      <c r="J37" s="8"/>
    </row>
    <row r="38" spans="2:10">
      <c r="B38" s="35"/>
      <c r="C38" s="179"/>
      <c r="D38" s="179"/>
      <c r="E38" s="59"/>
      <c r="F38" s="59"/>
      <c r="G38" s="59"/>
      <c r="H38" s="179"/>
      <c r="I38" s="179"/>
    </row>
    <row r="39" spans="2:10">
      <c r="C39" s="159"/>
      <c r="D39" s="226"/>
      <c r="E39" s="121"/>
      <c r="F39" s="59"/>
      <c r="G39" s="59"/>
      <c r="H39" s="160"/>
      <c r="I39" s="228"/>
      <c r="J39" s="49"/>
    </row>
    <row r="40" spans="2:10">
      <c r="C40" s="159"/>
      <c r="D40" s="226"/>
      <c r="E40" s="121"/>
      <c r="F40" s="59"/>
      <c r="G40" s="59"/>
      <c r="H40" s="159"/>
      <c r="I40" s="226"/>
      <c r="J40" s="49"/>
    </row>
    <row r="41" spans="2:10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B2:O33"/>
  <sheetViews>
    <sheetView showGridLines="0" topLeftCell="D1" workbookViewId="0">
      <selection activeCell="M14" sqref="M14"/>
    </sheetView>
  </sheetViews>
  <sheetFormatPr baseColWidth="10" defaultRowHeight="1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21.5703125" customWidth="1"/>
    <col min="14" max="14" width="10.42578125" customWidth="1"/>
  </cols>
  <sheetData>
    <row r="2" spans="2:15" ht="19.5">
      <c r="B2" s="387" t="s">
        <v>246</v>
      </c>
      <c r="C2" s="387"/>
      <c r="D2" s="387"/>
      <c r="E2" s="387"/>
      <c r="F2" s="387"/>
      <c r="G2" s="387"/>
      <c r="H2" s="387"/>
      <c r="I2" s="387"/>
      <c r="J2" s="387"/>
      <c r="K2" s="353"/>
      <c r="L2" s="353"/>
      <c r="M2" s="356"/>
      <c r="N2" s="356"/>
    </row>
    <row r="3" spans="2:15">
      <c r="B3" s="388" t="s">
        <v>245</v>
      </c>
      <c r="C3" s="388"/>
      <c r="D3" s="388"/>
      <c r="E3" s="388"/>
      <c r="F3" s="388"/>
      <c r="G3" s="388"/>
      <c r="H3" s="388"/>
      <c r="I3" s="388"/>
      <c r="J3" s="388"/>
      <c r="K3" s="354"/>
      <c r="L3" s="354"/>
      <c r="M3" s="359"/>
      <c r="N3" s="359"/>
    </row>
    <row r="4" spans="2:15" ht="15.75">
      <c r="B4" s="389" t="s">
        <v>291</v>
      </c>
      <c r="C4" s="389"/>
      <c r="D4" s="389"/>
      <c r="E4" s="389"/>
      <c r="F4" s="389"/>
      <c r="G4" s="389"/>
      <c r="H4" s="389"/>
      <c r="I4" s="389"/>
      <c r="J4" s="389"/>
      <c r="K4" s="360"/>
      <c r="L4" s="360"/>
      <c r="M4" s="361"/>
      <c r="N4" s="361"/>
    </row>
    <row r="5" spans="2:15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</row>
    <row r="6" spans="2:15" ht="15.75" thickBot="1">
      <c r="D6" s="181"/>
      <c r="E6" s="181"/>
      <c r="F6" s="181"/>
      <c r="G6" s="181"/>
      <c r="H6" s="183"/>
      <c r="I6" s="181"/>
      <c r="J6" s="181"/>
      <c r="K6" s="181"/>
      <c r="L6" s="181"/>
      <c r="M6" s="181"/>
      <c r="N6" s="181"/>
    </row>
    <row r="7" spans="2:15" ht="15.75" thickTop="1">
      <c r="B7" s="405" t="s">
        <v>148</v>
      </c>
      <c r="C7" s="184"/>
      <c r="D7" s="402" t="s">
        <v>149</v>
      </c>
      <c r="E7" s="402" t="s">
        <v>150</v>
      </c>
      <c r="F7" s="402" t="s">
        <v>151</v>
      </c>
      <c r="G7" s="405" t="s">
        <v>150</v>
      </c>
      <c r="H7" s="185"/>
      <c r="I7" s="405" t="s">
        <v>148</v>
      </c>
      <c r="J7" s="184"/>
      <c r="K7" s="184" t="s">
        <v>152</v>
      </c>
      <c r="L7" s="402" t="s">
        <v>150</v>
      </c>
      <c r="M7" s="402" t="s">
        <v>151</v>
      </c>
      <c r="N7" s="405" t="s">
        <v>150</v>
      </c>
    </row>
    <row r="8" spans="2:15" ht="15.75" thickBot="1">
      <c r="B8" s="406"/>
      <c r="C8" s="186" t="s">
        <v>0</v>
      </c>
      <c r="D8" s="403"/>
      <c r="E8" s="403"/>
      <c r="F8" s="403"/>
      <c r="G8" s="406"/>
      <c r="H8" s="187"/>
      <c r="I8" s="406"/>
      <c r="J8" s="186" t="s">
        <v>0</v>
      </c>
      <c r="K8" s="186" t="s">
        <v>153</v>
      </c>
      <c r="L8" s="403"/>
      <c r="M8" s="403"/>
      <c r="N8" s="406"/>
    </row>
    <row r="9" spans="2:15" ht="15.75" thickTop="1">
      <c r="B9" s="8"/>
      <c r="C9" s="114"/>
      <c r="D9" s="126"/>
      <c r="E9" s="188"/>
      <c r="F9" s="126"/>
      <c r="G9" s="10"/>
      <c r="H9" s="31"/>
      <c r="I9" s="8"/>
      <c r="J9" s="189"/>
      <c r="K9" s="190"/>
      <c r="L9" s="191"/>
      <c r="M9" s="190"/>
      <c r="N9" s="192"/>
    </row>
    <row r="10" spans="2:15" ht="18" customHeight="1">
      <c r="B10" s="66">
        <v>16</v>
      </c>
      <c r="C10" s="193" t="s">
        <v>154</v>
      </c>
      <c r="D10" s="130"/>
      <c r="E10" s="130"/>
      <c r="F10" s="130"/>
      <c r="G10" s="68"/>
      <c r="H10" s="194"/>
      <c r="I10" s="195">
        <v>51</v>
      </c>
      <c r="J10" s="196" t="s">
        <v>155</v>
      </c>
      <c r="K10" s="197">
        <v>1088340</v>
      </c>
      <c r="L10" s="198">
        <f>+K10/K21</f>
        <v>0.74154776991946358</v>
      </c>
      <c r="M10" s="197">
        <v>477824.19</v>
      </c>
      <c r="N10" s="199">
        <f>+M10/K10</f>
        <v>0.43903944539390266</v>
      </c>
    </row>
    <row r="11" spans="2:15" ht="18" customHeight="1">
      <c r="B11" s="182">
        <v>162</v>
      </c>
      <c r="C11" s="130" t="s">
        <v>156</v>
      </c>
      <c r="D11" s="200"/>
      <c r="E11" s="200"/>
      <c r="F11" s="200"/>
      <c r="H11" s="194"/>
      <c r="I11" s="195">
        <v>54</v>
      </c>
      <c r="J11" s="196" t="s">
        <v>157</v>
      </c>
      <c r="K11" s="197">
        <v>268905.73</v>
      </c>
      <c r="L11" s="198">
        <f>+K11/K21</f>
        <v>0.18322072550863278</v>
      </c>
      <c r="M11" s="197">
        <v>110138.92</v>
      </c>
      <c r="N11" s="199">
        <f>+M11/K11</f>
        <v>0.40958190069062494</v>
      </c>
    </row>
    <row r="12" spans="2:15" ht="18" customHeight="1">
      <c r="B12" s="182">
        <v>1624100</v>
      </c>
      <c r="C12" s="130" t="s">
        <v>158</v>
      </c>
      <c r="D12" s="119">
        <v>1467660</v>
      </c>
      <c r="E12" s="201">
        <v>1</v>
      </c>
      <c r="F12" s="119">
        <v>594929.57999999996</v>
      </c>
      <c r="G12" s="202">
        <f>+F12/D12</f>
        <v>0.4053592657700012</v>
      </c>
      <c r="H12" s="194"/>
      <c r="I12" s="195">
        <v>55</v>
      </c>
      <c r="J12" s="196" t="s">
        <v>159</v>
      </c>
      <c r="K12" s="197">
        <v>51147.82</v>
      </c>
      <c r="L12" s="198">
        <f>+K12/K21</f>
        <v>3.4849910742270007E-2</v>
      </c>
      <c r="M12" s="197">
        <v>200.02</v>
      </c>
      <c r="N12" s="199">
        <f>+M12/K12</f>
        <v>3.9106261029306826E-3</v>
      </c>
      <c r="O12" s="203"/>
    </row>
    <row r="13" spans="2:15" ht="18" customHeight="1">
      <c r="B13" s="182"/>
      <c r="C13" s="130"/>
      <c r="D13" s="127"/>
      <c r="E13" s="204"/>
      <c r="F13" s="127"/>
      <c r="G13" s="205"/>
      <c r="H13" s="194"/>
      <c r="I13" s="195">
        <v>61</v>
      </c>
      <c r="J13" s="196" t="s">
        <v>160</v>
      </c>
      <c r="K13" s="197">
        <v>59266.45</v>
      </c>
      <c r="L13" s="198">
        <f>+K13/K21</f>
        <v>4.0381593829633564E-2</v>
      </c>
      <c r="M13" s="197">
        <v>6766.45</v>
      </c>
      <c r="N13" s="199">
        <f>+M13/K13</f>
        <v>0.11416998993528379</v>
      </c>
    </row>
    <row r="14" spans="2:15" ht="18" customHeight="1">
      <c r="B14" s="68"/>
      <c r="C14" s="130"/>
      <c r="D14" s="127"/>
      <c r="E14" s="204"/>
      <c r="F14" s="127"/>
      <c r="G14" s="205"/>
      <c r="H14" s="194"/>
      <c r="I14" s="68"/>
      <c r="J14" s="196"/>
      <c r="K14" s="196"/>
      <c r="L14" s="206"/>
      <c r="M14" s="196" t="s">
        <v>195</v>
      </c>
      <c r="N14" s="207"/>
    </row>
    <row r="15" spans="2:15" ht="18" customHeight="1">
      <c r="C15" s="130"/>
      <c r="D15" s="127"/>
      <c r="E15" s="204"/>
      <c r="F15" s="127"/>
      <c r="G15" s="205"/>
      <c r="H15" s="194"/>
      <c r="J15" s="196"/>
      <c r="K15" s="208"/>
      <c r="L15" s="198"/>
      <c r="M15" s="208"/>
      <c r="N15" s="199"/>
    </row>
    <row r="16" spans="2:15" ht="18" customHeight="1">
      <c r="C16" s="130"/>
      <c r="D16" s="127"/>
      <c r="E16" s="204"/>
      <c r="F16" s="127"/>
      <c r="G16" s="205"/>
      <c r="H16" s="194"/>
      <c r="J16" s="196"/>
      <c r="K16" s="208"/>
      <c r="L16" s="198"/>
      <c r="M16" s="208"/>
      <c r="N16" s="199"/>
    </row>
    <row r="17" spans="2:15" ht="18" customHeight="1">
      <c r="B17" s="273"/>
      <c r="C17" s="281" t="s">
        <v>161</v>
      </c>
      <c r="D17" s="282">
        <f>SUM(D12:D16)</f>
        <v>1467660</v>
      </c>
      <c r="E17" s="283">
        <f>SUM(E12:E16)</f>
        <v>1</v>
      </c>
      <c r="F17" s="284">
        <f>SUM(F12:F16)</f>
        <v>594929.57999999996</v>
      </c>
      <c r="G17" s="285">
        <f>+F17/D21</f>
        <v>0.4053592657700012</v>
      </c>
      <c r="H17" s="286"/>
      <c r="I17" s="273"/>
      <c r="J17" s="287" t="s">
        <v>161</v>
      </c>
      <c r="K17" s="288"/>
      <c r="L17" s="289"/>
      <c r="M17" s="290">
        <f>SUM(M10:M16)</f>
        <v>594929.57999999996</v>
      </c>
      <c r="N17" s="291">
        <f>+M17/K21</f>
        <v>0.4053592657700012</v>
      </c>
      <c r="O17" s="280"/>
    </row>
    <row r="18" spans="2:15" ht="18" customHeight="1">
      <c r="C18" s="209"/>
      <c r="D18" s="210"/>
      <c r="E18" s="205"/>
      <c r="F18" s="210"/>
      <c r="G18" s="199"/>
      <c r="H18" s="194"/>
      <c r="J18" s="209"/>
      <c r="K18" s="208"/>
      <c r="L18" s="198"/>
      <c r="M18" s="208"/>
      <c r="N18" s="199"/>
    </row>
    <row r="19" spans="2:15" ht="18" customHeight="1">
      <c r="C19" s="209" t="s">
        <v>162</v>
      </c>
      <c r="D19" s="197">
        <v>0</v>
      </c>
      <c r="E19" s="202">
        <v>0</v>
      </c>
      <c r="F19" s="197">
        <f>+D21-F17</f>
        <v>872730.42</v>
      </c>
      <c r="G19" s="211">
        <f>+F19/D21</f>
        <v>0.59464073422999886</v>
      </c>
      <c r="H19" s="194"/>
      <c r="J19" s="209" t="s">
        <v>163</v>
      </c>
      <c r="K19" s="197">
        <v>0</v>
      </c>
      <c r="L19" s="212">
        <v>0</v>
      </c>
      <c r="M19" s="197">
        <f>+K21-M17</f>
        <v>872730.42</v>
      </c>
      <c r="N19" s="211">
        <f>+M19/K21</f>
        <v>0.59464073422999886</v>
      </c>
    </row>
    <row r="20" spans="2:15" ht="15.75" thickBot="1">
      <c r="B20" s="68"/>
      <c r="C20" s="213"/>
      <c r="D20" s="214"/>
      <c r="E20" s="205"/>
      <c r="F20" s="214"/>
      <c r="G20" s="215"/>
      <c r="H20" s="194"/>
      <c r="I20" s="68"/>
      <c r="J20" s="213"/>
      <c r="K20" s="216"/>
      <c r="L20" s="217"/>
      <c r="M20" s="216"/>
      <c r="N20" s="215"/>
    </row>
    <row r="21" spans="2:15" ht="16.5" thickTop="1" thickBot="1">
      <c r="B21" s="407" t="s">
        <v>164</v>
      </c>
      <c r="C21" s="408"/>
      <c r="D21" s="274">
        <f>+D17+D19</f>
        <v>1467660</v>
      </c>
      <c r="E21" s="275">
        <f>+E17+E19</f>
        <v>1</v>
      </c>
      <c r="F21" s="274">
        <f>SUM(F17:F19)</f>
        <v>1467660</v>
      </c>
      <c r="G21" s="276">
        <v>1</v>
      </c>
      <c r="H21" s="277"/>
      <c r="I21" s="407" t="s">
        <v>165</v>
      </c>
      <c r="J21" s="407"/>
      <c r="K21" s="274">
        <f>SUM(K10:K20)</f>
        <v>1467660</v>
      </c>
      <c r="L21" s="278">
        <v>1</v>
      </c>
      <c r="M21" s="274">
        <f>SUM(M17:M19)</f>
        <v>1467660</v>
      </c>
      <c r="N21" s="279">
        <v>1</v>
      </c>
    </row>
    <row r="22" spans="2:15" ht="15.75" thickTop="1">
      <c r="B22" s="8" t="s">
        <v>249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8"/>
    </row>
    <row r="23" spans="2:1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>
      <c r="B24" s="8"/>
      <c r="C24" s="8"/>
      <c r="D24" s="9"/>
      <c r="E24" s="9"/>
      <c r="F24" s="9"/>
      <c r="G24" s="11"/>
      <c r="H24" s="219"/>
      <c r="I24" s="8"/>
      <c r="J24" s="8"/>
      <c r="K24" s="9"/>
      <c r="L24" s="9"/>
      <c r="M24" s="9"/>
      <c r="N24" s="8"/>
    </row>
    <row r="25" spans="2:15">
      <c r="B25" s="8"/>
      <c r="C25" s="8"/>
      <c r="D25" s="9"/>
      <c r="E25" s="9"/>
      <c r="F25" s="9"/>
      <c r="G25" s="11"/>
      <c r="H25" s="219"/>
      <c r="I25" s="8"/>
      <c r="J25" s="8"/>
      <c r="K25" s="9"/>
      <c r="L25" s="9"/>
      <c r="M25" s="9"/>
      <c r="N25" s="8"/>
    </row>
    <row r="26" spans="2:15">
      <c r="B26" s="8"/>
      <c r="C26" s="8"/>
      <c r="D26" s="9"/>
      <c r="E26" s="9"/>
      <c r="F26" s="9"/>
      <c r="G26" s="11"/>
      <c r="H26" s="219"/>
      <c r="I26" s="8"/>
      <c r="J26" s="8"/>
      <c r="K26" s="9"/>
      <c r="L26" s="9"/>
      <c r="M26" s="9"/>
      <c r="N26" s="8"/>
    </row>
    <row r="27" spans="2:1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>
      <c r="B28" s="220"/>
      <c r="C28" s="220"/>
      <c r="D28" s="221"/>
      <c r="E28" s="221"/>
      <c r="F28" s="221"/>
      <c r="G28" s="220"/>
      <c r="H28" s="222"/>
      <c r="I28" s="220"/>
      <c r="J28" s="220"/>
      <c r="K28" s="220"/>
      <c r="L28" s="220"/>
      <c r="M28" s="220"/>
      <c r="N28" s="8"/>
    </row>
    <row r="29" spans="2:15">
      <c r="B29" s="223"/>
      <c r="C29" s="385" t="s">
        <v>214</v>
      </c>
      <c r="D29" s="385"/>
      <c r="E29" s="57"/>
      <c r="F29" s="57"/>
      <c r="G29" s="57"/>
      <c r="H29" s="224"/>
      <c r="I29" s="57"/>
      <c r="J29" s="57"/>
      <c r="K29" s="404"/>
      <c r="L29" s="404"/>
      <c r="M29" s="404"/>
      <c r="N29" s="8"/>
    </row>
    <row r="30" spans="2:15">
      <c r="B30" s="322"/>
      <c r="C30" s="384" t="s">
        <v>62</v>
      </c>
      <c r="D30" s="384"/>
      <c r="E30" s="180"/>
      <c r="F30" s="57"/>
      <c r="G30" s="57"/>
      <c r="H30" s="224"/>
      <c r="I30" s="57"/>
      <c r="J30" s="57"/>
      <c r="K30" s="384" t="s">
        <v>276</v>
      </c>
      <c r="L30" s="384"/>
      <c r="M30" s="384"/>
    </row>
    <row r="31" spans="2:15">
      <c r="B31" s="322"/>
      <c r="C31" s="384" t="s">
        <v>211</v>
      </c>
      <c r="D31" s="384"/>
      <c r="E31" s="180"/>
      <c r="F31" s="57"/>
      <c r="G31" s="57"/>
      <c r="H31" s="224"/>
      <c r="I31" s="57"/>
      <c r="J31" s="57"/>
      <c r="K31" s="384" t="s">
        <v>258</v>
      </c>
      <c r="L31" s="384"/>
      <c r="M31" s="384"/>
    </row>
    <row r="32" spans="2:15">
      <c r="B32" s="14"/>
      <c r="C32" s="14"/>
      <c r="D32" s="14"/>
      <c r="E32" s="14"/>
      <c r="F32" s="14"/>
      <c r="G32" s="14"/>
      <c r="H32" s="225"/>
      <c r="I32" s="14"/>
      <c r="J32" s="14"/>
      <c r="K32" s="14"/>
      <c r="L32" s="14"/>
      <c r="M32" s="14"/>
    </row>
    <row r="33" spans="2:13">
      <c r="B33" s="14"/>
      <c r="C33" s="14"/>
      <c r="D33" s="14"/>
      <c r="E33" s="14"/>
      <c r="F33" s="14"/>
      <c r="G33" s="14"/>
      <c r="H33" s="225"/>
      <c r="I33" s="14"/>
      <c r="J33" s="14"/>
      <c r="K33" s="14"/>
      <c r="L33" s="14"/>
      <c r="M33" s="14"/>
    </row>
  </sheetData>
  <mergeCells count="21"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149"/>
  <sheetViews>
    <sheetView showGridLines="0" topLeftCell="A49" workbookViewId="0">
      <selection activeCell="K14" sqref="K14"/>
    </sheetView>
  </sheetViews>
  <sheetFormatPr baseColWidth="10" defaultRowHeight="1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5.57031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>
      <c r="B1" s="387" t="s">
        <v>246</v>
      </c>
      <c r="C1" s="387"/>
      <c r="D1" s="387"/>
      <c r="E1" s="387"/>
      <c r="F1" s="387"/>
      <c r="G1" s="387"/>
      <c r="H1" s="387"/>
      <c r="I1" s="387"/>
      <c r="J1" s="387"/>
      <c r="K1" s="353"/>
      <c r="L1" s="353"/>
      <c r="M1" s="353"/>
    </row>
    <row r="2" spans="2:13">
      <c r="B2" s="388" t="s">
        <v>275</v>
      </c>
      <c r="C2" s="388"/>
      <c r="D2" s="388"/>
      <c r="E2" s="388"/>
      <c r="F2" s="388"/>
      <c r="G2" s="388"/>
      <c r="H2" s="388"/>
      <c r="I2" s="388"/>
      <c r="J2" s="388"/>
      <c r="K2" s="354"/>
      <c r="L2" s="354"/>
      <c r="M2" s="354"/>
    </row>
    <row r="3" spans="2:13" ht="16.5">
      <c r="B3" s="389" t="s">
        <v>287</v>
      </c>
      <c r="C3" s="389"/>
      <c r="D3" s="389"/>
      <c r="E3" s="389"/>
      <c r="F3" s="389"/>
      <c r="G3" s="389"/>
      <c r="H3" s="389"/>
      <c r="I3" s="389"/>
      <c r="J3" s="389"/>
      <c r="K3" s="355"/>
      <c r="L3" s="355"/>
      <c r="M3" s="355"/>
    </row>
    <row r="4" spans="2:13" ht="15.75" thickBot="1">
      <c r="B4" s="51"/>
      <c r="C4" s="386"/>
      <c r="D4" s="386"/>
      <c r="E4" s="386"/>
      <c r="F4" s="386"/>
      <c r="G4" s="386"/>
      <c r="H4" s="386"/>
      <c r="I4" s="386"/>
      <c r="J4" s="124"/>
      <c r="K4" s="51"/>
      <c r="L4" s="51"/>
      <c r="M4" s="51"/>
    </row>
    <row r="5" spans="2:13" ht="16.5" thickTop="1" thickBot="1">
      <c r="B5" s="178" t="s">
        <v>92</v>
      </c>
      <c r="C5" s="178" t="s">
        <v>0</v>
      </c>
      <c r="D5" s="178"/>
      <c r="E5" s="178" t="s">
        <v>91</v>
      </c>
      <c r="F5" s="178" t="s">
        <v>1</v>
      </c>
      <c r="G5" s="55"/>
      <c r="H5" s="178" t="s">
        <v>92</v>
      </c>
      <c r="I5" s="178" t="s">
        <v>0</v>
      </c>
      <c r="J5" s="178"/>
      <c r="K5" s="178"/>
      <c r="L5" s="178" t="s">
        <v>91</v>
      </c>
      <c r="M5" s="178" t="s">
        <v>1</v>
      </c>
    </row>
    <row r="6" spans="2:13" ht="15.75" thickTop="1">
      <c r="B6" s="107"/>
      <c r="C6" s="107"/>
      <c r="D6" s="107"/>
      <c r="E6" s="107"/>
      <c r="F6" s="107"/>
      <c r="G6" s="55"/>
      <c r="H6" s="107"/>
      <c r="I6" s="107"/>
      <c r="J6" s="107"/>
      <c r="K6" s="107"/>
      <c r="L6" s="107"/>
      <c r="M6" s="107"/>
    </row>
    <row r="7" spans="2:13" ht="16.5" thickBot="1">
      <c r="B7" s="84">
        <v>2</v>
      </c>
      <c r="C7" s="88" t="s">
        <v>2</v>
      </c>
      <c r="D7" s="85"/>
      <c r="E7" s="86"/>
      <c r="F7" s="86"/>
      <c r="G7" s="87"/>
      <c r="H7" s="84">
        <v>4</v>
      </c>
      <c r="I7" s="88" t="s">
        <v>3</v>
      </c>
      <c r="J7" s="88"/>
      <c r="K7" s="88"/>
      <c r="L7" s="85"/>
      <c r="M7" s="85"/>
    </row>
    <row r="8" spans="2:13" ht="16.5" thickTop="1">
      <c r="B8" s="146"/>
      <c r="C8" s="147"/>
      <c r="D8" s="148"/>
      <c r="E8" s="89"/>
      <c r="F8" s="89"/>
      <c r="G8" s="87"/>
      <c r="H8" s="146"/>
      <c r="I8" s="147"/>
      <c r="J8" s="147"/>
      <c r="K8" s="147"/>
      <c r="L8" s="148"/>
      <c r="M8" s="148"/>
    </row>
    <row r="9" spans="2:13" ht="15.95" customHeight="1" thickBot="1">
      <c r="B9" s="232">
        <v>21</v>
      </c>
      <c r="C9" s="232" t="s">
        <v>103</v>
      </c>
      <c r="D9" s="233"/>
      <c r="E9" s="265"/>
      <c r="F9" s="265">
        <f>+E10+E34+E39+E28</f>
        <v>43349.579999999994</v>
      </c>
      <c r="G9" s="236"/>
      <c r="H9" s="232">
        <v>41</v>
      </c>
      <c r="I9" s="232" t="s">
        <v>109</v>
      </c>
      <c r="J9" s="232"/>
      <c r="K9" s="232"/>
      <c r="L9" s="233"/>
      <c r="M9" s="265">
        <f>SUM(L10:L19)</f>
        <v>40349.579999999994</v>
      </c>
    </row>
    <row r="10" spans="2:13" ht="15.95" customHeight="1">
      <c r="B10" s="94">
        <v>211</v>
      </c>
      <c r="C10" s="95" t="s">
        <v>88</v>
      </c>
      <c r="D10" s="95"/>
      <c r="E10" s="93">
        <f>+D14+D17+D20+D24</f>
        <v>10406.299999999999</v>
      </c>
      <c r="G10" s="64"/>
      <c r="H10" s="94">
        <v>412</v>
      </c>
      <c r="I10" s="95" t="s">
        <v>110</v>
      </c>
      <c r="J10" s="95"/>
      <c r="K10" s="95"/>
      <c r="L10" s="93">
        <f>SUM(K13:K15)</f>
        <v>1595.77</v>
      </c>
    </row>
    <row r="11" spans="2:13" ht="15.95" customHeight="1">
      <c r="B11" s="60"/>
      <c r="C11" s="133" t="s">
        <v>200</v>
      </c>
      <c r="D11" s="61"/>
      <c r="E11" s="62"/>
      <c r="F11" s="63"/>
      <c r="G11" s="64"/>
      <c r="H11" s="60"/>
      <c r="I11" s="133" t="s">
        <v>231</v>
      </c>
      <c r="J11" s="133"/>
      <c r="K11" s="61"/>
      <c r="L11" s="105"/>
      <c r="M11" s="63"/>
    </row>
    <row r="12" spans="2:13" ht="15.95" customHeight="1">
      <c r="B12" s="60"/>
      <c r="C12" s="133" t="s">
        <v>167</v>
      </c>
      <c r="D12" s="61"/>
      <c r="E12" s="62"/>
      <c r="F12" s="63"/>
      <c r="G12" s="64"/>
      <c r="I12" s="133" t="s">
        <v>232</v>
      </c>
      <c r="M12" s="67"/>
    </row>
    <row r="13" spans="2:13" ht="15.95" customHeight="1">
      <c r="B13" s="66">
        <v>21109</v>
      </c>
      <c r="C13" s="67" t="s">
        <v>4</v>
      </c>
      <c r="D13" s="68"/>
      <c r="E13" s="71"/>
      <c r="F13" s="68"/>
      <c r="G13" s="64"/>
      <c r="H13" s="330">
        <v>41201</v>
      </c>
      <c r="I13" s="68" t="s">
        <v>282</v>
      </c>
      <c r="K13" s="74">
        <f>'E.Situacion Finan.'!J9</f>
        <v>0</v>
      </c>
      <c r="M13" s="67"/>
    </row>
    <row r="14" spans="2:13" ht="15.95" customHeight="1">
      <c r="B14" s="108">
        <v>21109001</v>
      </c>
      <c r="C14" s="154" t="s">
        <v>93</v>
      </c>
      <c r="D14" s="332">
        <f>'E.Situacion Finan.'!D10</f>
        <v>10079.15</v>
      </c>
      <c r="E14" s="82"/>
      <c r="F14" s="71"/>
      <c r="G14" s="64"/>
      <c r="H14" s="330">
        <v>41201</v>
      </c>
      <c r="I14" s="68" t="s">
        <v>228</v>
      </c>
      <c r="K14" s="74">
        <f>+'E.Situacion Finan.'!J10</f>
        <v>1362</v>
      </c>
    </row>
    <row r="15" spans="2:13" ht="15.95" customHeight="1">
      <c r="B15" s="152"/>
      <c r="C15" s="76"/>
      <c r="D15" s="74"/>
      <c r="E15" s="82"/>
      <c r="F15" s="71"/>
      <c r="G15" s="64"/>
      <c r="H15" s="108">
        <v>41254</v>
      </c>
      <c r="I15" s="68" t="s">
        <v>81</v>
      </c>
      <c r="J15" s="68"/>
      <c r="K15" s="72">
        <f>+'E.Situacion Finan.'!J11</f>
        <v>233.77</v>
      </c>
    </row>
    <row r="16" spans="2:13" ht="15.95" customHeight="1">
      <c r="B16" s="152"/>
      <c r="C16" s="68"/>
      <c r="D16" s="74"/>
      <c r="E16" s="82"/>
      <c r="F16" s="71"/>
      <c r="G16" s="64"/>
    </row>
    <row r="17" spans="2:12" ht="15.95" customHeight="1">
      <c r="B17" s="108">
        <v>21109001</v>
      </c>
      <c r="C17" s="344" t="s">
        <v>94</v>
      </c>
      <c r="D17" s="332">
        <f>'E.Situacion Finan.'!D11:D11</f>
        <v>304.47000000000003</v>
      </c>
      <c r="E17" s="82"/>
      <c r="F17" s="71"/>
      <c r="G17" s="64"/>
    </row>
    <row r="18" spans="2:12" ht="15.95" customHeight="1">
      <c r="B18" s="152"/>
      <c r="C18" s="76"/>
      <c r="D18" s="362"/>
      <c r="E18" s="82"/>
      <c r="F18" s="71"/>
      <c r="G18" s="64"/>
    </row>
    <row r="19" spans="2:12" ht="15.95" customHeight="1">
      <c r="C19" s="76"/>
      <c r="D19" s="74"/>
      <c r="E19" s="82"/>
      <c r="F19" s="71"/>
      <c r="G19" s="64"/>
      <c r="H19" s="94">
        <v>413</v>
      </c>
      <c r="I19" s="95" t="s">
        <v>112</v>
      </c>
      <c r="J19" s="95"/>
      <c r="K19" s="95"/>
      <c r="L19" s="98">
        <f>L24+L30+L36+L41</f>
        <v>38753.81</v>
      </c>
    </row>
    <row r="20" spans="2:12" ht="15.95" customHeight="1">
      <c r="B20" s="108">
        <v>21109001</v>
      </c>
      <c r="C20" s="154" t="s">
        <v>95</v>
      </c>
      <c r="D20" s="306">
        <f>'E.Situacion Finan.'!D12</f>
        <v>0</v>
      </c>
      <c r="F20" s="71"/>
      <c r="G20" s="64"/>
      <c r="I20" s="133" t="s">
        <v>175</v>
      </c>
    </row>
    <row r="21" spans="2:12" ht="15.95" customHeight="1">
      <c r="C21" s="64" t="s">
        <v>224</v>
      </c>
      <c r="F21" s="71"/>
      <c r="G21" s="64"/>
      <c r="I21" s="133" t="s">
        <v>176</v>
      </c>
    </row>
    <row r="22" spans="2:12" ht="15.95" customHeight="1">
      <c r="C22" s="64" t="s">
        <v>225</v>
      </c>
      <c r="F22" s="71"/>
      <c r="G22" s="64"/>
    </row>
    <row r="23" spans="2:12" ht="15.95" customHeight="1">
      <c r="F23" s="71"/>
      <c r="G23" s="64"/>
    </row>
    <row r="24" spans="2:12" ht="15.95" customHeight="1">
      <c r="B24" s="331">
        <v>21109001</v>
      </c>
      <c r="C24" s="154" t="s">
        <v>233</v>
      </c>
      <c r="D24" s="332">
        <f>+'E.Situacion Finan.'!D13</f>
        <v>22.68</v>
      </c>
      <c r="F24" s="71"/>
      <c r="G24" s="64"/>
      <c r="H24" s="324">
        <v>41351</v>
      </c>
      <c r="I24" s="325" t="s">
        <v>15</v>
      </c>
      <c r="J24" s="326"/>
      <c r="K24" s="38"/>
      <c r="L24" s="327">
        <f>SUM(K25:K27)</f>
        <v>32201.79</v>
      </c>
    </row>
    <row r="25" spans="2:12" ht="15.95" customHeight="1">
      <c r="C25" s="64" t="s">
        <v>234</v>
      </c>
      <c r="F25" s="71"/>
      <c r="G25" s="64"/>
      <c r="H25" s="151"/>
      <c r="I25" s="68" t="s">
        <v>219</v>
      </c>
      <c r="J25" s="68"/>
      <c r="K25" s="69">
        <f>'E.Situacion Finan.'!J16</f>
        <v>32201.79</v>
      </c>
      <c r="L25" s="62"/>
    </row>
    <row r="26" spans="2:12" ht="15.95" customHeight="1">
      <c r="C26" s="64" t="s">
        <v>235</v>
      </c>
      <c r="F26" s="71"/>
      <c r="G26" s="64"/>
      <c r="H26" s="151"/>
      <c r="I26" s="68" t="s">
        <v>220</v>
      </c>
      <c r="J26" s="68"/>
      <c r="K26" s="69"/>
      <c r="L26" s="62"/>
    </row>
    <row r="27" spans="2:12" ht="15.95" customHeight="1">
      <c r="F27" s="71"/>
      <c r="G27" s="64"/>
      <c r="H27" s="151"/>
      <c r="I27" s="68" t="s">
        <v>221</v>
      </c>
      <c r="K27" s="72"/>
      <c r="L27" s="62"/>
    </row>
    <row r="28" spans="2:12" ht="15.95" customHeight="1">
      <c r="B28" s="94">
        <v>211</v>
      </c>
      <c r="C28" s="95" t="s">
        <v>227</v>
      </c>
      <c r="D28" s="97"/>
      <c r="E28" s="98">
        <f>SUM(D32)</f>
        <v>1339.32</v>
      </c>
      <c r="F28" s="71"/>
      <c r="G28" s="64"/>
      <c r="H28" s="151"/>
      <c r="I28" s="68"/>
      <c r="K28" s="74">
        <v>0</v>
      </c>
      <c r="L28" s="62"/>
    </row>
    <row r="29" spans="2:12" ht="15.95" customHeight="1">
      <c r="B29" s="60"/>
      <c r="C29" s="133" t="s">
        <v>230</v>
      </c>
      <c r="D29" s="80"/>
      <c r="E29" s="105"/>
      <c r="F29" s="71"/>
      <c r="G29" s="64"/>
    </row>
    <row r="30" spans="2:12" ht="15.95" customHeight="1">
      <c r="B30" s="60"/>
      <c r="C30" s="133" t="s">
        <v>250</v>
      </c>
      <c r="D30" s="80"/>
      <c r="E30" s="105"/>
      <c r="F30" s="71"/>
      <c r="G30" s="64"/>
      <c r="H30" s="324">
        <v>41354</v>
      </c>
      <c r="I30" s="325" t="s">
        <v>111</v>
      </c>
      <c r="J30" s="326"/>
      <c r="K30" s="38"/>
      <c r="L30" s="327">
        <f>SUM(K31:K33)</f>
        <v>5362.64</v>
      </c>
    </row>
    <row r="31" spans="2:12" ht="15.95" customHeight="1">
      <c r="B31" s="60"/>
      <c r="C31" s="133" t="s">
        <v>274</v>
      </c>
      <c r="D31" s="80"/>
      <c r="E31" s="105"/>
      <c r="F31" s="71"/>
      <c r="G31" s="64"/>
      <c r="I31" s="68" t="s">
        <v>219</v>
      </c>
      <c r="K31" s="69">
        <f>'E.Situacion Finan.'!J17</f>
        <v>5362.64</v>
      </c>
    </row>
    <row r="32" spans="2:12" ht="15.95" customHeight="1">
      <c r="B32" s="330">
        <v>21151</v>
      </c>
      <c r="C32" s="68" t="s">
        <v>229</v>
      </c>
      <c r="D32" s="75">
        <f>+'E.Situacion Finan.'!E15</f>
        <v>1339.32</v>
      </c>
      <c r="E32" s="67"/>
      <c r="F32" s="71"/>
      <c r="G32" s="64"/>
      <c r="I32" s="68" t="s">
        <v>220</v>
      </c>
      <c r="K32" s="69">
        <v>0</v>
      </c>
    </row>
    <row r="33" spans="2:13" ht="15.95" customHeight="1">
      <c r="F33" s="71"/>
      <c r="G33" s="64"/>
      <c r="I33" s="68" t="s">
        <v>273</v>
      </c>
      <c r="K33" s="72">
        <v>0</v>
      </c>
    </row>
    <row r="34" spans="2:13" ht="15.95" customHeight="1">
      <c r="B34" s="94">
        <v>212</v>
      </c>
      <c r="C34" s="95" t="s">
        <v>89</v>
      </c>
      <c r="D34" s="97"/>
      <c r="E34" s="98">
        <f>SUM(D37)</f>
        <v>3000</v>
      </c>
      <c r="F34" s="71"/>
      <c r="G34" s="64"/>
      <c r="I34" s="68"/>
      <c r="K34" s="74"/>
    </row>
    <row r="35" spans="2:13" ht="15.95" customHeight="1">
      <c r="B35" s="60"/>
      <c r="C35" s="133" t="s">
        <v>168</v>
      </c>
      <c r="D35" s="80"/>
      <c r="E35" s="105"/>
      <c r="F35" s="71"/>
      <c r="G35" s="64"/>
      <c r="I35" s="68"/>
      <c r="K35" s="74"/>
    </row>
    <row r="36" spans="2:13" ht="15.95" customHeight="1">
      <c r="B36" s="60"/>
      <c r="C36" s="133" t="s">
        <v>218</v>
      </c>
      <c r="D36" s="80"/>
      <c r="E36" s="105"/>
      <c r="F36" s="71"/>
      <c r="G36" s="64"/>
      <c r="H36" s="324">
        <v>41355</v>
      </c>
      <c r="I36" s="325" t="s">
        <v>58</v>
      </c>
      <c r="J36" s="326"/>
      <c r="K36" s="38"/>
      <c r="L36" s="328">
        <f>SUM(K37:K39)</f>
        <v>0</v>
      </c>
    </row>
    <row r="37" spans="2:13" ht="15.95" customHeight="1">
      <c r="B37" s="108">
        <v>21201</v>
      </c>
      <c r="C37" s="68" t="s">
        <v>11</v>
      </c>
      <c r="D37" s="75">
        <f>'E.Situacion Finan.'!D18</f>
        <v>3000</v>
      </c>
      <c r="E37" s="67"/>
      <c r="F37" s="71"/>
      <c r="G37" s="64"/>
      <c r="I37" s="68" t="s">
        <v>219</v>
      </c>
      <c r="K37" s="69">
        <v>0</v>
      </c>
    </row>
    <row r="38" spans="2:13" ht="15.95" customHeight="1">
      <c r="F38" s="71"/>
      <c r="G38" s="64"/>
      <c r="I38" s="68" t="s">
        <v>220</v>
      </c>
      <c r="K38" s="69">
        <v>0</v>
      </c>
    </row>
    <row r="39" spans="2:13" ht="15.95" customHeight="1">
      <c r="B39" s="94">
        <v>213</v>
      </c>
      <c r="C39" s="95" t="s">
        <v>90</v>
      </c>
      <c r="D39" s="96"/>
      <c r="E39" s="93">
        <f>SUM(D43:D44)</f>
        <v>28603.96</v>
      </c>
      <c r="F39" s="71"/>
      <c r="G39" s="64"/>
      <c r="I39" s="68" t="s">
        <v>273</v>
      </c>
      <c r="K39" s="72">
        <v>0</v>
      </c>
    </row>
    <row r="40" spans="2:13" ht="15.95" customHeight="1">
      <c r="B40" s="60"/>
      <c r="C40" s="133" t="s">
        <v>169</v>
      </c>
      <c r="D40" s="62"/>
      <c r="E40" s="63"/>
      <c r="F40" s="71"/>
      <c r="G40" s="64"/>
      <c r="I40" s="68"/>
      <c r="K40" s="74"/>
    </row>
    <row r="41" spans="2:13" ht="15.95" customHeight="1">
      <c r="C41" s="133" t="s">
        <v>170</v>
      </c>
      <c r="E41" s="74"/>
      <c r="F41" s="71"/>
      <c r="G41" s="64"/>
      <c r="H41" s="324">
        <v>41361</v>
      </c>
      <c r="I41" s="325" t="s">
        <v>26</v>
      </c>
      <c r="J41" s="326"/>
      <c r="K41" s="38"/>
      <c r="L41" s="328">
        <f>SUM(K42:K44)</f>
        <v>1189.3800000000001</v>
      </c>
    </row>
    <row r="42" spans="2:13" ht="15.95" customHeight="1">
      <c r="C42" s="133" t="s">
        <v>223</v>
      </c>
      <c r="F42" s="71"/>
      <c r="G42" s="64"/>
      <c r="I42" s="68" t="s">
        <v>219</v>
      </c>
      <c r="K42" s="69">
        <f>'E.Situacion Finan.'!J19</f>
        <v>1189.3800000000001</v>
      </c>
    </row>
    <row r="43" spans="2:13" ht="15.95" customHeight="1">
      <c r="B43" s="108">
        <v>21316</v>
      </c>
      <c r="C43" s="68" t="s">
        <v>144</v>
      </c>
      <c r="D43" s="329">
        <f>'E.Situacion Finan.'!D21</f>
        <v>28603.96</v>
      </c>
      <c r="F43" s="71"/>
      <c r="G43" s="64"/>
      <c r="I43" s="68" t="s">
        <v>220</v>
      </c>
      <c r="K43" s="69">
        <v>0</v>
      </c>
    </row>
    <row r="44" spans="2:13" ht="15.95" customHeight="1">
      <c r="B44" s="369">
        <v>21322</v>
      </c>
      <c r="C44" s="64" t="s">
        <v>144</v>
      </c>
      <c r="D44" s="134">
        <v>0</v>
      </c>
      <c r="E44" s="34"/>
      <c r="F44" s="71"/>
      <c r="G44" s="64"/>
      <c r="I44" s="68" t="s">
        <v>273</v>
      </c>
      <c r="K44" s="72">
        <v>0</v>
      </c>
    </row>
    <row r="45" spans="2:13" ht="15.95" customHeight="1">
      <c r="F45" s="71"/>
      <c r="G45" s="64"/>
    </row>
    <row r="46" spans="2:13" ht="15.95" customHeight="1" thickBot="1">
      <c r="B46" s="232">
        <v>22</v>
      </c>
      <c r="C46" s="232" t="s">
        <v>104</v>
      </c>
      <c r="D46" s="233"/>
      <c r="E46" s="265"/>
      <c r="F46" s="265">
        <f>SUM(E50:E54)</f>
        <v>24309.910000000003</v>
      </c>
      <c r="G46" s="64"/>
      <c r="H46" s="232">
        <v>42</v>
      </c>
      <c r="I46" s="232" t="s">
        <v>113</v>
      </c>
      <c r="J46" s="232"/>
      <c r="K46" s="232"/>
      <c r="L46" s="233"/>
      <c r="M46" s="265">
        <f>SUM(L47)</f>
        <v>0</v>
      </c>
    </row>
    <row r="47" spans="2:13" ht="15.95" customHeight="1">
      <c r="B47" s="94">
        <v>225</v>
      </c>
      <c r="C47" s="95" t="s">
        <v>96</v>
      </c>
      <c r="D47" s="95"/>
      <c r="E47" s="93">
        <v>0</v>
      </c>
      <c r="G47" s="64"/>
      <c r="H47" s="94">
        <v>424</v>
      </c>
      <c r="I47" s="95" t="s">
        <v>114</v>
      </c>
      <c r="J47" s="95"/>
      <c r="K47" s="95"/>
      <c r="L47" s="98">
        <f>SUM(L49:L50)</f>
        <v>0</v>
      </c>
    </row>
    <row r="48" spans="2:13" ht="15.95" customHeight="1">
      <c r="B48" s="60"/>
      <c r="C48" s="133" t="s">
        <v>171</v>
      </c>
      <c r="D48" s="61"/>
      <c r="E48" s="62"/>
      <c r="F48" s="63"/>
      <c r="G48" s="64"/>
      <c r="H48" s="60"/>
      <c r="I48" s="133" t="s">
        <v>177</v>
      </c>
      <c r="J48" s="133"/>
      <c r="K48" s="61"/>
      <c r="L48" s="80"/>
      <c r="M48" s="105"/>
    </row>
    <row r="49" spans="2:13" ht="15.95" customHeight="1">
      <c r="C49" s="133" t="s">
        <v>251</v>
      </c>
      <c r="F49" s="63"/>
      <c r="G49" s="236"/>
      <c r="I49" s="133" t="s">
        <v>252</v>
      </c>
      <c r="J49" s="133"/>
      <c r="M49" s="71"/>
    </row>
    <row r="50" spans="2:13" ht="15.95" customHeight="1">
      <c r="B50" s="65">
        <v>22551</v>
      </c>
      <c r="C50" s="91" t="s">
        <v>97</v>
      </c>
      <c r="E50" s="79">
        <f>'E.Situacion Finan.'!D26</f>
        <v>0</v>
      </c>
      <c r="F50" s="63"/>
      <c r="G50" s="64"/>
      <c r="H50" s="108">
        <v>42451</v>
      </c>
      <c r="I50" s="68" t="s">
        <v>64</v>
      </c>
      <c r="J50" s="68"/>
      <c r="K50" s="74">
        <f>'E.Situacion Finan.'!J27</f>
        <v>0</v>
      </c>
      <c r="L50" s="74">
        <f>K50</f>
        <v>0</v>
      </c>
      <c r="M50" s="71"/>
    </row>
    <row r="51" spans="2:13" ht="15.95" customHeight="1">
      <c r="B51" s="65"/>
      <c r="C51" s="64"/>
      <c r="D51" s="74"/>
      <c r="E51" s="62"/>
      <c r="F51" s="63"/>
      <c r="G51" s="140"/>
      <c r="I51" s="91" t="s">
        <v>155</v>
      </c>
      <c r="K51" s="74">
        <v>0</v>
      </c>
      <c r="M51" s="71"/>
    </row>
    <row r="52" spans="2:13" ht="15.95" customHeight="1">
      <c r="C52" s="91"/>
      <c r="D52" s="74"/>
      <c r="G52" s="64"/>
      <c r="I52" s="91" t="s">
        <v>210</v>
      </c>
      <c r="K52" s="74">
        <v>0</v>
      </c>
    </row>
    <row r="53" spans="2:13" ht="15.95" customHeight="1">
      <c r="C53" s="91"/>
      <c r="D53" s="74"/>
      <c r="G53" s="64"/>
      <c r="I53" s="91" t="s">
        <v>159</v>
      </c>
      <c r="K53" s="74">
        <v>0</v>
      </c>
    </row>
    <row r="54" spans="2:13" ht="15.95" customHeight="1">
      <c r="B54" s="94">
        <v>226</v>
      </c>
      <c r="C54" s="95" t="s">
        <v>98</v>
      </c>
      <c r="D54" s="95"/>
      <c r="E54" s="93">
        <f>SUM(E58:E71)</f>
        <v>24309.910000000003</v>
      </c>
      <c r="G54" s="64"/>
      <c r="I54" s="91" t="s">
        <v>160</v>
      </c>
      <c r="K54" s="72">
        <v>0</v>
      </c>
    </row>
    <row r="55" spans="2:13" ht="15.95" customHeight="1">
      <c r="B55" s="60"/>
      <c r="C55" s="133" t="s">
        <v>238</v>
      </c>
      <c r="D55" s="61"/>
      <c r="E55" s="62"/>
      <c r="G55" s="64"/>
      <c r="I55" s="91"/>
      <c r="K55" s="74"/>
    </row>
    <row r="56" spans="2:13" ht="15.95" customHeight="1">
      <c r="B56" s="60"/>
      <c r="C56" s="133" t="s">
        <v>240</v>
      </c>
      <c r="D56" s="61"/>
      <c r="E56" s="62"/>
      <c r="G56" s="64"/>
      <c r="I56" s="91"/>
      <c r="K56" s="74"/>
    </row>
    <row r="57" spans="2:13" ht="15.95" customHeight="1" thickBot="1">
      <c r="B57" s="60"/>
      <c r="C57" s="133" t="s">
        <v>239</v>
      </c>
      <c r="D57" s="61"/>
      <c r="E57" s="62"/>
      <c r="F57" s="63"/>
      <c r="G57" s="64"/>
      <c r="H57" s="232">
        <v>81</v>
      </c>
      <c r="I57" s="232" t="s">
        <v>115</v>
      </c>
      <c r="J57" s="232"/>
      <c r="K57" s="232"/>
      <c r="L57" s="233"/>
      <c r="M57" s="265">
        <f>SUM(L58)</f>
        <v>229928.58</v>
      </c>
    </row>
    <row r="58" spans="2:13" ht="15.95" customHeight="1">
      <c r="B58" s="65">
        <v>22605</v>
      </c>
      <c r="C58" s="326" t="s">
        <v>236</v>
      </c>
      <c r="D58" s="333"/>
      <c r="E58" s="334">
        <f>+'E.Situacion Finan.'!D29</f>
        <v>43859.38</v>
      </c>
      <c r="F58" s="63"/>
      <c r="G58" s="64"/>
      <c r="H58" s="94">
        <v>811</v>
      </c>
      <c r="I58" s="95" t="s">
        <v>116</v>
      </c>
      <c r="J58" s="95"/>
      <c r="K58" s="95"/>
      <c r="L58" s="93">
        <v>229928.58</v>
      </c>
    </row>
    <row r="59" spans="2:13" ht="15.95" customHeight="1">
      <c r="B59" s="65"/>
      <c r="C59" s="326"/>
      <c r="D59" s="333"/>
      <c r="E59" s="334"/>
      <c r="F59" s="63"/>
      <c r="G59" s="64"/>
      <c r="H59" s="94"/>
      <c r="I59" s="133" t="s">
        <v>178</v>
      </c>
      <c r="L59" s="93"/>
    </row>
    <row r="60" spans="2:13" ht="15.95" customHeight="1">
      <c r="B60" s="65">
        <v>22609</v>
      </c>
      <c r="C60" s="91" t="s">
        <v>270</v>
      </c>
      <c r="E60" s="42">
        <f>+'E.Situacion Finan.'!D30</f>
        <v>1527.62</v>
      </c>
      <c r="F60" s="63"/>
      <c r="G60" s="64"/>
      <c r="I60" s="133" t="s">
        <v>179</v>
      </c>
      <c r="M60" s="63"/>
    </row>
    <row r="61" spans="2:13" ht="15.95" customHeight="1">
      <c r="F61" s="63"/>
      <c r="G61" s="64"/>
      <c r="I61" s="133"/>
      <c r="M61" s="63"/>
    </row>
    <row r="62" spans="2:13" ht="15.95" customHeight="1">
      <c r="B62" s="65">
        <v>22615</v>
      </c>
      <c r="C62" s="91" t="s">
        <v>99</v>
      </c>
      <c r="E62" s="42">
        <v>1788.45</v>
      </c>
      <c r="G62" s="64"/>
      <c r="M62" s="63"/>
    </row>
    <row r="63" spans="2:13" ht="15.95" customHeight="1">
      <c r="B63" s="301" t="s">
        <v>172</v>
      </c>
      <c r="C63" s="135" t="s">
        <v>76</v>
      </c>
      <c r="D63" s="41"/>
      <c r="E63" s="42">
        <v>63386.46</v>
      </c>
      <c r="G63" s="64"/>
      <c r="H63" s="108">
        <v>81103</v>
      </c>
      <c r="I63" s="41" t="s">
        <v>75</v>
      </c>
      <c r="J63" s="41"/>
      <c r="K63" s="45"/>
      <c r="L63" s="39">
        <f>+K66+K71</f>
        <v>106473.53000000001</v>
      </c>
    </row>
    <row r="64" spans="2:13" ht="15.95" customHeight="1">
      <c r="B64" s="301"/>
      <c r="C64" s="15"/>
      <c r="D64" s="15"/>
      <c r="E64" s="149"/>
      <c r="G64" s="64"/>
      <c r="H64" s="60"/>
      <c r="I64" s="133" t="s">
        <v>180</v>
      </c>
      <c r="J64" s="133"/>
    </row>
    <row r="65" spans="2:13" ht="15.95" customHeight="1">
      <c r="B65" s="301"/>
      <c r="C65" s="136"/>
      <c r="D65" s="136"/>
      <c r="E65" s="149"/>
      <c r="G65" s="64"/>
      <c r="I65" s="133" t="s">
        <v>181</v>
      </c>
      <c r="J65" s="133"/>
    </row>
    <row r="66" spans="2:13" ht="15.95" customHeight="1">
      <c r="B66" s="309" t="s">
        <v>133</v>
      </c>
      <c r="C66" s="135" t="s">
        <v>56</v>
      </c>
      <c r="D66" s="137"/>
      <c r="E66" s="37">
        <f>SUM(D67:D69)</f>
        <v>-86252</v>
      </c>
      <c r="F66" s="63"/>
      <c r="G66" s="64"/>
      <c r="I66" s="33" t="s">
        <v>182</v>
      </c>
      <c r="J66" s="33"/>
      <c r="K66" s="23">
        <f>SUM(K67:K69)</f>
        <v>38346.240000000005</v>
      </c>
    </row>
    <row r="67" spans="2:13" ht="15.95" customHeight="1">
      <c r="B67" s="301"/>
      <c r="C67" s="91" t="s">
        <v>100</v>
      </c>
      <c r="D67" s="74">
        <v>-41082.32</v>
      </c>
      <c r="F67" s="63"/>
      <c r="G67" s="64"/>
      <c r="I67" s="18" t="s">
        <v>36</v>
      </c>
      <c r="J67" s="18"/>
      <c r="K67" s="15">
        <v>5111.6099999999997</v>
      </c>
    </row>
    <row r="68" spans="2:13" ht="15.95" customHeight="1">
      <c r="C68" s="91" t="s">
        <v>237</v>
      </c>
      <c r="D68" s="134">
        <v>-43769.38</v>
      </c>
      <c r="F68" s="63"/>
      <c r="G68" s="64"/>
      <c r="I68" s="18" t="s">
        <v>196</v>
      </c>
      <c r="K68" s="15">
        <v>25349.63</v>
      </c>
    </row>
    <row r="69" spans="2:13" ht="15.95" customHeight="1">
      <c r="C69" s="91" t="s">
        <v>271</v>
      </c>
      <c r="D69" s="79">
        <v>-1400.3</v>
      </c>
      <c r="F69" s="63"/>
      <c r="G69" s="64"/>
      <c r="I69" s="18" t="s">
        <v>197</v>
      </c>
      <c r="K69" s="16">
        <v>7885</v>
      </c>
    </row>
    <row r="70" spans="2:13" ht="15.95" customHeight="1">
      <c r="B70" s="301"/>
      <c r="C70" s="138"/>
      <c r="D70" s="139"/>
      <c r="E70" s="15"/>
      <c r="F70" s="63"/>
      <c r="G70" s="64"/>
      <c r="I70" s="18"/>
      <c r="J70" s="18"/>
      <c r="K70" s="15"/>
    </row>
    <row r="71" spans="2:13" ht="15.95" customHeight="1">
      <c r="B71" s="301"/>
      <c r="C71" s="308"/>
      <c r="D71" s="341"/>
      <c r="E71" s="15"/>
      <c r="F71" s="63"/>
      <c r="G71" s="64"/>
      <c r="I71" s="33" t="s">
        <v>183</v>
      </c>
      <c r="J71" s="33"/>
      <c r="K71" s="36">
        <f>SUM(K72:K75)</f>
        <v>68127.290000000008</v>
      </c>
    </row>
    <row r="72" spans="2:13" ht="15.95" customHeight="1" thickBot="1">
      <c r="B72" s="232">
        <v>23</v>
      </c>
      <c r="C72" s="232" t="s">
        <v>105</v>
      </c>
      <c r="D72" s="233"/>
      <c r="E72" s="265"/>
      <c r="F72" s="265">
        <f>SUM(D76:D82)</f>
        <v>4274.2</v>
      </c>
      <c r="G72" s="64"/>
      <c r="I72" s="25" t="s">
        <v>37</v>
      </c>
      <c r="J72" s="25"/>
      <c r="K72" s="26">
        <v>1956.8</v>
      </c>
    </row>
    <row r="73" spans="2:13" ht="15.95" customHeight="1">
      <c r="B73" s="94">
        <v>231</v>
      </c>
      <c r="C73" s="95" t="s">
        <v>101</v>
      </c>
      <c r="D73" s="95"/>
      <c r="E73" s="93">
        <f>SUM(D76:D82)</f>
        <v>4274.2</v>
      </c>
      <c r="G73" s="64"/>
      <c r="I73" s="25" t="s">
        <v>33</v>
      </c>
      <c r="J73" s="25"/>
      <c r="K73" s="26">
        <f>7793.67-768</f>
        <v>7025.67</v>
      </c>
    </row>
    <row r="74" spans="2:13" ht="15.95" customHeight="1">
      <c r="B74" s="60"/>
      <c r="C74" s="133" t="s">
        <v>201</v>
      </c>
      <c r="D74" s="61"/>
      <c r="E74" s="62"/>
      <c r="F74" s="63"/>
      <c r="G74" s="64"/>
      <c r="I74" s="25" t="s">
        <v>38</v>
      </c>
      <c r="J74" s="25"/>
      <c r="K74" s="26">
        <v>53684.82</v>
      </c>
    </row>
    <row r="75" spans="2:13" ht="15.95" customHeight="1">
      <c r="B75" s="60"/>
      <c r="C75" s="133" t="s">
        <v>202</v>
      </c>
      <c r="D75" s="61"/>
      <c r="E75" s="62"/>
      <c r="F75" s="63"/>
      <c r="G75" s="64"/>
      <c r="I75" s="25" t="s">
        <v>39</v>
      </c>
      <c r="J75" s="25"/>
      <c r="K75" s="27">
        <v>5460</v>
      </c>
      <c r="M75" s="63"/>
    </row>
    <row r="76" spans="2:13" ht="15.95" customHeight="1">
      <c r="B76" s="156">
        <v>23101</v>
      </c>
      <c r="C76" s="68" t="s">
        <v>143</v>
      </c>
      <c r="D76" s="69">
        <f>+'E.Situacion Finan.'!D36</f>
        <v>533.28</v>
      </c>
      <c r="F76" s="71"/>
      <c r="G76" s="64"/>
      <c r="L76" s="8"/>
      <c r="M76" s="63"/>
    </row>
    <row r="77" spans="2:13" ht="15.95" customHeight="1">
      <c r="B77" s="156">
        <v>23103</v>
      </c>
      <c r="C77" s="68" t="s">
        <v>67</v>
      </c>
      <c r="D77" s="69">
        <f>+'E.Situacion Finan.'!D37</f>
        <v>19.399999999999999</v>
      </c>
      <c r="F77" s="71"/>
      <c r="G77" s="64"/>
      <c r="L77" s="8"/>
    </row>
    <row r="78" spans="2:13" ht="15.95" customHeight="1">
      <c r="B78" s="156">
        <v>23105</v>
      </c>
      <c r="C78" s="68" t="s">
        <v>20</v>
      </c>
      <c r="D78" s="74">
        <f>+'E.Situacion Finan.'!D38</f>
        <v>2072.56</v>
      </c>
      <c r="F78" s="71"/>
      <c r="G78" s="64"/>
    </row>
    <row r="79" spans="2:13" ht="15.95" customHeight="1">
      <c r="B79" s="156">
        <v>23109</v>
      </c>
      <c r="C79" s="68" t="s">
        <v>49</v>
      </c>
      <c r="D79" s="74">
        <f>+'E.Situacion Finan.'!D39</f>
        <v>0</v>
      </c>
      <c r="F79" s="71"/>
      <c r="G79" s="64"/>
      <c r="H79" s="125">
        <v>81107</v>
      </c>
      <c r="I79" s="44" t="s">
        <v>80</v>
      </c>
      <c r="J79" s="44"/>
      <c r="K79" s="45"/>
      <c r="L79" s="39">
        <f>SUM(K80:K81)</f>
        <v>62417</v>
      </c>
    </row>
    <row r="80" spans="2:13" ht="15.95" customHeight="1">
      <c r="B80" s="156">
        <v>23113</v>
      </c>
      <c r="C80" s="68" t="s">
        <v>19</v>
      </c>
      <c r="D80" s="74">
        <f>+'E.Situacion Finan.'!D40</f>
        <v>1269.5999999999999</v>
      </c>
      <c r="F80" s="71"/>
      <c r="G80" s="64"/>
      <c r="H80" s="60"/>
      <c r="I80" s="25" t="s">
        <v>137</v>
      </c>
      <c r="J80" s="25"/>
      <c r="K80" s="28">
        <f>+D98+D99</f>
        <v>50904.020000000004</v>
      </c>
    </row>
    <row r="81" spans="1:12" ht="15.95" customHeight="1">
      <c r="B81" s="156">
        <v>23115</v>
      </c>
      <c r="C81" s="68" t="s">
        <v>23</v>
      </c>
      <c r="D81" s="74">
        <f>+'E.Situacion Finan.'!D41</f>
        <v>379.36</v>
      </c>
      <c r="F81" s="71"/>
      <c r="G81" s="64"/>
      <c r="H81" s="60"/>
      <c r="I81" s="25" t="s">
        <v>33</v>
      </c>
      <c r="J81" s="25"/>
      <c r="K81" s="27">
        <f>+D100+D101+D102</f>
        <v>11512.98</v>
      </c>
    </row>
    <row r="82" spans="1:12" ht="15.95" customHeight="1">
      <c r="B82" s="229">
        <v>23117</v>
      </c>
      <c r="C82" s="68" t="s">
        <v>166</v>
      </c>
      <c r="D82" s="72">
        <f>+'E.Situacion Finan.'!D42</f>
        <v>0</v>
      </c>
      <c r="G82" s="64"/>
      <c r="I82" s="133" t="s">
        <v>184</v>
      </c>
      <c r="J82" s="133"/>
      <c r="K82" s="349"/>
    </row>
    <row r="83" spans="1:12" ht="15.95" customHeight="1">
      <c r="A83" s="143"/>
      <c r="G83" s="64"/>
      <c r="I83" s="133" t="s">
        <v>248</v>
      </c>
      <c r="J83" s="133"/>
    </row>
    <row r="84" spans="1:12" ht="15.95" customHeight="1">
      <c r="A84" s="143"/>
      <c r="G84" s="64"/>
    </row>
    <row r="85" spans="1:12" ht="15.95" customHeight="1" thickBot="1">
      <c r="A85" s="143"/>
      <c r="B85" s="232">
        <v>24</v>
      </c>
      <c r="C85" s="232" t="s">
        <v>106</v>
      </c>
      <c r="D85" s="233"/>
      <c r="E85" s="265"/>
      <c r="F85" s="265">
        <f>SUM(E86)</f>
        <v>149444.54999999999</v>
      </c>
      <c r="G85" s="64"/>
    </row>
    <row r="86" spans="1:12" ht="15.95" customHeight="1">
      <c r="A86" s="143"/>
      <c r="B86" s="94">
        <v>241</v>
      </c>
      <c r="C86" s="95" t="s">
        <v>102</v>
      </c>
      <c r="D86" s="99"/>
      <c r="E86" s="63">
        <f>SUM(E90:E114)</f>
        <v>149444.54999999999</v>
      </c>
      <c r="G86" s="64"/>
    </row>
    <row r="87" spans="1:12" ht="15.95" customHeight="1">
      <c r="A87" s="143"/>
      <c r="B87" s="60"/>
      <c r="C87" s="133" t="s">
        <v>203</v>
      </c>
      <c r="D87" s="134"/>
      <c r="E87" s="46"/>
      <c r="F87" s="63"/>
      <c r="G87" s="64"/>
      <c r="H87" s="125">
        <v>81109</v>
      </c>
      <c r="I87" s="44" t="s">
        <v>32</v>
      </c>
      <c r="J87" s="44"/>
      <c r="K87" s="45"/>
      <c r="L87" s="39">
        <f>SUM(L90:L108)</f>
        <v>71364.320000000036</v>
      </c>
    </row>
    <row r="88" spans="1:12" ht="15.95" customHeight="1">
      <c r="A88" s="143"/>
      <c r="B88" s="60"/>
      <c r="C88" s="133" t="s">
        <v>204</v>
      </c>
      <c r="D88" s="134"/>
      <c r="E88" s="46"/>
      <c r="F88" s="63"/>
      <c r="G88" s="64"/>
      <c r="I88" s="133" t="s">
        <v>186</v>
      </c>
      <c r="J88" s="133"/>
    </row>
    <row r="89" spans="1:12" ht="15.95" customHeight="1">
      <c r="A89" s="143"/>
      <c r="B89" s="108"/>
      <c r="C89" s="68"/>
      <c r="D89" s="74"/>
      <c r="F89" s="71"/>
      <c r="G89" s="64"/>
      <c r="I89" s="133" t="s">
        <v>187</v>
      </c>
      <c r="J89" s="133"/>
    </row>
    <row r="90" spans="1:12" ht="15.95" customHeight="1">
      <c r="A90" s="143"/>
      <c r="B90" s="302" t="s">
        <v>172</v>
      </c>
      <c r="C90" s="41" t="s">
        <v>136</v>
      </c>
      <c r="D90" s="41"/>
      <c r="E90" s="366">
        <f>SUM(D91:D95)</f>
        <v>62476.44</v>
      </c>
      <c r="F90" s="71"/>
      <c r="G90" s="64"/>
      <c r="I90" s="144" t="s">
        <v>139</v>
      </c>
      <c r="J90" s="144"/>
      <c r="K90" s="7"/>
      <c r="L90" s="145">
        <f>+K91-K92</f>
        <v>16739.899999999994</v>
      </c>
    </row>
    <row r="91" spans="1:12" ht="15.95" customHeight="1">
      <c r="A91" s="143"/>
      <c r="B91" s="125">
        <v>24119</v>
      </c>
      <c r="C91" s="25" t="s">
        <v>37</v>
      </c>
      <c r="D91" s="26">
        <v>1956.8</v>
      </c>
      <c r="E91" s="8"/>
      <c r="F91" s="71"/>
      <c r="G91" s="64"/>
      <c r="I91" s="2" t="s">
        <v>40</v>
      </c>
      <c r="J91" s="2"/>
      <c r="K91" s="15">
        <v>203606.39999999999</v>
      </c>
      <c r="L91" s="1"/>
    </row>
    <row r="92" spans="1:12" ht="15.95" customHeight="1">
      <c r="A92" s="143"/>
      <c r="B92" s="125">
        <v>24119</v>
      </c>
      <c r="C92" s="25" t="s">
        <v>205</v>
      </c>
      <c r="D92" s="26">
        <v>7025.67</v>
      </c>
      <c r="E92" s="8"/>
      <c r="F92" s="71"/>
      <c r="G92" s="64"/>
      <c r="H92" s="143" t="s">
        <v>133</v>
      </c>
      <c r="I92" s="1" t="s">
        <v>140</v>
      </c>
      <c r="J92" s="1"/>
      <c r="K92" s="16">
        <v>186866.5</v>
      </c>
      <c r="L92" s="1"/>
    </row>
    <row r="93" spans="1:12" ht="15.95" customHeight="1">
      <c r="A93" s="143"/>
      <c r="B93" s="125">
        <v>24119</v>
      </c>
      <c r="C93" s="25" t="s">
        <v>38</v>
      </c>
      <c r="D93" s="26">
        <v>48033.97</v>
      </c>
      <c r="E93" s="8"/>
      <c r="F93" s="71"/>
      <c r="G93" s="64"/>
      <c r="I93" s="1"/>
      <c r="J93" s="1"/>
      <c r="K93" s="7"/>
      <c r="L93" s="1"/>
    </row>
    <row r="94" spans="1:12" ht="15.95" customHeight="1">
      <c r="A94" s="143"/>
      <c r="B94" s="369">
        <v>24119</v>
      </c>
      <c r="C94" s="25" t="s">
        <v>194</v>
      </c>
      <c r="D94" s="26">
        <v>0</v>
      </c>
      <c r="E94" s="8"/>
      <c r="F94" s="71"/>
      <c r="G94" s="64"/>
      <c r="I94" s="1"/>
      <c r="J94" s="1"/>
      <c r="K94" s="7"/>
      <c r="L94" s="1"/>
    </row>
    <row r="95" spans="1:12" ht="15.95" customHeight="1">
      <c r="A95" s="143"/>
      <c r="B95" s="125">
        <v>24117</v>
      </c>
      <c r="C95" s="25" t="s">
        <v>39</v>
      </c>
      <c r="D95" s="27">
        <v>5460</v>
      </c>
      <c r="E95" s="8"/>
      <c r="F95" s="71"/>
      <c r="G95" s="64"/>
      <c r="I95" s="144" t="s">
        <v>138</v>
      </c>
      <c r="J95" s="144"/>
      <c r="K95" s="141"/>
      <c r="L95" s="145">
        <f>+K96-K97</f>
        <v>569.19000000006054</v>
      </c>
    </row>
    <row r="96" spans="1:12" ht="15.95" customHeight="1">
      <c r="A96" s="143"/>
      <c r="G96" s="64"/>
      <c r="I96" s="2" t="s">
        <v>40</v>
      </c>
      <c r="J96" s="2"/>
      <c r="K96" s="15">
        <v>851973.41</v>
      </c>
    </row>
    <row r="97" spans="1:14" ht="15.95" customHeight="1">
      <c r="A97" s="143"/>
      <c r="B97" s="302" t="s">
        <v>172</v>
      </c>
      <c r="C97" s="41" t="s">
        <v>256</v>
      </c>
      <c r="D97" s="38"/>
      <c r="E97" s="366">
        <f>SUM(D98:D102)</f>
        <v>62417.000000000007</v>
      </c>
      <c r="F97" s="71"/>
      <c r="G97" s="64"/>
      <c r="H97" s="143" t="s">
        <v>133</v>
      </c>
      <c r="I97" s="1" t="s">
        <v>140</v>
      </c>
      <c r="J97" s="1"/>
      <c r="K97" s="16">
        <v>851404.22</v>
      </c>
    </row>
    <row r="98" spans="1:14" ht="15.95" customHeight="1">
      <c r="A98" s="143"/>
      <c r="B98" s="125">
        <v>24117</v>
      </c>
      <c r="C98" s="25" t="s">
        <v>134</v>
      </c>
      <c r="D98" s="28">
        <v>22382.02</v>
      </c>
      <c r="F98" s="71"/>
      <c r="G98" s="64"/>
      <c r="K98" s="17"/>
    </row>
    <row r="99" spans="1:14" ht="15.95" customHeight="1">
      <c r="A99" s="143"/>
      <c r="B99" s="125">
        <v>24117</v>
      </c>
      <c r="C99" s="29" t="s">
        <v>135</v>
      </c>
      <c r="D99" s="28">
        <v>28522</v>
      </c>
      <c r="F99" s="71"/>
      <c r="G99" s="64"/>
      <c r="H99" s="108"/>
      <c r="I99" s="144" t="s">
        <v>188</v>
      </c>
      <c r="J99" s="222"/>
      <c r="K99" s="303"/>
      <c r="L99" s="304">
        <f>+K100-K101</f>
        <v>30145.810000000056</v>
      </c>
    </row>
    <row r="100" spans="1:14" ht="15.95" customHeight="1">
      <c r="A100" s="143"/>
      <c r="B100" s="125">
        <v>24119</v>
      </c>
      <c r="C100" s="25" t="s">
        <v>185</v>
      </c>
      <c r="D100" s="28">
        <v>5031</v>
      </c>
      <c r="F100" s="71"/>
      <c r="G100" s="64"/>
      <c r="I100" s="2" t="s">
        <v>40</v>
      </c>
      <c r="J100" s="2"/>
      <c r="K100" s="15">
        <v>1256226.1000000001</v>
      </c>
    </row>
    <row r="101" spans="1:14" ht="15.95" customHeight="1">
      <c r="A101" s="143"/>
      <c r="B101" s="307">
        <v>24119</v>
      </c>
      <c r="C101" s="25" t="s">
        <v>206</v>
      </c>
      <c r="D101" s="28">
        <v>4521</v>
      </c>
      <c r="F101" s="71"/>
      <c r="G101" s="64"/>
      <c r="H101" s="143" t="s">
        <v>133</v>
      </c>
      <c r="I101" s="1" t="s">
        <v>140</v>
      </c>
      <c r="J101" s="1"/>
      <c r="K101" s="16">
        <v>1226080.29</v>
      </c>
    </row>
    <row r="102" spans="1:14" ht="15.95" customHeight="1">
      <c r="B102" s="339">
        <v>24119</v>
      </c>
      <c r="C102" s="25" t="s">
        <v>247</v>
      </c>
      <c r="D102" s="27">
        <v>1960.98</v>
      </c>
      <c r="F102" s="71"/>
      <c r="G102" s="64"/>
    </row>
    <row r="103" spans="1:14" ht="15.95" customHeight="1">
      <c r="B103" s="346"/>
      <c r="C103" s="25" t="s">
        <v>269</v>
      </c>
      <c r="D103" s="28"/>
      <c r="F103" s="71"/>
      <c r="G103" s="64"/>
      <c r="H103" s="323"/>
      <c r="I103" s="144" t="s">
        <v>222</v>
      </c>
      <c r="J103" s="222"/>
      <c r="K103" s="303"/>
      <c r="L103" s="304">
        <f>+K104-K105</f>
        <v>-5674.8600000001024</v>
      </c>
    </row>
    <row r="104" spans="1:14" ht="15.95" customHeight="1">
      <c r="B104" s="307"/>
      <c r="C104" s="25" t="s">
        <v>257</v>
      </c>
      <c r="D104" s="28"/>
      <c r="F104" s="71"/>
      <c r="G104" s="64"/>
      <c r="I104" s="2" t="s">
        <v>40</v>
      </c>
      <c r="J104" s="2"/>
      <c r="K104" s="15">
        <v>1310067.8899999999</v>
      </c>
    </row>
    <row r="105" spans="1:14" ht="15.95" customHeight="1">
      <c r="B105" s="125"/>
      <c r="F105" s="71"/>
      <c r="G105" s="64"/>
      <c r="H105" s="143" t="s">
        <v>133</v>
      </c>
      <c r="I105" s="1" t="s">
        <v>140</v>
      </c>
      <c r="J105" s="1"/>
      <c r="K105" s="16">
        <v>1315742.75</v>
      </c>
    </row>
    <row r="106" spans="1:14" ht="15.95" customHeight="1">
      <c r="B106" s="302" t="s">
        <v>172</v>
      </c>
      <c r="C106" s="40" t="s">
        <v>173</v>
      </c>
      <c r="D106" s="47"/>
      <c r="E106" s="367">
        <f>SUM(D107:D111)</f>
        <v>218329.66999999998</v>
      </c>
      <c r="F106" s="71"/>
      <c r="G106" s="140"/>
      <c r="N106" s="90"/>
    </row>
    <row r="107" spans="1:14" ht="15.95" customHeight="1">
      <c r="B107" s="335">
        <v>24117</v>
      </c>
      <c r="C107" s="29" t="s">
        <v>241</v>
      </c>
      <c r="D107" s="28">
        <v>26674.5</v>
      </c>
      <c r="E107" s="24"/>
      <c r="F107" s="71"/>
      <c r="G107" s="64"/>
      <c r="N107" s="106"/>
    </row>
    <row r="108" spans="1:14" ht="15.95" customHeight="1">
      <c r="B108" s="125">
        <v>24119</v>
      </c>
      <c r="C108" s="25" t="s">
        <v>37</v>
      </c>
      <c r="D108" s="28">
        <f>2670+1200</f>
        <v>3870</v>
      </c>
      <c r="E108" s="24"/>
      <c r="F108" s="71"/>
      <c r="G108" s="64"/>
      <c r="H108" s="342"/>
      <c r="I108" s="144" t="s">
        <v>253</v>
      </c>
      <c r="J108" s="222"/>
      <c r="K108" s="303"/>
      <c r="L108" s="304">
        <f>+K109-K110</f>
        <v>29584.280000000028</v>
      </c>
      <c r="N108" s="106"/>
    </row>
    <row r="109" spans="1:14" ht="15.95" customHeight="1">
      <c r="B109" s="125">
        <v>24119</v>
      </c>
      <c r="C109" s="8" t="s">
        <v>205</v>
      </c>
      <c r="D109" s="28">
        <v>43532.34</v>
      </c>
      <c r="E109" s="8"/>
      <c r="F109" s="71"/>
      <c r="G109" s="64"/>
      <c r="I109" s="2" t="s">
        <v>40</v>
      </c>
      <c r="J109" s="2"/>
      <c r="K109" s="15">
        <v>1375265.76</v>
      </c>
      <c r="N109" s="106"/>
    </row>
    <row r="110" spans="1:14" ht="15.95" customHeight="1">
      <c r="B110" s="125">
        <v>24119</v>
      </c>
      <c r="C110" s="25" t="s">
        <v>38</v>
      </c>
      <c r="D110" s="15">
        <f>137578.74+2416.34+1848.91+1462</f>
        <v>143305.99</v>
      </c>
      <c r="E110" s="8"/>
      <c r="F110" s="71"/>
      <c r="G110" s="64"/>
      <c r="H110" s="143" t="s">
        <v>133</v>
      </c>
      <c r="I110" s="1" t="s">
        <v>140</v>
      </c>
      <c r="J110" s="1"/>
      <c r="K110" s="16">
        <v>1345681.48</v>
      </c>
    </row>
    <row r="111" spans="1:14" ht="15.95" customHeight="1">
      <c r="B111" s="305">
        <v>24119</v>
      </c>
      <c r="C111" s="25" t="s">
        <v>194</v>
      </c>
      <c r="D111" s="16">
        <v>946.84</v>
      </c>
      <c r="G111" s="64"/>
    </row>
    <row r="112" spans="1:14" ht="15.95" customHeight="1">
      <c r="C112" s="29" t="s">
        <v>272</v>
      </c>
      <c r="G112" s="64"/>
    </row>
    <row r="113" spans="2:15" ht="15.95" customHeight="1" thickBot="1">
      <c r="G113" s="236"/>
      <c r="H113" s="232"/>
      <c r="I113" s="232" t="s">
        <v>117</v>
      </c>
      <c r="J113" s="232"/>
      <c r="K113" s="232"/>
      <c r="L113" s="233"/>
      <c r="M113" s="265">
        <f>SUM(L115)</f>
        <v>-10326.270000000019</v>
      </c>
    </row>
    <row r="114" spans="2:15" ht="15.95" customHeight="1">
      <c r="B114" s="302" t="s">
        <v>133</v>
      </c>
      <c r="C114" s="40" t="s">
        <v>174</v>
      </c>
      <c r="D114" s="48"/>
      <c r="E114" s="368">
        <f>SUM(D115)</f>
        <v>-193778.56</v>
      </c>
      <c r="F114" s="71"/>
      <c r="G114" s="64"/>
      <c r="I114" s="133" t="s">
        <v>254</v>
      </c>
      <c r="J114" s="133"/>
    </row>
    <row r="115" spans="2:15" ht="15.95" customHeight="1">
      <c r="B115" s="157">
        <v>24199</v>
      </c>
      <c r="C115" s="29" t="s">
        <v>57</v>
      </c>
      <c r="D115" s="340">
        <v>-193778.56</v>
      </c>
      <c r="E115" s="158"/>
      <c r="F115" s="71"/>
      <c r="G115" s="64"/>
      <c r="I115" s="133" t="s">
        <v>189</v>
      </c>
      <c r="J115" s="133"/>
      <c r="L115" s="142">
        <f>+K116-K117</f>
        <v>-10326.270000000019</v>
      </c>
      <c r="M115" s="142"/>
    </row>
    <row r="116" spans="2:15" ht="15.95" customHeight="1">
      <c r="G116" s="64"/>
      <c r="I116" s="2" t="s">
        <v>40</v>
      </c>
      <c r="J116" s="2"/>
      <c r="K116" s="15">
        <v>1369028.65</v>
      </c>
      <c r="L116" s="142"/>
      <c r="M116" s="142"/>
    </row>
    <row r="117" spans="2:15" ht="15.95" customHeight="1">
      <c r="B117" s="235"/>
      <c r="C117" s="235"/>
      <c r="D117" s="374"/>
      <c r="E117" s="380"/>
      <c r="F117" s="380"/>
      <c r="G117" s="64"/>
      <c r="H117" s="143" t="s">
        <v>133</v>
      </c>
      <c r="I117" s="1" t="s">
        <v>140</v>
      </c>
      <c r="J117" s="1"/>
      <c r="K117" s="16">
        <v>1379354.92</v>
      </c>
      <c r="M117" s="68"/>
    </row>
    <row r="118" spans="2:15" ht="15.95" customHeight="1">
      <c r="B118" s="381"/>
      <c r="C118" s="382"/>
      <c r="D118" s="99"/>
      <c r="E118" s="383"/>
      <c r="F118" s="17"/>
      <c r="G118" s="64"/>
    </row>
    <row r="119" spans="2:15" ht="15.95" customHeight="1">
      <c r="B119" s="373"/>
      <c r="C119" s="68"/>
      <c r="D119" s="69"/>
      <c r="G119" s="64"/>
    </row>
    <row r="120" spans="2:15" ht="15.95" customHeight="1" thickBot="1">
      <c r="B120" s="373"/>
      <c r="C120" s="68"/>
      <c r="D120" s="74"/>
      <c r="G120" s="64"/>
      <c r="H120" s="232"/>
      <c r="I120" s="232" t="s">
        <v>117</v>
      </c>
      <c r="J120" s="232"/>
      <c r="K120" s="232"/>
      <c r="L120" s="233"/>
      <c r="M120" s="265">
        <f>K121</f>
        <v>-48899.92</v>
      </c>
    </row>
    <row r="121" spans="2:15" ht="15.95" customHeight="1">
      <c r="G121" s="64"/>
      <c r="I121" s="1" t="s">
        <v>141</v>
      </c>
      <c r="K121" s="371">
        <f>'E.Situacion Finan.'!L50</f>
        <v>-48899.92</v>
      </c>
    </row>
    <row r="122" spans="2:15" ht="15.95" customHeight="1">
      <c r="G122" s="64"/>
    </row>
    <row r="123" spans="2:15" ht="15.95" customHeight="1">
      <c r="G123" s="64"/>
    </row>
    <row r="124" spans="2:15" ht="15.95" customHeight="1">
      <c r="G124" s="64"/>
    </row>
    <row r="125" spans="2:15" ht="15.95" customHeight="1">
      <c r="G125" s="64"/>
    </row>
    <row r="126" spans="2:15" ht="15.95" customHeight="1" thickBot="1">
      <c r="G126" s="64"/>
      <c r="H126" s="143"/>
      <c r="I126" s="1"/>
      <c r="J126" s="1"/>
      <c r="K126" s="15"/>
      <c r="M126" s="68"/>
    </row>
    <row r="127" spans="2:15" ht="15.95" customHeight="1" thickTop="1" thickBot="1">
      <c r="B127" s="292"/>
      <c r="C127" s="293" t="s">
        <v>5</v>
      </c>
      <c r="D127" s="293"/>
      <c r="E127" s="293"/>
      <c r="F127" s="294">
        <f>SUM(F8:F126)</f>
        <v>221378.24</v>
      </c>
      <c r="G127" s="64"/>
      <c r="H127" s="295"/>
      <c r="I127" s="296" t="s">
        <v>6</v>
      </c>
      <c r="J127" s="296"/>
      <c r="K127" s="296"/>
      <c r="L127" s="296"/>
      <c r="M127" s="294">
        <f>M9+M46+M57+M120</f>
        <v>221378.24</v>
      </c>
      <c r="N127" s="34"/>
    </row>
    <row r="128" spans="2:15" ht="15.95" customHeight="1" thickTop="1">
      <c r="B128" s="68"/>
      <c r="C128" s="68"/>
      <c r="D128" s="68"/>
      <c r="E128" s="68"/>
      <c r="F128" s="68"/>
      <c r="G128" s="64"/>
      <c r="H128" s="68"/>
      <c r="I128" s="68"/>
      <c r="J128" s="68"/>
      <c r="K128" s="68"/>
      <c r="L128" s="68"/>
      <c r="M128" s="370">
        <f>F127-M127</f>
        <v>0</v>
      </c>
      <c r="O128" s="34"/>
    </row>
    <row r="129" spans="2:13" ht="15.95" customHeight="1">
      <c r="B129" s="68"/>
      <c r="C129" s="68"/>
      <c r="D129" s="68"/>
      <c r="E129" s="68"/>
      <c r="F129" s="68"/>
      <c r="G129" s="64"/>
    </row>
    <row r="130" spans="2:13" ht="15.95" customHeight="1">
      <c r="B130" s="92"/>
      <c r="C130" s="100" t="s">
        <v>27</v>
      </c>
      <c r="D130" s="101"/>
      <c r="E130" s="92"/>
      <c r="F130" s="95"/>
      <c r="G130" s="64"/>
      <c r="H130" s="102"/>
      <c r="I130" s="100" t="s">
        <v>28</v>
      </c>
      <c r="J130" s="100"/>
      <c r="K130" s="100"/>
      <c r="L130" s="92"/>
      <c r="M130" s="92"/>
    </row>
    <row r="131" spans="2:13" ht="15.95" customHeight="1">
      <c r="B131" s="68"/>
      <c r="C131" s="68"/>
      <c r="D131" s="68"/>
      <c r="E131" s="68"/>
      <c r="F131" s="67"/>
      <c r="G131" s="236"/>
      <c r="H131" s="108"/>
      <c r="I131" s="68"/>
      <c r="J131" s="68"/>
      <c r="K131" s="68"/>
      <c r="L131" s="68"/>
      <c r="M131" s="68"/>
    </row>
    <row r="132" spans="2:13" ht="15.95" customHeight="1" thickBot="1">
      <c r="B132" s="232">
        <v>95</v>
      </c>
      <c r="C132" s="232" t="s">
        <v>107</v>
      </c>
      <c r="D132" s="233"/>
      <c r="E132" s="265"/>
      <c r="F132" s="265">
        <f>SUM(E133:E133)</f>
        <v>69272.58</v>
      </c>
      <c r="G132" s="64"/>
      <c r="H132" s="232">
        <v>96</v>
      </c>
      <c r="I132" s="232" t="s">
        <v>108</v>
      </c>
      <c r="J132" s="232"/>
      <c r="K132" s="232"/>
      <c r="L132" s="232"/>
      <c r="M132" s="265">
        <f>+F132</f>
        <v>69272.58</v>
      </c>
    </row>
    <row r="133" spans="2:13" ht="15.95" customHeight="1">
      <c r="B133" s="65">
        <v>95106</v>
      </c>
      <c r="C133" s="68" t="s">
        <v>261</v>
      </c>
      <c r="D133" s="68"/>
      <c r="E133" s="351">
        <f>SUM(E138+E141)</f>
        <v>69272.58</v>
      </c>
      <c r="F133" s="80"/>
      <c r="G133" s="64"/>
      <c r="H133" s="350">
        <v>96301</v>
      </c>
      <c r="I133" s="68" t="s">
        <v>262</v>
      </c>
      <c r="J133" s="68"/>
      <c r="K133" s="68"/>
      <c r="L133" s="134"/>
      <c r="M133" s="62"/>
    </row>
    <row r="134" spans="2:13" ht="15.95" customHeight="1">
      <c r="B134" s="65"/>
      <c r="C134" s="68" t="s">
        <v>264</v>
      </c>
      <c r="D134" s="68"/>
      <c r="E134" s="134"/>
      <c r="F134" s="80"/>
      <c r="G134" s="64"/>
      <c r="H134" s="155"/>
      <c r="I134" s="68"/>
      <c r="J134" s="68"/>
      <c r="K134" s="68"/>
      <c r="L134" s="134"/>
      <c r="M134" s="62"/>
    </row>
    <row r="135" spans="2:13" ht="15.95" customHeight="1">
      <c r="B135" s="65"/>
      <c r="C135" s="68" t="s">
        <v>265</v>
      </c>
      <c r="D135" s="68"/>
      <c r="E135" s="134"/>
      <c r="F135" s="80"/>
      <c r="G135" s="64"/>
      <c r="H135" s="155"/>
      <c r="I135" s="68"/>
      <c r="J135" s="68"/>
      <c r="K135" s="68"/>
      <c r="L135" s="134"/>
      <c r="M135" s="62"/>
    </row>
    <row r="136" spans="2:13" ht="15.95" customHeight="1">
      <c r="B136" s="65"/>
      <c r="C136" s="68"/>
      <c r="D136" s="68"/>
      <c r="E136" s="134"/>
      <c r="F136" s="80"/>
      <c r="G136" s="64"/>
      <c r="H136" s="345"/>
      <c r="I136" s="68"/>
      <c r="J136" s="68"/>
      <c r="K136" s="68"/>
      <c r="L136" s="134"/>
      <c r="M136" s="62"/>
    </row>
    <row r="137" spans="2:13" ht="15.95" customHeight="1">
      <c r="B137" s="65"/>
      <c r="C137" s="68" t="s">
        <v>259</v>
      </c>
      <c r="D137" s="69">
        <v>25264</v>
      </c>
      <c r="E137" s="134"/>
      <c r="F137" s="80"/>
      <c r="G137" s="64"/>
      <c r="H137" s="345"/>
      <c r="I137" s="68"/>
      <c r="J137" s="68"/>
      <c r="K137" s="68"/>
      <c r="L137" s="134"/>
      <c r="M137" s="62"/>
    </row>
    <row r="138" spans="2:13" ht="15.95" customHeight="1">
      <c r="B138" s="65"/>
      <c r="C138" s="68" t="s">
        <v>266</v>
      </c>
      <c r="D138" s="72">
        <v>52978.85</v>
      </c>
      <c r="E138" s="134">
        <f>SUM(D137:D138)</f>
        <v>78242.850000000006</v>
      </c>
      <c r="F138" s="80"/>
      <c r="G138" s="64"/>
      <c r="H138" s="350"/>
      <c r="I138" s="68"/>
      <c r="J138" s="68"/>
      <c r="K138" s="68"/>
      <c r="L138" s="134"/>
      <c r="M138" s="62"/>
    </row>
    <row r="139" spans="2:13" ht="15.95" customHeight="1">
      <c r="B139" s="65"/>
      <c r="C139" s="68"/>
      <c r="D139" s="74"/>
      <c r="E139" s="134"/>
      <c r="F139" s="80"/>
      <c r="G139" s="64"/>
      <c r="H139" s="350"/>
      <c r="I139" s="68"/>
      <c r="J139" s="68"/>
      <c r="K139" s="68"/>
      <c r="L139" s="134"/>
      <c r="M139" s="62"/>
    </row>
    <row r="140" spans="2:13" ht="15.95" customHeight="1">
      <c r="B140" s="65"/>
      <c r="C140" s="68" t="s">
        <v>267</v>
      </c>
      <c r="D140" s="74">
        <v>-4741.9799999999996</v>
      </c>
      <c r="E140" s="134"/>
      <c r="F140" s="80"/>
      <c r="G140" s="64"/>
      <c r="H140" s="350"/>
      <c r="I140" s="68"/>
      <c r="J140" s="68"/>
      <c r="K140" s="68"/>
      <c r="L140" s="134"/>
      <c r="M140" s="62"/>
    </row>
    <row r="141" spans="2:13" ht="15.95" customHeight="1">
      <c r="B141" s="65"/>
      <c r="C141" s="68" t="s">
        <v>268</v>
      </c>
      <c r="D141" s="72">
        <v>-4228.29</v>
      </c>
      <c r="E141" s="79">
        <f>SUM(D140:D141)</f>
        <v>-8970.27</v>
      </c>
      <c r="F141" s="80"/>
      <c r="G141" s="64"/>
      <c r="H141" s="307"/>
      <c r="I141" s="68"/>
      <c r="J141" s="68"/>
      <c r="K141" s="68"/>
      <c r="L141" s="134"/>
      <c r="M141" s="62"/>
    </row>
    <row r="142" spans="2:13" ht="15.95" customHeight="1">
      <c r="B142" s="65"/>
      <c r="C142" s="68"/>
      <c r="D142" s="68"/>
      <c r="E142" s="134"/>
      <c r="F142" s="80"/>
      <c r="G142" s="64"/>
      <c r="H142" s="346"/>
      <c r="I142" s="68"/>
      <c r="J142" s="68"/>
      <c r="K142" s="68"/>
      <c r="L142" s="134"/>
      <c r="M142" s="62"/>
    </row>
    <row r="143" spans="2:13" ht="15.75" thickBot="1">
      <c r="B143" s="108"/>
      <c r="C143" s="68"/>
      <c r="D143" s="68"/>
      <c r="E143" s="78"/>
      <c r="F143" s="78"/>
      <c r="G143" s="297"/>
      <c r="H143" s="108"/>
      <c r="I143" s="68"/>
      <c r="J143" s="68"/>
      <c r="K143" s="68"/>
      <c r="L143" s="78"/>
      <c r="M143" s="78"/>
    </row>
    <row r="144" spans="2:13" ht="18" thickTop="1" thickBot="1">
      <c r="B144" s="293"/>
      <c r="C144" s="293" t="s">
        <v>29</v>
      </c>
      <c r="D144" s="293"/>
      <c r="E144" s="294"/>
      <c r="F144" s="294">
        <f>SUM(F132:F143)</f>
        <v>69272.58</v>
      </c>
      <c r="G144" s="81"/>
      <c r="H144" s="296"/>
      <c r="I144" s="296" t="s">
        <v>30</v>
      </c>
      <c r="J144" s="296"/>
      <c r="K144" s="296"/>
      <c r="L144" s="294"/>
      <c r="M144" s="298">
        <f>SUM(M132:M143)</f>
        <v>69272.58</v>
      </c>
    </row>
    <row r="145" spans="2:13" ht="15.75" thickTop="1">
      <c r="C145" s="68"/>
      <c r="D145" s="68"/>
      <c r="E145" s="68"/>
      <c r="F145" s="68"/>
      <c r="G145" s="68"/>
      <c r="H145" s="108"/>
      <c r="I145" s="68"/>
      <c r="J145" s="68"/>
      <c r="K145" s="68"/>
      <c r="L145" s="78"/>
      <c r="M145" s="78"/>
    </row>
    <row r="146" spans="2:13">
      <c r="B146" s="68"/>
      <c r="C146" s="68"/>
      <c r="D146" s="68"/>
      <c r="E146" s="68"/>
      <c r="F146" s="68"/>
      <c r="G146" s="68"/>
      <c r="H146" s="108"/>
      <c r="I146" s="68"/>
      <c r="J146" s="68"/>
      <c r="K146" s="68"/>
      <c r="L146" s="78"/>
      <c r="M146" s="78"/>
    </row>
    <row r="147" spans="2:13">
      <c r="B147" s="68"/>
      <c r="C147" s="385" t="s">
        <v>84</v>
      </c>
      <c r="D147" s="385"/>
      <c r="E147" s="385"/>
      <c r="F147" s="57"/>
      <c r="G147" s="57"/>
      <c r="H147" s="57"/>
      <c r="J147" s="123"/>
      <c r="K147" s="103" t="s">
        <v>85</v>
      </c>
      <c r="L147" s="68"/>
      <c r="M147" s="68"/>
    </row>
    <row r="148" spans="2:13">
      <c r="B148" s="68"/>
      <c r="C148" s="384" t="s">
        <v>62</v>
      </c>
      <c r="D148" s="384"/>
      <c r="E148" s="384"/>
      <c r="F148" s="57"/>
      <c r="G148" s="57"/>
      <c r="H148" s="57"/>
      <c r="J148" s="122"/>
      <c r="K148" s="365" t="s">
        <v>276</v>
      </c>
      <c r="L148" s="68"/>
      <c r="M148" s="68"/>
    </row>
    <row r="149" spans="2:13">
      <c r="B149" s="68"/>
      <c r="C149" s="384" t="s">
        <v>211</v>
      </c>
      <c r="D149" s="384"/>
      <c r="E149" s="384"/>
      <c r="F149" s="57"/>
      <c r="G149" s="57"/>
      <c r="H149" s="57"/>
      <c r="J149" s="122"/>
      <c r="K149" s="347" t="s">
        <v>258</v>
      </c>
      <c r="L149" s="68"/>
      <c r="M149" s="68"/>
    </row>
  </sheetData>
  <mergeCells count="7">
    <mergeCell ref="C148:E148"/>
    <mergeCell ref="C149:E149"/>
    <mergeCell ref="C4:I4"/>
    <mergeCell ref="C147:E147"/>
    <mergeCell ref="B1:J1"/>
    <mergeCell ref="B2:J2"/>
    <mergeCell ref="B3:J3"/>
  </mergeCells>
  <hyperlinks>
    <hyperlink ref="E133" r:id="rId1" display="..\..\..\..\..\ARCHIVO DEL ACTIVO FIJO CNE\ACTIVO FIJO INSTITUCIONAL\CRUCE ACTIVO FIJO X COMPRAS  2014.xlsx"/>
    <hyperlink ref="E97" r:id="rId2" display="..\..\..\..\..\ARCHIVO DEL ACTIVO FIJO CNE\ACTIVO FIJO INSTITUCIONAL\CRUCE A DICIEMBRE 2014\CRUCE ACTIVO FIJO X DONACIONES 2014.xlsx"/>
    <hyperlink ref="E90" r:id="rId3" display="..\..\..\..\..\ARCHIVO DEL ACTIVO FIJO CNE\ACTIVO FIJO INSTITUCIONAL\CRUCE ACTIVO FIJO X DONACIONES 2014.xlsx"/>
    <hyperlink ref="E106" r:id="rId4" display="..\..\..\..\..\ARCHIVO DEL ACTIVO FIJO CNE\ACTIVO FIJO INSTITUCIONAL\CRUCE A DICIEMBRE 2014\CRUCE ACTIVO FIJO X COMPRAS  2014.xlsx"/>
    <hyperlink ref="E114" r:id="rId5" display="..\..\..\..\..\ARCHIVO DEL ACTIVO FIJO CNE\DEPRECIACION DEL ACTIVO FIJO INSTITUCIONAL\DEPRECIACION 2014\DEPRECIACION Y AMORTIZACION AL 30-06-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r:id="rId6"/>
  <headerFooter>
    <oddFooter xml:space="preserve">&amp;C                                                                                                                                 </oddFooter>
  </headerFooter>
  <rowBreaks count="2" manualBreakCount="2">
    <brk id="44" max="16383" man="1"/>
    <brk id="94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fmejia</cp:lastModifiedBy>
  <cp:lastPrinted>2015-01-14T14:31:15Z</cp:lastPrinted>
  <dcterms:created xsi:type="dcterms:W3CDTF">2009-09-21T16:02:42Z</dcterms:created>
  <dcterms:modified xsi:type="dcterms:W3CDTF">2015-10-30T20:55:14Z</dcterms:modified>
</cp:coreProperties>
</file>