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rrera\Desktop\"/>
    </mc:Choice>
  </mc:AlternateContent>
  <bookViews>
    <workbookView xWindow="0" yWindow="0" windowWidth="28800" windowHeight="11310"/>
  </bookViews>
  <sheets>
    <sheet name="Ingresos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C85" i="1" s="1"/>
  <c r="D5" i="1"/>
  <c r="E5" i="1"/>
  <c r="F5" i="1"/>
  <c r="G5" i="1"/>
  <c r="G85" i="1" s="1"/>
  <c r="H5" i="1"/>
  <c r="I5" i="1"/>
  <c r="I85" i="1" s="1"/>
  <c r="J5" i="1"/>
  <c r="K5" i="1"/>
  <c r="K85" i="1" s="1"/>
  <c r="L5" i="1"/>
  <c r="M5" i="1"/>
  <c r="M85" i="1" s="1"/>
  <c r="N5" i="1"/>
  <c r="O5" i="1"/>
  <c r="P6" i="1"/>
  <c r="P5" i="1" s="1"/>
  <c r="Q6" i="1"/>
  <c r="Q5" i="1" s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6" i="1"/>
  <c r="P25" i="1" s="1"/>
  <c r="Q26" i="1"/>
  <c r="Q25" i="1" s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8" i="1"/>
  <c r="P47" i="1" s="1"/>
  <c r="Q48" i="1"/>
  <c r="Q47" i="1" s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50" i="1"/>
  <c r="P49" i="1" s="1"/>
  <c r="Q50" i="1"/>
  <c r="Q49" i="1" s="1"/>
  <c r="P51" i="1"/>
  <c r="Q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3" i="1"/>
  <c r="P52" i="1" s="1"/>
  <c r="Q53" i="1"/>
  <c r="Q52" i="1" s="1"/>
  <c r="P54" i="1"/>
  <c r="Q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6" i="1"/>
  <c r="P55" i="1" s="1"/>
  <c r="Q56" i="1"/>
  <c r="Q55" i="1" s="1"/>
  <c r="P57" i="1"/>
  <c r="Q57" i="1"/>
  <c r="P58" i="1"/>
  <c r="Q58" i="1"/>
  <c r="B59" i="1"/>
  <c r="C59" i="1"/>
  <c r="F59" i="1"/>
  <c r="G59" i="1"/>
  <c r="H59" i="1"/>
  <c r="I59" i="1"/>
  <c r="J59" i="1"/>
  <c r="K59" i="1"/>
  <c r="L59" i="1"/>
  <c r="M59" i="1"/>
  <c r="N59" i="1"/>
  <c r="O59" i="1"/>
  <c r="P60" i="1"/>
  <c r="Q60" i="1"/>
  <c r="P61" i="1"/>
  <c r="Q61" i="1"/>
  <c r="D62" i="1"/>
  <c r="D59" i="1" s="1"/>
  <c r="D85" i="1" s="1"/>
  <c r="E62" i="1"/>
  <c r="P62" i="1" s="1"/>
  <c r="Q62" i="1" s="1"/>
  <c r="B63" i="1"/>
  <c r="C63" i="1"/>
  <c r="D63" i="1"/>
  <c r="E63" i="1"/>
  <c r="F63" i="1"/>
  <c r="G63" i="1"/>
  <c r="H63" i="1"/>
  <c r="I63" i="1"/>
  <c r="J63" i="1"/>
  <c r="K63" i="1"/>
  <c r="L63" i="1"/>
  <c r="M63" i="1"/>
  <c r="O63" i="1"/>
  <c r="E64" i="1"/>
  <c r="N64" i="1"/>
  <c r="N63" i="1" s="1"/>
  <c r="N85" i="1" s="1"/>
  <c r="P65" i="1"/>
  <c r="Q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C67" i="1"/>
  <c r="P67" i="1"/>
  <c r="P66" i="1" s="1"/>
  <c r="P68" i="1"/>
  <c r="Q68" i="1" s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70" i="1"/>
  <c r="Q70" i="1" s="1"/>
  <c r="Q69" i="1" s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2" i="1"/>
  <c r="Q72" i="1" s="1"/>
  <c r="Q71" i="1" s="1"/>
  <c r="B73" i="1"/>
  <c r="L73" i="1"/>
  <c r="M73" i="1"/>
  <c r="N73" i="1"/>
  <c r="I74" i="1"/>
  <c r="J74" i="1"/>
  <c r="P74" i="1" s="1"/>
  <c r="K74" i="1"/>
  <c r="O74" i="1"/>
  <c r="O73" i="1" s="1"/>
  <c r="B75" i="1"/>
  <c r="C75" i="1"/>
  <c r="D75" i="1"/>
  <c r="E75" i="1"/>
  <c r="G75" i="1"/>
  <c r="I75" i="1"/>
  <c r="J75" i="1"/>
  <c r="K75" i="1"/>
  <c r="L75" i="1"/>
  <c r="M75" i="1"/>
  <c r="N75" i="1"/>
  <c r="O75" i="1"/>
  <c r="C76" i="1"/>
  <c r="F76" i="1"/>
  <c r="F75" i="1" s="1"/>
  <c r="F85" i="1" s="1"/>
  <c r="G76" i="1"/>
  <c r="H76" i="1"/>
  <c r="H75" i="1" s="1"/>
  <c r="H85" i="1" s="1"/>
  <c r="I76" i="1"/>
  <c r="P76" i="1"/>
  <c r="P75" i="1" s="1"/>
  <c r="P77" i="1"/>
  <c r="Q77" i="1" s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9" i="1"/>
  <c r="Q79" i="1" s="1"/>
  <c r="Q78" i="1" s="1"/>
  <c r="P80" i="1"/>
  <c r="Q80" i="1" s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2" i="1"/>
  <c r="Q82" i="1" s="1"/>
  <c r="P83" i="1"/>
  <c r="Q83" i="1" s="1"/>
  <c r="P84" i="1"/>
  <c r="Q84" i="1" s="1"/>
  <c r="B85" i="1"/>
  <c r="J85" i="1"/>
  <c r="L85" i="1"/>
  <c r="Q81" i="1" l="1"/>
  <c r="P73" i="1"/>
  <c r="Q74" i="1"/>
  <c r="Q73" i="1" s="1"/>
  <c r="Q59" i="1"/>
  <c r="O85" i="1"/>
  <c r="P59" i="1"/>
  <c r="P81" i="1"/>
  <c r="P78" i="1"/>
  <c r="P71" i="1"/>
  <c r="P69" i="1"/>
  <c r="E59" i="1"/>
  <c r="E85" i="1" s="1"/>
  <c r="Q76" i="1"/>
  <c r="Q75" i="1" s="1"/>
  <c r="Q67" i="1"/>
  <c r="Q66" i="1" s="1"/>
  <c r="P64" i="1"/>
  <c r="P63" i="1" l="1"/>
  <c r="P85" i="1" s="1"/>
  <c r="Q64" i="1"/>
  <c r="Q63" i="1" s="1"/>
  <c r="Q85" i="1" s="1"/>
</calcChain>
</file>

<file path=xl/comments1.xml><?xml version="1.0" encoding="utf-8"?>
<comments xmlns="http://schemas.openxmlformats.org/spreadsheetml/2006/main">
  <authors>
    <author>Yanira Perez</author>
  </authors>
  <commentList>
    <comment ref="C67" authorId="0" shapeId="0">
      <text>
        <r>
          <rPr>
            <b/>
            <sz val="9"/>
            <color indexed="81"/>
            <rFont val="Tahoma"/>
            <family val="2"/>
          </rPr>
          <t>Yanira Perez:
Reforma SO-050220-1 por incremento FODES
SO-190220-2 POR COAMSS</t>
        </r>
      </text>
    </comment>
    <comment ref="C68" authorId="0" shapeId="0">
      <text>
        <r>
          <rPr>
            <b/>
            <sz val="9"/>
            <color indexed="81"/>
            <rFont val="Tahoma"/>
            <family val="2"/>
          </rPr>
          <t>Yanira Perez:</t>
        </r>
        <r>
          <rPr>
            <sz val="9"/>
            <color indexed="81"/>
            <rFont val="Tahoma"/>
            <family val="2"/>
          </rPr>
          <t xml:space="preserve">
SO-131120-3 BID</t>
        </r>
      </text>
    </comment>
    <comment ref="C72" authorId="0" shapeId="0">
      <text>
        <r>
          <rPr>
            <b/>
            <sz val="9"/>
            <color indexed="81"/>
            <rFont val="Tahoma"/>
            <family val="2"/>
          </rPr>
          <t>Yanira Perez:</t>
        </r>
        <r>
          <rPr>
            <sz val="9"/>
            <color indexed="81"/>
            <rFont val="Tahoma"/>
            <family val="2"/>
          </rPr>
          <t xml:space="preserve">
SO-240720-2</t>
        </r>
      </text>
    </comment>
    <comment ref="C74" authorId="0" shapeId="0">
      <text>
        <r>
          <rPr>
            <b/>
            <sz val="9"/>
            <color indexed="81"/>
            <rFont val="Tahoma"/>
            <family val="2"/>
          </rPr>
          <t>Yanira Perez:</t>
        </r>
        <r>
          <rPr>
            <sz val="9"/>
            <color indexed="81"/>
            <rFont val="Tahoma"/>
            <family val="2"/>
          </rPr>
          <t xml:space="preserve">
Reforma SO-301120-1
</t>
        </r>
      </text>
    </comment>
    <comment ref="C76" authorId="0" shapeId="0">
      <text>
        <r>
          <rPr>
            <b/>
            <sz val="9"/>
            <color indexed="81"/>
            <rFont val="Tahoma"/>
            <family val="2"/>
          </rPr>
          <t>Yanira Perez:</t>
        </r>
        <r>
          <rPr>
            <sz val="9"/>
            <color indexed="81"/>
            <rFont val="Tahoma"/>
            <family val="2"/>
          </rPr>
          <t xml:space="preserve">
SO-050220-1</t>
        </r>
      </text>
    </comment>
    <comment ref="C77" authorId="0" shapeId="0">
      <text>
        <r>
          <rPr>
            <b/>
            <sz val="9"/>
            <color indexed="81"/>
            <rFont val="Tahoma"/>
            <family val="2"/>
          </rPr>
          <t>Yanira Perez:</t>
        </r>
        <r>
          <rPr>
            <sz val="9"/>
            <color indexed="81"/>
            <rFont val="Tahoma"/>
            <family val="2"/>
          </rPr>
          <t xml:space="preserve">
SO-080620-2 FMI</t>
        </r>
      </text>
    </comment>
  </commentList>
</comments>
</file>

<file path=xl/sharedStrings.xml><?xml version="1.0" encoding="utf-8"?>
<sst xmlns="http://schemas.openxmlformats.org/spreadsheetml/2006/main" count="108" uniqueCount="105">
  <si>
    <t>progresiva.</t>
  </si>
  <si>
    <t>El Sistema de Administración Finananciera Municipal (SAFIM), se encuentra en proceso de implementación</t>
  </si>
  <si>
    <t>departamento de Presupuesto, según informacion trasladada por otras dependencias organicas del Institución</t>
  </si>
  <si>
    <t>La información proporcionada y remitida son datos preliminares ya que corresponden al Control interno del</t>
  </si>
  <si>
    <t xml:space="preserve">NOTA ACLARATORIA: </t>
  </si>
  <si>
    <t>Porcentual</t>
  </si>
  <si>
    <t>Var. Mensual</t>
  </si>
  <si>
    <t>Total general</t>
  </si>
  <si>
    <t>32201 CUENTAS POR COBRAR DE AÑOS ANTERIORES 75% FODES</t>
  </si>
  <si>
    <t>32201 CUENTAS POR COBRAR DE AÑOS ANTERIORES 25% FODES</t>
  </si>
  <si>
    <t>32201 CUENTAS POR COBRAR DE AÑOS ANTERIORES FONDOS PROPIOS</t>
  </si>
  <si>
    <t>322 CUENTAS POR COBRAR DE AÑOS ANTERIORES</t>
  </si>
  <si>
    <t>32102 SALDOS INICIALES EN BANCOS</t>
  </si>
  <si>
    <t>32101 SALDOS INICIALES EN CAJA</t>
  </si>
  <si>
    <t>321 SALDOS DE AÑOS ANTERIORES</t>
  </si>
  <si>
    <t>2220701 FONDO EMERGENCIA, RECONST. REC. ECONOMICA</t>
  </si>
  <si>
    <t>2222303 FODES ISDEM 75%</t>
  </si>
  <si>
    <t>2223106 ISNA</t>
  </si>
  <si>
    <t>22201 ISNA</t>
  </si>
  <si>
    <t>16405 ORGANISMOS SIN FINES DE LUCRO</t>
  </si>
  <si>
    <t>16304 PERSONAS NATURALES</t>
  </si>
  <si>
    <t>1620701 FONDO DE EMERGENCIA COVID-19</t>
  </si>
  <si>
    <t>1622303 FODES ISDEM 25%- COAMSS</t>
  </si>
  <si>
    <t>1622303 FODES ISDEM 25%</t>
  </si>
  <si>
    <t>15703 RENTAB. DE CUENTAS BANCARIAS</t>
  </si>
  <si>
    <t>15799 INGRESOS DIVERSOS</t>
  </si>
  <si>
    <t>157 OTROS INGRESOS NO CLASIFICADOS</t>
  </si>
  <si>
    <t>15499 BIENES DIVERSOS</t>
  </si>
  <si>
    <t>15402 BIENES INMUEBLES</t>
  </si>
  <si>
    <t>15401 BIENES MUEBLES</t>
  </si>
  <si>
    <t>154 ARRENDAMIENTO DE BIENES</t>
  </si>
  <si>
    <t>15314 OTRAS MULTAS MUNICIPALES</t>
  </si>
  <si>
    <t>15302 INTERESES</t>
  </si>
  <si>
    <t>15301 MULTAS</t>
  </si>
  <si>
    <t>153 MULTAS E INTERESES POR MORA</t>
  </si>
  <si>
    <t>14299 SERVICIOS DIVERSOS</t>
  </si>
  <si>
    <t>14202 SERV. DE EDUCACION Y SALUD</t>
  </si>
  <si>
    <t>142 INGRESOS POR PRESTACIÓN DE SERVICIOS PUBLICOS</t>
  </si>
  <si>
    <t>14199 BIENES DIVERSOS</t>
  </si>
  <si>
    <t>14102 BIENES INDUSTRIALES</t>
  </si>
  <si>
    <t>141 VENTA DE BIENES</t>
  </si>
  <si>
    <t>12210 PERMISOS Y LICENCIAS MUNICIPALES.</t>
  </si>
  <si>
    <t>122 DERECHOS</t>
  </si>
  <si>
    <t>12199 TASAS DIVERSAS</t>
  </si>
  <si>
    <t>12124 MEDIDOR DE ANDA</t>
  </si>
  <si>
    <t>12123 BAÑOS Y LAVAD.</t>
  </si>
  <si>
    <t>12122 TERMINAL DE BUSES</t>
  </si>
  <si>
    <t>12121 SOMBRAS PARADAS DE BUSES</t>
  </si>
  <si>
    <t>12120 REVISION DE PLANOS</t>
  </si>
  <si>
    <t>12119 RASTRO Y TIANGUE</t>
  </si>
  <si>
    <t>12118 POSTES, TORRES Y ANTENAS</t>
  </si>
  <si>
    <t>12117 PAVIMENT.</t>
  </si>
  <si>
    <t>12116 NOMENCLATURA</t>
  </si>
  <si>
    <t>12115 MERCADOS</t>
  </si>
  <si>
    <t>12114 5% FIESTAS PATRON.</t>
  </si>
  <si>
    <t>12113 ESTAC. Y PARQUIM.</t>
  </si>
  <si>
    <t>12112 DESECHOS</t>
  </si>
  <si>
    <t>12111 CEMENT. MCPLES.</t>
  </si>
  <si>
    <t>12110 CASETAS TELEFON.</t>
  </si>
  <si>
    <t>12109 ASEO PUBLICO</t>
  </si>
  <si>
    <t>12108 ALUMBR.</t>
  </si>
  <si>
    <t>12107 por acceso a lugares publicos</t>
  </si>
  <si>
    <t>12106 Exped. Docum. De identif.</t>
  </si>
  <si>
    <t>12105 Certif. o visado de docum.</t>
  </si>
  <si>
    <t>121 TASAS</t>
  </si>
  <si>
    <t>11899 IMP. MCPL. DIVERSOS</t>
  </si>
  <si>
    <t>11818 VIALIDAD</t>
  </si>
  <si>
    <t>11817 VALLAS PUBLICIT.</t>
  </si>
  <si>
    <t>11816 TRANSPORTE</t>
  </si>
  <si>
    <t>11815 SERVICIOS ESPARCIM.</t>
  </si>
  <si>
    <t>11814 SERVICIOS PROFES.</t>
  </si>
  <si>
    <t>11813 MEDICOS HOSPITAL</t>
  </si>
  <si>
    <t>11812 MAQUINAS TRAGANIQ.</t>
  </si>
  <si>
    <t>11811 LOTERIA CARTON</t>
  </si>
  <si>
    <t>11810 HOTELES, MOTELES</t>
  </si>
  <si>
    <t>11809 ESTUDIOS FOTOGR.</t>
  </si>
  <si>
    <t>11808 CENTROS DE ENSEÑAN.</t>
  </si>
  <si>
    <t>11807 CEMENT. PARTIC.</t>
  </si>
  <si>
    <t>11806 BARES Y RESTAUR.</t>
  </si>
  <si>
    <t>11805 AGROPEC.</t>
  </si>
  <si>
    <t>11804 SERVICIOS</t>
  </si>
  <si>
    <t>11803 FINANC.</t>
  </si>
  <si>
    <t>11802 INDUSTRIA</t>
  </si>
  <si>
    <t>11801 COMERCIO</t>
  </si>
  <si>
    <t>118 IMPUESTOS</t>
  </si>
  <si>
    <t>SALDO</t>
  </si>
  <si>
    <t>EJECUTADO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</si>
  <si>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</si>
  <si>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</si>
  <si>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</si>
  <si>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</si>
  <si>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</si>
  <si>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</si>
  <si>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</si>
  <si>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</si>
  <si>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</si>
  <si>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</si>
  <si>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</si>
  <si>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</si>
  <si>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MODIFICACIONES</t>
  </si>
  <si>
    <t>INGRESOS PRESUPUESTADOS</t>
  </si>
  <si>
    <t>RUBRO/OBJETO ESPECIFICO</t>
  </si>
  <si>
    <t>DEL 1 DE ENERO AL 31 DE DICIEMBRE DE 2020</t>
  </si>
  <si>
    <t>ALCALDIA MUNICIPAL DE CIUDAD DELGADO</t>
  </si>
  <si>
    <t>PRESUPUESTO DE INGRESOS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</si>
</sst>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Sans"/>
    </font>
    <font>
      <b/>
      <sz val="9"/>
      <color theme="1"/>
      <name val="Sans"/>
    </font>
    <font>
      <sz val="9"/>
      <color theme="1"/>
      <name val="Sans"/>
    </font>
    <font>
      <b/>
      <sz val="9"/>
      <color rgb="FFFFFF00"/>
      <name val="Sans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6" borderId="9" xfId="1" applyFont="1" applyFill="1" applyBorder="1" applyAlignment="1">
      <alignment horizontal="center"/>
    </xf>
    <xf numFmtId="0" fontId="4" fillId="6" borderId="0" xfId="1" applyFont="1" applyFill="1" applyAlignment="1">
      <alignment horizontal="center"/>
    </xf>
    <xf numFmtId="0" fontId="4" fillId="6" borderId="0" xfId="1" applyFont="1" applyFill="1" applyAlignment="1">
      <alignment horizontal="center"/>
    </xf>
    <xf numFmtId="0" fontId="4" fillId="6" borderId="0" xfId="1" applyFont="1" applyFill="1" applyBorder="1" applyAlignment="1">
      <alignment horizontal="center"/>
    </xf>
    <xf numFmtId="0" fontId="4" fillId="6" borderId="0" xfId="1" applyFont="1" applyFill="1" applyBorder="1" applyAlignment="1"/>
    <xf numFmtId="0" fontId="4" fillId="6" borderId="8" xfId="1" applyFont="1" applyFill="1" applyBorder="1" applyAlignment="1"/>
    <xf numFmtId="0" fontId="5" fillId="0" borderId="7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4" borderId="3" xfId="1" applyFont="1" applyFill="1" applyBorder="1"/>
    <xf numFmtId="44" fontId="4" fillId="4" borderId="1" xfId="3" applyFont="1" applyFill="1" applyBorder="1"/>
    <xf numFmtId="0" fontId="4" fillId="3" borderId="3" xfId="1" applyFont="1" applyFill="1" applyBorder="1"/>
    <xf numFmtId="44" fontId="4" fillId="3" borderId="1" xfId="3" applyFont="1" applyFill="1" applyBorder="1"/>
    <xf numFmtId="44" fontId="4" fillId="3" borderId="4" xfId="3" applyFont="1" applyFill="1" applyBorder="1"/>
    <xf numFmtId="44" fontId="4" fillId="0" borderId="4" xfId="3" applyFont="1" applyFill="1" applyBorder="1"/>
    <xf numFmtId="44" fontId="4" fillId="0" borderId="0" xfId="3" applyFont="1" applyFill="1" applyBorder="1"/>
    <xf numFmtId="44" fontId="4" fillId="4" borderId="4" xfId="3" applyFont="1" applyFill="1" applyBorder="1"/>
    <xf numFmtId="44" fontId="6" fillId="5" borderId="4" xfId="3" applyFont="1" applyFill="1" applyBorder="1"/>
    <xf numFmtId="44" fontId="6" fillId="5" borderId="1" xfId="3" applyFont="1" applyFill="1" applyBorder="1"/>
    <xf numFmtId="0" fontId="6" fillId="0" borderId="3" xfId="1" applyFont="1" applyBorder="1"/>
    <xf numFmtId="44" fontId="6" fillId="0" borderId="4" xfId="3" applyFont="1" applyBorder="1"/>
    <xf numFmtId="44" fontId="5" fillId="0" borderId="4" xfId="3" applyFont="1" applyBorder="1"/>
    <xf numFmtId="44" fontId="6" fillId="0" borderId="1" xfId="3" applyFont="1" applyBorder="1"/>
    <xf numFmtId="44" fontId="5" fillId="0" borderId="1" xfId="3" applyFont="1" applyBorder="1"/>
    <xf numFmtId="0" fontId="7" fillId="2" borderId="2" xfId="1" applyFont="1" applyFill="1" applyBorder="1"/>
    <xf numFmtId="44" fontId="7" fillId="2" borderId="1" xfId="3" applyFont="1" applyFill="1" applyBorder="1"/>
    <xf numFmtId="0" fontId="7" fillId="2" borderId="0" xfId="1" applyFont="1" applyFill="1"/>
    <xf numFmtId="44" fontId="7" fillId="2" borderId="0" xfId="1" applyNumberFormat="1" applyFont="1" applyFill="1"/>
    <xf numFmtId="10" fontId="7" fillId="2" borderId="0" xfId="2" applyNumberFormat="1" applyFont="1" applyFill="1"/>
    <xf numFmtId="0" fontId="6" fillId="0" borderId="0" xfId="1" applyFont="1"/>
    <xf numFmtId="44" fontId="6" fillId="0" borderId="0" xfId="1" applyNumberFormat="1" applyFont="1"/>
    <xf numFmtId="10" fontId="6" fillId="0" borderId="0" xfId="1" applyNumberFormat="1" applyFont="1"/>
    <xf numFmtId="0" fontId="5" fillId="0" borderId="0" xfId="1" applyFont="1" applyAlignment="1">
      <alignment horizontal="left"/>
    </xf>
  </cellXfs>
  <cellStyles count="4">
    <cellStyle name="Moneda 6" xfId="3"/>
    <cellStyle name="Normal" xfId="0" builtinId="0"/>
    <cellStyle name="Normal 7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4"/>
  <sheetViews>
    <sheetView tabSelected="1" workbookViewId="0">
      <selection sqref="A1:Q94"/>
    </sheetView>
  </sheetViews>
  <sheetFormatPr baseColWidth="10" defaultRowHeight="15" x14ac:dyDescent="0.25"/>
  <cols>
    <col min="2" max="3" width="13.85546875" bestFit="1" customWidth="1"/>
    <col min="4" max="8" width="12.28515625" bestFit="1" customWidth="1"/>
    <col min="9" max="9" width="13.85546875" bestFit="1" customWidth="1"/>
    <col min="10" max="15" width="12.28515625" bestFit="1" customWidth="1"/>
    <col min="16" max="17" width="13.85546875" bestFit="1" customWidth="1"/>
  </cols>
  <sheetData>
    <row r="1" spans="1:17" x14ac:dyDescent="0.25">
      <c r="A1" s="1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</row>
    <row r="2" spans="1:17" x14ac:dyDescent="0.25">
      <c r="A2" s="1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</row>
    <row r="3" spans="1:17" ht="15.75" thickBot="1" x14ac:dyDescent="0.3">
      <c r="A3" s="1" t="s">
        <v>102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6"/>
    </row>
    <row r="4" spans="1:17" ht="48.75" x14ac:dyDescent="0.25">
      <c r="A4" s="7" t="s">
        <v>101</v>
      </c>
      <c r="B4" s="8" t="s">
        <v>100</v>
      </c>
      <c r="C4" s="8" t="s">
        <v>99</v>
      </c>
      <c r="D4" s="9" t="s">
        <v>98</v>
      </c>
      <c r="E4" s="9" t="s">
        <v>97</v>
      </c>
      <c r="F4" s="9" t="s">
        <v>96</v>
      </c>
      <c r="G4" s="9" t="s">
        <v>95</v>
      </c>
      <c r="H4" s="9" t="s">
        <v>94</v>
      </c>
      <c r="I4" s="9" t="s">
        <v>93</v>
      </c>
      <c r="J4" s="9" t="s">
        <v>92</v>
      </c>
      <c r="K4" s="9" t="s">
        <v>91</v>
      </c>
      <c r="L4" s="9" t="s">
        <v>90</v>
      </c>
      <c r="M4" s="9" t="s">
        <v>89</v>
      </c>
      <c r="N4" s="9" t="s">
        <v>88</v>
      </c>
      <c r="O4" s="9" t="s">
        <v>87</v>
      </c>
      <c r="P4" s="10" t="s">
        <v>86</v>
      </c>
      <c r="Q4" s="10" t="s">
        <v>85</v>
      </c>
    </row>
    <row r="5" spans="1:17" x14ac:dyDescent="0.25">
      <c r="A5" s="11" t="s">
        <v>84</v>
      </c>
      <c r="B5" s="12">
        <f>SUM(B6:B24)</f>
        <v>384374.34999999992</v>
      </c>
      <c r="C5" s="12">
        <f>SUM(C6:C24)</f>
        <v>0</v>
      </c>
      <c r="D5" s="12">
        <f>SUM(D6:D24)</f>
        <v>35263.65</v>
      </c>
      <c r="E5" s="12">
        <f>SUM(E6:E24)</f>
        <v>24928.509999999995</v>
      </c>
      <c r="F5" s="12">
        <f>SUM(F6:F24)</f>
        <v>14812.339999999998</v>
      </c>
      <c r="G5" s="12">
        <f>SUM(G6:G24)</f>
        <v>10224.92</v>
      </c>
      <c r="H5" s="12">
        <f>SUM(H6:H24)</f>
        <v>23194.79</v>
      </c>
      <c r="I5" s="12">
        <f>SUM(I6:I24)</f>
        <v>22319.4</v>
      </c>
      <c r="J5" s="12">
        <f>SUM(J6:J24)</f>
        <v>34680.639999999999</v>
      </c>
      <c r="K5" s="12">
        <f>SUM(K6:K24)</f>
        <v>24617.02</v>
      </c>
      <c r="L5" s="12">
        <f>SUM(L6:L24)</f>
        <v>25885.19</v>
      </c>
      <c r="M5" s="12">
        <f>SUM(M6:M24)</f>
        <v>38446.11</v>
      </c>
      <c r="N5" s="12">
        <f>SUM(N6:N24)</f>
        <v>28576.45</v>
      </c>
      <c r="O5" s="12">
        <f>SUM(O6:O24)</f>
        <v>69118.040000000008</v>
      </c>
      <c r="P5" s="12">
        <f>SUM(P6:P24)</f>
        <v>352067.06</v>
      </c>
      <c r="Q5" s="12">
        <f>SUM(Q6:Q24)</f>
        <v>32307.289999999983</v>
      </c>
    </row>
    <row r="6" spans="1:17" x14ac:dyDescent="0.25">
      <c r="A6" s="13" t="s">
        <v>83</v>
      </c>
      <c r="B6" s="14">
        <v>275936.63999999996</v>
      </c>
      <c r="C6" s="14">
        <v>-13000</v>
      </c>
      <c r="D6" s="14">
        <v>24587.919999999998</v>
      </c>
      <c r="E6" s="14">
        <v>18972.689999999999</v>
      </c>
      <c r="F6" s="14">
        <v>9980.89</v>
      </c>
      <c r="G6" s="14">
        <v>4350.8599999999997</v>
      </c>
      <c r="H6" s="14">
        <v>11208.43</v>
      </c>
      <c r="I6" s="14">
        <v>17316.64</v>
      </c>
      <c r="J6" s="14">
        <v>27444.95</v>
      </c>
      <c r="K6" s="14">
        <v>14008.09</v>
      </c>
      <c r="L6" s="15">
        <v>20864.650000000001</v>
      </c>
      <c r="M6" s="15">
        <v>32479.77</v>
      </c>
      <c r="N6" s="15">
        <v>25916.46</v>
      </c>
      <c r="O6" s="16">
        <v>44609.09</v>
      </c>
      <c r="P6" s="17">
        <f>SUM(D6:O6)</f>
        <v>251740.43999999997</v>
      </c>
      <c r="Q6" s="17">
        <f>(SUM(B6:C6)-P6)</f>
        <v>11196.199999999983</v>
      </c>
    </row>
    <row r="7" spans="1:17" x14ac:dyDescent="0.25">
      <c r="A7" s="13" t="s">
        <v>82</v>
      </c>
      <c r="B7" s="14">
        <v>81875.460000000006</v>
      </c>
      <c r="C7" s="14"/>
      <c r="D7" s="14">
        <v>5630.51</v>
      </c>
      <c r="E7" s="14">
        <v>4940.4399999999996</v>
      </c>
      <c r="F7" s="14">
        <v>3477.89</v>
      </c>
      <c r="G7" s="14">
        <v>5874.06</v>
      </c>
      <c r="H7" s="14">
        <v>11986.36</v>
      </c>
      <c r="I7" s="14">
        <v>3999.08</v>
      </c>
      <c r="J7" s="14">
        <v>3999.08</v>
      </c>
      <c r="K7" s="14">
        <v>8125.61</v>
      </c>
      <c r="L7" s="15">
        <v>1661.28</v>
      </c>
      <c r="M7" s="15">
        <v>4520.1499999999996</v>
      </c>
      <c r="N7" s="15">
        <v>2395.88</v>
      </c>
      <c r="O7" s="16">
        <v>14548.66</v>
      </c>
      <c r="P7" s="17">
        <f>SUM(D7:O7)</f>
        <v>71159</v>
      </c>
      <c r="Q7" s="17">
        <f>(SUM(B7:C7)-P7)</f>
        <v>10716.460000000006</v>
      </c>
    </row>
    <row r="8" spans="1:17" x14ac:dyDescent="0.25">
      <c r="A8" s="13" t="s">
        <v>81</v>
      </c>
      <c r="B8" s="14">
        <v>2337.36</v>
      </c>
      <c r="C8" s="14"/>
      <c r="D8" s="14"/>
      <c r="E8" s="14"/>
      <c r="F8" s="14"/>
      <c r="G8" s="14"/>
      <c r="H8" s="14"/>
      <c r="I8" s="14"/>
      <c r="J8" s="14"/>
      <c r="K8" s="14"/>
      <c r="L8" s="15"/>
      <c r="M8" s="15"/>
      <c r="N8" s="15"/>
      <c r="O8" s="16"/>
      <c r="P8" s="17">
        <f>SUM(D8:O8)</f>
        <v>0</v>
      </c>
      <c r="Q8" s="17">
        <f>(SUM(B8:C8)-P8)</f>
        <v>2337.36</v>
      </c>
    </row>
    <row r="9" spans="1:17" x14ac:dyDescent="0.25">
      <c r="A9" s="13" t="s">
        <v>80</v>
      </c>
      <c r="B9" s="14">
        <v>870.18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5"/>
      <c r="N9" s="15"/>
      <c r="O9" s="16"/>
      <c r="P9" s="17">
        <f>SUM(D9:O9)</f>
        <v>0</v>
      </c>
      <c r="Q9" s="17">
        <f>(SUM(B9:C9)-P9)</f>
        <v>870.18</v>
      </c>
    </row>
    <row r="10" spans="1:17" x14ac:dyDescent="0.25">
      <c r="A10" s="13" t="s">
        <v>79</v>
      </c>
      <c r="B10" s="14"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15"/>
      <c r="N10" s="15"/>
      <c r="O10" s="16"/>
      <c r="P10" s="17">
        <f>SUM(D10:O10)</f>
        <v>0</v>
      </c>
      <c r="Q10" s="17">
        <f>(SUM(B10:C10)-P10)</f>
        <v>0</v>
      </c>
    </row>
    <row r="11" spans="1:17" x14ac:dyDescent="0.25">
      <c r="A11" s="13" t="s">
        <v>78</v>
      </c>
      <c r="B11" s="14">
        <v>71.44</v>
      </c>
      <c r="C11" s="14">
        <v>13000</v>
      </c>
      <c r="D11" s="14">
        <v>3046.83</v>
      </c>
      <c r="E11" s="14">
        <v>2.2799999999999998</v>
      </c>
      <c r="F11" s="14"/>
      <c r="G11" s="14"/>
      <c r="H11" s="14"/>
      <c r="I11" s="14"/>
      <c r="J11" s="14"/>
      <c r="K11" s="14"/>
      <c r="L11" s="15">
        <v>800</v>
      </c>
      <c r="M11" s="15">
        <v>100</v>
      </c>
      <c r="N11" s="15"/>
      <c r="O11" s="16">
        <v>8898.0400000000009</v>
      </c>
      <c r="P11" s="17">
        <f>SUM(D11:O11)</f>
        <v>12847.150000000001</v>
      </c>
      <c r="Q11" s="17">
        <f>(SUM(B11:C11)-P11)</f>
        <v>224.28999999999905</v>
      </c>
    </row>
    <row r="12" spans="1:17" x14ac:dyDescent="0.25">
      <c r="A12" s="13" t="s">
        <v>77</v>
      </c>
      <c r="B12" s="14"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5">
        <v>0</v>
      </c>
      <c r="M12" s="15">
        <v>0</v>
      </c>
      <c r="N12" s="15">
        <v>0</v>
      </c>
      <c r="O12" s="16">
        <v>0</v>
      </c>
      <c r="P12" s="17">
        <f>SUM(D12:O12)</f>
        <v>0</v>
      </c>
      <c r="Q12" s="17">
        <f>(SUM(B12:C12)-P12)</f>
        <v>0</v>
      </c>
    </row>
    <row r="13" spans="1:17" x14ac:dyDescent="0.25">
      <c r="A13" s="13" t="s">
        <v>76</v>
      </c>
      <c r="B13" s="14">
        <v>60.6</v>
      </c>
      <c r="C13" s="14"/>
      <c r="D13" s="14"/>
      <c r="E13" s="14"/>
      <c r="F13" s="14"/>
      <c r="G13" s="14"/>
      <c r="H13" s="14"/>
      <c r="I13" s="14"/>
      <c r="J13" s="14"/>
      <c r="K13" s="14"/>
      <c r="L13" s="15">
        <v>0</v>
      </c>
      <c r="M13" s="15">
        <v>0</v>
      </c>
      <c r="N13" s="15">
        <v>0</v>
      </c>
      <c r="O13" s="16">
        <v>0</v>
      </c>
      <c r="P13" s="17">
        <f>SUM(D13:O13)</f>
        <v>0</v>
      </c>
      <c r="Q13" s="17">
        <f>(SUM(B13:C13)-P13)</f>
        <v>60.6</v>
      </c>
    </row>
    <row r="14" spans="1:17" x14ac:dyDescent="0.25">
      <c r="A14" s="13" t="s">
        <v>75</v>
      </c>
      <c r="B14" s="14"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5">
        <v>0</v>
      </c>
      <c r="M14" s="15">
        <v>0</v>
      </c>
      <c r="N14" s="15">
        <v>0</v>
      </c>
      <c r="O14" s="16">
        <v>0</v>
      </c>
      <c r="P14" s="17">
        <f>SUM(D14:O14)</f>
        <v>0</v>
      </c>
      <c r="Q14" s="17">
        <f>(SUM(B14:C14)-P14)</f>
        <v>0</v>
      </c>
    </row>
    <row r="15" spans="1:17" x14ac:dyDescent="0.25">
      <c r="A15" s="13" t="s">
        <v>74</v>
      </c>
      <c r="B15" s="14"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5">
        <v>0</v>
      </c>
      <c r="M15" s="15">
        <v>0</v>
      </c>
      <c r="N15" s="15">
        <v>0</v>
      </c>
      <c r="O15" s="16">
        <v>0</v>
      </c>
      <c r="P15" s="17">
        <f>SUM(D15:O15)</f>
        <v>0</v>
      </c>
      <c r="Q15" s="17">
        <f>(SUM(B15:C15)-P15)</f>
        <v>0</v>
      </c>
    </row>
    <row r="16" spans="1:17" x14ac:dyDescent="0.25">
      <c r="A16" s="13" t="s">
        <v>73</v>
      </c>
      <c r="B16" s="14"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5">
        <v>0</v>
      </c>
      <c r="M16" s="15">
        <v>0</v>
      </c>
      <c r="N16" s="15">
        <v>0</v>
      </c>
      <c r="O16" s="16">
        <v>0</v>
      </c>
      <c r="P16" s="17">
        <f>SUM(D16:O16)</f>
        <v>0</v>
      </c>
      <c r="Q16" s="17">
        <f>(SUM(B16:C16)-P16)</f>
        <v>0</v>
      </c>
    </row>
    <row r="17" spans="1:17" x14ac:dyDescent="0.25">
      <c r="A17" s="13" t="s">
        <v>72</v>
      </c>
      <c r="B17" s="14"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5">
        <v>0</v>
      </c>
      <c r="M17" s="15">
        <v>0</v>
      </c>
      <c r="N17" s="15">
        <v>0</v>
      </c>
      <c r="O17" s="16">
        <v>0</v>
      </c>
      <c r="P17" s="17">
        <f>SUM(D17:O17)</f>
        <v>0</v>
      </c>
      <c r="Q17" s="17">
        <f>(SUM(B17:C17)-P17)</f>
        <v>0</v>
      </c>
    </row>
    <row r="18" spans="1:17" x14ac:dyDescent="0.25">
      <c r="A18" s="13" t="s">
        <v>71</v>
      </c>
      <c r="B18" s="14">
        <v>14.299999999999999</v>
      </c>
      <c r="C18" s="14"/>
      <c r="D18" s="14"/>
      <c r="E18" s="14"/>
      <c r="F18" s="14"/>
      <c r="G18" s="14"/>
      <c r="H18" s="14"/>
      <c r="I18" s="14"/>
      <c r="J18" s="14"/>
      <c r="K18" s="14"/>
      <c r="L18" s="15">
        <v>0</v>
      </c>
      <c r="M18" s="15">
        <v>0</v>
      </c>
      <c r="N18" s="15">
        <v>0</v>
      </c>
      <c r="O18" s="16">
        <v>0</v>
      </c>
      <c r="P18" s="17">
        <f>SUM(D18:O18)</f>
        <v>0</v>
      </c>
      <c r="Q18" s="17">
        <f>(SUM(B18:C18)-P18)</f>
        <v>14.299999999999999</v>
      </c>
    </row>
    <row r="19" spans="1:17" x14ac:dyDescent="0.25">
      <c r="A19" s="13" t="s">
        <v>70</v>
      </c>
      <c r="B19" s="14"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5">
        <v>0</v>
      </c>
      <c r="M19" s="15">
        <v>0</v>
      </c>
      <c r="N19" s="15">
        <v>0</v>
      </c>
      <c r="O19" s="16">
        <v>0</v>
      </c>
      <c r="P19" s="17">
        <f>SUM(D19:O19)</f>
        <v>0</v>
      </c>
      <c r="Q19" s="17">
        <f>(SUM(B19:C19)-P19)</f>
        <v>0</v>
      </c>
    </row>
    <row r="20" spans="1:17" x14ac:dyDescent="0.25">
      <c r="A20" s="13" t="s">
        <v>69</v>
      </c>
      <c r="B20" s="14"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5">
        <v>0</v>
      </c>
      <c r="M20" s="15">
        <v>0</v>
      </c>
      <c r="N20" s="15">
        <v>0</v>
      </c>
      <c r="O20" s="16">
        <v>0</v>
      </c>
      <c r="P20" s="17">
        <f>SUM(D20:O20)</f>
        <v>0</v>
      </c>
      <c r="Q20" s="17">
        <f>(SUM(B20:C20)-P20)</f>
        <v>0</v>
      </c>
    </row>
    <row r="21" spans="1:17" x14ac:dyDescent="0.25">
      <c r="A21" s="13" t="s">
        <v>68</v>
      </c>
      <c r="B21" s="14">
        <v>2.85</v>
      </c>
      <c r="C21" s="14"/>
      <c r="D21" s="14"/>
      <c r="E21" s="14"/>
      <c r="F21" s="14"/>
      <c r="G21" s="14"/>
      <c r="H21" s="14"/>
      <c r="I21" s="14"/>
      <c r="J21" s="14"/>
      <c r="K21" s="14"/>
      <c r="L21" s="15">
        <v>0</v>
      </c>
      <c r="M21" s="15">
        <v>0</v>
      </c>
      <c r="N21" s="15">
        <v>0</v>
      </c>
      <c r="O21" s="16">
        <v>0</v>
      </c>
      <c r="P21" s="17">
        <f>SUM(D21:O21)</f>
        <v>0</v>
      </c>
      <c r="Q21" s="17">
        <f>(SUM(B21:C21)-P21)</f>
        <v>2.85</v>
      </c>
    </row>
    <row r="22" spans="1:17" x14ac:dyDescent="0.25">
      <c r="A22" s="13" t="s">
        <v>67</v>
      </c>
      <c r="B22" s="14">
        <v>6003.03</v>
      </c>
      <c r="C22" s="14">
        <v>400</v>
      </c>
      <c r="D22" s="14">
        <v>1405</v>
      </c>
      <c r="E22" s="14">
        <v>430</v>
      </c>
      <c r="F22" s="14">
        <v>400</v>
      </c>
      <c r="G22" s="14"/>
      <c r="H22" s="14"/>
      <c r="I22" s="14">
        <v>400</v>
      </c>
      <c r="J22" s="14">
        <v>400</v>
      </c>
      <c r="K22" s="14"/>
      <c r="L22" s="15">
        <v>1935</v>
      </c>
      <c r="M22" s="15">
        <v>890</v>
      </c>
      <c r="N22" s="15"/>
      <c r="O22" s="16">
        <v>510</v>
      </c>
      <c r="P22" s="17">
        <f>SUM(D22:O22)</f>
        <v>6370</v>
      </c>
      <c r="Q22" s="17">
        <f>(SUM(B22:C22)-P22)</f>
        <v>33.029999999999745</v>
      </c>
    </row>
    <row r="23" spans="1:17" x14ac:dyDescent="0.25">
      <c r="A23" s="13" t="s">
        <v>66</v>
      </c>
      <c r="B23" s="14">
        <v>17168.169999999998</v>
      </c>
      <c r="C23" s="14">
        <v>-440</v>
      </c>
      <c r="D23" s="14">
        <v>593.39</v>
      </c>
      <c r="E23" s="14">
        <v>583.1</v>
      </c>
      <c r="F23" s="14">
        <v>919.24</v>
      </c>
      <c r="G23" s="14"/>
      <c r="H23" s="14"/>
      <c r="I23" s="14">
        <v>603.67999999999995</v>
      </c>
      <c r="J23" s="14">
        <v>2836.61</v>
      </c>
      <c r="K23" s="14">
        <v>2483.3200000000002</v>
      </c>
      <c r="L23" s="15">
        <v>624.26</v>
      </c>
      <c r="M23" s="15">
        <v>456.19</v>
      </c>
      <c r="N23" s="15">
        <v>264.11</v>
      </c>
      <c r="O23" s="16">
        <v>517.92999999999995</v>
      </c>
      <c r="P23" s="17">
        <f>SUM(D23:O23)</f>
        <v>9881.8300000000017</v>
      </c>
      <c r="Q23" s="17">
        <f>(SUM(B23:C23)-P23)</f>
        <v>6846.3399999999965</v>
      </c>
    </row>
    <row r="24" spans="1:17" x14ac:dyDescent="0.25">
      <c r="A24" s="13" t="s">
        <v>65</v>
      </c>
      <c r="B24" s="14">
        <v>34.32</v>
      </c>
      <c r="C24" s="14">
        <v>40</v>
      </c>
      <c r="D24" s="14"/>
      <c r="E24" s="14"/>
      <c r="F24" s="14">
        <v>34.32</v>
      </c>
      <c r="G24" s="14"/>
      <c r="H24" s="14"/>
      <c r="I24" s="14"/>
      <c r="J24" s="14"/>
      <c r="K24" s="14"/>
      <c r="L24" s="15"/>
      <c r="M24" s="15"/>
      <c r="N24" s="15"/>
      <c r="O24" s="16">
        <v>34.32</v>
      </c>
      <c r="P24" s="17">
        <f>SUM(D24:O24)</f>
        <v>68.64</v>
      </c>
      <c r="Q24" s="17">
        <f>(SUM(B24:C24)-P24)</f>
        <v>5.6799999999999926</v>
      </c>
    </row>
    <row r="25" spans="1:17" x14ac:dyDescent="0.25">
      <c r="A25" s="11" t="s">
        <v>64</v>
      </c>
      <c r="B25" s="12">
        <f>SUM(B26:B46)</f>
        <v>3598566.8</v>
      </c>
      <c r="C25" s="12">
        <f>SUM(C26:C46)</f>
        <v>44655</v>
      </c>
      <c r="D25" s="12">
        <f>SUM(D26:D46)</f>
        <v>247256.52000000002</v>
      </c>
      <c r="E25" s="12">
        <f>SUM(E26:E46)</f>
        <v>420023.60000000003</v>
      </c>
      <c r="F25" s="12">
        <f>SUM(F26:F46)</f>
        <v>300405.55999999994</v>
      </c>
      <c r="G25" s="12">
        <f>SUM(G26:G46)</f>
        <v>126037.95</v>
      </c>
      <c r="H25" s="12">
        <f>SUM(H26:H46)</f>
        <v>364593.97000000003</v>
      </c>
      <c r="I25" s="12">
        <f>SUM(I26:I46)</f>
        <v>137347.38</v>
      </c>
      <c r="J25" s="12">
        <f>SUM(J26:J46)</f>
        <v>201430.41</v>
      </c>
      <c r="K25" s="12">
        <f>SUM(K26:K46)</f>
        <v>392928.88</v>
      </c>
      <c r="L25" s="12">
        <f>SUM(L26:L46)</f>
        <v>225286.74</v>
      </c>
      <c r="M25" s="12">
        <f>SUM(M26:M46)</f>
        <v>285629.74</v>
      </c>
      <c r="N25" s="12">
        <f>SUM(N26:N46)</f>
        <v>236668.24</v>
      </c>
      <c r="O25" s="12">
        <f>SUM(O26:O46)</f>
        <v>511696.22</v>
      </c>
      <c r="P25" s="12">
        <f>SUM(P26:P46)</f>
        <v>3449305.21</v>
      </c>
      <c r="Q25" s="12">
        <f>SUM(Q26:Q46)</f>
        <v>193916.58999999979</v>
      </c>
    </row>
    <row r="26" spans="1:17" x14ac:dyDescent="0.25">
      <c r="A26" s="13" t="s">
        <v>63</v>
      </c>
      <c r="B26" s="14">
        <v>79268.92</v>
      </c>
      <c r="C26" s="14"/>
      <c r="D26" s="14">
        <v>7174.33</v>
      </c>
      <c r="E26" s="14">
        <v>6088.68</v>
      </c>
      <c r="F26" s="14">
        <v>2806.84</v>
      </c>
      <c r="G26" s="14">
        <v>46.8</v>
      </c>
      <c r="H26" s="14">
        <v>96.2</v>
      </c>
      <c r="I26" s="14">
        <v>1495.96</v>
      </c>
      <c r="J26" s="14">
        <v>3505.28</v>
      </c>
      <c r="K26" s="14">
        <v>2919.46</v>
      </c>
      <c r="L26" s="15">
        <v>4240.3999999999996</v>
      </c>
      <c r="M26" s="15">
        <v>4896.12</v>
      </c>
      <c r="N26" s="15">
        <v>5918.56</v>
      </c>
      <c r="O26" s="16">
        <v>4216.7299999999996</v>
      </c>
      <c r="P26" s="17">
        <f>SUM(D26:O26)</f>
        <v>43405.36</v>
      </c>
      <c r="Q26" s="17">
        <f>(SUM(B26:C26)-P26)</f>
        <v>35863.56</v>
      </c>
    </row>
    <row r="27" spans="1:17" x14ac:dyDescent="0.25">
      <c r="A27" s="13" t="s">
        <v>62</v>
      </c>
      <c r="B27" s="14"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5">
        <v>0</v>
      </c>
      <c r="N27" s="15">
        <v>0</v>
      </c>
      <c r="O27" s="16"/>
      <c r="P27" s="17">
        <f>SUM(D27:O27)</f>
        <v>0</v>
      </c>
      <c r="Q27" s="17">
        <f>(SUM(B27:C27)-P27)</f>
        <v>0</v>
      </c>
    </row>
    <row r="28" spans="1:17" x14ac:dyDescent="0.25">
      <c r="A28" s="13" t="s">
        <v>61</v>
      </c>
      <c r="B28" s="14">
        <v>20240.599999999999</v>
      </c>
      <c r="C28" s="14"/>
      <c r="D28" s="14">
        <v>2292</v>
      </c>
      <c r="E28" s="14">
        <v>1154</v>
      </c>
      <c r="F28" s="14">
        <v>1069</v>
      </c>
      <c r="G28" s="14"/>
      <c r="H28" s="14"/>
      <c r="I28" s="14"/>
      <c r="J28" s="14"/>
      <c r="K28" s="14"/>
      <c r="L28" s="15"/>
      <c r="M28" s="15"/>
      <c r="N28" s="15"/>
      <c r="O28" s="16"/>
      <c r="P28" s="17">
        <f>SUM(D28:O28)</f>
        <v>4515</v>
      </c>
      <c r="Q28" s="17">
        <f>(SUM(B28:C28)-P28)</f>
        <v>15725.599999999999</v>
      </c>
    </row>
    <row r="29" spans="1:17" x14ac:dyDescent="0.25">
      <c r="A29" s="13" t="s">
        <v>60</v>
      </c>
      <c r="B29" s="14">
        <v>597581.94999999995</v>
      </c>
      <c r="C29" s="14"/>
      <c r="D29" s="14">
        <v>58666.68</v>
      </c>
      <c r="E29" s="14">
        <v>41882.17</v>
      </c>
      <c r="F29" s="14">
        <v>53704.27</v>
      </c>
      <c r="G29" s="14">
        <v>31476.3</v>
      </c>
      <c r="H29" s="14">
        <v>28168.29</v>
      </c>
      <c r="I29" s="14">
        <v>33710.239999999998</v>
      </c>
      <c r="J29" s="14">
        <v>49195.79</v>
      </c>
      <c r="K29" s="14">
        <v>37870.01</v>
      </c>
      <c r="L29" s="15">
        <v>57425.3</v>
      </c>
      <c r="M29" s="15">
        <v>64916.47</v>
      </c>
      <c r="N29" s="15">
        <v>55417.120000000003</v>
      </c>
      <c r="O29" s="16">
        <v>68772.399999999994</v>
      </c>
      <c r="P29" s="17">
        <f>SUM(D29:O29)</f>
        <v>581205.04</v>
      </c>
      <c r="Q29" s="17">
        <f>(SUM(B29:C29)-P29)</f>
        <v>16376.909999999916</v>
      </c>
    </row>
    <row r="30" spans="1:17" x14ac:dyDescent="0.25">
      <c r="A30" s="13" t="s">
        <v>59</v>
      </c>
      <c r="B30" s="14">
        <v>684620.08</v>
      </c>
      <c r="C30" s="14">
        <v>37170</v>
      </c>
      <c r="D30" s="14">
        <v>61377.85</v>
      </c>
      <c r="E30" s="14">
        <v>46822.18</v>
      </c>
      <c r="F30" s="14">
        <v>143205.57999999999</v>
      </c>
      <c r="G30" s="14">
        <v>32339.82</v>
      </c>
      <c r="H30" s="14">
        <v>28682.39</v>
      </c>
      <c r="I30" s="14">
        <v>33953.22</v>
      </c>
      <c r="J30" s="14">
        <v>49529.01</v>
      </c>
      <c r="K30" s="14">
        <v>38350.129999999997</v>
      </c>
      <c r="L30" s="15">
        <v>61607.81</v>
      </c>
      <c r="M30" s="15">
        <v>77210.98</v>
      </c>
      <c r="N30" s="15">
        <v>60573.11</v>
      </c>
      <c r="O30" s="16">
        <v>88130.23</v>
      </c>
      <c r="P30" s="17">
        <f>SUM(D30:O30)</f>
        <v>721782.31</v>
      </c>
      <c r="Q30" s="17">
        <f>(SUM(B30:C30)-P30)</f>
        <v>7.7699999999022111</v>
      </c>
    </row>
    <row r="31" spans="1:17" x14ac:dyDescent="0.25">
      <c r="A31" s="13" t="s">
        <v>58</v>
      </c>
      <c r="B31" s="14"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5">
        <v>0</v>
      </c>
      <c r="N31" s="15">
        <v>0</v>
      </c>
      <c r="O31" s="16"/>
      <c r="P31" s="17">
        <f>SUM(D31:O31)</f>
        <v>0</v>
      </c>
      <c r="Q31" s="17">
        <f>(SUM(B31:C31)-P31)</f>
        <v>0</v>
      </c>
    </row>
    <row r="32" spans="1:17" x14ac:dyDescent="0.25">
      <c r="A32" s="13" t="s">
        <v>57</v>
      </c>
      <c r="B32" s="14">
        <v>75495.929999999993</v>
      </c>
      <c r="C32" s="14">
        <v>4970</v>
      </c>
      <c r="D32" s="14">
        <v>9110.64</v>
      </c>
      <c r="E32" s="14">
        <v>7333.54</v>
      </c>
      <c r="F32" s="14">
        <v>5161.09</v>
      </c>
      <c r="G32" s="14">
        <v>2804.5</v>
      </c>
      <c r="H32" s="14">
        <v>4541</v>
      </c>
      <c r="I32" s="14">
        <v>4603.62</v>
      </c>
      <c r="J32" s="14">
        <v>7979.01</v>
      </c>
      <c r="K32" s="14">
        <v>5024</v>
      </c>
      <c r="L32" s="15">
        <v>5447.45</v>
      </c>
      <c r="M32" s="15">
        <v>8835.2000000000007</v>
      </c>
      <c r="N32" s="15">
        <v>8910</v>
      </c>
      <c r="O32" s="16">
        <v>10707.7</v>
      </c>
      <c r="P32" s="17">
        <f>SUM(D32:O32)</f>
        <v>80457.75</v>
      </c>
      <c r="Q32" s="17">
        <f>(SUM(B32:C32)-P32)</f>
        <v>8.1799999999930151</v>
      </c>
    </row>
    <row r="33" spans="1:17" x14ac:dyDescent="0.25">
      <c r="A33" s="13" t="s">
        <v>56</v>
      </c>
      <c r="B33" s="14">
        <v>612143.61</v>
      </c>
      <c r="C33" s="14">
        <v>450</v>
      </c>
      <c r="D33" s="14">
        <v>63151.51</v>
      </c>
      <c r="E33" s="14">
        <v>47702.44</v>
      </c>
      <c r="F33" s="14">
        <v>54743.98</v>
      </c>
      <c r="G33" s="14">
        <v>36232.480000000003</v>
      </c>
      <c r="H33" s="14">
        <v>31710.15</v>
      </c>
      <c r="I33" s="14">
        <v>39817.06</v>
      </c>
      <c r="J33" s="14">
        <v>42372.47</v>
      </c>
      <c r="K33" s="14">
        <v>44048.08</v>
      </c>
      <c r="L33" s="15">
        <v>62976.800000000003</v>
      </c>
      <c r="M33" s="15">
        <v>65219.54</v>
      </c>
      <c r="N33" s="15">
        <v>60576.08</v>
      </c>
      <c r="O33" s="16">
        <v>64041.5</v>
      </c>
      <c r="P33" s="17">
        <f>SUM(D33:O33)</f>
        <v>612592.09</v>
      </c>
      <c r="Q33" s="17">
        <f>(SUM(B33:C33)-P33)</f>
        <v>1.5200000000186265</v>
      </c>
    </row>
    <row r="34" spans="1:17" x14ac:dyDescent="0.25">
      <c r="A34" s="13" t="s">
        <v>55</v>
      </c>
      <c r="B34" s="14">
        <v>8400</v>
      </c>
      <c r="C34" s="14"/>
      <c r="D34" s="14">
        <v>703.24</v>
      </c>
      <c r="E34" s="14">
        <v>469.49</v>
      </c>
      <c r="F34" s="14">
        <v>427.21</v>
      </c>
      <c r="G34" s="14">
        <v>28.57</v>
      </c>
      <c r="H34" s="14">
        <v>85.71</v>
      </c>
      <c r="I34" s="14">
        <v>85.71</v>
      </c>
      <c r="J34" s="14">
        <v>28.57</v>
      </c>
      <c r="K34" s="14">
        <v>142.85</v>
      </c>
      <c r="L34" s="15">
        <v>85.71</v>
      </c>
      <c r="M34" s="15">
        <v>448.59</v>
      </c>
      <c r="N34" s="15">
        <v>285.42</v>
      </c>
      <c r="O34" s="16">
        <v>189.04</v>
      </c>
      <c r="P34" s="17">
        <f>SUM(D34:O34)</f>
        <v>2980.11</v>
      </c>
      <c r="Q34" s="17">
        <f>(SUM(B34:C34)-P34)</f>
        <v>5419.8899999999994</v>
      </c>
    </row>
    <row r="35" spans="1:17" x14ac:dyDescent="0.25">
      <c r="A35" s="13" t="s">
        <v>54</v>
      </c>
      <c r="B35" s="14">
        <v>194678.23</v>
      </c>
      <c r="C35" s="14"/>
      <c r="D35" s="14">
        <v>13582.81</v>
      </c>
      <c r="E35" s="14">
        <v>21415.29</v>
      </c>
      <c r="F35" s="14">
        <v>15059.13</v>
      </c>
      <c r="G35" s="14">
        <v>6412.89</v>
      </c>
      <c r="H35" s="14">
        <v>18325.22</v>
      </c>
      <c r="I35" s="14">
        <v>7407.15</v>
      </c>
      <c r="J35" s="14">
        <v>11017.27</v>
      </c>
      <c r="K35" s="14">
        <v>19612.2</v>
      </c>
      <c r="L35" s="15">
        <v>12070.64</v>
      </c>
      <c r="M35" s="15">
        <v>15411.46</v>
      </c>
      <c r="N35" s="15">
        <v>12757.12</v>
      </c>
      <c r="O35" s="16">
        <v>28076</v>
      </c>
      <c r="P35" s="17">
        <f>SUM(D35:O35)</f>
        <v>181147.18</v>
      </c>
      <c r="Q35" s="17">
        <f>(SUM(B35:C35)-P35)</f>
        <v>13531.050000000017</v>
      </c>
    </row>
    <row r="36" spans="1:17" x14ac:dyDescent="0.25">
      <c r="A36" s="13" t="s">
        <v>53</v>
      </c>
      <c r="B36" s="14">
        <v>132000.04999999999</v>
      </c>
      <c r="C36" s="14"/>
      <c r="D36" s="14">
        <v>11656.19</v>
      </c>
      <c r="E36" s="14">
        <v>10221.33</v>
      </c>
      <c r="F36" s="14">
        <v>9598.68</v>
      </c>
      <c r="G36" s="14">
        <v>5380.53</v>
      </c>
      <c r="H36" s="14">
        <v>4476.41</v>
      </c>
      <c r="I36" s="14">
        <v>5465.36</v>
      </c>
      <c r="J36" s="14">
        <v>6500.54</v>
      </c>
      <c r="K36" s="14">
        <v>6856.73</v>
      </c>
      <c r="L36" s="15">
        <v>8590.09</v>
      </c>
      <c r="M36" s="15">
        <v>9395.6200000000008</v>
      </c>
      <c r="N36" s="15">
        <v>11349.24</v>
      </c>
      <c r="O36" s="16">
        <v>11206.94</v>
      </c>
      <c r="P36" s="17">
        <f>SUM(D36:O36)</f>
        <v>100697.66</v>
      </c>
      <c r="Q36" s="17">
        <f>(SUM(B36:C36)-P36)</f>
        <v>31302.389999999985</v>
      </c>
    </row>
    <row r="37" spans="1:17" x14ac:dyDescent="0.25">
      <c r="A37" s="13" t="s">
        <v>52</v>
      </c>
      <c r="B37" s="14"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5">
        <v>0</v>
      </c>
      <c r="N37" s="15">
        <v>0</v>
      </c>
      <c r="O37" s="16"/>
      <c r="P37" s="17">
        <f>SUM(D37:O37)</f>
        <v>0</v>
      </c>
      <c r="Q37" s="17">
        <f>(SUM(B37:C37)-P37)</f>
        <v>0</v>
      </c>
    </row>
    <row r="38" spans="1:17" x14ac:dyDescent="0.25">
      <c r="A38" s="13" t="s">
        <v>51</v>
      </c>
      <c r="B38" s="14">
        <v>155964.35999999999</v>
      </c>
      <c r="C38" s="14"/>
      <c r="D38" s="14">
        <v>14614.79</v>
      </c>
      <c r="E38" s="14">
        <v>11293.89</v>
      </c>
      <c r="F38" s="14">
        <v>11414.77</v>
      </c>
      <c r="G38" s="14">
        <v>8416.06</v>
      </c>
      <c r="H38" s="14">
        <v>7822.84</v>
      </c>
      <c r="I38" s="14">
        <v>7624.06</v>
      </c>
      <c r="J38" s="14">
        <v>23340.29</v>
      </c>
      <c r="K38" s="14">
        <v>9941.99</v>
      </c>
      <c r="L38" s="15">
        <v>8348.7800000000007</v>
      </c>
      <c r="M38" s="15">
        <v>13767.05</v>
      </c>
      <c r="N38" s="15">
        <v>12960.16</v>
      </c>
      <c r="O38" s="16">
        <v>17223.25</v>
      </c>
      <c r="P38" s="17">
        <f>SUM(D38:O38)</f>
        <v>146767.93</v>
      </c>
      <c r="Q38" s="17">
        <f>(SUM(B38:C38)-P38)</f>
        <v>9196.429999999993</v>
      </c>
    </row>
    <row r="39" spans="1:17" x14ac:dyDescent="0.25">
      <c r="A39" s="13" t="s">
        <v>50</v>
      </c>
      <c r="B39" s="14">
        <v>992327.49</v>
      </c>
      <c r="C39" s="14"/>
      <c r="D39" s="14">
        <v>2680</v>
      </c>
      <c r="E39" s="14">
        <v>223087</v>
      </c>
      <c r="F39" s="14"/>
      <c r="G39" s="14">
        <v>2680</v>
      </c>
      <c r="H39" s="14">
        <v>239078.62</v>
      </c>
      <c r="I39" s="14">
        <v>2680</v>
      </c>
      <c r="J39" s="14">
        <v>7252.38</v>
      </c>
      <c r="K39" s="14">
        <v>224118</v>
      </c>
      <c r="L39" s="15">
        <v>2680</v>
      </c>
      <c r="M39" s="15">
        <v>22744</v>
      </c>
      <c r="N39" s="15">
        <v>7010</v>
      </c>
      <c r="O39" s="16">
        <v>215470</v>
      </c>
      <c r="P39" s="17">
        <f>SUM(D39:O39)</f>
        <v>949480</v>
      </c>
      <c r="Q39" s="17">
        <f>(SUM(B39:C39)-P39)</f>
        <v>42847.489999999991</v>
      </c>
    </row>
    <row r="40" spans="1:17" x14ac:dyDescent="0.25">
      <c r="A40" s="13" t="s">
        <v>49</v>
      </c>
      <c r="B40" s="14"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5">
        <v>0</v>
      </c>
      <c r="N40" s="15">
        <v>0</v>
      </c>
      <c r="O40" s="16"/>
      <c r="P40" s="17">
        <f>SUM(D40:O40)</f>
        <v>0</v>
      </c>
      <c r="Q40" s="17">
        <f>(SUM(B40:C40)-P40)</f>
        <v>0</v>
      </c>
    </row>
    <row r="41" spans="1:17" x14ac:dyDescent="0.25">
      <c r="A41" s="13" t="s">
        <v>48</v>
      </c>
      <c r="B41" s="14">
        <v>0</v>
      </c>
      <c r="C41" s="14"/>
      <c r="D41" s="14"/>
      <c r="E41" s="14"/>
      <c r="F41" s="14"/>
      <c r="G41" s="14"/>
      <c r="H41" s="14"/>
      <c r="I41" s="14"/>
      <c r="J41" s="14"/>
      <c r="K41" s="14"/>
      <c r="L41" s="15"/>
      <c r="M41" s="15">
        <v>0</v>
      </c>
      <c r="N41" s="15">
        <v>0</v>
      </c>
      <c r="O41" s="16"/>
      <c r="P41" s="17">
        <f>SUM(D41:O41)</f>
        <v>0</v>
      </c>
      <c r="Q41" s="17">
        <f>(SUM(B41:C41)-P41)</f>
        <v>0</v>
      </c>
    </row>
    <row r="42" spans="1:17" x14ac:dyDescent="0.25">
      <c r="A42" s="13" t="s">
        <v>47</v>
      </c>
      <c r="B42" s="14">
        <v>0</v>
      </c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5">
        <v>0</v>
      </c>
      <c r="N42" s="15">
        <v>0</v>
      </c>
      <c r="O42" s="16"/>
      <c r="P42" s="17">
        <f>SUM(D42:O42)</f>
        <v>0</v>
      </c>
      <c r="Q42" s="17">
        <f>(SUM(B42:C42)-P42)</f>
        <v>0</v>
      </c>
    </row>
    <row r="43" spans="1:17" x14ac:dyDescent="0.25">
      <c r="A43" s="13" t="s">
        <v>46</v>
      </c>
      <c r="B43" s="14">
        <v>0</v>
      </c>
      <c r="C43" s="14"/>
      <c r="D43" s="14"/>
      <c r="E43" s="14"/>
      <c r="F43" s="14"/>
      <c r="G43" s="14"/>
      <c r="H43" s="14"/>
      <c r="I43" s="14"/>
      <c r="J43" s="14"/>
      <c r="K43" s="14"/>
      <c r="L43" s="15"/>
      <c r="M43" s="15">
        <v>0</v>
      </c>
      <c r="N43" s="15">
        <v>0</v>
      </c>
      <c r="O43" s="16"/>
      <c r="P43" s="17">
        <f>SUM(D43:O43)</f>
        <v>0</v>
      </c>
      <c r="Q43" s="17">
        <f>(SUM(B43:C43)-P43)</f>
        <v>0</v>
      </c>
    </row>
    <row r="44" spans="1:17" x14ac:dyDescent="0.25">
      <c r="A44" s="13" t="s">
        <v>45</v>
      </c>
      <c r="B44" s="14">
        <v>9.25</v>
      </c>
      <c r="C44" s="14">
        <v>2065</v>
      </c>
      <c r="D44" s="14">
        <v>540.48</v>
      </c>
      <c r="E44" s="14">
        <v>376.19</v>
      </c>
      <c r="F44" s="14">
        <v>432.85</v>
      </c>
      <c r="G44" s="14"/>
      <c r="H44" s="14">
        <v>57.14</v>
      </c>
      <c r="I44" s="14"/>
      <c r="J44" s="14"/>
      <c r="K44" s="14">
        <v>45.71</v>
      </c>
      <c r="L44" s="15">
        <v>87.62</v>
      </c>
      <c r="M44" s="15">
        <v>276.17</v>
      </c>
      <c r="N44" s="15">
        <v>91.43</v>
      </c>
      <c r="O44" s="16">
        <v>161.88999999999999</v>
      </c>
      <c r="P44" s="17">
        <f>SUM(D44:O44)</f>
        <v>2069.4800000000005</v>
      </c>
      <c r="Q44" s="17">
        <f>(SUM(B44:C44)-P44)</f>
        <v>4.7699999999995271</v>
      </c>
    </row>
    <row r="45" spans="1:17" x14ac:dyDescent="0.25">
      <c r="A45" s="13" t="s">
        <v>44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5"/>
      <c r="M45" s="15">
        <v>0</v>
      </c>
      <c r="N45" s="15">
        <v>0</v>
      </c>
      <c r="O45" s="16"/>
      <c r="P45" s="17">
        <f>SUM(D45:O45)</f>
        <v>0</v>
      </c>
      <c r="Q45" s="17">
        <f>(SUM(B45:C45)-P45)</f>
        <v>0</v>
      </c>
    </row>
    <row r="46" spans="1:17" x14ac:dyDescent="0.25">
      <c r="A46" s="13" t="s">
        <v>43</v>
      </c>
      <c r="B46" s="14">
        <v>45836.33</v>
      </c>
      <c r="C46" s="14"/>
      <c r="D46" s="14">
        <v>1706</v>
      </c>
      <c r="E46" s="14">
        <v>2177.4</v>
      </c>
      <c r="F46" s="14">
        <v>2782.16</v>
      </c>
      <c r="G46" s="14">
        <v>220</v>
      </c>
      <c r="H46" s="14">
        <v>1550</v>
      </c>
      <c r="I46" s="14">
        <v>505</v>
      </c>
      <c r="J46" s="14">
        <v>709.8</v>
      </c>
      <c r="K46" s="14">
        <v>3999.72</v>
      </c>
      <c r="L46" s="15">
        <v>1726.14</v>
      </c>
      <c r="M46" s="15">
        <v>2508.54</v>
      </c>
      <c r="N46" s="15">
        <v>820</v>
      </c>
      <c r="O46" s="16">
        <v>3500.54</v>
      </c>
      <c r="P46" s="17">
        <f>SUM(D46:O46)</f>
        <v>22205.3</v>
      </c>
      <c r="Q46" s="17">
        <f>(SUM(B46:C46)-P46)</f>
        <v>23631.030000000002</v>
      </c>
    </row>
    <row r="47" spans="1:17" x14ac:dyDescent="0.25">
      <c r="A47" s="11" t="s">
        <v>42</v>
      </c>
      <c r="B47" s="12">
        <f>SUM(B48)</f>
        <v>74657.570000000007</v>
      </c>
      <c r="C47" s="12">
        <f>SUM(C48)</f>
        <v>3710</v>
      </c>
      <c r="D47" s="12">
        <f>SUM(D48)</f>
        <v>8196.24</v>
      </c>
      <c r="E47" s="12">
        <f>SUM(E48)</f>
        <v>11672.66</v>
      </c>
      <c r="F47" s="12">
        <f>SUM(F48)</f>
        <v>4461.6099999999997</v>
      </c>
      <c r="G47" s="12">
        <f>SUM(G48)</f>
        <v>22</v>
      </c>
      <c r="H47" s="12">
        <f>SUM(H48)</f>
        <v>1181.6300000000001</v>
      </c>
      <c r="I47" s="12">
        <f>SUM(I48)</f>
        <v>780.57</v>
      </c>
      <c r="J47" s="12">
        <f>SUM(J48)</f>
        <v>4812.83</v>
      </c>
      <c r="K47" s="12">
        <f>SUM(K48)</f>
        <v>3675.87</v>
      </c>
      <c r="L47" s="12">
        <f>SUM(L48)</f>
        <v>7196.92</v>
      </c>
      <c r="M47" s="12">
        <f>SUM(M48)</f>
        <v>7449.97</v>
      </c>
      <c r="N47" s="12">
        <f>SUM(N48)</f>
        <v>10562.84</v>
      </c>
      <c r="O47" s="12">
        <f>SUM(O48)</f>
        <v>18348.2</v>
      </c>
      <c r="P47" s="12">
        <f>SUM(P48)</f>
        <v>78361.34</v>
      </c>
      <c r="Q47" s="12">
        <f>SUM(Q48)</f>
        <v>6.2300000000104774</v>
      </c>
    </row>
    <row r="48" spans="1:17" x14ac:dyDescent="0.25">
      <c r="A48" s="13" t="s">
        <v>41</v>
      </c>
      <c r="B48" s="14">
        <v>74657.570000000007</v>
      </c>
      <c r="C48" s="14">
        <v>3710</v>
      </c>
      <c r="D48" s="14">
        <v>8196.24</v>
      </c>
      <c r="E48" s="14">
        <v>11672.66</v>
      </c>
      <c r="F48" s="14">
        <v>4461.6099999999997</v>
      </c>
      <c r="G48" s="14">
        <v>22</v>
      </c>
      <c r="H48" s="14">
        <v>1181.6300000000001</v>
      </c>
      <c r="I48" s="14">
        <v>780.57</v>
      </c>
      <c r="J48" s="14">
        <v>4812.83</v>
      </c>
      <c r="K48" s="14">
        <v>3675.87</v>
      </c>
      <c r="L48" s="15">
        <v>7196.92</v>
      </c>
      <c r="M48" s="15">
        <v>7449.97</v>
      </c>
      <c r="N48" s="15">
        <v>10562.84</v>
      </c>
      <c r="O48" s="16">
        <v>18348.2</v>
      </c>
      <c r="P48" s="17">
        <f>SUM(D48:O48)</f>
        <v>78361.34</v>
      </c>
      <c r="Q48" s="17">
        <f>(SUM(B48:C48)-P48)</f>
        <v>6.2300000000104774</v>
      </c>
    </row>
    <row r="49" spans="1:17" x14ac:dyDescent="0.25">
      <c r="A49" s="11" t="s">
        <v>40</v>
      </c>
      <c r="B49" s="12">
        <f>SUM(B50:B51)</f>
        <v>28.56</v>
      </c>
      <c r="C49" s="12">
        <f>SUM(C50:C51)</f>
        <v>1</v>
      </c>
      <c r="D49" s="12">
        <f>SUM(D50:D51)</f>
        <v>0</v>
      </c>
      <c r="E49" s="12">
        <f>SUM(E50:E51)</f>
        <v>0</v>
      </c>
      <c r="F49" s="12">
        <f>SUM(F50:F51)</f>
        <v>2.1</v>
      </c>
      <c r="G49" s="12">
        <f>SUM(G50:G51)</f>
        <v>0</v>
      </c>
      <c r="H49" s="12">
        <f>SUM(H50:H51)</f>
        <v>0</v>
      </c>
      <c r="I49" s="12">
        <f>SUM(I50:I51)</f>
        <v>0</v>
      </c>
      <c r="J49" s="12">
        <f>SUM(J50:J51)</f>
        <v>9.75</v>
      </c>
      <c r="K49" s="12">
        <f>SUM(K50:K51)</f>
        <v>13.8</v>
      </c>
      <c r="L49" s="12">
        <f>SUM(L50:L51)</f>
        <v>3.7</v>
      </c>
      <c r="M49" s="12">
        <f>SUM(M50:M51)</f>
        <v>0</v>
      </c>
      <c r="N49" s="12">
        <f>SUM(N50:N51)</f>
        <v>0</v>
      </c>
      <c r="O49" s="12">
        <f>SUM(O50:O51)</f>
        <v>0</v>
      </c>
      <c r="P49" s="12">
        <f>SUM(P50:P51)</f>
        <v>29.349999999999998</v>
      </c>
      <c r="Q49" s="12">
        <f>SUM(Q50:Q51)</f>
        <v>0.21000000000000085</v>
      </c>
    </row>
    <row r="50" spans="1:17" x14ac:dyDescent="0.25">
      <c r="A50" s="13" t="s">
        <v>39</v>
      </c>
      <c r="B50" s="14">
        <v>0</v>
      </c>
      <c r="C50" s="14"/>
      <c r="D50" s="14"/>
      <c r="E50" s="14"/>
      <c r="F50" s="14"/>
      <c r="G50" s="14"/>
      <c r="H50" s="14"/>
      <c r="I50" s="14"/>
      <c r="J50" s="14"/>
      <c r="K50" s="14"/>
      <c r="L50" s="15">
        <v>0</v>
      </c>
      <c r="M50" s="15">
        <v>0</v>
      </c>
      <c r="N50" s="15">
        <v>0</v>
      </c>
      <c r="O50" s="16"/>
      <c r="P50" s="17">
        <f>SUM(D50:O50)</f>
        <v>0</v>
      </c>
      <c r="Q50" s="17">
        <f>(SUM(B50:C50)-P50)</f>
        <v>0</v>
      </c>
    </row>
    <row r="51" spans="1:17" x14ac:dyDescent="0.25">
      <c r="A51" s="13" t="s">
        <v>38</v>
      </c>
      <c r="B51" s="14">
        <v>28.56</v>
      </c>
      <c r="C51" s="14">
        <v>1</v>
      </c>
      <c r="D51" s="14"/>
      <c r="E51" s="14"/>
      <c r="F51" s="14">
        <v>2.1</v>
      </c>
      <c r="G51" s="14"/>
      <c r="H51" s="14"/>
      <c r="I51" s="14"/>
      <c r="J51" s="14">
        <v>9.75</v>
      </c>
      <c r="K51" s="14">
        <v>13.8</v>
      </c>
      <c r="L51" s="15">
        <v>3.7</v>
      </c>
      <c r="M51" s="15"/>
      <c r="N51" s="15"/>
      <c r="O51" s="16"/>
      <c r="P51" s="17">
        <f>SUM(D51:O51)</f>
        <v>29.349999999999998</v>
      </c>
      <c r="Q51" s="17">
        <f>(SUM(B51:C51)-P51)</f>
        <v>0.21000000000000085</v>
      </c>
    </row>
    <row r="52" spans="1:17" x14ac:dyDescent="0.25">
      <c r="A52" s="11" t="s">
        <v>37</v>
      </c>
      <c r="B52" s="12">
        <f>SUM(B53:B54)</f>
        <v>1010.75</v>
      </c>
      <c r="C52" s="12">
        <f>SUM(C53:C54)</f>
        <v>0</v>
      </c>
      <c r="D52" s="12">
        <f>SUM(D53:D54)</f>
        <v>8.2799999999999994</v>
      </c>
      <c r="E52" s="12">
        <f>SUM(E53:E54)</f>
        <v>0</v>
      </c>
      <c r="F52" s="12">
        <f>SUM(F53:F54)</f>
        <v>13.5</v>
      </c>
      <c r="G52" s="12">
        <f>SUM(G53:G54)</f>
        <v>0</v>
      </c>
      <c r="H52" s="12">
        <f>SUM(H53:H54)</f>
        <v>0</v>
      </c>
      <c r="I52" s="12">
        <f>SUM(I53:I54)</f>
        <v>0</v>
      </c>
      <c r="J52" s="12">
        <f>SUM(J53:J54)</f>
        <v>111</v>
      </c>
      <c r="K52" s="12">
        <f>SUM(K53:K54)</f>
        <v>169.28</v>
      </c>
      <c r="L52" s="12">
        <f>SUM(L53:L54)</f>
        <v>94.5</v>
      </c>
      <c r="M52" s="12">
        <f>SUM(M53:M54)</f>
        <v>0</v>
      </c>
      <c r="N52" s="12">
        <f>SUM(N53:N54)</f>
        <v>0</v>
      </c>
      <c r="O52" s="12">
        <f>SUM(O53:O54)</f>
        <v>0</v>
      </c>
      <c r="P52" s="12">
        <f>SUM(P53:P54)</f>
        <v>396.56</v>
      </c>
      <c r="Q52" s="12">
        <f>SUM(Q53:Q54)</f>
        <v>614.18999999999994</v>
      </c>
    </row>
    <row r="53" spans="1:17" x14ac:dyDescent="0.25">
      <c r="A53" s="13" t="s">
        <v>36</v>
      </c>
      <c r="B53" s="14">
        <v>964.75</v>
      </c>
      <c r="C53" s="14"/>
      <c r="D53" s="14"/>
      <c r="E53" s="14"/>
      <c r="F53" s="14">
        <v>13.5</v>
      </c>
      <c r="G53" s="14"/>
      <c r="H53" s="14"/>
      <c r="I53" s="14"/>
      <c r="J53" s="14">
        <v>111</v>
      </c>
      <c r="K53" s="14">
        <v>135</v>
      </c>
      <c r="L53" s="15">
        <v>94.5</v>
      </c>
      <c r="M53" s="15"/>
      <c r="N53" s="15"/>
      <c r="O53" s="16"/>
      <c r="P53" s="17">
        <f>SUM(D53:O53)</f>
        <v>354</v>
      </c>
      <c r="Q53" s="17">
        <f>(SUM(B53:C53)-P53)</f>
        <v>610.75</v>
      </c>
    </row>
    <row r="54" spans="1:17" x14ac:dyDescent="0.25">
      <c r="A54" s="13" t="s">
        <v>35</v>
      </c>
      <c r="B54" s="14">
        <v>45.999999999999993</v>
      </c>
      <c r="C54" s="14"/>
      <c r="D54" s="14">
        <v>8.2799999999999994</v>
      </c>
      <c r="E54" s="14"/>
      <c r="F54" s="14"/>
      <c r="G54" s="14"/>
      <c r="H54" s="14"/>
      <c r="I54" s="14"/>
      <c r="J54" s="14"/>
      <c r="K54" s="14">
        <v>34.28</v>
      </c>
      <c r="L54" s="15"/>
      <c r="M54" s="15"/>
      <c r="N54" s="15"/>
      <c r="O54" s="16"/>
      <c r="P54" s="17">
        <f>SUM(D54:O54)</f>
        <v>42.56</v>
      </c>
      <c r="Q54" s="17">
        <f>(SUM(B54:C54)-P54)</f>
        <v>3.4399999999999906</v>
      </c>
    </row>
    <row r="55" spans="1:17" x14ac:dyDescent="0.25">
      <c r="A55" s="11" t="s">
        <v>34</v>
      </c>
      <c r="B55" s="12">
        <f>SUM(B56:B58)</f>
        <v>73244.23000000001</v>
      </c>
      <c r="C55" s="12">
        <f>SUM(C56:C58)</f>
        <v>5100</v>
      </c>
      <c r="D55" s="12">
        <f>SUM(D56:D58)</f>
        <v>7541.79</v>
      </c>
      <c r="E55" s="12">
        <f>SUM(E56:E58)</f>
        <v>6900.8099999999995</v>
      </c>
      <c r="F55" s="12">
        <f>SUM(F56:F58)</f>
        <v>3398.5200000000004</v>
      </c>
      <c r="G55" s="12">
        <f>SUM(G56:G58)</f>
        <v>86.35</v>
      </c>
      <c r="H55" s="12">
        <f>SUM(H56:H58)</f>
        <v>420.63</v>
      </c>
      <c r="I55" s="12">
        <f>SUM(I56:I58)</f>
        <v>500.37</v>
      </c>
      <c r="J55" s="12">
        <f>SUM(J56:J58)</f>
        <v>2132.19</v>
      </c>
      <c r="K55" s="12">
        <f>SUM(K56:K58)</f>
        <v>3814.9399999999996</v>
      </c>
      <c r="L55" s="12">
        <f>SUM(L56:L58)</f>
        <v>6443.52</v>
      </c>
      <c r="M55" s="12">
        <f>SUM(M56:M58)</f>
        <v>5035.3599999999997</v>
      </c>
      <c r="N55" s="12">
        <f>SUM(N56:N58)</f>
        <v>3947.95</v>
      </c>
      <c r="O55" s="12">
        <f>SUM(O56:O58)</f>
        <v>4345.58</v>
      </c>
      <c r="P55" s="12">
        <f>SUM(P56:P58)</f>
        <v>44568.009999999995</v>
      </c>
      <c r="Q55" s="12">
        <f>SUM(Q56:Q58)</f>
        <v>33776.22</v>
      </c>
    </row>
    <row r="56" spans="1:17" x14ac:dyDescent="0.25">
      <c r="A56" s="13" t="s">
        <v>33</v>
      </c>
      <c r="B56" s="14">
        <v>5203.6400000000003</v>
      </c>
      <c r="C56" s="14">
        <v>5100</v>
      </c>
      <c r="D56" s="14">
        <v>1408.15</v>
      </c>
      <c r="E56" s="14">
        <v>507.72</v>
      </c>
      <c r="F56" s="14">
        <v>42.13</v>
      </c>
      <c r="G56" s="14"/>
      <c r="H56" s="14"/>
      <c r="I56" s="14">
        <v>155.71</v>
      </c>
      <c r="J56" s="14">
        <v>410</v>
      </c>
      <c r="K56" s="14">
        <v>167.85</v>
      </c>
      <c r="L56" s="15">
        <v>1606.28</v>
      </c>
      <c r="M56" s="15">
        <v>2847.74</v>
      </c>
      <c r="N56" s="15">
        <v>2460.85</v>
      </c>
      <c r="O56" s="16">
        <v>690.15</v>
      </c>
      <c r="P56" s="17">
        <f>SUM(D56:O56)</f>
        <v>10296.58</v>
      </c>
      <c r="Q56" s="17">
        <f>(SUM(B56:C56)-P56)</f>
        <v>7.0599999999994907</v>
      </c>
    </row>
    <row r="57" spans="1:17" x14ac:dyDescent="0.25">
      <c r="A57" s="13" t="s">
        <v>32</v>
      </c>
      <c r="B57" s="14">
        <v>28113.51</v>
      </c>
      <c r="C57" s="14"/>
      <c r="D57" s="14">
        <v>2160.56</v>
      </c>
      <c r="E57" s="14">
        <v>2496.1799999999998</v>
      </c>
      <c r="F57" s="14">
        <v>1034.03</v>
      </c>
      <c r="G57" s="14">
        <v>18.14</v>
      </c>
      <c r="H57" s="14">
        <v>157.28</v>
      </c>
      <c r="I57" s="14">
        <v>117.77</v>
      </c>
      <c r="J57" s="14">
        <v>452.28</v>
      </c>
      <c r="K57" s="14">
        <v>1329.34</v>
      </c>
      <c r="L57" s="15">
        <v>1589.56</v>
      </c>
      <c r="M57" s="15">
        <v>375.46</v>
      </c>
      <c r="N57" s="15">
        <v>321.32</v>
      </c>
      <c r="O57" s="16">
        <v>745.57</v>
      </c>
      <c r="P57" s="17">
        <f>SUM(D57:O57)</f>
        <v>10797.489999999998</v>
      </c>
      <c r="Q57" s="17">
        <f>(SUM(B57:C57)-P57)</f>
        <v>17316.02</v>
      </c>
    </row>
    <row r="58" spans="1:17" x14ac:dyDescent="0.25">
      <c r="A58" s="13" t="s">
        <v>31</v>
      </c>
      <c r="B58" s="14">
        <v>39927.08</v>
      </c>
      <c r="C58" s="14"/>
      <c r="D58" s="14">
        <v>3973.08</v>
      </c>
      <c r="E58" s="14">
        <v>3896.91</v>
      </c>
      <c r="F58" s="14">
        <v>2322.36</v>
      </c>
      <c r="G58" s="14">
        <v>68.209999999999994</v>
      </c>
      <c r="H58" s="14">
        <v>263.35000000000002</v>
      </c>
      <c r="I58" s="14">
        <v>226.89</v>
      </c>
      <c r="J58" s="14">
        <v>1269.9100000000001</v>
      </c>
      <c r="K58" s="14">
        <v>2317.75</v>
      </c>
      <c r="L58" s="15">
        <v>3247.68</v>
      </c>
      <c r="M58" s="15">
        <v>1812.16</v>
      </c>
      <c r="N58" s="15">
        <v>1165.78</v>
      </c>
      <c r="O58" s="16">
        <v>2909.86</v>
      </c>
      <c r="P58" s="17">
        <f>SUM(D58:O58)</f>
        <v>23473.94</v>
      </c>
      <c r="Q58" s="17">
        <f>(SUM(B58:C58)-P58)</f>
        <v>16453.140000000003</v>
      </c>
    </row>
    <row r="59" spans="1:17" x14ac:dyDescent="0.25">
      <c r="A59" s="11" t="s">
        <v>30</v>
      </c>
      <c r="B59" s="12">
        <f>SUM(B60:B62)</f>
        <v>132914.54</v>
      </c>
      <c r="C59" s="12">
        <f>SUM(C60:C62)</f>
        <v>-53466</v>
      </c>
      <c r="D59" s="12">
        <f>SUM(D60:D62)</f>
        <v>7400.09</v>
      </c>
      <c r="E59" s="12">
        <f>SUM(E60:E62)</f>
        <v>3040.81</v>
      </c>
      <c r="F59" s="12">
        <f>SUM(F60:F62)</f>
        <v>2338.63</v>
      </c>
      <c r="G59" s="12">
        <f>SUM(G60:G62)</f>
        <v>1337.7099999999998</v>
      </c>
      <c r="H59" s="12">
        <f>SUM(H60:H62)</f>
        <v>477.22</v>
      </c>
      <c r="I59" s="12">
        <f>SUM(I60:I62)</f>
        <v>2092.39</v>
      </c>
      <c r="J59" s="12">
        <f>SUM(J60:J62)</f>
        <v>2099.7999999999997</v>
      </c>
      <c r="K59" s="12">
        <f>SUM(K60:K62)</f>
        <v>1501.3</v>
      </c>
      <c r="L59" s="12">
        <f>SUM(L60:L62)</f>
        <v>2206.87</v>
      </c>
      <c r="M59" s="12">
        <f>SUM(M60:M62)</f>
        <v>2503.29</v>
      </c>
      <c r="N59" s="12">
        <f>SUM(N60:N62)</f>
        <v>3354.8999999999996</v>
      </c>
      <c r="O59" s="12">
        <f>SUM(O60:O62)</f>
        <v>3442.76</v>
      </c>
      <c r="P59" s="12">
        <f>SUM(P60:P62)</f>
        <v>31795.770000000004</v>
      </c>
      <c r="Q59" s="12">
        <f>SUM(Q60:Q62)</f>
        <v>47652.77</v>
      </c>
    </row>
    <row r="60" spans="1:17" x14ac:dyDescent="0.25">
      <c r="A60" s="13" t="s">
        <v>29</v>
      </c>
      <c r="B60" s="14">
        <v>54.54</v>
      </c>
      <c r="C60" s="14">
        <v>50</v>
      </c>
      <c r="D60" s="14"/>
      <c r="E60" s="14">
        <v>100</v>
      </c>
      <c r="F60" s="14"/>
      <c r="G60" s="14"/>
      <c r="H60" s="14"/>
      <c r="I60" s="14"/>
      <c r="J60" s="14"/>
      <c r="K60" s="14"/>
      <c r="L60" s="15"/>
      <c r="M60" s="15"/>
      <c r="N60" s="15"/>
      <c r="O60" s="16"/>
      <c r="P60" s="17">
        <f>SUM(D60:O60)</f>
        <v>100</v>
      </c>
      <c r="Q60" s="17">
        <f>(SUM(B60:C60)-P60)</f>
        <v>4.539999999999992</v>
      </c>
    </row>
    <row r="61" spans="1:17" x14ac:dyDescent="0.25">
      <c r="A61" s="13" t="s">
        <v>28</v>
      </c>
      <c r="B61" s="14">
        <v>860</v>
      </c>
      <c r="C61" s="14">
        <v>8250</v>
      </c>
      <c r="D61" s="14">
        <v>1391.73</v>
      </c>
      <c r="E61" s="14">
        <v>830.31</v>
      </c>
      <c r="F61" s="14">
        <v>695.94</v>
      </c>
      <c r="G61" s="14">
        <v>102.85</v>
      </c>
      <c r="H61" s="14">
        <v>240</v>
      </c>
      <c r="I61" s="14"/>
      <c r="J61" s="14">
        <v>479.94</v>
      </c>
      <c r="K61" s="14">
        <v>445.68</v>
      </c>
      <c r="L61" s="15">
        <v>833.35</v>
      </c>
      <c r="M61" s="15">
        <v>896.3</v>
      </c>
      <c r="N61" s="15">
        <v>1756.03</v>
      </c>
      <c r="O61" s="16">
        <v>1430.06</v>
      </c>
      <c r="P61" s="17">
        <f>SUM(D61:O61)</f>
        <v>9102.19</v>
      </c>
      <c r="Q61" s="17">
        <f>(SUM(B61:C61)-P61)</f>
        <v>7.8099999999994907</v>
      </c>
    </row>
    <row r="62" spans="1:17" x14ac:dyDescent="0.25">
      <c r="A62" s="13" t="s">
        <v>27</v>
      </c>
      <c r="B62" s="14">
        <v>132000</v>
      </c>
      <c r="C62" s="14">
        <v>-61766</v>
      </c>
      <c r="D62" s="14">
        <f>6006.13+2.23</f>
        <v>6008.36</v>
      </c>
      <c r="E62" s="14">
        <f>2108.27+2.23</f>
        <v>2110.5</v>
      </c>
      <c r="F62" s="14">
        <v>1642.69</v>
      </c>
      <c r="G62" s="14">
        <v>1234.8599999999999</v>
      </c>
      <c r="H62" s="14">
        <v>237.22</v>
      </c>
      <c r="I62" s="14">
        <v>2092.39</v>
      </c>
      <c r="J62" s="14">
        <v>1619.86</v>
      </c>
      <c r="K62" s="14">
        <v>1055.6199999999999</v>
      </c>
      <c r="L62" s="15">
        <v>1373.52</v>
      </c>
      <c r="M62" s="15">
        <v>1606.99</v>
      </c>
      <c r="N62" s="15">
        <v>1598.87</v>
      </c>
      <c r="O62" s="16">
        <v>2012.7</v>
      </c>
      <c r="P62" s="17">
        <f>SUM(D62:O62)</f>
        <v>22593.58</v>
      </c>
      <c r="Q62" s="17">
        <f>(SUM(B62:C62)-P62)</f>
        <v>47640.42</v>
      </c>
    </row>
    <row r="63" spans="1:17" x14ac:dyDescent="0.25">
      <c r="A63" s="11" t="s">
        <v>26</v>
      </c>
      <c r="B63" s="12">
        <f>SUM(B64:B65)</f>
        <v>31440.62</v>
      </c>
      <c r="C63" s="12">
        <f>SUM(C64:C65)</f>
        <v>0</v>
      </c>
      <c r="D63" s="12">
        <f>SUM(D64:D65)</f>
        <v>1122.3800000000001</v>
      </c>
      <c r="E63" s="12">
        <f>SUM(E64:E65)</f>
        <v>804.07</v>
      </c>
      <c r="F63" s="12">
        <f>SUM(F64:F65)</f>
        <v>770.67</v>
      </c>
      <c r="G63" s="12">
        <f>SUM(G64:G65)</f>
        <v>0</v>
      </c>
      <c r="H63" s="12">
        <f>SUM(H64:H65)</f>
        <v>5</v>
      </c>
      <c r="I63" s="12">
        <f>SUM(I64:I65)</f>
        <v>16.190000000000001</v>
      </c>
      <c r="J63" s="12">
        <f>SUM(J64:J65)</f>
        <v>23.01</v>
      </c>
      <c r="K63" s="12">
        <f>SUM(K64:K65)</f>
        <v>111.48</v>
      </c>
      <c r="L63" s="12">
        <f>SUM(L64:L65)</f>
        <v>91.67</v>
      </c>
      <c r="M63" s="12">
        <f>SUM(M64:M65)</f>
        <v>262.88</v>
      </c>
      <c r="N63" s="12">
        <f>SUM(N64:N65)</f>
        <v>930.69</v>
      </c>
      <c r="O63" s="12">
        <f>SUM(O64:O65)</f>
        <v>43.23</v>
      </c>
      <c r="P63" s="12">
        <f>SUM(P64:P65)</f>
        <v>4181.2700000000004</v>
      </c>
      <c r="Q63" s="12">
        <f>SUM(Q64:Q65)</f>
        <v>27259.35</v>
      </c>
    </row>
    <row r="64" spans="1:17" x14ac:dyDescent="0.25">
      <c r="A64" s="13" t="s">
        <v>25</v>
      </c>
      <c r="B64" s="14">
        <v>31440.62</v>
      </c>
      <c r="C64" s="14"/>
      <c r="D64" s="14">
        <v>1122.3800000000001</v>
      </c>
      <c r="E64" s="14">
        <f>801.47+2.6</f>
        <v>804.07</v>
      </c>
      <c r="F64" s="14">
        <v>770.67</v>
      </c>
      <c r="G64" s="14"/>
      <c r="H64" s="14">
        <v>5</v>
      </c>
      <c r="I64" s="14">
        <v>16.190000000000001</v>
      </c>
      <c r="J64" s="14">
        <v>23.01</v>
      </c>
      <c r="K64" s="14">
        <v>111.48</v>
      </c>
      <c r="L64" s="15">
        <v>91.67</v>
      </c>
      <c r="M64" s="15">
        <v>262.88</v>
      </c>
      <c r="N64" s="15">
        <f>928.09+2.6</f>
        <v>930.69</v>
      </c>
      <c r="O64" s="16">
        <v>43.23</v>
      </c>
      <c r="P64" s="17">
        <f>SUM(D64:O64)</f>
        <v>4181.2700000000004</v>
      </c>
      <c r="Q64" s="17">
        <f>(SUM(B64:C64)-P64)</f>
        <v>27259.35</v>
      </c>
    </row>
    <row r="65" spans="1:17" x14ac:dyDescent="0.25">
      <c r="A65" s="13" t="s">
        <v>24</v>
      </c>
      <c r="B65" s="14">
        <v>0</v>
      </c>
      <c r="C65" s="14"/>
      <c r="D65" s="14"/>
      <c r="E65" s="14"/>
      <c r="F65" s="14"/>
      <c r="G65" s="14"/>
      <c r="H65" s="14"/>
      <c r="I65" s="14"/>
      <c r="J65" s="14"/>
      <c r="K65" s="14"/>
      <c r="L65" s="15">
        <v>0</v>
      </c>
      <c r="M65" s="15">
        <v>0</v>
      </c>
      <c r="N65" s="15">
        <v>0</v>
      </c>
      <c r="O65" s="16"/>
      <c r="P65" s="17">
        <f>SUM(D65:O65)</f>
        <v>0</v>
      </c>
      <c r="Q65" s="17">
        <f>(SUM(B65:C65)-P65)</f>
        <v>0</v>
      </c>
    </row>
    <row r="66" spans="1:17" x14ac:dyDescent="0.25">
      <c r="A66" s="11" t="s">
        <v>23</v>
      </c>
      <c r="B66" s="12">
        <f>SUM(B67:B68)</f>
        <v>509137.72</v>
      </c>
      <c r="C66" s="12">
        <f>SUM(C67:C68)</f>
        <v>495784.31999999995</v>
      </c>
      <c r="D66" s="12">
        <f>SUM(D67:D68)</f>
        <v>24195.69</v>
      </c>
      <c r="E66" s="12">
        <f>SUM(E67:E68)</f>
        <v>0</v>
      </c>
      <c r="F66" s="12">
        <f>SUM(F67:F68)</f>
        <v>90049.600000000006</v>
      </c>
      <c r="G66" s="12">
        <f>SUM(G67:G68)</f>
        <v>45024.800000000003</v>
      </c>
      <c r="H66" s="12">
        <f>SUM(H67:H68)</f>
        <v>45024.800000000003</v>
      </c>
      <c r="I66" s="12">
        <f>SUM(I67:I68)</f>
        <v>45024.800000000003</v>
      </c>
      <c r="J66" s="12">
        <f>SUM(J67:J68)</f>
        <v>0</v>
      </c>
      <c r="K66" s="12">
        <f>SUM(K67:K68)</f>
        <v>0</v>
      </c>
      <c r="L66" s="12">
        <f>SUM(L67:L68)</f>
        <v>0</v>
      </c>
      <c r="M66" s="12">
        <f>SUM(M67:M68)</f>
        <v>0</v>
      </c>
      <c r="N66" s="12">
        <f>SUM(N67:N68)</f>
        <v>409268.61</v>
      </c>
      <c r="O66" s="12">
        <f>SUM(O67:O68)</f>
        <v>0</v>
      </c>
      <c r="P66" s="12">
        <f>SUM(P67:P68)</f>
        <v>658588.30000000005</v>
      </c>
      <c r="Q66" s="12">
        <f>SUM(Q67:Q68)</f>
        <v>346333.73999999993</v>
      </c>
    </row>
    <row r="67" spans="1:17" x14ac:dyDescent="0.25">
      <c r="A67" s="13" t="s">
        <v>22</v>
      </c>
      <c r="B67" s="14">
        <v>509137.72</v>
      </c>
      <c r="C67" s="14">
        <f>62320.02+24195.69</f>
        <v>86515.709999999992</v>
      </c>
      <c r="D67" s="14">
        <v>24195.69</v>
      </c>
      <c r="E67" s="14"/>
      <c r="F67" s="14">
        <v>90049.600000000006</v>
      </c>
      <c r="G67" s="14">
        <v>45024.800000000003</v>
      </c>
      <c r="H67" s="14">
        <v>45024.800000000003</v>
      </c>
      <c r="I67" s="14">
        <v>45024.800000000003</v>
      </c>
      <c r="J67" s="14"/>
      <c r="K67" s="14"/>
      <c r="L67" s="15"/>
      <c r="M67" s="15"/>
      <c r="N67" s="15"/>
      <c r="O67" s="16"/>
      <c r="P67" s="17">
        <f>SUM(D67:O67)</f>
        <v>249319.69</v>
      </c>
      <c r="Q67" s="17">
        <f>(SUM(B67:C67)-P67)</f>
        <v>346333.73999999993</v>
      </c>
    </row>
    <row r="68" spans="1:17" x14ac:dyDescent="0.25">
      <c r="A68" s="13" t="s">
        <v>21</v>
      </c>
      <c r="B68" s="14"/>
      <c r="C68" s="14">
        <v>409268.61</v>
      </c>
      <c r="D68" s="14"/>
      <c r="E68" s="14"/>
      <c r="F68" s="14"/>
      <c r="G68" s="14"/>
      <c r="H68" s="14"/>
      <c r="I68" s="14"/>
      <c r="J68" s="14"/>
      <c r="K68" s="14"/>
      <c r="L68" s="15"/>
      <c r="M68" s="15"/>
      <c r="N68" s="15">
        <v>409268.61</v>
      </c>
      <c r="O68" s="16"/>
      <c r="P68" s="17">
        <f>SUM(D68:O68)</f>
        <v>409268.61</v>
      </c>
      <c r="Q68" s="17">
        <f>(SUM(B68:C68)-P68)</f>
        <v>0</v>
      </c>
    </row>
    <row r="69" spans="1:17" x14ac:dyDescent="0.25">
      <c r="A69" s="11" t="s">
        <v>20</v>
      </c>
      <c r="B69" s="12">
        <f>B70</f>
        <v>0</v>
      </c>
      <c r="C69" s="12">
        <f>C70</f>
        <v>0</v>
      </c>
      <c r="D69" s="12">
        <f>D70</f>
        <v>0</v>
      </c>
      <c r="E69" s="12">
        <f>E70</f>
        <v>0</v>
      </c>
      <c r="F69" s="12">
        <f>F70</f>
        <v>0</v>
      </c>
      <c r="G69" s="12">
        <f>G70</f>
        <v>0</v>
      </c>
      <c r="H69" s="12">
        <f>H70</f>
        <v>0</v>
      </c>
      <c r="I69" s="12">
        <f>I70</f>
        <v>0</v>
      </c>
      <c r="J69" s="12">
        <f>J70</f>
        <v>0</v>
      </c>
      <c r="K69" s="12">
        <f>K70</f>
        <v>0</v>
      </c>
      <c r="L69" s="12">
        <f>L70</f>
        <v>0</v>
      </c>
      <c r="M69" s="12">
        <f>M70</f>
        <v>0</v>
      </c>
      <c r="N69" s="12">
        <f>N70</f>
        <v>0</v>
      </c>
      <c r="O69" s="12">
        <f>O70</f>
        <v>0</v>
      </c>
      <c r="P69" s="12">
        <f>P70</f>
        <v>0</v>
      </c>
      <c r="Q69" s="12">
        <f>Q70</f>
        <v>0</v>
      </c>
    </row>
    <row r="70" spans="1:17" x14ac:dyDescent="0.25">
      <c r="A70" s="13" t="s">
        <v>20</v>
      </c>
      <c r="B70" s="14">
        <v>0</v>
      </c>
      <c r="C70" s="14"/>
      <c r="D70" s="14"/>
      <c r="E70" s="14"/>
      <c r="F70" s="14"/>
      <c r="G70" s="14"/>
      <c r="H70" s="14"/>
      <c r="I70" s="14"/>
      <c r="J70" s="14"/>
      <c r="K70" s="14"/>
      <c r="L70" s="15">
        <v>0</v>
      </c>
      <c r="M70" s="15">
        <v>0</v>
      </c>
      <c r="N70" s="15">
        <v>0</v>
      </c>
      <c r="O70" s="16"/>
      <c r="P70" s="17">
        <f>SUM(D70:O70)</f>
        <v>0</v>
      </c>
      <c r="Q70" s="17">
        <f>(SUM(B70:C70)-P70)</f>
        <v>0</v>
      </c>
    </row>
    <row r="71" spans="1:17" x14ac:dyDescent="0.25">
      <c r="A71" s="11" t="s">
        <v>19</v>
      </c>
      <c r="B71" s="12">
        <f>B72</f>
        <v>0</v>
      </c>
      <c r="C71" s="12">
        <f>C72</f>
        <v>700</v>
      </c>
      <c r="D71" s="12">
        <f>D72</f>
        <v>0</v>
      </c>
      <c r="E71" s="12">
        <f>E72</f>
        <v>0</v>
      </c>
      <c r="F71" s="12">
        <f>F72</f>
        <v>0</v>
      </c>
      <c r="G71" s="12">
        <f>G72</f>
        <v>0</v>
      </c>
      <c r="H71" s="12">
        <f>H72</f>
        <v>0</v>
      </c>
      <c r="I71" s="12">
        <f>I72</f>
        <v>0</v>
      </c>
      <c r="J71" s="12">
        <f>J72</f>
        <v>0</v>
      </c>
      <c r="K71" s="12">
        <f>K72</f>
        <v>700</v>
      </c>
      <c r="L71" s="12">
        <f>L72</f>
        <v>0</v>
      </c>
      <c r="M71" s="12">
        <f>M72</f>
        <v>0</v>
      </c>
      <c r="N71" s="12">
        <f>N72</f>
        <v>0</v>
      </c>
      <c r="O71" s="12">
        <f>O72</f>
        <v>0</v>
      </c>
      <c r="P71" s="12">
        <f>P72</f>
        <v>700</v>
      </c>
      <c r="Q71" s="12">
        <f>Q72</f>
        <v>0</v>
      </c>
    </row>
    <row r="72" spans="1:17" x14ac:dyDescent="0.25">
      <c r="A72" s="13" t="s">
        <v>19</v>
      </c>
      <c r="B72" s="14">
        <v>0</v>
      </c>
      <c r="C72" s="14">
        <v>700</v>
      </c>
      <c r="D72" s="14"/>
      <c r="E72" s="14"/>
      <c r="F72" s="14"/>
      <c r="G72" s="14"/>
      <c r="H72" s="14"/>
      <c r="I72" s="14"/>
      <c r="J72" s="14"/>
      <c r="K72" s="14">
        <v>700</v>
      </c>
      <c r="L72" s="15">
        <v>0</v>
      </c>
      <c r="M72" s="15">
        <v>0</v>
      </c>
      <c r="N72" s="15">
        <v>0</v>
      </c>
      <c r="O72" s="16"/>
      <c r="P72" s="17">
        <f>SUM(D72:O72)</f>
        <v>700</v>
      </c>
      <c r="Q72" s="17">
        <f>(SUM(B72:C72)-P72)</f>
        <v>0</v>
      </c>
    </row>
    <row r="73" spans="1:17" x14ac:dyDescent="0.25">
      <c r="A73" s="11" t="s">
        <v>18</v>
      </c>
      <c r="B73" s="12">
        <f>B74</f>
        <v>0</v>
      </c>
      <c r="C73" s="12"/>
      <c r="D73" s="12"/>
      <c r="E73" s="12"/>
      <c r="F73" s="12"/>
      <c r="G73" s="12"/>
      <c r="H73" s="12"/>
      <c r="I73" s="12"/>
      <c r="J73" s="12"/>
      <c r="K73" s="12"/>
      <c r="L73" s="18">
        <f>L74</f>
        <v>450</v>
      </c>
      <c r="M73" s="18">
        <f>M74</f>
        <v>450</v>
      </c>
      <c r="N73" s="18">
        <f>N74</f>
        <v>450</v>
      </c>
      <c r="O73" s="18">
        <f>O74</f>
        <v>1836.3</v>
      </c>
      <c r="P73" s="18">
        <f>P74</f>
        <v>6682.62</v>
      </c>
      <c r="Q73" s="18">
        <f>Q74</f>
        <v>672</v>
      </c>
    </row>
    <row r="74" spans="1:17" x14ac:dyDescent="0.25">
      <c r="A74" s="13" t="s">
        <v>17</v>
      </c>
      <c r="B74" s="14"/>
      <c r="C74" s="14">
        <v>7354.62</v>
      </c>
      <c r="D74" s="14"/>
      <c r="E74" s="14"/>
      <c r="F74" s="14"/>
      <c r="G74" s="14"/>
      <c r="H74" s="14"/>
      <c r="I74" s="14">
        <f>603+1080</f>
        <v>1683</v>
      </c>
      <c r="J74" s="14">
        <f>913.32+450</f>
        <v>1363.3200000000002</v>
      </c>
      <c r="K74" s="14">
        <f>450</f>
        <v>450</v>
      </c>
      <c r="L74" s="15">
        <v>450</v>
      </c>
      <c r="M74" s="15">
        <v>450</v>
      </c>
      <c r="N74" s="15">
        <v>450</v>
      </c>
      <c r="O74" s="16">
        <f>450+450+672+264.3</f>
        <v>1836.3</v>
      </c>
      <c r="P74" s="17">
        <f>SUM(D74:O74)</f>
        <v>6682.62</v>
      </c>
      <c r="Q74" s="17">
        <f>(SUM(B74:C74)-P74)</f>
        <v>672</v>
      </c>
    </row>
    <row r="75" spans="1:17" x14ac:dyDescent="0.25">
      <c r="A75" s="11" t="s">
        <v>16</v>
      </c>
      <c r="B75" s="12">
        <f>SUM(B76:B77)</f>
        <v>1527413.17</v>
      </c>
      <c r="C75" s="12">
        <f>SUM(C76:C77)</f>
        <v>1272938.26</v>
      </c>
      <c r="D75" s="12">
        <f>SUM(D76:D77)</f>
        <v>0</v>
      </c>
      <c r="E75" s="12">
        <f>SUM(E76:E77)</f>
        <v>0</v>
      </c>
      <c r="F75" s="12">
        <f>SUM(F76:F77)</f>
        <v>360588.24000000005</v>
      </c>
      <c r="G75" s="12">
        <f>SUM(G76:G77)</f>
        <v>180294.12</v>
      </c>
      <c r="H75" s="12">
        <f>SUM(H76:H77)</f>
        <v>180294.12</v>
      </c>
      <c r="I75" s="12">
        <f>SUM(I76:I77)</f>
        <v>817116.08</v>
      </c>
      <c r="J75" s="12">
        <f>SUM(J76:J77)</f>
        <v>0</v>
      </c>
      <c r="K75" s="12">
        <f>SUM(K76:K77)</f>
        <v>0</v>
      </c>
      <c r="L75" s="12">
        <f>SUM(L76:L77)</f>
        <v>0</v>
      </c>
      <c r="M75" s="12">
        <f>SUM(M76:M77)</f>
        <v>0</v>
      </c>
      <c r="N75" s="12">
        <f>SUM(N76:N77)</f>
        <v>0</v>
      </c>
      <c r="O75" s="12">
        <f>SUM(O76:O77)</f>
        <v>0</v>
      </c>
      <c r="P75" s="12">
        <f>SUM(P76:P77)</f>
        <v>1538292.56</v>
      </c>
      <c r="Q75" s="12">
        <f>SUM(Q76:Q77)</f>
        <v>1262058.8699999996</v>
      </c>
    </row>
    <row r="76" spans="1:17" x14ac:dyDescent="0.25">
      <c r="A76" s="13" t="s">
        <v>16</v>
      </c>
      <c r="B76" s="14">
        <v>1527413.17</v>
      </c>
      <c r="C76" s="14">
        <f>93479.92+542636.38</f>
        <v>636116.30000000005</v>
      </c>
      <c r="D76" s="14"/>
      <c r="E76" s="14"/>
      <c r="F76" s="14">
        <f>270148.84+45219.7+45219.7</f>
        <v>360588.24000000005</v>
      </c>
      <c r="G76" s="19">
        <f>135074.42+45219.7</f>
        <v>180294.12</v>
      </c>
      <c r="H76" s="19">
        <f>135074.42+45219.7</f>
        <v>180294.12</v>
      </c>
      <c r="I76" s="19">
        <f>135074.42+45219.7</f>
        <v>180294.12</v>
      </c>
      <c r="J76" s="14"/>
      <c r="K76" s="14"/>
      <c r="L76" s="15"/>
      <c r="M76" s="15"/>
      <c r="N76" s="15"/>
      <c r="O76" s="16"/>
      <c r="P76" s="17">
        <f>SUM(D76:O76)</f>
        <v>901470.60000000009</v>
      </c>
      <c r="Q76" s="17">
        <f>(SUM(B76:C76)-P76)</f>
        <v>1262058.8699999996</v>
      </c>
    </row>
    <row r="77" spans="1:17" x14ac:dyDescent="0.25">
      <c r="A77" s="13" t="s">
        <v>15</v>
      </c>
      <c r="B77" s="14"/>
      <c r="C77" s="14">
        <v>636821.96</v>
      </c>
      <c r="D77" s="14"/>
      <c r="E77" s="14"/>
      <c r="F77" s="14"/>
      <c r="G77" s="20"/>
      <c r="H77" s="20"/>
      <c r="I77" s="20">
        <v>636821.96</v>
      </c>
      <c r="J77" s="14"/>
      <c r="K77" s="14"/>
      <c r="L77" s="15"/>
      <c r="M77" s="15"/>
      <c r="N77" s="15"/>
      <c r="O77" s="16"/>
      <c r="P77" s="17">
        <f>SUM(D77:O77)</f>
        <v>636821.96</v>
      </c>
      <c r="Q77" s="17">
        <f>(SUM(B77:C77)-P77)</f>
        <v>0</v>
      </c>
    </row>
    <row r="78" spans="1:17" x14ac:dyDescent="0.25">
      <c r="A78" s="11" t="s">
        <v>14</v>
      </c>
      <c r="B78" s="12">
        <f>SUM(B79:B80)</f>
        <v>0</v>
      </c>
      <c r="C78" s="12">
        <f>SUM(C79:C80)</f>
        <v>0</v>
      </c>
      <c r="D78" s="12">
        <f>SUM(D79:D80)</f>
        <v>0</v>
      </c>
      <c r="E78" s="12">
        <f>SUM(E79:E80)</f>
        <v>0</v>
      </c>
      <c r="F78" s="12">
        <f>SUM(F79:F80)</f>
        <v>0</v>
      </c>
      <c r="G78" s="12">
        <f>SUM(G79:G80)</f>
        <v>0</v>
      </c>
      <c r="H78" s="12">
        <f>SUM(H79:H80)</f>
        <v>0</v>
      </c>
      <c r="I78" s="12">
        <f>SUM(I79:I80)</f>
        <v>0</v>
      </c>
      <c r="J78" s="12">
        <f>SUM(J79:J80)</f>
        <v>0</v>
      </c>
      <c r="K78" s="12">
        <f>SUM(K79:K80)</f>
        <v>0</v>
      </c>
      <c r="L78" s="12">
        <f>SUM(L79:L80)</f>
        <v>0</v>
      </c>
      <c r="M78" s="12">
        <f>SUM(M79:M80)</f>
        <v>0</v>
      </c>
      <c r="N78" s="12">
        <f>SUM(N79:N80)</f>
        <v>0</v>
      </c>
      <c r="O78" s="12">
        <f>SUM(O79:O80)</f>
        <v>0</v>
      </c>
      <c r="P78" s="12">
        <f>SUM(P79:P80)</f>
        <v>0</v>
      </c>
      <c r="Q78" s="12">
        <f>SUM(Q79:Q80)</f>
        <v>0</v>
      </c>
    </row>
    <row r="79" spans="1:17" x14ac:dyDescent="0.25">
      <c r="A79" s="13" t="s">
        <v>13</v>
      </c>
      <c r="B79" s="14">
        <v>0</v>
      </c>
      <c r="C79" s="14"/>
      <c r="D79" s="14"/>
      <c r="E79" s="14"/>
      <c r="F79" s="14"/>
      <c r="G79" s="14"/>
      <c r="H79" s="14"/>
      <c r="I79" s="14"/>
      <c r="J79" s="14"/>
      <c r="K79" s="14"/>
      <c r="L79" s="15">
        <v>0</v>
      </c>
      <c r="M79" s="15">
        <v>0</v>
      </c>
      <c r="N79" s="15">
        <v>0</v>
      </c>
      <c r="O79" s="16"/>
      <c r="P79" s="17">
        <f>SUM(D79:O79)</f>
        <v>0</v>
      </c>
      <c r="Q79" s="17">
        <f>(SUM(B79:C79)-P79)</f>
        <v>0</v>
      </c>
    </row>
    <row r="80" spans="1:17" x14ac:dyDescent="0.25">
      <c r="A80" s="13" t="s">
        <v>12</v>
      </c>
      <c r="B80" s="14">
        <v>0</v>
      </c>
      <c r="C80" s="14"/>
      <c r="D80" s="14"/>
      <c r="E80" s="14"/>
      <c r="F80" s="14"/>
      <c r="G80" s="14"/>
      <c r="H80" s="14"/>
      <c r="I80" s="14"/>
      <c r="J80" s="14"/>
      <c r="K80" s="14"/>
      <c r="L80" s="15">
        <v>0</v>
      </c>
      <c r="M80" s="15">
        <v>0</v>
      </c>
      <c r="N80" s="15">
        <v>0</v>
      </c>
      <c r="O80" s="16"/>
      <c r="P80" s="17">
        <f>SUM(D80:O80)</f>
        <v>0</v>
      </c>
      <c r="Q80" s="17">
        <f>(SUM(B80:C80)-P80)</f>
        <v>0</v>
      </c>
    </row>
    <row r="81" spans="1:17" x14ac:dyDescent="0.25">
      <c r="A81" s="11" t="s">
        <v>11</v>
      </c>
      <c r="B81" s="12">
        <f>SUM(B82:B84)</f>
        <v>883812.57000000007</v>
      </c>
      <c r="C81" s="12">
        <f>SUM(C82:C84)</f>
        <v>0</v>
      </c>
      <c r="D81" s="12">
        <f>SUM(D82:D84)</f>
        <v>169712.54</v>
      </c>
      <c r="E81" s="12">
        <f>SUM(E82:E84)</f>
        <v>0</v>
      </c>
      <c r="F81" s="12">
        <f>SUM(F82:F84)</f>
        <v>0</v>
      </c>
      <c r="G81" s="12">
        <f>SUM(G82:G84)</f>
        <v>0</v>
      </c>
      <c r="H81" s="12">
        <f>SUM(H82:H84)</f>
        <v>0</v>
      </c>
      <c r="I81" s="12">
        <f>SUM(I82:I84)</f>
        <v>0</v>
      </c>
      <c r="J81" s="12">
        <f>SUM(J82:J84)</f>
        <v>0</v>
      </c>
      <c r="K81" s="12">
        <f>SUM(K82:K84)</f>
        <v>0</v>
      </c>
      <c r="L81" s="12">
        <f>SUM(L82:L84)</f>
        <v>0</v>
      </c>
      <c r="M81" s="12">
        <f>SUM(M82:M84)</f>
        <v>0</v>
      </c>
      <c r="N81" s="12">
        <f>SUM(N82:N84)</f>
        <v>0</v>
      </c>
      <c r="O81" s="12">
        <f>SUM(O82:O84)</f>
        <v>0</v>
      </c>
      <c r="P81" s="12">
        <f>SUM(P82:P84)</f>
        <v>169712.54</v>
      </c>
      <c r="Q81" s="12">
        <f>SUM(Q82:Q84)</f>
        <v>714100.03</v>
      </c>
    </row>
    <row r="82" spans="1:17" x14ac:dyDescent="0.25">
      <c r="A82" s="21" t="s">
        <v>10</v>
      </c>
      <c r="B82" s="14">
        <v>714100</v>
      </c>
      <c r="C82" s="14"/>
      <c r="D82" s="14"/>
      <c r="E82" s="14"/>
      <c r="F82" s="14"/>
      <c r="G82" s="14"/>
      <c r="H82" s="14"/>
      <c r="I82" s="14"/>
      <c r="J82" s="14"/>
      <c r="K82" s="14"/>
      <c r="L82" s="22">
        <v>0</v>
      </c>
      <c r="M82" s="22">
        <v>0</v>
      </c>
      <c r="N82" s="23">
        <v>0</v>
      </c>
      <c r="O82" s="22">
        <v>0</v>
      </c>
      <c r="P82" s="17">
        <f>SUM(D82:O82)</f>
        <v>0</v>
      </c>
      <c r="Q82" s="17">
        <f>(SUM(B82:C82)-P82)</f>
        <v>714100</v>
      </c>
    </row>
    <row r="83" spans="1:17" x14ac:dyDescent="0.25">
      <c r="A83" s="21" t="s">
        <v>9</v>
      </c>
      <c r="B83" s="14">
        <v>42428.14</v>
      </c>
      <c r="C83" s="14">
        <v>-0.01</v>
      </c>
      <c r="D83" s="14">
        <v>42428.1</v>
      </c>
      <c r="E83" s="14"/>
      <c r="F83" s="14"/>
      <c r="G83" s="14"/>
      <c r="H83" s="14"/>
      <c r="I83" s="14"/>
      <c r="J83" s="14"/>
      <c r="K83" s="14"/>
      <c r="L83" s="24"/>
      <c r="M83" s="24"/>
      <c r="N83" s="25"/>
      <c r="O83" s="24"/>
      <c r="P83" s="17">
        <f>SUM(D83:O83)</f>
        <v>42428.1</v>
      </c>
      <c r="Q83" s="17">
        <f>(SUM(B83:C83)-P83)</f>
        <v>2.9999999998835847E-2</v>
      </c>
    </row>
    <row r="84" spans="1:17" x14ac:dyDescent="0.25">
      <c r="A84" s="21" t="s">
        <v>8</v>
      </c>
      <c r="B84" s="14">
        <v>127284.43</v>
      </c>
      <c r="C84" s="14">
        <v>0.01</v>
      </c>
      <c r="D84" s="14">
        <v>127284.44</v>
      </c>
      <c r="E84" s="14"/>
      <c r="F84" s="14"/>
      <c r="G84" s="14"/>
      <c r="H84" s="14"/>
      <c r="I84" s="14"/>
      <c r="J84" s="14"/>
      <c r="K84" s="14"/>
      <c r="L84" s="24"/>
      <c r="M84" s="24"/>
      <c r="N84" s="25"/>
      <c r="O84" s="24"/>
      <c r="P84" s="17">
        <f>SUM(D84:O84)</f>
        <v>127284.44</v>
      </c>
      <c r="Q84" s="17">
        <f>(SUM(B84:C84)-P84)</f>
        <v>-1.4551915228366852E-11</v>
      </c>
    </row>
    <row r="85" spans="1:17" ht="15.75" thickBot="1" x14ac:dyDescent="0.3">
      <c r="A85" s="26" t="s">
        <v>7</v>
      </c>
      <c r="B85" s="27">
        <f>B5+B25+B47+B49+B52+B55+B59+B63+B66+B69+B71+B73+B75+B78+B81</f>
        <v>7216600.8799999999</v>
      </c>
      <c r="C85" s="27">
        <f>C5+C25+C47+C49+C52+C55+C59+C63+C66+C69+C71+C73+C75+C78+C81</f>
        <v>1769422.58</v>
      </c>
      <c r="D85" s="27">
        <f>D5+D25+D47+D49+D52+D55+D59+D63+D66+D69+D71+D73+D75+D78+D81</f>
        <v>500697.18000000005</v>
      </c>
      <c r="E85" s="27">
        <f>E5+E25+E47+E49+E52+E55+E59+E63+E66+E69+E71+E73+E75+E78+E81</f>
        <v>467370.46</v>
      </c>
      <c r="F85" s="27">
        <f>F5+F25+F47+F49+F52+F55+F59+F63+F66+F69+F71+F73+F75+F78+F81</f>
        <v>776840.77</v>
      </c>
      <c r="G85" s="27">
        <f>G5+G25+G47+G49+G52+G55+G59+G63+G66+G69+G71+G73+G75+G78+G81</f>
        <v>363027.85</v>
      </c>
      <c r="H85" s="27">
        <f>H5+H25+H47+H49+H52+H55+H59+H63+H66+H69+H71+H73+H75+H78+H81</f>
        <v>615192.15999999992</v>
      </c>
      <c r="I85" s="27">
        <f>I5+I25+I47+I49+I52+I55+I59+I63+I66+I69+I71+I73+I75+I78+I81</f>
        <v>1025197.1799999999</v>
      </c>
      <c r="J85" s="27">
        <f>J5+J25+J47+J49+J52+J55+J59+J63+J66+J69+J71+J73+J75+J78+J81</f>
        <v>245299.62999999998</v>
      </c>
      <c r="K85" s="27">
        <f>K5+K25+K47+K49+K52+K55+K59+K63+K66+K69+K71+K73+K75+K78+K81</f>
        <v>427532.57</v>
      </c>
      <c r="L85" s="27">
        <f>L5+L25+L47+L49+L52+L55+L59+L63+L66+L69+L71+L73+L75+L78+L81</f>
        <v>267659.11</v>
      </c>
      <c r="M85" s="27">
        <f>M5+M25+M47+M49+M52+M55+M59+M63+M66+M69+M71+M73+M75+M78+M81</f>
        <v>339777.34999999992</v>
      </c>
      <c r="N85" s="27">
        <f>N5+N25+N47+N49+N52+N55+N59+N63+N66+N69+N71+N73+N75+N78+N81</f>
        <v>693759.68</v>
      </c>
      <c r="O85" s="27">
        <f>O5+O25+O47+O49+O52+O55+O59+O63+O66+O69+O71+O73+O75+O78+O81</f>
        <v>608830.32999999996</v>
      </c>
      <c r="P85" s="27">
        <f>P5+P25+P47+P49+P52+P55+P59+P63+P66+P69+P71+P73+P75+P78+P81</f>
        <v>6334680.5900000008</v>
      </c>
      <c r="Q85" s="27">
        <f>Q5+Q25+Q47+Q49+Q52+Q55+Q59+Q63+Q66+Q69+Q71+Q73+Q75+Q78+Q81</f>
        <v>2658697.4899999993</v>
      </c>
    </row>
    <row r="86" spans="1:17" x14ac:dyDescent="0.25">
      <c r="A86" s="28" t="s">
        <v>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</row>
    <row r="87" spans="1:17" x14ac:dyDescent="0.25">
      <c r="A87" s="28" t="s">
        <v>5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30"/>
      <c r="M87" s="30"/>
      <c r="N87" s="30"/>
      <c r="O87" s="30"/>
      <c r="P87" s="30"/>
      <c r="Q87" s="30"/>
    </row>
    <row r="88" spans="1:17" x14ac:dyDescent="0.25">
      <c r="A88" s="3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1"/>
      <c r="M88" s="33"/>
      <c r="N88" s="33"/>
      <c r="O88" s="33"/>
      <c r="P88" s="33"/>
      <c r="Q88" s="33"/>
    </row>
    <row r="89" spans="1:17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3"/>
      <c r="N89" s="33"/>
      <c r="O89" s="33"/>
      <c r="P89" s="33"/>
      <c r="Q89" s="33"/>
    </row>
    <row r="90" spans="1:17" x14ac:dyDescent="0.25">
      <c r="A90" s="34" t="s">
        <v>4</v>
      </c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3"/>
      <c r="N90" s="33"/>
      <c r="O90" s="33"/>
      <c r="P90" s="33"/>
      <c r="Q90" s="33"/>
    </row>
    <row r="91" spans="1:17" x14ac:dyDescent="0.25">
      <c r="A91" s="31" t="s">
        <v>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1"/>
      <c r="M91" s="33"/>
      <c r="N91" s="33"/>
      <c r="O91" s="33"/>
      <c r="P91" s="33"/>
      <c r="Q91" s="33"/>
    </row>
    <row r="92" spans="1:17" x14ac:dyDescent="0.25">
      <c r="A92" s="31" t="s">
        <v>2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1"/>
      <c r="M92" s="33"/>
      <c r="N92" s="33"/>
      <c r="O92" s="33"/>
      <c r="P92" s="33"/>
      <c r="Q92" s="33"/>
    </row>
    <row r="93" spans="1:17" x14ac:dyDescent="0.25">
      <c r="A93" s="31" t="s">
        <v>1</v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1"/>
      <c r="M93" s="33"/>
      <c r="N93" s="33"/>
      <c r="O93" s="33"/>
      <c r="P93" s="33"/>
      <c r="Q93" s="33"/>
    </row>
    <row r="94" spans="1:17" x14ac:dyDescent="0.25">
      <c r="A94" s="31" t="s">
        <v>0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1"/>
      <c r="M94" s="33"/>
      <c r="N94" s="33"/>
      <c r="O94" s="33"/>
      <c r="P94" s="33"/>
      <c r="Q94" s="33"/>
    </row>
  </sheetData>
  <mergeCells count="3">
    <mergeCell ref="A1:O1"/>
    <mergeCell ref="A2:O2"/>
    <mergeCell ref="A3:O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Barrera</dc:creator>
  <cp:lastModifiedBy>Maria Magdalena Barrera</cp:lastModifiedBy>
  <dcterms:created xsi:type="dcterms:W3CDTF">2022-07-11T17:32:01Z</dcterms:created>
  <dcterms:modified xsi:type="dcterms:W3CDTF">2022-07-11T17:33:24Z</dcterms:modified>
</cp:coreProperties>
</file>