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9060" windowHeight="1680"/>
  </bookViews>
  <sheets>
    <sheet name="ING.201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Q10" i="1"/>
  <c r="C13" i="1"/>
  <c r="C75" i="1" s="1"/>
  <c r="E13" i="1"/>
  <c r="F13" i="1"/>
  <c r="G13" i="1"/>
  <c r="G75" i="1" s="1"/>
  <c r="H13" i="1"/>
  <c r="I13" i="1"/>
  <c r="I75" i="1" s="1"/>
  <c r="J13" i="1"/>
  <c r="K13" i="1"/>
  <c r="K75" i="1" s="1"/>
  <c r="L13" i="1"/>
  <c r="M13" i="1"/>
  <c r="M75" i="1" s="1"/>
  <c r="N13" i="1"/>
  <c r="O13" i="1"/>
  <c r="O75" i="1" s="1"/>
  <c r="P13" i="1"/>
  <c r="Q13" i="1"/>
  <c r="D14" i="1"/>
  <c r="D13" i="1" s="1"/>
  <c r="Q14" i="1"/>
  <c r="R14" i="1"/>
  <c r="R13" i="1" s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C24" i="1"/>
  <c r="E24" i="1"/>
  <c r="F24" i="1"/>
  <c r="G24" i="1"/>
  <c r="H24" i="1"/>
  <c r="I24" i="1"/>
  <c r="J24" i="1"/>
  <c r="K24" i="1"/>
  <c r="L24" i="1"/>
  <c r="M24" i="1"/>
  <c r="N24" i="1"/>
  <c r="O24" i="1"/>
  <c r="P24" i="1"/>
  <c r="Q25" i="1"/>
  <c r="Q24" i="1" s="1"/>
  <c r="R25" i="1"/>
  <c r="Q26" i="1"/>
  <c r="R26" i="1"/>
  <c r="Q27" i="1"/>
  <c r="R27" i="1"/>
  <c r="D28" i="1"/>
  <c r="Q28" i="1"/>
  <c r="R28" i="1" s="1"/>
  <c r="D29" i="1"/>
  <c r="D24" i="1" s="1"/>
  <c r="Q29" i="1"/>
  <c r="R29" i="1"/>
  <c r="Q30" i="1"/>
  <c r="R30" i="1"/>
  <c r="Q31" i="1"/>
  <c r="R31" i="1"/>
  <c r="Q32" i="1"/>
  <c r="R32" i="1"/>
  <c r="D33" i="1"/>
  <c r="Q33" i="1"/>
  <c r="R33" i="1" s="1"/>
  <c r="Q34" i="1"/>
  <c r="R34" i="1" s="1"/>
  <c r="Q35" i="1"/>
  <c r="R35" i="1" s="1"/>
  <c r="D36" i="1"/>
  <c r="Q36" i="1"/>
  <c r="R36" i="1"/>
  <c r="Q37" i="1"/>
  <c r="R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9" i="1"/>
  <c r="Q38" i="1" s="1"/>
  <c r="R39" i="1"/>
  <c r="R38" i="1" s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1" i="1"/>
  <c r="Q40" i="1" s="1"/>
  <c r="R41" i="1"/>
  <c r="R40" i="1" s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3" i="1"/>
  <c r="Q42" i="1" s="1"/>
  <c r="R43" i="1"/>
  <c r="R42" i="1" s="1"/>
  <c r="Q44" i="1"/>
  <c r="R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6" i="1"/>
  <c r="Q45" i="1" s="1"/>
  <c r="R46" i="1"/>
  <c r="R45" i="1" s="1"/>
  <c r="Q47" i="1"/>
  <c r="R47" i="1"/>
  <c r="Q48" i="1"/>
  <c r="R48" i="1"/>
  <c r="Q49" i="1"/>
  <c r="R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1" i="1"/>
  <c r="Q50" i="1" s="1"/>
  <c r="R51" i="1"/>
  <c r="R50" i="1" s="1"/>
  <c r="Q52" i="1"/>
  <c r="R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4" i="1"/>
  <c r="Q53" i="1" s="1"/>
  <c r="R54" i="1"/>
  <c r="R53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6" i="1"/>
  <c r="Q55" i="1" s="1"/>
  <c r="R56" i="1"/>
  <c r="R55" i="1" s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8" i="1"/>
  <c r="Q57" i="1" s="1"/>
  <c r="R58" i="1"/>
  <c r="R57" i="1" s="1"/>
  <c r="Q59" i="1"/>
  <c r="R59" i="1"/>
  <c r="Q60" i="1"/>
  <c r="R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2" i="1"/>
  <c r="Q61" i="1" s="1"/>
  <c r="R62" i="1"/>
  <c r="R61" i="1" s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4" i="1"/>
  <c r="Q63" i="1" s="1"/>
  <c r="R64" i="1"/>
  <c r="R63" i="1" s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6" i="1"/>
  <c r="Q65" i="1" s="1"/>
  <c r="R66" i="1"/>
  <c r="R65" i="1" s="1"/>
  <c r="Q67" i="1"/>
  <c r="R67" i="1"/>
  <c r="Q68" i="1"/>
  <c r="R68" i="1"/>
  <c r="C69" i="1"/>
  <c r="D69" i="1"/>
  <c r="F69" i="1"/>
  <c r="G69" i="1"/>
  <c r="H69" i="1"/>
  <c r="I69" i="1"/>
  <c r="J69" i="1"/>
  <c r="K69" i="1"/>
  <c r="L69" i="1"/>
  <c r="M69" i="1"/>
  <c r="N69" i="1"/>
  <c r="O69" i="1"/>
  <c r="P69" i="1"/>
  <c r="E70" i="1"/>
  <c r="E69" i="1" s="1"/>
  <c r="Q70" i="1"/>
  <c r="Q69" i="1" s="1"/>
  <c r="Q71" i="1"/>
  <c r="R71" i="1" s="1"/>
  <c r="C72" i="1"/>
  <c r="D72" i="1"/>
  <c r="F72" i="1"/>
  <c r="G72" i="1"/>
  <c r="H72" i="1"/>
  <c r="I72" i="1"/>
  <c r="J72" i="1"/>
  <c r="K72" i="1"/>
  <c r="L72" i="1"/>
  <c r="M72" i="1"/>
  <c r="N72" i="1"/>
  <c r="O72" i="1"/>
  <c r="P72" i="1"/>
  <c r="E73" i="1"/>
  <c r="Q73" i="1" s="1"/>
  <c r="F75" i="1"/>
  <c r="H75" i="1"/>
  <c r="J75" i="1"/>
  <c r="L75" i="1"/>
  <c r="N75" i="1"/>
  <c r="P75" i="1"/>
  <c r="Q72" i="1" l="1"/>
  <c r="R73" i="1"/>
  <c r="R72" i="1" s="1"/>
  <c r="R24" i="1"/>
  <c r="Q75" i="1"/>
  <c r="R75" i="1"/>
  <c r="D75" i="1"/>
  <c r="E72" i="1"/>
  <c r="E75" i="1" s="1"/>
  <c r="R70" i="1"/>
  <c r="R69" i="1" s="1"/>
</calcChain>
</file>

<file path=xl/comments1.xml><?xml version="1.0" encoding="utf-8"?>
<comments xmlns="http://schemas.openxmlformats.org/spreadsheetml/2006/main">
  <authors>
    <author>Alcaldía Municipal de Delgado</author>
  </authors>
  <commentList>
    <comment ref="A65" authorId="0" shapeId="0">
      <text>
        <r>
          <rPr>
            <b/>
            <sz val="8"/>
            <color indexed="81"/>
            <rFont val="Tahoma"/>
            <family val="2"/>
          </rPr>
          <t>BUSCAR CODIGO DE FISDL PARA TRANSF. DE CAPITAL</t>
        </r>
      </text>
    </comment>
    <comment ref="A66" authorId="0" shapeId="0">
      <text>
        <r>
          <rPr>
            <b/>
            <sz val="8"/>
            <color indexed="81"/>
            <rFont val="Tahoma"/>
            <family val="2"/>
          </rPr>
          <t>BUSCAR CODIGO DE FISDL PARA TRANSF. DE CAPITAL</t>
        </r>
      </text>
    </comment>
  </commentList>
</comments>
</file>

<file path=xl/sharedStrings.xml><?xml version="1.0" encoding="utf-8"?>
<sst xmlns="http://schemas.openxmlformats.org/spreadsheetml/2006/main" count="126" uniqueCount="123">
  <si>
    <t>progresiva.</t>
  </si>
  <si>
    <t>El Sistema de Administración Finananciera Municipal (SAFIM), se encuentra en proceso de implementación</t>
  </si>
  <si>
    <t>departamento de Presupuesto, según informacion trasladada por otras dependencias organicas del Institución</t>
  </si>
  <si>
    <t>La información proporcionada y remitida son datos preliminares ya que corresponden al Control interno del</t>
  </si>
  <si>
    <t xml:space="preserve">NOTA ACLARATORIA: </t>
  </si>
  <si>
    <t>TOTALES</t>
  </si>
  <si>
    <t>CUENTAS POR COBRAR DE AÑOS ANTERIORES</t>
  </si>
  <si>
    <t>SALDOS INICIALES EN BANCOS</t>
  </si>
  <si>
    <t>SALDOS INICIALES EN CAJA</t>
  </si>
  <si>
    <t>SALDOS INICIALES EN CAJA Y BANCOS</t>
  </si>
  <si>
    <t>DE GOBIERNOS Y ORGANISMOS GUBERNAMENTALES</t>
  </si>
  <si>
    <t>FODES  ISDEM   75%</t>
  </si>
  <si>
    <t>FIS DL</t>
  </si>
  <si>
    <t>TRANSFERENCIAS DE CAPITAL</t>
  </si>
  <si>
    <t>VENTA DE TERENOS</t>
  </si>
  <si>
    <t>21201</t>
  </si>
  <si>
    <t>VENTA DE ACTIVOS FIJOS</t>
  </si>
  <si>
    <t>ORGANISMOS SIN FINES DE LUCRO</t>
  </si>
  <si>
    <t>TRANSFERENCIAS CORRIENTES DEL SECTOR EXTERNO</t>
  </si>
  <si>
    <t>PERSONAS NATURALES</t>
  </si>
  <si>
    <t>DE ORGANISMOS SIN FINES DE LUCRO</t>
  </si>
  <si>
    <t>EMPRESAS PRIVADAS</t>
  </si>
  <si>
    <t>TRANSFERENCIAS CORRIENTES DEL SECTOR PRIVADO</t>
  </si>
  <si>
    <t>FODES ISDEM   25%</t>
  </si>
  <si>
    <t>TRANSFERENCIAS CORRIENTES DEL SECTOR PUBLICO</t>
  </si>
  <si>
    <t>INGRESOS DIVERSOS</t>
  </si>
  <si>
    <t>15799</t>
  </si>
  <si>
    <t>OTROS INGRESOS NO CLASIFICADOS</t>
  </si>
  <si>
    <t>BIENES DIVERSOS</t>
  </si>
  <si>
    <t>15499</t>
  </si>
  <si>
    <t>BIENES INMUEBLES</t>
  </si>
  <si>
    <t>15402</t>
  </si>
  <si>
    <t>ARRENDAMIENTO DE BIENES</t>
  </si>
  <si>
    <t>MULTAS E INTERESES DIVERSOS</t>
  </si>
  <si>
    <t>15399</t>
  </si>
  <si>
    <t>OTRAS MULTAS MUNICIPALES</t>
  </si>
  <si>
    <t>INTERESES</t>
  </si>
  <si>
    <t>15302</t>
  </si>
  <si>
    <t>MULTAS</t>
  </si>
  <si>
    <t>15301</t>
  </si>
  <si>
    <t>MULTAS E INTERESES POR MORA</t>
  </si>
  <si>
    <t>SERVICIOS DIVERSOS</t>
  </si>
  <si>
    <t>14299</t>
  </si>
  <si>
    <t>SERV. DE EDUCACION Y SALUD</t>
  </si>
  <si>
    <t>14202</t>
  </si>
  <si>
    <t>INGRESOS POR PRESTACION DE SERV. PUBL.</t>
  </si>
  <si>
    <t>14199</t>
  </si>
  <si>
    <t>VENTA DE BIENES</t>
  </si>
  <si>
    <t>PERMISOS Y LICENCIAS MUNICIPALES.</t>
  </si>
  <si>
    <t>DERECHOS</t>
  </si>
  <si>
    <t>TASAS DIVERSAS</t>
  </si>
  <si>
    <t>12199</t>
  </si>
  <si>
    <t>MEDIDOR DE ANDA</t>
  </si>
  <si>
    <t>12124</t>
  </si>
  <si>
    <t>POSTES, TORRES Y ANTENAS</t>
  </si>
  <si>
    <t>12118</t>
  </si>
  <si>
    <t>PAVIMENT.</t>
  </si>
  <si>
    <t>12117</t>
  </si>
  <si>
    <t>MERCADOS</t>
  </si>
  <si>
    <t>12115</t>
  </si>
  <si>
    <t>5% FIESTAS PATRON.</t>
  </si>
  <si>
    <t>12114</t>
  </si>
  <si>
    <t>DESECHOS</t>
  </si>
  <si>
    <t>12112</t>
  </si>
  <si>
    <t>CEMENT. MCPLES.</t>
  </si>
  <si>
    <t>12111</t>
  </si>
  <si>
    <t>ASEO PUBLICO</t>
  </si>
  <si>
    <t>12109</t>
  </si>
  <si>
    <t>ALUMBR.</t>
  </si>
  <si>
    <t>12108</t>
  </si>
  <si>
    <t>por acceso a lugares publicos</t>
  </si>
  <si>
    <t>Exped. Docum. De identif.</t>
  </si>
  <si>
    <t>12106</t>
  </si>
  <si>
    <t>Certif. o visado de docum.</t>
  </si>
  <si>
    <t>12105</t>
  </si>
  <si>
    <t>TASAS</t>
  </si>
  <si>
    <t>IMP. MCPL. DIVERSOS</t>
  </si>
  <si>
    <t>VIALIDAD</t>
  </si>
  <si>
    <t>11818</t>
  </si>
  <si>
    <t>VALLAS PUBLICIT.</t>
  </si>
  <si>
    <t>11817</t>
  </si>
  <si>
    <t>TRANSPORTE</t>
  </si>
  <si>
    <t>11816</t>
  </si>
  <si>
    <t>SERVICIOS PROFES.</t>
  </si>
  <si>
    <t>11814</t>
  </si>
  <si>
    <t>MEDICOS HOSPITAL</t>
  </si>
  <si>
    <t>11813</t>
  </si>
  <si>
    <t>BARES Y RESTAUR.</t>
  </si>
  <si>
    <t>11806</t>
  </si>
  <si>
    <t>SERVICIOS</t>
  </si>
  <si>
    <t>11804</t>
  </si>
  <si>
    <t>INDUSTRIA</t>
  </si>
  <si>
    <t>11802</t>
  </si>
  <si>
    <t>COMERCIO</t>
  </si>
  <si>
    <t>11801</t>
  </si>
  <si>
    <t>IMPUESTOS</t>
  </si>
  <si>
    <t>DISPONIBLE</t>
  </si>
  <si>
    <t>EJECUTADO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</si>
  <si>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</si>
  <si>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</si>
  <si>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</si>
  <si>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</si>
  <si>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</si>
  <si>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</si>
  <si>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</si>
  <si>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</si>
  <si>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</si>
  <si>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</si>
  <si>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</si>
  <si>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</si>
  <si>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MODIFICACIONES</t>
  </si>
  <si>
    <t>PRESUPUESTADO</t>
  </si>
  <si>
    <t>(RUBRO, CUENTA Y OBJETO, ESPECIFICO)</t>
  </si>
  <si>
    <t>(4) CONCEPTO DE INGRESO:</t>
  </si>
  <si>
    <t>(5) MESES</t>
  </si>
  <si>
    <t>01 CONDUCCION ADMINISTRATIVA</t>
  </si>
  <si>
    <t xml:space="preserve">(3) AREA DE GESTION: </t>
  </si>
  <si>
    <t>AÑO 2018</t>
  </si>
  <si>
    <t xml:space="preserve">(2) EJERCICIO FINANCIERO FISCAL: </t>
  </si>
  <si>
    <t>ALCALDIA MUNICIPAL DE CIUDAD DELGADO</t>
  </si>
  <si>
    <t>(1) INSTITUCION:</t>
  </si>
  <si>
    <t>En Dolares de los Estados Unidos de America</t>
  </si>
  <si>
    <t>EJECUCIÓN PRESUPUESTARIA DE INGRESOS DE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</si>
</sst>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theme="1"/>
      <name val="Sans"/>
    </font>
    <font>
      <b/>
      <sz val="9"/>
      <name val="Sans"/>
    </font>
    <font>
      <sz val="9"/>
      <name val="Sans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41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3" fillId="0" borderId="39" xfId="0" applyFont="1" applyFill="1" applyBorder="1"/>
    <xf numFmtId="0" fontId="3" fillId="0" borderId="40" xfId="0" applyFont="1" applyFill="1" applyBorder="1"/>
    <xf numFmtId="0" fontId="4" fillId="0" borderId="4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3" fillId="0" borderId="10" xfId="0" applyFont="1" applyFill="1" applyBorder="1"/>
    <xf numFmtId="0" fontId="3" fillId="0" borderId="21" xfId="0" applyFont="1" applyFill="1" applyBorder="1"/>
    <xf numFmtId="0" fontId="4" fillId="0" borderId="2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34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5" xfId="0" applyFont="1" applyFill="1" applyBorder="1"/>
    <xf numFmtId="0" fontId="5" fillId="0" borderId="24" xfId="0" applyFont="1" applyFill="1" applyBorder="1" applyAlignment="1">
      <alignment horizontal="center"/>
    </xf>
    <xf numFmtId="0" fontId="5" fillId="0" borderId="24" xfId="0" applyFont="1" applyFill="1" applyBorder="1"/>
    <xf numFmtId="0" fontId="3" fillId="0" borderId="23" xfId="0" applyFont="1" applyFill="1" applyBorder="1"/>
    <xf numFmtId="0" fontId="4" fillId="0" borderId="19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center"/>
    </xf>
    <xf numFmtId="164" fontId="4" fillId="0" borderId="12" xfId="0" applyNumberFormat="1" applyFont="1" applyFill="1" applyBorder="1"/>
    <xf numFmtId="164" fontId="4" fillId="0" borderId="19" xfId="0" applyNumberFormat="1" applyFont="1" applyFill="1" applyBorder="1"/>
    <xf numFmtId="164" fontId="4" fillId="0" borderId="13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64" fontId="3" fillId="0" borderId="10" xfId="0" applyNumberFormat="1" applyFont="1" applyFill="1" applyBorder="1"/>
    <xf numFmtId="164" fontId="3" fillId="0" borderId="8" xfId="0" applyNumberFormat="1" applyFont="1" applyFill="1" applyBorder="1"/>
    <xf numFmtId="0" fontId="3" fillId="0" borderId="9" xfId="0" applyFont="1" applyBorder="1"/>
    <xf numFmtId="2" fontId="3" fillId="0" borderId="9" xfId="0" applyNumberFormat="1" applyFont="1" applyBorder="1"/>
    <xf numFmtId="164" fontId="3" fillId="2" borderId="8" xfId="0" applyNumberFormat="1" applyFont="1" applyFill="1" applyBorder="1"/>
    <xf numFmtId="167" fontId="3" fillId="0" borderId="9" xfId="0" applyNumberFormat="1" applyFont="1" applyFill="1" applyBorder="1"/>
    <xf numFmtId="166" fontId="3" fillId="0" borderId="9" xfId="0" applyNumberFormat="1" applyFont="1" applyFill="1" applyBorder="1"/>
    <xf numFmtId="0" fontId="4" fillId="0" borderId="11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164" fontId="4" fillId="0" borderId="10" xfId="1" applyNumberFormat="1" applyFont="1" applyFill="1" applyBorder="1"/>
    <xf numFmtId="164" fontId="4" fillId="0" borderId="11" xfId="1" applyNumberFormat="1" applyFont="1" applyFill="1" applyBorder="1"/>
    <xf numFmtId="164" fontId="4" fillId="0" borderId="9" xfId="1" applyNumberFormat="1" applyFont="1" applyFill="1" applyBorder="1"/>
    <xf numFmtId="0" fontId="5" fillId="0" borderId="19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165" fontId="4" fillId="0" borderId="9" xfId="1" applyNumberFormat="1" applyFont="1" applyFill="1" applyBorder="1"/>
    <xf numFmtId="164" fontId="4" fillId="0" borderId="21" xfId="1" applyNumberFormat="1" applyFont="1" applyFill="1" applyBorder="1"/>
    <xf numFmtId="165" fontId="4" fillId="0" borderId="11" xfId="1" applyNumberFormat="1" applyFont="1" applyFill="1" applyBorder="1"/>
    <xf numFmtId="167" fontId="4" fillId="0" borderId="9" xfId="1" applyNumberFormat="1" applyFont="1" applyFill="1" applyBorder="1"/>
    <xf numFmtId="0" fontId="4" fillId="0" borderId="1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164" fontId="4" fillId="0" borderId="12" xfId="1" applyNumberFormat="1" applyFont="1" applyFill="1" applyBorder="1"/>
    <xf numFmtId="164" fontId="4" fillId="0" borderId="18" xfId="1" applyNumberFormat="1" applyFont="1" applyFill="1" applyBorder="1"/>
    <xf numFmtId="0" fontId="5" fillId="0" borderId="17" xfId="0" applyFont="1" applyFill="1" applyBorder="1" applyAlignment="1">
      <alignment horizontal="left"/>
    </xf>
    <xf numFmtId="164" fontId="3" fillId="0" borderId="12" xfId="1" applyNumberFormat="1" applyFont="1" applyFill="1" applyBorder="1"/>
    <xf numFmtId="164" fontId="3" fillId="2" borderId="15" xfId="1" applyNumberFormat="1" applyFont="1" applyFill="1" applyBorder="1"/>
    <xf numFmtId="167" fontId="3" fillId="0" borderId="15" xfId="0" applyNumberFormat="1" applyFont="1" applyFill="1" applyBorder="1"/>
    <xf numFmtId="164" fontId="4" fillId="0" borderId="8" xfId="1" applyNumberFormat="1" applyFont="1" applyFill="1" applyBorder="1"/>
    <xf numFmtId="164" fontId="3" fillId="0" borderId="12" xfId="0" applyNumberFormat="1" applyFont="1" applyFill="1" applyBorder="1"/>
    <xf numFmtId="164" fontId="3" fillId="2" borderId="15" xfId="0" applyNumberFormat="1" applyFont="1" applyFill="1" applyBorder="1"/>
    <xf numFmtId="166" fontId="3" fillId="0" borderId="13" xfId="0" applyNumberFormat="1" applyFont="1" applyFill="1" applyBorder="1"/>
    <xf numFmtId="167" fontId="3" fillId="0" borderId="13" xfId="0" applyNumberFormat="1" applyFont="1" applyFill="1" applyBorder="1"/>
    <xf numFmtId="166" fontId="3" fillId="0" borderId="15" xfId="0" applyNumberFormat="1" applyFont="1" applyFill="1" applyBorder="1"/>
    <xf numFmtId="166" fontId="3" fillId="0" borderId="14" xfId="0" applyNumberFormat="1" applyFont="1" applyFill="1" applyBorder="1"/>
    <xf numFmtId="164" fontId="3" fillId="0" borderId="16" xfId="0" applyNumberFormat="1" applyFont="1" applyFill="1" applyBorder="1"/>
    <xf numFmtId="164" fontId="5" fillId="0" borderId="13" xfId="1" applyNumberFormat="1" applyFont="1" applyFill="1" applyBorder="1"/>
    <xf numFmtId="165" fontId="5" fillId="0" borderId="13" xfId="1" applyNumberFormat="1" applyFont="1" applyFill="1" applyBorder="1"/>
    <xf numFmtId="165" fontId="5" fillId="0" borderId="15" xfId="1" applyNumberFormat="1" applyFont="1" applyFill="1" applyBorder="1"/>
    <xf numFmtId="165" fontId="5" fillId="0" borderId="14" xfId="1" applyNumberFormat="1" applyFont="1" applyFill="1" applyBorder="1"/>
    <xf numFmtId="0" fontId="4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4" fontId="3" fillId="0" borderId="4" xfId="1" applyNumberFormat="1" applyFont="1" applyFill="1" applyBorder="1"/>
    <xf numFmtId="164" fontId="3" fillId="0" borderId="0" xfId="1" applyNumberFormat="1" applyFont="1" applyFill="1" applyBorder="1"/>
    <xf numFmtId="0" fontId="3" fillId="0" borderId="5" xfId="0" applyFont="1" applyFill="1" applyBorder="1"/>
    <xf numFmtId="165" fontId="3" fillId="0" borderId="0" xfId="0" applyNumberFormat="1" applyFont="1" applyFill="1" applyBorder="1"/>
    <xf numFmtId="165" fontId="3" fillId="0" borderId="5" xfId="0" applyNumberFormat="1" applyFont="1" applyFill="1" applyBorder="1"/>
    <xf numFmtId="165" fontId="3" fillId="0" borderId="6" xfId="0" applyNumberFormat="1" applyFont="1" applyFill="1" applyBorder="1"/>
    <xf numFmtId="165" fontId="5" fillId="0" borderId="5" xfId="1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164" fontId="4" fillId="0" borderId="1" xfId="0" applyNumberFormat="1" applyFont="1" applyFill="1" applyBorder="1"/>
    <xf numFmtId="165" fontId="4" fillId="0" borderId="2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perez/Documents/ARCHIVOS%202018/Presupuesto%202018%20gerencia%20(22-03-18)/PRESUPUESTO%20MUNICIPA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grama"/>
      <sheetName val="estru pres"/>
      <sheetName val="PLAN1"/>
      <sheetName val="PLAN2"/>
      <sheetName val="PLAN3"/>
      <sheetName val="PLAN4"/>
      <sheetName val="PLAN5"/>
      <sheetName val="PLAN7"/>
      <sheetName val="PLAN8"/>
      <sheetName val="PLAN10"/>
      <sheetName val="PLAN11"/>
      <sheetName val="PL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0">
          <cell r="H170">
            <v>500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tabSelected="1" workbookViewId="0">
      <selection activeCell="A2" sqref="A2"/>
    </sheetView>
  </sheetViews>
  <sheetFormatPr baseColWidth="10" defaultRowHeight="15" x14ac:dyDescent="0.25"/>
  <cols>
    <col min="1" max="1" width="11.7109375" bestFit="1" customWidth="1"/>
    <col min="2" max="2" width="33.140625" customWidth="1"/>
    <col min="3" max="3" width="14.28515625" customWidth="1"/>
    <col min="4" max="4" width="15.28515625" customWidth="1"/>
    <col min="5" max="16" width="11.7109375" bestFit="1" customWidth="1"/>
    <col min="17" max="18" width="13.140625" bestFit="1" customWidth="1"/>
  </cols>
  <sheetData>
    <row r="1" spans="1:18" x14ac:dyDescent="0.25">
      <c r="A1" s="92" t="s">
        <v>119</v>
      </c>
      <c r="B1" s="92"/>
      <c r="C1" s="92"/>
      <c r="D1" s="92"/>
      <c r="E1" s="92"/>
      <c r="F1" s="92"/>
      <c r="G1" s="92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2" t="s">
        <v>122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1"/>
    </row>
    <row r="4" spans="1:18" x14ac:dyDescent="0.25">
      <c r="A4" s="93" t="s">
        <v>121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ht="15.75" thickBot="1" x14ac:dyDescent="0.3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1"/>
    </row>
    <row r="6" spans="1:18" x14ac:dyDescent="0.25">
      <c r="A6" s="3" t="s">
        <v>120</v>
      </c>
      <c r="B6" s="4"/>
      <c r="C6" s="5"/>
      <c r="D6" s="6"/>
      <c r="E6" s="7" t="s">
        <v>119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</row>
    <row r="7" spans="1:18" x14ac:dyDescent="0.25">
      <c r="A7" s="8" t="s">
        <v>118</v>
      </c>
      <c r="B7" s="9"/>
      <c r="C7" s="10"/>
      <c r="D7" s="11"/>
      <c r="E7" s="12" t="s">
        <v>117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0"/>
    </row>
    <row r="8" spans="1:18" x14ac:dyDescent="0.25">
      <c r="A8" s="13" t="s">
        <v>116</v>
      </c>
      <c r="B8" s="14"/>
      <c r="C8" s="10"/>
      <c r="D8" s="11"/>
      <c r="E8" s="12" t="s">
        <v>115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0"/>
    </row>
    <row r="9" spans="1:18" ht="15.75" thickBot="1" x14ac:dyDescent="0.3">
      <c r="A9" s="15"/>
      <c r="B9" s="16"/>
      <c r="C9" s="17"/>
      <c r="D9" s="16"/>
      <c r="E9" s="16"/>
      <c r="F9" s="16"/>
      <c r="G9" s="16"/>
      <c r="H9" s="16"/>
      <c r="I9" s="16"/>
      <c r="J9" s="16" t="s">
        <v>114</v>
      </c>
      <c r="K9" s="16"/>
      <c r="L9" s="16"/>
      <c r="M9" s="16"/>
      <c r="N9" s="16"/>
      <c r="O9" s="16"/>
      <c r="P9" s="16"/>
      <c r="Q9" s="16"/>
      <c r="R9" s="17"/>
    </row>
    <row r="10" spans="1:18" x14ac:dyDescent="0.25">
      <c r="A10" s="94" t="s">
        <v>113</v>
      </c>
      <c r="B10" s="95"/>
      <c r="C10" s="18">
        <f>SUM(E10:P10)</f>
        <v>240</v>
      </c>
      <c r="D10" s="19"/>
      <c r="E10" s="20">
        <v>20</v>
      </c>
      <c r="F10" s="20">
        <v>20</v>
      </c>
      <c r="G10" s="20">
        <v>20</v>
      </c>
      <c r="H10" s="20">
        <v>20</v>
      </c>
      <c r="I10" s="20">
        <v>20</v>
      </c>
      <c r="J10" s="20">
        <v>20</v>
      </c>
      <c r="K10" s="20">
        <v>20</v>
      </c>
      <c r="L10" s="20">
        <v>20</v>
      </c>
      <c r="M10" s="20">
        <v>20</v>
      </c>
      <c r="N10" s="20">
        <v>20</v>
      </c>
      <c r="O10" s="20">
        <v>20</v>
      </c>
      <c r="P10" s="20">
        <v>20</v>
      </c>
      <c r="Q10" s="21">
        <f>SUM(E10:P10)</f>
        <v>240</v>
      </c>
      <c r="R10" s="18"/>
    </row>
    <row r="11" spans="1:18" x14ac:dyDescent="0.25">
      <c r="A11" s="96" t="s">
        <v>112</v>
      </c>
      <c r="B11" s="97"/>
      <c r="C11" s="22" t="s">
        <v>111</v>
      </c>
      <c r="D11" s="23" t="s">
        <v>110</v>
      </c>
      <c r="E11" s="24" t="s">
        <v>109</v>
      </c>
      <c r="F11" s="24" t="s">
        <v>108</v>
      </c>
      <c r="G11" s="24" t="s">
        <v>107</v>
      </c>
      <c r="H11" s="24" t="s">
        <v>106</v>
      </c>
      <c r="I11" s="24" t="s">
        <v>105</v>
      </c>
      <c r="J11" s="24" t="s">
        <v>104</v>
      </c>
      <c r="K11" s="24" t="s">
        <v>103</v>
      </c>
      <c r="L11" s="24" t="s">
        <v>102</v>
      </c>
      <c r="M11" s="24" t="s">
        <v>101</v>
      </c>
      <c r="N11" s="24" t="s">
        <v>100</v>
      </c>
      <c r="O11" s="24" t="s">
        <v>99</v>
      </c>
      <c r="P11" s="24" t="s">
        <v>98</v>
      </c>
      <c r="Q11" s="25" t="s">
        <v>97</v>
      </c>
      <c r="R11" s="26" t="s">
        <v>96</v>
      </c>
    </row>
    <row r="12" spans="1:18" ht="15.75" thickBot="1" x14ac:dyDescent="0.3">
      <c r="A12" s="98"/>
      <c r="B12" s="99"/>
      <c r="C12" s="27"/>
      <c r="D12" s="28"/>
      <c r="E12" s="29"/>
      <c r="F12" s="2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1:18" x14ac:dyDescent="0.25">
      <c r="A13" s="32">
        <v>118</v>
      </c>
      <c r="B13" s="33" t="s">
        <v>95</v>
      </c>
      <c r="C13" s="34">
        <f t="shared" ref="C13:R13" si="0">SUM(C14:C23)</f>
        <v>587632</v>
      </c>
      <c r="D13" s="35">
        <f t="shared" si="0"/>
        <v>-59108.289999999994</v>
      </c>
      <c r="E13" s="36">
        <f t="shared" si="0"/>
        <v>37179.359999999993</v>
      </c>
      <c r="F13" s="36">
        <f t="shared" si="0"/>
        <v>30560.710000000003</v>
      </c>
      <c r="G13" s="36">
        <f t="shared" si="0"/>
        <v>22894.730000000003</v>
      </c>
      <c r="H13" s="36">
        <f t="shared" si="0"/>
        <v>30308.58</v>
      </c>
      <c r="I13" s="36">
        <f t="shared" si="0"/>
        <v>36876.879999999997</v>
      </c>
      <c r="J13" s="36">
        <f t="shared" si="0"/>
        <v>24696.199999999997</v>
      </c>
      <c r="K13" s="36">
        <f t="shared" si="0"/>
        <v>47917.930000000008</v>
      </c>
      <c r="L13" s="36">
        <f t="shared" si="0"/>
        <v>37662.53</v>
      </c>
      <c r="M13" s="36">
        <f t="shared" si="0"/>
        <v>17549.47</v>
      </c>
      <c r="N13" s="36">
        <f t="shared" si="0"/>
        <v>37570.839999999997</v>
      </c>
      <c r="O13" s="36">
        <f t="shared" si="0"/>
        <v>32128.55</v>
      </c>
      <c r="P13" s="36">
        <f t="shared" si="0"/>
        <v>30010.750000000004</v>
      </c>
      <c r="Q13" s="36">
        <f t="shared" si="0"/>
        <v>385356.53</v>
      </c>
      <c r="R13" s="34">
        <f t="shared" si="0"/>
        <v>143167.18000000002</v>
      </c>
    </row>
    <row r="14" spans="1:18" x14ac:dyDescent="0.25">
      <c r="A14" s="37" t="s">
        <v>94</v>
      </c>
      <c r="B14" s="38" t="s">
        <v>93</v>
      </c>
      <c r="C14" s="39">
        <v>459921</v>
      </c>
      <c r="D14" s="40">
        <f>-270.9-15.12-3584-59108.29</f>
        <v>-62978.31</v>
      </c>
      <c r="E14" s="41">
        <v>29541.25</v>
      </c>
      <c r="F14" s="41">
        <v>20936.91</v>
      </c>
      <c r="G14" s="41">
        <v>16105.28</v>
      </c>
      <c r="H14" s="41">
        <v>23878.73</v>
      </c>
      <c r="I14" s="41">
        <v>14762.01</v>
      </c>
      <c r="J14" s="41">
        <v>15157.41</v>
      </c>
      <c r="K14" s="41">
        <v>37124.639999999999</v>
      </c>
      <c r="L14" s="41">
        <v>28711.54</v>
      </c>
      <c r="M14" s="41">
        <v>15180.08</v>
      </c>
      <c r="N14" s="41">
        <v>29926.99</v>
      </c>
      <c r="O14" s="41">
        <v>20709.34</v>
      </c>
      <c r="P14" s="41">
        <v>18516.93</v>
      </c>
      <c r="Q14" s="42">
        <f t="shared" ref="Q14:Q23" si="1">SUM(E14:P14)</f>
        <v>270551.11</v>
      </c>
      <c r="R14" s="40">
        <f t="shared" ref="R14:R23" si="2">C14+D14-Q14</f>
        <v>126391.58000000002</v>
      </c>
    </row>
    <row r="15" spans="1:18" x14ac:dyDescent="0.25">
      <c r="A15" s="37" t="s">
        <v>92</v>
      </c>
      <c r="B15" s="38" t="s">
        <v>91</v>
      </c>
      <c r="C15" s="39">
        <v>96790</v>
      </c>
      <c r="D15" s="40"/>
      <c r="E15" s="41">
        <v>6349.2</v>
      </c>
      <c r="F15" s="41">
        <v>8587.81</v>
      </c>
      <c r="G15" s="41">
        <v>3528.71</v>
      </c>
      <c r="H15" s="41">
        <v>4270.3599999999997</v>
      </c>
      <c r="I15" s="41">
        <v>20317.55</v>
      </c>
      <c r="J15" s="41">
        <v>7514.5</v>
      </c>
      <c r="K15" s="41">
        <v>8513.5400000000009</v>
      </c>
      <c r="L15" s="41">
        <v>7613.48</v>
      </c>
      <c r="M15" s="41">
        <v>2151.0300000000002</v>
      </c>
      <c r="N15" s="41">
        <v>6553.98</v>
      </c>
      <c r="O15" s="41">
        <v>9798.2000000000007</v>
      </c>
      <c r="P15" s="41">
        <v>9469.58</v>
      </c>
      <c r="Q15" s="42">
        <f t="shared" si="1"/>
        <v>94667.939999999988</v>
      </c>
      <c r="R15" s="40">
        <f t="shared" si="2"/>
        <v>2122.0600000000122</v>
      </c>
    </row>
    <row r="16" spans="1:18" x14ac:dyDescent="0.25">
      <c r="A16" s="37" t="s">
        <v>90</v>
      </c>
      <c r="B16" s="38" t="s">
        <v>89</v>
      </c>
      <c r="C16" s="39">
        <v>698</v>
      </c>
      <c r="D16" s="43">
        <v>270.89999999999998</v>
      </c>
      <c r="E16" s="44">
        <v>24.3</v>
      </c>
      <c r="F16" s="44">
        <v>29.28</v>
      </c>
      <c r="G16" s="44"/>
      <c r="H16" s="44"/>
      <c r="I16" s="44"/>
      <c r="J16" s="44">
        <v>62.16</v>
      </c>
      <c r="K16" s="44">
        <v>44.16</v>
      </c>
      <c r="L16" s="44">
        <v>277.2</v>
      </c>
      <c r="M16" s="44"/>
      <c r="N16" s="44">
        <v>167.52</v>
      </c>
      <c r="O16" s="44">
        <v>229.19</v>
      </c>
      <c r="P16" s="44">
        <v>135.09</v>
      </c>
      <c r="Q16" s="42">
        <f t="shared" si="1"/>
        <v>968.9</v>
      </c>
      <c r="R16" s="40">
        <f t="shared" si="2"/>
        <v>0</v>
      </c>
    </row>
    <row r="17" spans="1:18" x14ac:dyDescent="0.25">
      <c r="A17" s="37" t="s">
        <v>88</v>
      </c>
      <c r="B17" s="38" t="s">
        <v>87</v>
      </c>
      <c r="C17" s="39">
        <v>51</v>
      </c>
      <c r="D17" s="43">
        <v>15.12</v>
      </c>
      <c r="E17" s="44">
        <v>6.84</v>
      </c>
      <c r="F17" s="44"/>
      <c r="G17" s="44">
        <v>13.68</v>
      </c>
      <c r="H17" s="44"/>
      <c r="I17" s="44"/>
      <c r="J17" s="44"/>
      <c r="K17" s="44">
        <v>7.98</v>
      </c>
      <c r="L17" s="44">
        <v>13.68</v>
      </c>
      <c r="M17" s="44">
        <v>5.7</v>
      </c>
      <c r="N17" s="44">
        <v>18.239999999999998</v>
      </c>
      <c r="O17" s="44"/>
      <c r="P17" s="44"/>
      <c r="Q17" s="42">
        <f t="shared" si="1"/>
        <v>66.12</v>
      </c>
      <c r="R17" s="40">
        <f t="shared" si="2"/>
        <v>0</v>
      </c>
    </row>
    <row r="18" spans="1:18" x14ac:dyDescent="0.25">
      <c r="A18" s="37" t="s">
        <v>86</v>
      </c>
      <c r="B18" s="38" t="s">
        <v>85</v>
      </c>
      <c r="C18" s="39">
        <v>119</v>
      </c>
      <c r="D18" s="40"/>
      <c r="E18" s="44"/>
      <c r="F18" s="44">
        <v>8.58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2">
        <f t="shared" si="1"/>
        <v>8.58</v>
      </c>
      <c r="R18" s="40">
        <f t="shared" si="2"/>
        <v>110.42</v>
      </c>
    </row>
    <row r="19" spans="1:18" x14ac:dyDescent="0.25">
      <c r="A19" s="37" t="s">
        <v>84</v>
      </c>
      <c r="B19" s="38" t="s">
        <v>83</v>
      </c>
      <c r="C19" s="39">
        <v>177</v>
      </c>
      <c r="D19" s="40"/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2">
        <f t="shared" si="1"/>
        <v>0</v>
      </c>
      <c r="R19" s="40">
        <f t="shared" si="2"/>
        <v>177</v>
      </c>
    </row>
    <row r="20" spans="1:18" x14ac:dyDescent="0.25">
      <c r="A20" s="37" t="s">
        <v>82</v>
      </c>
      <c r="B20" s="38" t="s">
        <v>81</v>
      </c>
      <c r="C20" s="39">
        <v>10</v>
      </c>
      <c r="D20" s="40"/>
      <c r="E20" s="41"/>
      <c r="F20" s="41"/>
      <c r="G20" s="41">
        <v>8.5500000000000007</v>
      </c>
      <c r="H20" s="41"/>
      <c r="I20" s="41"/>
      <c r="J20" s="41"/>
      <c r="K20" s="41"/>
      <c r="L20" s="41"/>
      <c r="M20" s="41"/>
      <c r="N20" s="41"/>
      <c r="O20" s="41"/>
      <c r="P20" s="41"/>
      <c r="Q20" s="42">
        <f t="shared" si="1"/>
        <v>8.5500000000000007</v>
      </c>
      <c r="R20" s="40">
        <f t="shared" si="2"/>
        <v>1.4499999999999993</v>
      </c>
    </row>
    <row r="21" spans="1:18" x14ac:dyDescent="0.25">
      <c r="A21" s="37" t="s">
        <v>80</v>
      </c>
      <c r="B21" s="38" t="s">
        <v>79</v>
      </c>
      <c r="C21" s="39">
        <v>0</v>
      </c>
      <c r="D21" s="43">
        <v>3584</v>
      </c>
      <c r="E21" s="45">
        <v>438</v>
      </c>
      <c r="F21" s="45"/>
      <c r="G21" s="45">
        <v>222.4</v>
      </c>
      <c r="H21" s="45">
        <v>640</v>
      </c>
      <c r="I21" s="45"/>
      <c r="J21" s="45">
        <v>3.6</v>
      </c>
      <c r="K21" s="45">
        <v>420</v>
      </c>
      <c r="L21" s="45">
        <v>220</v>
      </c>
      <c r="M21" s="45"/>
      <c r="N21" s="45">
        <v>640</v>
      </c>
      <c r="O21" s="45">
        <v>500</v>
      </c>
      <c r="P21" s="45">
        <v>500</v>
      </c>
      <c r="Q21" s="42">
        <f t="shared" si="1"/>
        <v>3584</v>
      </c>
      <c r="R21" s="40">
        <f t="shared" si="2"/>
        <v>0</v>
      </c>
    </row>
    <row r="22" spans="1:18" x14ac:dyDescent="0.25">
      <c r="A22" s="37" t="s">
        <v>78</v>
      </c>
      <c r="B22" s="38" t="s">
        <v>77</v>
      </c>
      <c r="C22" s="39">
        <v>29579</v>
      </c>
      <c r="D22" s="40"/>
      <c r="E22" s="41">
        <v>819.77</v>
      </c>
      <c r="F22" s="41">
        <v>998.13</v>
      </c>
      <c r="G22" s="41">
        <v>3016.11</v>
      </c>
      <c r="H22" s="41">
        <v>1519.49</v>
      </c>
      <c r="I22" s="41">
        <v>1797.32</v>
      </c>
      <c r="J22" s="41">
        <v>1958.53</v>
      </c>
      <c r="K22" s="41">
        <v>1807.61</v>
      </c>
      <c r="L22" s="41">
        <v>826.63</v>
      </c>
      <c r="M22" s="41">
        <v>212.66</v>
      </c>
      <c r="N22" s="41">
        <v>264.11</v>
      </c>
      <c r="O22" s="41">
        <v>857.5</v>
      </c>
      <c r="P22" s="41">
        <v>1389.15</v>
      </c>
      <c r="Q22" s="42">
        <f t="shared" si="1"/>
        <v>15467.01</v>
      </c>
      <c r="R22" s="40">
        <f t="shared" si="2"/>
        <v>14111.99</v>
      </c>
    </row>
    <row r="23" spans="1:18" x14ac:dyDescent="0.25">
      <c r="A23" s="37">
        <v>11899</v>
      </c>
      <c r="B23" s="38" t="s">
        <v>76</v>
      </c>
      <c r="C23" s="39">
        <v>287</v>
      </c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>
        <v>34.32</v>
      </c>
      <c r="P23" s="41"/>
      <c r="Q23" s="42">
        <f t="shared" si="1"/>
        <v>34.32</v>
      </c>
      <c r="R23" s="40">
        <f t="shared" si="2"/>
        <v>252.68</v>
      </c>
    </row>
    <row r="24" spans="1:18" x14ac:dyDescent="0.25">
      <c r="A24" s="46">
        <v>121</v>
      </c>
      <c r="B24" s="47" t="s">
        <v>75</v>
      </c>
      <c r="C24" s="48">
        <f t="shared" ref="C24:R24" si="3">SUM(C25:C37)</f>
        <v>3850052</v>
      </c>
      <c r="D24" s="49">
        <f t="shared" si="3"/>
        <v>-132011.99999999997</v>
      </c>
      <c r="E24" s="50">
        <f t="shared" si="3"/>
        <v>213710.28999999998</v>
      </c>
      <c r="F24" s="50">
        <f t="shared" si="3"/>
        <v>307036.13999999996</v>
      </c>
      <c r="G24" s="50">
        <f t="shared" si="3"/>
        <v>193859.56999999998</v>
      </c>
      <c r="H24" s="50">
        <f t="shared" si="3"/>
        <v>217487.64</v>
      </c>
      <c r="I24" s="50">
        <f t="shared" si="3"/>
        <v>322158.92999999993</v>
      </c>
      <c r="J24" s="50">
        <f t="shared" si="3"/>
        <v>183704.46000000002</v>
      </c>
      <c r="K24" s="50">
        <f t="shared" si="3"/>
        <v>172181.19999999998</v>
      </c>
      <c r="L24" s="50">
        <f t="shared" si="3"/>
        <v>351653.41000000003</v>
      </c>
      <c r="M24" s="50">
        <f t="shared" si="3"/>
        <v>218670.78000000003</v>
      </c>
      <c r="N24" s="50">
        <f t="shared" si="3"/>
        <v>272112.96000000002</v>
      </c>
      <c r="O24" s="50">
        <f t="shared" si="3"/>
        <v>384492.74000000005</v>
      </c>
      <c r="P24" s="50">
        <f t="shared" si="3"/>
        <v>507108.69000000006</v>
      </c>
      <c r="Q24" s="50">
        <f t="shared" si="3"/>
        <v>3344176.81</v>
      </c>
      <c r="R24" s="50">
        <f t="shared" si="3"/>
        <v>373863.18999999977</v>
      </c>
    </row>
    <row r="25" spans="1:18" x14ac:dyDescent="0.25">
      <c r="A25" s="51" t="s">
        <v>74</v>
      </c>
      <c r="B25" s="52" t="s">
        <v>73</v>
      </c>
      <c r="C25" s="39">
        <v>79614</v>
      </c>
      <c r="D25" s="40"/>
      <c r="E25" s="41">
        <v>6855.73</v>
      </c>
      <c r="F25" s="41">
        <v>4541.1099999999997</v>
      </c>
      <c r="G25" s="41">
        <v>3670.52</v>
      </c>
      <c r="H25" s="41">
        <v>4493.1899999999996</v>
      </c>
      <c r="I25" s="41">
        <v>4156.8100000000004</v>
      </c>
      <c r="J25" s="41">
        <v>4134.79</v>
      </c>
      <c r="K25" s="41">
        <v>4593.92</v>
      </c>
      <c r="L25" s="41">
        <v>4016.93</v>
      </c>
      <c r="M25" s="41">
        <v>4270.1899999999996</v>
      </c>
      <c r="N25" s="41">
        <v>5040.6400000000003</v>
      </c>
      <c r="O25" s="41">
        <v>6544.43</v>
      </c>
      <c r="P25" s="41">
        <v>3525.72</v>
      </c>
      <c r="Q25" s="42">
        <f t="shared" ref="Q25:Q37" si="4">SUM(E25:P25)</f>
        <v>55843.98</v>
      </c>
      <c r="R25" s="40">
        <f t="shared" ref="R25:R37" si="5">C25+D25-Q25</f>
        <v>23770.019999999997</v>
      </c>
    </row>
    <row r="26" spans="1:18" x14ac:dyDescent="0.25">
      <c r="A26" s="37" t="s">
        <v>72</v>
      </c>
      <c r="B26" s="38" t="s">
        <v>71</v>
      </c>
      <c r="C26" s="39">
        <v>1000</v>
      </c>
      <c r="D26" s="40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2">
        <f t="shared" si="4"/>
        <v>0</v>
      </c>
      <c r="R26" s="40">
        <f t="shared" si="5"/>
        <v>1000</v>
      </c>
    </row>
    <row r="27" spans="1:18" x14ac:dyDescent="0.25">
      <c r="A27" s="37">
        <v>12107</v>
      </c>
      <c r="B27" s="38" t="s">
        <v>70</v>
      </c>
      <c r="C27" s="39">
        <v>5522</v>
      </c>
      <c r="D27" s="43">
        <v>3547.3</v>
      </c>
      <c r="E27" s="41">
        <v>870.3</v>
      </c>
      <c r="F27" s="41">
        <v>308</v>
      </c>
      <c r="G27" s="41">
        <v>393</v>
      </c>
      <c r="H27" s="41">
        <v>650</v>
      </c>
      <c r="I27" s="41">
        <v>954</v>
      </c>
      <c r="J27" s="41">
        <v>900</v>
      </c>
      <c r="K27" s="41">
        <v>1316</v>
      </c>
      <c r="L27" s="41">
        <v>886</v>
      </c>
      <c r="M27" s="41">
        <v>521</v>
      </c>
      <c r="N27" s="41">
        <v>896</v>
      </c>
      <c r="O27" s="41">
        <v>846</v>
      </c>
      <c r="P27" s="41">
        <v>529</v>
      </c>
      <c r="Q27" s="42">
        <f t="shared" si="4"/>
        <v>9069.2999999999993</v>
      </c>
      <c r="R27" s="40">
        <f t="shared" si="5"/>
        <v>0</v>
      </c>
    </row>
    <row r="28" spans="1:18" x14ac:dyDescent="0.25">
      <c r="A28" s="37" t="s">
        <v>69</v>
      </c>
      <c r="B28" s="38" t="s">
        <v>68</v>
      </c>
      <c r="C28" s="39">
        <v>743437</v>
      </c>
      <c r="D28" s="40">
        <f>-3547.3-60000</f>
        <v>-63547.3</v>
      </c>
      <c r="E28" s="41">
        <v>44807.97</v>
      </c>
      <c r="F28" s="41">
        <v>39943.39</v>
      </c>
      <c r="G28" s="41">
        <v>45216.639999999999</v>
      </c>
      <c r="H28" s="41">
        <v>47875.88</v>
      </c>
      <c r="I28" s="41">
        <v>37011.56</v>
      </c>
      <c r="J28" s="41">
        <v>45877.88</v>
      </c>
      <c r="K28" s="41">
        <v>39808.35</v>
      </c>
      <c r="L28" s="41">
        <v>45495.1</v>
      </c>
      <c r="M28" s="41">
        <v>54174.42</v>
      </c>
      <c r="N28" s="41">
        <v>64425.279999999999</v>
      </c>
      <c r="O28" s="41">
        <v>58096.42</v>
      </c>
      <c r="P28" s="41">
        <v>60166.04</v>
      </c>
      <c r="Q28" s="42">
        <f t="shared" si="4"/>
        <v>582898.92999999993</v>
      </c>
      <c r="R28" s="40">
        <f t="shared" si="5"/>
        <v>96990.770000000019</v>
      </c>
    </row>
    <row r="29" spans="1:18" x14ac:dyDescent="0.25">
      <c r="A29" s="37" t="s">
        <v>67</v>
      </c>
      <c r="B29" s="38" t="s">
        <v>66</v>
      </c>
      <c r="C29" s="39">
        <v>840641</v>
      </c>
      <c r="D29" s="40">
        <f>-86788.54-35632.5</f>
        <v>-122421.04</v>
      </c>
      <c r="E29" s="41">
        <v>47264.06</v>
      </c>
      <c r="F29" s="41">
        <v>44742.85</v>
      </c>
      <c r="G29" s="41">
        <v>47880.92</v>
      </c>
      <c r="H29" s="41">
        <v>65863.41</v>
      </c>
      <c r="I29" s="41">
        <v>41561.120000000003</v>
      </c>
      <c r="J29" s="41">
        <v>48730.37</v>
      </c>
      <c r="K29" s="41">
        <v>43442.18</v>
      </c>
      <c r="L29" s="41">
        <v>49326.69</v>
      </c>
      <c r="M29" s="41">
        <v>77279.990000000005</v>
      </c>
      <c r="N29" s="41">
        <v>63418.62</v>
      </c>
      <c r="O29" s="41">
        <v>59342.54</v>
      </c>
      <c r="P29" s="41">
        <v>64860.18</v>
      </c>
      <c r="Q29" s="42">
        <f t="shared" si="4"/>
        <v>653712.93000000017</v>
      </c>
      <c r="R29" s="40">
        <f t="shared" si="5"/>
        <v>64507.029999999795</v>
      </c>
    </row>
    <row r="30" spans="1:18" x14ac:dyDescent="0.25">
      <c r="A30" s="37" t="s">
        <v>65</v>
      </c>
      <c r="B30" s="38" t="s">
        <v>64</v>
      </c>
      <c r="C30" s="39">
        <v>97213</v>
      </c>
      <c r="D30" s="40"/>
      <c r="E30" s="41">
        <v>8518.34</v>
      </c>
      <c r="F30" s="41">
        <v>4938.76</v>
      </c>
      <c r="G30" s="41">
        <v>2608.61</v>
      </c>
      <c r="H30" s="41">
        <v>8458.4500000000007</v>
      </c>
      <c r="I30" s="41">
        <v>6062.03</v>
      </c>
      <c r="J30" s="41">
        <v>4758.76</v>
      </c>
      <c r="K30" s="41">
        <v>6064.11</v>
      </c>
      <c r="L30" s="41">
        <v>6675.1</v>
      </c>
      <c r="M30" s="41">
        <v>5871.89</v>
      </c>
      <c r="N30" s="41">
        <v>7024.9</v>
      </c>
      <c r="O30" s="41">
        <v>10181.200000000001</v>
      </c>
      <c r="P30" s="41">
        <v>12884.48</v>
      </c>
      <c r="Q30" s="42">
        <f t="shared" si="4"/>
        <v>84046.63</v>
      </c>
      <c r="R30" s="40">
        <f t="shared" si="5"/>
        <v>13166.369999999995</v>
      </c>
    </row>
    <row r="31" spans="1:18" x14ac:dyDescent="0.25">
      <c r="A31" s="37" t="s">
        <v>63</v>
      </c>
      <c r="B31" s="38" t="s">
        <v>62</v>
      </c>
      <c r="C31" s="39">
        <v>792343</v>
      </c>
      <c r="D31" s="40">
        <v>-144000</v>
      </c>
      <c r="E31" s="41">
        <v>46618.14</v>
      </c>
      <c r="F31" s="41">
        <v>41477.08</v>
      </c>
      <c r="G31" s="41">
        <v>40993.99</v>
      </c>
      <c r="H31" s="41">
        <v>41656.85</v>
      </c>
      <c r="I31" s="41">
        <v>39595.21</v>
      </c>
      <c r="J31" s="41">
        <v>51900.62</v>
      </c>
      <c r="K31" s="41">
        <v>44562.46</v>
      </c>
      <c r="L31" s="41">
        <v>50139.89</v>
      </c>
      <c r="M31" s="41">
        <v>50419.03</v>
      </c>
      <c r="N31" s="41">
        <v>57333.41</v>
      </c>
      <c r="O31" s="41">
        <v>58257.45</v>
      </c>
      <c r="P31" s="41">
        <v>62441.98</v>
      </c>
      <c r="Q31" s="42">
        <f t="shared" si="4"/>
        <v>585396.1100000001</v>
      </c>
      <c r="R31" s="40">
        <f t="shared" si="5"/>
        <v>62946.889999999898</v>
      </c>
    </row>
    <row r="32" spans="1:18" x14ac:dyDescent="0.25">
      <c r="A32" s="37" t="s">
        <v>61</v>
      </c>
      <c r="B32" s="38" t="s">
        <v>60</v>
      </c>
      <c r="C32" s="39">
        <v>207239</v>
      </c>
      <c r="D32" s="40"/>
      <c r="E32" s="42">
        <v>11529.27</v>
      </c>
      <c r="F32" s="42">
        <v>16133.37</v>
      </c>
      <c r="G32" s="42">
        <v>10568.55</v>
      </c>
      <c r="H32" s="42">
        <v>11500.82</v>
      </c>
      <c r="I32" s="42">
        <v>17095.36</v>
      </c>
      <c r="J32" s="42">
        <v>10176.94</v>
      </c>
      <c r="K32" s="42">
        <v>10661.43</v>
      </c>
      <c r="L32" s="42">
        <v>18664.7</v>
      </c>
      <c r="M32" s="42">
        <v>11421.6</v>
      </c>
      <c r="N32" s="42">
        <v>15004.82</v>
      </c>
      <c r="O32" s="42">
        <v>19883.23</v>
      </c>
      <c r="P32" s="42">
        <v>25543.58</v>
      </c>
      <c r="Q32" s="42">
        <f t="shared" si="4"/>
        <v>178183.66999999998</v>
      </c>
      <c r="R32" s="40">
        <f t="shared" si="5"/>
        <v>29055.330000000016</v>
      </c>
    </row>
    <row r="33" spans="1:18" x14ac:dyDescent="0.25">
      <c r="A33" s="37" t="s">
        <v>59</v>
      </c>
      <c r="B33" s="38" t="s">
        <v>58</v>
      </c>
      <c r="C33" s="39">
        <v>194552</v>
      </c>
      <c r="D33" s="40">
        <f>-34297.91-35632.5</f>
        <v>-69930.41</v>
      </c>
      <c r="E33" s="42">
        <v>12642.23</v>
      </c>
      <c r="F33" s="42">
        <v>10543.28</v>
      </c>
      <c r="G33" s="42">
        <v>8814.09</v>
      </c>
      <c r="H33" s="42">
        <v>13086.01</v>
      </c>
      <c r="I33" s="42">
        <v>4311.04</v>
      </c>
      <c r="J33" s="42">
        <v>1216</v>
      </c>
      <c r="K33" s="42">
        <v>1257.25</v>
      </c>
      <c r="L33" s="42">
        <v>1661</v>
      </c>
      <c r="M33" s="42">
        <v>1004.25</v>
      </c>
      <c r="N33" s="42">
        <v>1086</v>
      </c>
      <c r="O33" s="42">
        <v>1086</v>
      </c>
      <c r="P33" s="42">
        <v>1673</v>
      </c>
      <c r="Q33" s="42">
        <f t="shared" si="4"/>
        <v>58380.15</v>
      </c>
      <c r="R33" s="40">
        <f t="shared" si="5"/>
        <v>66241.440000000002</v>
      </c>
    </row>
    <row r="34" spans="1:18" x14ac:dyDescent="0.25">
      <c r="A34" s="37" t="s">
        <v>57</v>
      </c>
      <c r="B34" s="38" t="s">
        <v>56</v>
      </c>
      <c r="C34" s="39">
        <v>173359</v>
      </c>
      <c r="D34" s="40"/>
      <c r="E34" s="42">
        <v>12091.12</v>
      </c>
      <c r="F34" s="42">
        <v>10544.5</v>
      </c>
      <c r="G34" s="42">
        <v>21877.15</v>
      </c>
      <c r="H34" s="42">
        <v>13887.73</v>
      </c>
      <c r="I34" s="42">
        <v>10976.18</v>
      </c>
      <c r="J34" s="42">
        <v>12374.54</v>
      </c>
      <c r="K34" s="42">
        <v>10522.9</v>
      </c>
      <c r="L34" s="42">
        <v>11586.95</v>
      </c>
      <c r="M34" s="42">
        <v>13082.99</v>
      </c>
      <c r="N34" s="42">
        <v>15002.77</v>
      </c>
      <c r="O34" s="42">
        <v>14232.47</v>
      </c>
      <c r="P34" s="42">
        <v>16190.33</v>
      </c>
      <c r="Q34" s="42">
        <f t="shared" si="4"/>
        <v>162369.62999999998</v>
      </c>
      <c r="R34" s="40">
        <f t="shared" si="5"/>
        <v>10989.370000000024</v>
      </c>
    </row>
    <row r="35" spans="1:18" x14ac:dyDescent="0.25">
      <c r="A35" s="37" t="s">
        <v>55</v>
      </c>
      <c r="B35" s="38" t="s">
        <v>54</v>
      </c>
      <c r="C35" s="39">
        <v>640808</v>
      </c>
      <c r="D35" s="43">
        <v>290788.53999999998</v>
      </c>
      <c r="E35" s="42">
        <v>21202.38</v>
      </c>
      <c r="F35" s="42">
        <v>130914</v>
      </c>
      <c r="G35" s="42">
        <v>10510.1</v>
      </c>
      <c r="H35" s="42">
        <v>407</v>
      </c>
      <c r="I35" s="42">
        <v>159930.62</v>
      </c>
      <c r="J35" s="42">
        <v>1091.8599999999999</v>
      </c>
      <c r="K35" s="42">
        <v>8854</v>
      </c>
      <c r="L35" s="42">
        <v>162558.25</v>
      </c>
      <c r="M35" s="42"/>
      <c r="N35" s="42">
        <v>35336.379999999997</v>
      </c>
      <c r="O35" s="42">
        <v>148071.92000000001</v>
      </c>
      <c r="P35" s="42">
        <v>252720</v>
      </c>
      <c r="Q35" s="42">
        <f t="shared" si="4"/>
        <v>931596.51</v>
      </c>
      <c r="R35" s="40">
        <f t="shared" si="5"/>
        <v>3.0000000027939677E-2</v>
      </c>
    </row>
    <row r="36" spans="1:18" x14ac:dyDescent="0.25">
      <c r="A36" s="37" t="s">
        <v>53</v>
      </c>
      <c r="B36" s="38" t="s">
        <v>52</v>
      </c>
      <c r="C36" s="39">
        <v>56954</v>
      </c>
      <c r="D36" s="40">
        <f>-1.75-25279.82-1167.52</f>
        <v>-26449.09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2">
        <f t="shared" si="4"/>
        <v>0</v>
      </c>
      <c r="R36" s="40">
        <f t="shared" si="5"/>
        <v>30504.91</v>
      </c>
    </row>
    <row r="37" spans="1:18" x14ac:dyDescent="0.25">
      <c r="A37" s="37" t="s">
        <v>51</v>
      </c>
      <c r="B37" s="38" t="s">
        <v>50</v>
      </c>
      <c r="C37" s="39">
        <v>17370</v>
      </c>
      <c r="D37" s="40"/>
      <c r="E37" s="41">
        <v>1310.75</v>
      </c>
      <c r="F37" s="41">
        <v>2949.8</v>
      </c>
      <c r="G37" s="41">
        <v>1326</v>
      </c>
      <c r="H37" s="41">
        <v>9608.2999999999993</v>
      </c>
      <c r="I37" s="41">
        <v>505</v>
      </c>
      <c r="J37" s="41">
        <v>2542.6999999999998</v>
      </c>
      <c r="K37" s="41">
        <v>1098.5999999999999</v>
      </c>
      <c r="L37" s="41">
        <v>642.79999999999995</v>
      </c>
      <c r="M37" s="41">
        <v>625.41999999999996</v>
      </c>
      <c r="N37" s="41">
        <v>7544.14</v>
      </c>
      <c r="O37" s="41">
        <v>7951.08</v>
      </c>
      <c r="P37" s="41">
        <v>6574.38</v>
      </c>
      <c r="Q37" s="42">
        <f t="shared" si="4"/>
        <v>42678.969999999994</v>
      </c>
      <c r="R37" s="40">
        <f t="shared" si="5"/>
        <v>-25308.969999999994</v>
      </c>
    </row>
    <row r="38" spans="1:18" x14ac:dyDescent="0.25">
      <c r="A38" s="53">
        <v>122</v>
      </c>
      <c r="B38" s="47" t="s">
        <v>49</v>
      </c>
      <c r="C38" s="48">
        <f t="shared" ref="C38:R38" si="6">SUM(C39)</f>
        <v>1000</v>
      </c>
      <c r="D38" s="49">
        <f t="shared" si="6"/>
        <v>34297.910000000003</v>
      </c>
      <c r="E38" s="50">
        <f t="shared" si="6"/>
        <v>1814.92</v>
      </c>
      <c r="F38" s="50">
        <f t="shared" si="6"/>
        <v>7754.34</v>
      </c>
      <c r="G38" s="50">
        <f t="shared" si="6"/>
        <v>2701.3</v>
      </c>
      <c r="H38" s="50">
        <f t="shared" si="6"/>
        <v>2136.11</v>
      </c>
      <c r="I38" s="50">
        <f t="shared" si="6"/>
        <v>2920.2</v>
      </c>
      <c r="J38" s="50">
        <f t="shared" si="6"/>
        <v>2289.34</v>
      </c>
      <c r="K38" s="50">
        <f t="shared" si="6"/>
        <v>2252.0100000000002</v>
      </c>
      <c r="L38" s="50">
        <f t="shared" si="6"/>
        <v>1997.47</v>
      </c>
      <c r="M38" s="50">
        <f t="shared" si="6"/>
        <v>1926.24</v>
      </c>
      <c r="N38" s="50">
        <f t="shared" si="6"/>
        <v>2885.15</v>
      </c>
      <c r="O38" s="50">
        <f t="shared" si="6"/>
        <v>3113.01</v>
      </c>
      <c r="P38" s="50">
        <f t="shared" si="6"/>
        <v>3507.82</v>
      </c>
      <c r="Q38" s="50">
        <f t="shared" si="6"/>
        <v>35297.910000000003</v>
      </c>
      <c r="R38" s="54">
        <f t="shared" si="6"/>
        <v>0</v>
      </c>
    </row>
    <row r="39" spans="1:18" x14ac:dyDescent="0.25">
      <c r="A39" s="37">
        <v>12210</v>
      </c>
      <c r="B39" s="38" t="s">
        <v>48</v>
      </c>
      <c r="C39" s="39">
        <v>1000</v>
      </c>
      <c r="D39" s="43">
        <v>34297.910000000003</v>
      </c>
      <c r="E39" s="41">
        <v>1814.92</v>
      </c>
      <c r="F39" s="41">
        <v>7754.34</v>
      </c>
      <c r="G39" s="41">
        <v>2701.3</v>
      </c>
      <c r="H39" s="41">
        <v>2136.11</v>
      </c>
      <c r="I39" s="41">
        <v>2920.2</v>
      </c>
      <c r="J39" s="41">
        <v>2289.34</v>
      </c>
      <c r="K39" s="41">
        <v>2252.0100000000002</v>
      </c>
      <c r="L39" s="41">
        <v>1997.47</v>
      </c>
      <c r="M39" s="41">
        <v>1926.24</v>
      </c>
      <c r="N39" s="41">
        <v>2885.15</v>
      </c>
      <c r="O39" s="41">
        <v>3113.01</v>
      </c>
      <c r="P39" s="41">
        <v>3507.82</v>
      </c>
      <c r="Q39" s="42">
        <f>SUM(E39:P39)</f>
        <v>35297.910000000003</v>
      </c>
      <c r="R39" s="40">
        <f>C39+D39-Q39</f>
        <v>0</v>
      </c>
    </row>
    <row r="40" spans="1:18" x14ac:dyDescent="0.25">
      <c r="A40" s="53">
        <v>141</v>
      </c>
      <c r="B40" s="47" t="s">
        <v>47</v>
      </c>
      <c r="C40" s="48">
        <f>SUM(C41:C41)</f>
        <v>0</v>
      </c>
      <c r="D40" s="55">
        <f t="shared" ref="D40:R40" si="7">SUM(D41)</f>
        <v>1.75</v>
      </c>
      <c r="E40" s="50">
        <f t="shared" si="7"/>
        <v>0</v>
      </c>
      <c r="F40" s="50">
        <f t="shared" si="7"/>
        <v>0</v>
      </c>
      <c r="G40" s="50">
        <f t="shared" si="7"/>
        <v>0</v>
      </c>
      <c r="H40" s="50">
        <f t="shared" si="7"/>
        <v>0</v>
      </c>
      <c r="I40" s="50">
        <f t="shared" si="7"/>
        <v>0</v>
      </c>
      <c r="J40" s="50">
        <f t="shared" si="7"/>
        <v>0</v>
      </c>
      <c r="K40" s="50">
        <f t="shared" si="7"/>
        <v>0</v>
      </c>
      <c r="L40" s="50">
        <f t="shared" si="7"/>
        <v>0</v>
      </c>
      <c r="M40" s="50">
        <f t="shared" si="7"/>
        <v>0</v>
      </c>
      <c r="N40" s="50">
        <f t="shared" si="7"/>
        <v>0.35</v>
      </c>
      <c r="O40" s="50">
        <f t="shared" si="7"/>
        <v>0</v>
      </c>
      <c r="P40" s="50">
        <f t="shared" si="7"/>
        <v>1.4</v>
      </c>
      <c r="Q40" s="50">
        <f t="shared" si="7"/>
        <v>1.75</v>
      </c>
      <c r="R40" s="50">
        <f t="shared" si="7"/>
        <v>0</v>
      </c>
    </row>
    <row r="41" spans="1:18" x14ac:dyDescent="0.25">
      <c r="A41" s="37" t="s">
        <v>46</v>
      </c>
      <c r="B41" s="38" t="s">
        <v>28</v>
      </c>
      <c r="C41" s="39">
        <v>0</v>
      </c>
      <c r="D41" s="43">
        <v>1.75</v>
      </c>
      <c r="E41" s="41"/>
      <c r="F41" s="41"/>
      <c r="G41" s="41"/>
      <c r="H41" s="41"/>
      <c r="I41" s="41"/>
      <c r="J41" s="41"/>
      <c r="K41" s="41"/>
      <c r="L41" s="41"/>
      <c r="M41" s="41"/>
      <c r="N41" s="41">
        <v>0.35</v>
      </c>
      <c r="O41" s="41"/>
      <c r="P41" s="41">
        <v>1.4</v>
      </c>
      <c r="Q41" s="42">
        <f>SUM(E41:P41)</f>
        <v>1.75</v>
      </c>
      <c r="R41" s="40">
        <f>C41+D41-Q41</f>
        <v>0</v>
      </c>
    </row>
    <row r="42" spans="1:18" x14ac:dyDescent="0.25">
      <c r="A42" s="53">
        <v>142</v>
      </c>
      <c r="B42" s="47" t="s">
        <v>45</v>
      </c>
      <c r="C42" s="48">
        <f t="shared" ref="C42:R42" si="8">SUM(C43:C44)</f>
        <v>27028</v>
      </c>
      <c r="D42" s="56">
        <f t="shared" si="8"/>
        <v>0</v>
      </c>
      <c r="E42" s="50">
        <f t="shared" si="8"/>
        <v>504.21</v>
      </c>
      <c r="F42" s="50">
        <f t="shared" si="8"/>
        <v>376.5</v>
      </c>
      <c r="G42" s="50">
        <f t="shared" si="8"/>
        <v>507</v>
      </c>
      <c r="H42" s="50">
        <f t="shared" si="8"/>
        <v>995.5</v>
      </c>
      <c r="I42" s="50">
        <f t="shared" si="8"/>
        <v>626</v>
      </c>
      <c r="J42" s="50">
        <f t="shared" si="8"/>
        <v>740</v>
      </c>
      <c r="K42" s="50">
        <f t="shared" si="8"/>
        <v>192</v>
      </c>
      <c r="L42" s="50">
        <f t="shared" si="8"/>
        <v>266.5</v>
      </c>
      <c r="M42" s="50">
        <f t="shared" si="8"/>
        <v>303.5</v>
      </c>
      <c r="N42" s="50">
        <f t="shared" si="8"/>
        <v>330</v>
      </c>
      <c r="O42" s="50">
        <f t="shared" si="8"/>
        <v>388.5</v>
      </c>
      <c r="P42" s="50">
        <f t="shared" si="8"/>
        <v>318</v>
      </c>
      <c r="Q42" s="50">
        <f t="shared" si="8"/>
        <v>5547.71</v>
      </c>
      <c r="R42" s="48">
        <f t="shared" si="8"/>
        <v>21480.29</v>
      </c>
    </row>
    <row r="43" spans="1:18" x14ac:dyDescent="0.25">
      <c r="A43" s="37" t="s">
        <v>44</v>
      </c>
      <c r="B43" s="38" t="s">
        <v>43</v>
      </c>
      <c r="C43" s="39">
        <v>26933</v>
      </c>
      <c r="D43" s="40"/>
      <c r="E43" s="42">
        <v>429</v>
      </c>
      <c r="F43" s="42">
        <v>376.5</v>
      </c>
      <c r="G43" s="42">
        <v>507</v>
      </c>
      <c r="H43" s="42">
        <v>995.5</v>
      </c>
      <c r="I43" s="42">
        <v>626</v>
      </c>
      <c r="J43" s="42">
        <v>740</v>
      </c>
      <c r="K43" s="42">
        <v>192</v>
      </c>
      <c r="L43" s="42">
        <v>266.5</v>
      </c>
      <c r="M43" s="42">
        <v>303.5</v>
      </c>
      <c r="N43" s="42">
        <v>330</v>
      </c>
      <c r="O43" s="42">
        <v>388.5</v>
      </c>
      <c r="P43" s="42">
        <v>318</v>
      </c>
      <c r="Q43" s="42">
        <f>SUM(E43:P43)</f>
        <v>5472.5</v>
      </c>
      <c r="R43" s="40">
        <f>C43+D43-Q43</f>
        <v>21460.5</v>
      </c>
    </row>
    <row r="44" spans="1:18" x14ac:dyDescent="0.25">
      <c r="A44" s="37" t="s">
        <v>42</v>
      </c>
      <c r="B44" s="38" t="s">
        <v>41</v>
      </c>
      <c r="C44" s="39">
        <v>95</v>
      </c>
      <c r="D44" s="40"/>
      <c r="E44" s="42">
        <v>75.209999999999994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>
        <f>SUM(E44:P44)</f>
        <v>75.209999999999994</v>
      </c>
      <c r="R44" s="40">
        <f>C44+D44-Q44</f>
        <v>19.790000000000006</v>
      </c>
    </row>
    <row r="45" spans="1:18" x14ac:dyDescent="0.25">
      <c r="A45" s="53">
        <v>153</v>
      </c>
      <c r="B45" s="47" t="s">
        <v>40</v>
      </c>
      <c r="C45" s="48">
        <f t="shared" ref="C45:R45" si="9">SUM(C46:C49)</f>
        <v>50097</v>
      </c>
      <c r="D45" s="49">
        <f t="shared" si="9"/>
        <v>84388.11</v>
      </c>
      <c r="E45" s="50">
        <f t="shared" si="9"/>
        <v>14264.95</v>
      </c>
      <c r="F45" s="50">
        <f t="shared" si="9"/>
        <v>13706.34</v>
      </c>
      <c r="G45" s="50">
        <f t="shared" si="9"/>
        <v>6684.9400000000005</v>
      </c>
      <c r="H45" s="50">
        <f t="shared" si="9"/>
        <v>11044.94</v>
      </c>
      <c r="I45" s="50">
        <f t="shared" si="9"/>
        <v>12129.55</v>
      </c>
      <c r="J45" s="50">
        <f t="shared" si="9"/>
        <v>13909.419999999998</v>
      </c>
      <c r="K45" s="50">
        <f t="shared" si="9"/>
        <v>17764.980000000003</v>
      </c>
      <c r="L45" s="50">
        <f t="shared" si="9"/>
        <v>6736.58</v>
      </c>
      <c r="M45" s="50">
        <f t="shared" si="9"/>
        <v>2058.5299999999997</v>
      </c>
      <c r="N45" s="50">
        <f t="shared" si="9"/>
        <v>4940.96</v>
      </c>
      <c r="O45" s="50">
        <f t="shared" si="9"/>
        <v>1905.38</v>
      </c>
      <c r="P45" s="50">
        <f t="shared" si="9"/>
        <v>2528.06</v>
      </c>
      <c r="Q45" s="50">
        <f t="shared" si="9"/>
        <v>107674.62999999999</v>
      </c>
      <c r="R45" s="48">
        <f t="shared" si="9"/>
        <v>26810.480000000007</v>
      </c>
    </row>
    <row r="46" spans="1:18" x14ac:dyDescent="0.25">
      <c r="A46" s="37" t="s">
        <v>39</v>
      </c>
      <c r="B46" s="38" t="s">
        <v>38</v>
      </c>
      <c r="C46" s="39">
        <v>30657</v>
      </c>
      <c r="D46" s="40"/>
      <c r="E46" s="44">
        <v>156.31</v>
      </c>
      <c r="F46" s="45">
        <v>109.09</v>
      </c>
      <c r="G46" s="45">
        <v>34.630000000000003</v>
      </c>
      <c r="H46" s="45">
        <v>88.72</v>
      </c>
      <c r="I46" s="45">
        <v>145.68</v>
      </c>
      <c r="J46" s="45">
        <v>403.27</v>
      </c>
      <c r="K46" s="45">
        <v>1124.0999999999999</v>
      </c>
      <c r="L46" s="45">
        <v>352.42</v>
      </c>
      <c r="M46" s="45">
        <v>826.27</v>
      </c>
      <c r="N46" s="45">
        <v>963.71</v>
      </c>
      <c r="O46" s="45">
        <v>162.83000000000001</v>
      </c>
      <c r="P46" s="45">
        <v>614.85</v>
      </c>
      <c r="Q46" s="42">
        <f>SUM(E46:P46)</f>
        <v>4981.880000000001</v>
      </c>
      <c r="R46" s="40">
        <f>C46+D46-Q46</f>
        <v>25675.119999999999</v>
      </c>
    </row>
    <row r="47" spans="1:18" x14ac:dyDescent="0.25">
      <c r="A47" s="37" t="s">
        <v>37</v>
      </c>
      <c r="B47" s="38" t="s">
        <v>36</v>
      </c>
      <c r="C47" s="39">
        <v>18305</v>
      </c>
      <c r="D47" s="43">
        <v>25279.82</v>
      </c>
      <c r="E47" s="41">
        <v>6052.07</v>
      </c>
      <c r="F47" s="41">
        <v>5869.95</v>
      </c>
      <c r="G47" s="41">
        <v>2845.42</v>
      </c>
      <c r="H47" s="41">
        <v>4688.5600000000004</v>
      </c>
      <c r="I47" s="41">
        <v>5132.55</v>
      </c>
      <c r="J47" s="41">
        <v>5913.37</v>
      </c>
      <c r="K47" s="41">
        <v>7003.84</v>
      </c>
      <c r="L47" s="41">
        <v>2560.81</v>
      </c>
      <c r="M47" s="41">
        <v>399.78</v>
      </c>
      <c r="N47" s="41">
        <v>1703.79</v>
      </c>
      <c r="O47" s="41">
        <v>717.46</v>
      </c>
      <c r="P47" s="41">
        <v>696.86</v>
      </c>
      <c r="Q47" s="42">
        <f>SUM(E47:P47)</f>
        <v>43584.459999999992</v>
      </c>
      <c r="R47" s="40">
        <f>C47+D47-Q47</f>
        <v>0.36000000000785803</v>
      </c>
    </row>
    <row r="48" spans="1:18" x14ac:dyDescent="0.25">
      <c r="A48" s="37">
        <v>15314</v>
      </c>
      <c r="B48" s="38" t="s">
        <v>35</v>
      </c>
      <c r="C48" s="39"/>
      <c r="D48" s="43">
        <v>59108.29</v>
      </c>
      <c r="E48" s="41">
        <v>8056.57</v>
      </c>
      <c r="F48" s="41">
        <v>7727.3</v>
      </c>
      <c r="G48" s="41">
        <v>3804.89</v>
      </c>
      <c r="H48" s="41">
        <v>6267.66</v>
      </c>
      <c r="I48" s="41">
        <v>6851.32</v>
      </c>
      <c r="J48" s="41">
        <v>7592.78</v>
      </c>
      <c r="K48" s="41">
        <v>9637.0400000000009</v>
      </c>
      <c r="L48" s="41">
        <v>3823.35</v>
      </c>
      <c r="M48" s="41">
        <v>832.48</v>
      </c>
      <c r="N48" s="41">
        <v>2273.46</v>
      </c>
      <c r="O48" s="41">
        <v>1025.0899999999999</v>
      </c>
      <c r="P48" s="41">
        <v>1216.3499999999999</v>
      </c>
      <c r="Q48" s="42">
        <f>SUM(E48:P48)</f>
        <v>59108.289999999994</v>
      </c>
      <c r="R48" s="40">
        <f>C48+D48-Q48</f>
        <v>0</v>
      </c>
    </row>
    <row r="49" spans="1:18" x14ac:dyDescent="0.25">
      <c r="A49" s="37" t="s">
        <v>34</v>
      </c>
      <c r="B49" s="38" t="s">
        <v>33</v>
      </c>
      <c r="C49" s="39">
        <v>1135</v>
      </c>
      <c r="D49" s="40"/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2">
        <f>SUM(E49:P49)</f>
        <v>0</v>
      </c>
      <c r="R49" s="40">
        <f>C49+D49-Q49</f>
        <v>1135</v>
      </c>
    </row>
    <row r="50" spans="1:18" x14ac:dyDescent="0.25">
      <c r="A50" s="53">
        <v>154</v>
      </c>
      <c r="B50" s="47" t="s">
        <v>32</v>
      </c>
      <c r="C50" s="48">
        <f t="shared" ref="C50:R50" si="10">SUM(C51:C52)</f>
        <v>8883</v>
      </c>
      <c r="D50" s="49">
        <f t="shared" si="10"/>
        <v>109432.52</v>
      </c>
      <c r="E50" s="50">
        <f t="shared" si="10"/>
        <v>5325.34</v>
      </c>
      <c r="F50" s="50">
        <f t="shared" si="10"/>
        <v>2128.23</v>
      </c>
      <c r="G50" s="50">
        <f t="shared" si="10"/>
        <v>1537.83</v>
      </c>
      <c r="H50" s="50">
        <f t="shared" si="10"/>
        <v>2312.1</v>
      </c>
      <c r="I50" s="50">
        <f t="shared" si="10"/>
        <v>10373.61</v>
      </c>
      <c r="J50" s="50">
        <f t="shared" si="10"/>
        <v>12753.46</v>
      </c>
      <c r="K50" s="50">
        <f t="shared" si="10"/>
        <v>13932.94</v>
      </c>
      <c r="L50" s="50">
        <f t="shared" si="10"/>
        <v>18738.34</v>
      </c>
      <c r="M50" s="50">
        <f t="shared" si="10"/>
        <v>11274.57</v>
      </c>
      <c r="N50" s="50">
        <f t="shared" si="10"/>
        <v>13784.57</v>
      </c>
      <c r="O50" s="50">
        <f t="shared" si="10"/>
        <v>12653.36</v>
      </c>
      <c r="P50" s="50">
        <f t="shared" si="10"/>
        <v>13501.06</v>
      </c>
      <c r="Q50" s="50">
        <f t="shared" si="10"/>
        <v>118315.41000000002</v>
      </c>
      <c r="R50" s="48">
        <f t="shared" si="10"/>
        <v>0.10999999998193744</v>
      </c>
    </row>
    <row r="51" spans="1:18" x14ac:dyDescent="0.25">
      <c r="A51" s="37" t="s">
        <v>31</v>
      </c>
      <c r="B51" s="38" t="s">
        <v>30</v>
      </c>
      <c r="C51" s="39">
        <v>33</v>
      </c>
      <c r="D51" s="43">
        <v>1167.52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2">
        <v>1200</v>
      </c>
      <c r="Q51" s="42">
        <f>SUM(E51:P51)</f>
        <v>1200</v>
      </c>
      <c r="R51" s="40">
        <f>C51+D51-Q51</f>
        <v>0.51999999999998181</v>
      </c>
    </row>
    <row r="52" spans="1:18" x14ac:dyDescent="0.25">
      <c r="A52" s="37" t="s">
        <v>29</v>
      </c>
      <c r="B52" s="38" t="s">
        <v>28</v>
      </c>
      <c r="C52" s="39">
        <v>8850</v>
      </c>
      <c r="D52" s="43">
        <v>108265</v>
      </c>
      <c r="E52" s="41">
        <v>5325.34</v>
      </c>
      <c r="F52" s="41">
        <v>2128.23</v>
      </c>
      <c r="G52" s="41">
        <v>1537.83</v>
      </c>
      <c r="H52" s="41">
        <v>2312.1</v>
      </c>
      <c r="I52" s="41">
        <v>10373.61</v>
      </c>
      <c r="J52" s="41">
        <v>12753.46</v>
      </c>
      <c r="K52" s="41">
        <v>13932.94</v>
      </c>
      <c r="L52" s="41">
        <v>18738.34</v>
      </c>
      <c r="M52" s="41">
        <v>11274.57</v>
      </c>
      <c r="N52" s="41">
        <v>13784.57</v>
      </c>
      <c r="O52" s="41">
        <v>12653.36</v>
      </c>
      <c r="P52" s="41">
        <v>12301.06</v>
      </c>
      <c r="Q52" s="42">
        <f>SUM(E52:P52)</f>
        <v>117115.41000000002</v>
      </c>
      <c r="R52" s="40">
        <f>C52+D52-Q52</f>
        <v>-0.41000000001804437</v>
      </c>
    </row>
    <row r="53" spans="1:18" x14ac:dyDescent="0.25">
      <c r="A53" s="53">
        <v>157</v>
      </c>
      <c r="B53" s="47" t="s">
        <v>27</v>
      </c>
      <c r="C53" s="48">
        <f t="shared" ref="C53:R53" si="11">SUM(C54:C54)</f>
        <v>85087</v>
      </c>
      <c r="D53" s="49">
        <f t="shared" si="11"/>
        <v>-37000</v>
      </c>
      <c r="E53" s="57">
        <f t="shared" si="11"/>
        <v>115.21</v>
      </c>
      <c r="F53" s="50">
        <f t="shared" si="11"/>
        <v>17498</v>
      </c>
      <c r="G53" s="50">
        <f t="shared" si="11"/>
        <v>4798.3999999999996</v>
      </c>
      <c r="H53" s="50">
        <f t="shared" si="11"/>
        <v>20098.57</v>
      </c>
      <c r="I53" s="50">
        <f t="shared" si="11"/>
        <v>189.26</v>
      </c>
      <c r="J53" s="50">
        <f t="shared" si="11"/>
        <v>688.89</v>
      </c>
      <c r="K53" s="50">
        <f t="shared" si="11"/>
        <v>102.15</v>
      </c>
      <c r="L53" s="50">
        <f t="shared" si="11"/>
        <v>106.69</v>
      </c>
      <c r="M53" s="50">
        <f t="shared" si="11"/>
        <v>126.86</v>
      </c>
      <c r="N53" s="50">
        <f t="shared" si="11"/>
        <v>189.7</v>
      </c>
      <c r="O53" s="50">
        <f t="shared" si="11"/>
        <v>60.44</v>
      </c>
      <c r="P53" s="50">
        <f t="shared" si="11"/>
        <v>3271.8</v>
      </c>
      <c r="Q53" s="50">
        <f t="shared" si="11"/>
        <v>47245.970000000008</v>
      </c>
      <c r="R53" s="48">
        <f t="shared" si="11"/>
        <v>37841.029999999992</v>
      </c>
    </row>
    <row r="54" spans="1:18" x14ac:dyDescent="0.25">
      <c r="A54" s="37" t="s">
        <v>26</v>
      </c>
      <c r="B54" s="38" t="s">
        <v>25</v>
      </c>
      <c r="C54" s="39">
        <v>85087</v>
      </c>
      <c r="D54" s="40">
        <v>-37000</v>
      </c>
      <c r="E54" s="44">
        <v>115.21</v>
      </c>
      <c r="F54" s="44">
        <v>17498</v>
      </c>
      <c r="G54" s="44">
        <v>4798.3999999999996</v>
      </c>
      <c r="H54" s="44">
        <v>20098.57</v>
      </c>
      <c r="I54" s="44">
        <v>189.26</v>
      </c>
      <c r="J54" s="44">
        <v>688.89</v>
      </c>
      <c r="K54" s="44">
        <v>102.15</v>
      </c>
      <c r="L54" s="44">
        <v>106.69</v>
      </c>
      <c r="M54" s="44">
        <v>126.86</v>
      </c>
      <c r="N54" s="44">
        <v>189.7</v>
      </c>
      <c r="O54" s="44">
        <v>60.44</v>
      </c>
      <c r="P54" s="44">
        <v>3271.8</v>
      </c>
      <c r="Q54" s="42">
        <f>SUM(E54:P54)</f>
        <v>47245.970000000008</v>
      </c>
      <c r="R54" s="40">
        <f>C54-Q54</f>
        <v>37841.029999999992</v>
      </c>
    </row>
    <row r="55" spans="1:18" x14ac:dyDescent="0.25">
      <c r="A55" s="58">
        <v>162</v>
      </c>
      <c r="B55" s="59" t="s">
        <v>24</v>
      </c>
      <c r="C55" s="60">
        <f t="shared" ref="C55:R55" si="12">SUM(C56)</f>
        <v>472240.2</v>
      </c>
      <c r="D55" s="56">
        <f t="shared" si="12"/>
        <v>0</v>
      </c>
      <c r="E55" s="54">
        <f t="shared" si="12"/>
        <v>0</v>
      </c>
      <c r="F55" s="54">
        <f t="shared" si="12"/>
        <v>39353.35</v>
      </c>
      <c r="G55" s="54">
        <f t="shared" si="12"/>
        <v>39353.35</v>
      </c>
      <c r="H55" s="54">
        <f t="shared" si="12"/>
        <v>39353.35</v>
      </c>
      <c r="I55" s="54">
        <f t="shared" si="12"/>
        <v>39353.35</v>
      </c>
      <c r="J55" s="54">
        <f t="shared" si="12"/>
        <v>39353.35</v>
      </c>
      <c r="K55" s="54">
        <f t="shared" si="12"/>
        <v>39353.35</v>
      </c>
      <c r="L55" s="54">
        <f t="shared" si="12"/>
        <v>39353.35</v>
      </c>
      <c r="M55" s="54">
        <f t="shared" si="12"/>
        <v>39953.35</v>
      </c>
      <c r="N55" s="54">
        <f t="shared" si="12"/>
        <v>39353.35</v>
      </c>
      <c r="O55" s="54">
        <f t="shared" si="12"/>
        <v>39353.35</v>
      </c>
      <c r="P55" s="54">
        <f t="shared" si="12"/>
        <v>39353.35</v>
      </c>
      <c r="Q55" s="54">
        <f t="shared" si="12"/>
        <v>433486.84999999992</v>
      </c>
      <c r="R55" s="54">
        <f t="shared" si="12"/>
        <v>38753.350000000093</v>
      </c>
    </row>
    <row r="56" spans="1:18" x14ac:dyDescent="0.25">
      <c r="A56" s="51">
        <v>16201</v>
      </c>
      <c r="B56" s="52" t="s">
        <v>23</v>
      </c>
      <c r="C56" s="39">
        <v>472240.2</v>
      </c>
      <c r="D56" s="40"/>
      <c r="E56" s="45"/>
      <c r="F56" s="45">
        <v>39353.35</v>
      </c>
      <c r="G56" s="45">
        <v>39353.35</v>
      </c>
      <c r="H56" s="45">
        <v>39353.35</v>
      </c>
      <c r="I56" s="45">
        <v>39353.35</v>
      </c>
      <c r="J56" s="45">
        <v>39353.35</v>
      </c>
      <c r="K56" s="45">
        <v>39353.35</v>
      </c>
      <c r="L56" s="45">
        <v>39353.35</v>
      </c>
      <c r="M56" s="45">
        <v>39953.35</v>
      </c>
      <c r="N56" s="45">
        <v>39353.35</v>
      </c>
      <c r="O56" s="45">
        <v>39353.35</v>
      </c>
      <c r="P56" s="45">
        <v>39353.35</v>
      </c>
      <c r="Q56" s="42">
        <f>SUM(E56:P56)</f>
        <v>433486.84999999992</v>
      </c>
      <c r="R56" s="40">
        <f>C56+D56-Q56</f>
        <v>38753.350000000093</v>
      </c>
    </row>
    <row r="57" spans="1:18" x14ac:dyDescent="0.25">
      <c r="A57" s="58">
        <v>163</v>
      </c>
      <c r="B57" s="59" t="s">
        <v>22</v>
      </c>
      <c r="C57" s="60">
        <f t="shared" ref="C57:R57" si="13">SUM(C58:C60)</f>
        <v>1000</v>
      </c>
      <c r="D57" s="49">
        <f t="shared" si="13"/>
        <v>8134.43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5884.43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2250</v>
      </c>
      <c r="M57" s="50">
        <f t="shared" si="13"/>
        <v>0</v>
      </c>
      <c r="N57" s="50">
        <f t="shared" si="13"/>
        <v>0</v>
      </c>
      <c r="O57" s="50">
        <f t="shared" si="13"/>
        <v>0</v>
      </c>
      <c r="P57" s="50">
        <f t="shared" si="13"/>
        <v>0</v>
      </c>
      <c r="Q57" s="50">
        <f t="shared" si="13"/>
        <v>8134.43</v>
      </c>
      <c r="R57" s="61">
        <f t="shared" si="13"/>
        <v>1000</v>
      </c>
    </row>
    <row r="58" spans="1:18" x14ac:dyDescent="0.25">
      <c r="A58" s="62">
        <v>16301</v>
      </c>
      <c r="B58" s="52" t="s">
        <v>21</v>
      </c>
      <c r="C58" s="63"/>
      <c r="D58" s="64">
        <v>2250</v>
      </c>
      <c r="E58" s="41"/>
      <c r="F58" s="41"/>
      <c r="G58" s="41"/>
      <c r="H58" s="41"/>
      <c r="I58" s="41"/>
      <c r="J58" s="41"/>
      <c r="K58" s="41"/>
      <c r="L58" s="41">
        <v>2250</v>
      </c>
      <c r="M58" s="41"/>
      <c r="N58" s="41"/>
      <c r="O58" s="41"/>
      <c r="P58" s="41"/>
      <c r="Q58" s="42">
        <f>SUM(E58:P58)</f>
        <v>2250</v>
      </c>
      <c r="R58" s="40">
        <f>C58+D58-Q58</f>
        <v>0</v>
      </c>
    </row>
    <row r="59" spans="1:18" x14ac:dyDescent="0.25">
      <c r="A59" s="62">
        <v>16303</v>
      </c>
      <c r="B59" s="52" t="s">
        <v>20</v>
      </c>
      <c r="C59" s="63"/>
      <c r="D59" s="64">
        <v>5884.43</v>
      </c>
      <c r="E59" s="41"/>
      <c r="F59" s="41"/>
      <c r="G59" s="41"/>
      <c r="H59" s="65">
        <v>5884.43</v>
      </c>
      <c r="I59" s="41"/>
      <c r="J59" s="41"/>
      <c r="K59" s="41"/>
      <c r="L59" s="41"/>
      <c r="M59" s="41"/>
      <c r="N59" s="41"/>
      <c r="O59" s="41"/>
      <c r="P59" s="41"/>
      <c r="Q59" s="42">
        <f>SUM(E59:P59)</f>
        <v>5884.43</v>
      </c>
      <c r="R59" s="40">
        <f>C59+D59-Q59</f>
        <v>0</v>
      </c>
    </row>
    <row r="60" spans="1:18" x14ac:dyDescent="0.25">
      <c r="A60" s="62">
        <v>16304</v>
      </c>
      <c r="B60" s="52" t="s">
        <v>19</v>
      </c>
      <c r="C60" s="39">
        <v>1000</v>
      </c>
      <c r="D60" s="40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2">
        <f>SUM(E60:P60)</f>
        <v>0</v>
      </c>
      <c r="R60" s="40">
        <f>C60+D60-Q60</f>
        <v>1000</v>
      </c>
    </row>
    <row r="61" spans="1:18" x14ac:dyDescent="0.25">
      <c r="A61" s="58">
        <v>164</v>
      </c>
      <c r="B61" s="59" t="s">
        <v>18</v>
      </c>
      <c r="C61" s="60">
        <f t="shared" ref="C61:R61" si="14">SUM(C62)</f>
        <v>50000</v>
      </c>
      <c r="D61" s="56">
        <f t="shared" si="14"/>
        <v>0</v>
      </c>
      <c r="E61" s="54">
        <f t="shared" si="14"/>
        <v>0</v>
      </c>
      <c r="F61" s="54">
        <f t="shared" si="14"/>
        <v>0</v>
      </c>
      <c r="G61" s="54">
        <f t="shared" si="14"/>
        <v>0</v>
      </c>
      <c r="H61" s="54">
        <f t="shared" si="14"/>
        <v>0</v>
      </c>
      <c r="I61" s="54">
        <f t="shared" si="14"/>
        <v>0</v>
      </c>
      <c r="J61" s="54">
        <f t="shared" si="14"/>
        <v>0</v>
      </c>
      <c r="K61" s="54">
        <f t="shared" si="14"/>
        <v>0</v>
      </c>
      <c r="L61" s="54">
        <f t="shared" si="14"/>
        <v>0</v>
      </c>
      <c r="M61" s="54">
        <f t="shared" si="14"/>
        <v>0</v>
      </c>
      <c r="N61" s="54">
        <f t="shared" si="14"/>
        <v>0</v>
      </c>
      <c r="O61" s="54">
        <f t="shared" si="14"/>
        <v>0</v>
      </c>
      <c r="P61" s="54">
        <f t="shared" si="14"/>
        <v>0</v>
      </c>
      <c r="Q61" s="54">
        <f t="shared" si="14"/>
        <v>0</v>
      </c>
      <c r="R61" s="66">
        <f t="shared" si="14"/>
        <v>50000</v>
      </c>
    </row>
    <row r="62" spans="1:18" x14ac:dyDescent="0.25">
      <c r="A62" s="37">
        <v>16405</v>
      </c>
      <c r="B62" s="38" t="s">
        <v>17</v>
      </c>
      <c r="C62" s="39">
        <v>50000</v>
      </c>
      <c r="D62" s="40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2">
        <f>SUM(E62:P62)</f>
        <v>0</v>
      </c>
      <c r="R62" s="40">
        <f>C62-Q62</f>
        <v>50000</v>
      </c>
    </row>
    <row r="63" spans="1:18" x14ac:dyDescent="0.25">
      <c r="A63" s="58">
        <v>212</v>
      </c>
      <c r="B63" s="59" t="s">
        <v>16</v>
      </c>
      <c r="C63" s="60">
        <f t="shared" ref="C63:R63" si="15">SUM(C64)</f>
        <v>0</v>
      </c>
      <c r="D63" s="49">
        <f t="shared" si="15"/>
        <v>1200</v>
      </c>
      <c r="E63" s="50">
        <f t="shared" si="15"/>
        <v>0</v>
      </c>
      <c r="F63" s="50">
        <f t="shared" si="15"/>
        <v>0</v>
      </c>
      <c r="G63" s="50">
        <f t="shared" si="15"/>
        <v>0</v>
      </c>
      <c r="H63" s="50">
        <f t="shared" si="15"/>
        <v>0</v>
      </c>
      <c r="I63" s="50">
        <f t="shared" si="15"/>
        <v>0</v>
      </c>
      <c r="J63" s="50">
        <f t="shared" si="15"/>
        <v>0</v>
      </c>
      <c r="K63" s="50">
        <f t="shared" si="15"/>
        <v>0</v>
      </c>
      <c r="L63" s="50">
        <f t="shared" si="15"/>
        <v>0</v>
      </c>
      <c r="M63" s="50">
        <f t="shared" si="15"/>
        <v>0</v>
      </c>
      <c r="N63" s="50">
        <f t="shared" si="15"/>
        <v>0</v>
      </c>
      <c r="O63" s="50">
        <f t="shared" si="15"/>
        <v>0</v>
      </c>
      <c r="P63" s="50">
        <f t="shared" si="15"/>
        <v>1200</v>
      </c>
      <c r="Q63" s="50">
        <f t="shared" si="15"/>
        <v>1200</v>
      </c>
      <c r="R63" s="50">
        <f t="shared" si="15"/>
        <v>0</v>
      </c>
    </row>
    <row r="64" spans="1:18" x14ac:dyDescent="0.25">
      <c r="A64" s="62" t="s">
        <v>15</v>
      </c>
      <c r="B64" s="52" t="s">
        <v>14</v>
      </c>
      <c r="C64" s="39">
        <v>0</v>
      </c>
      <c r="D64" s="43">
        <v>1200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1200</v>
      </c>
      <c r="Q64" s="42">
        <f>SUM(E64:P64)</f>
        <v>1200</v>
      </c>
      <c r="R64" s="40">
        <f>C64+D64-Q64</f>
        <v>0</v>
      </c>
    </row>
    <row r="65" spans="1:18" x14ac:dyDescent="0.25">
      <c r="A65" s="46">
        <v>222</v>
      </c>
      <c r="B65" s="59" t="s">
        <v>13</v>
      </c>
      <c r="C65" s="60">
        <f t="shared" ref="C65:R65" si="16">SUM(C66:C68)</f>
        <v>1616720.6</v>
      </c>
      <c r="D65" s="49">
        <f t="shared" si="16"/>
        <v>66571.92</v>
      </c>
      <c r="E65" s="50">
        <f t="shared" si="16"/>
        <v>0</v>
      </c>
      <c r="F65" s="50">
        <f t="shared" si="16"/>
        <v>184631.97</v>
      </c>
      <c r="G65" s="50">
        <f t="shared" si="16"/>
        <v>118060.05</v>
      </c>
      <c r="H65" s="50">
        <f t="shared" si="16"/>
        <v>118060.05</v>
      </c>
      <c r="I65" s="50">
        <f t="shared" si="16"/>
        <v>118060.05</v>
      </c>
      <c r="J65" s="50">
        <f t="shared" si="16"/>
        <v>118060.05</v>
      </c>
      <c r="K65" s="50">
        <f t="shared" si="16"/>
        <v>118060.05</v>
      </c>
      <c r="L65" s="50">
        <f t="shared" si="16"/>
        <v>118060.05</v>
      </c>
      <c r="M65" s="50">
        <f t="shared" si="16"/>
        <v>118060.05</v>
      </c>
      <c r="N65" s="50">
        <f t="shared" si="16"/>
        <v>118060.05</v>
      </c>
      <c r="O65" s="50">
        <f t="shared" si="16"/>
        <v>118060.05</v>
      </c>
      <c r="P65" s="50">
        <f t="shared" si="16"/>
        <v>118060.05</v>
      </c>
      <c r="Q65" s="50">
        <f t="shared" si="16"/>
        <v>1365232.4700000002</v>
      </c>
      <c r="R65" s="50">
        <f t="shared" si="16"/>
        <v>318060.04999999981</v>
      </c>
    </row>
    <row r="66" spans="1:18" x14ac:dyDescent="0.25">
      <c r="A66" s="37">
        <v>22201</v>
      </c>
      <c r="B66" s="52" t="s">
        <v>12</v>
      </c>
      <c r="C66" s="39">
        <v>200000</v>
      </c>
      <c r="D66" s="40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2">
        <f>SUM(E66:P66)</f>
        <v>0</v>
      </c>
      <c r="R66" s="40">
        <f>C66+D66-Q66</f>
        <v>200000</v>
      </c>
    </row>
    <row r="67" spans="1:18" x14ac:dyDescent="0.25">
      <c r="A67" s="37">
        <v>2222303</v>
      </c>
      <c r="B67" s="52" t="s">
        <v>11</v>
      </c>
      <c r="C67" s="39">
        <v>1416720.6</v>
      </c>
      <c r="D67" s="40"/>
      <c r="E67" s="45"/>
      <c r="F67" s="44">
        <v>118060.05</v>
      </c>
      <c r="G67" s="44">
        <v>118060.05</v>
      </c>
      <c r="H67" s="44">
        <v>118060.05</v>
      </c>
      <c r="I67" s="44">
        <v>118060.05</v>
      </c>
      <c r="J67" s="44">
        <v>118060.05</v>
      </c>
      <c r="K67" s="44">
        <v>118060.05</v>
      </c>
      <c r="L67" s="44">
        <v>118060.05</v>
      </c>
      <c r="M67" s="44">
        <v>118060.05</v>
      </c>
      <c r="N67" s="44">
        <v>118060.05</v>
      </c>
      <c r="O67" s="44">
        <v>118060.05</v>
      </c>
      <c r="P67" s="44">
        <v>118060.05</v>
      </c>
      <c r="Q67" s="42">
        <f>SUM(E67:P67)</f>
        <v>1298660.5500000003</v>
      </c>
      <c r="R67" s="40">
        <f>C67+D67-Q67</f>
        <v>118060.04999999981</v>
      </c>
    </row>
    <row r="68" spans="1:18" x14ac:dyDescent="0.25">
      <c r="A68" s="62">
        <v>22403</v>
      </c>
      <c r="B68" s="52" t="s">
        <v>10</v>
      </c>
      <c r="C68" s="67"/>
      <c r="D68" s="68">
        <v>66571.92</v>
      </c>
      <c r="E68" s="69"/>
      <c r="F68" s="70">
        <v>66571.92</v>
      </c>
      <c r="G68" s="69"/>
      <c r="H68" s="71"/>
      <c r="I68" s="69"/>
      <c r="J68" s="71"/>
      <c r="K68" s="69"/>
      <c r="L68" s="71"/>
      <c r="M68" s="69"/>
      <c r="N68" s="71"/>
      <c r="O68" s="72"/>
      <c r="P68" s="69"/>
      <c r="Q68" s="42">
        <f>SUM(E68:P68)</f>
        <v>66571.92</v>
      </c>
      <c r="R68" s="40">
        <f>C68+D68-Q68</f>
        <v>0</v>
      </c>
    </row>
    <row r="69" spans="1:18" x14ac:dyDescent="0.25">
      <c r="A69" s="58">
        <v>321</v>
      </c>
      <c r="B69" s="59" t="s">
        <v>9</v>
      </c>
      <c r="C69" s="60">
        <f t="shared" ref="C69:R69" si="17">SUM(C70:C71)</f>
        <v>216920.75</v>
      </c>
      <c r="D69" s="49">
        <f t="shared" si="17"/>
        <v>0</v>
      </c>
      <c r="E69" s="50">
        <f t="shared" si="17"/>
        <v>216920.75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0">
        <f t="shared" si="17"/>
        <v>0</v>
      </c>
      <c r="P69" s="50">
        <f t="shared" si="17"/>
        <v>0</v>
      </c>
      <c r="Q69" s="50">
        <f t="shared" si="17"/>
        <v>216920.75</v>
      </c>
      <c r="R69" s="50">
        <f t="shared" si="17"/>
        <v>0</v>
      </c>
    </row>
    <row r="70" spans="1:18" x14ac:dyDescent="0.25">
      <c r="A70" s="62">
        <v>32101</v>
      </c>
      <c r="B70" s="52" t="s">
        <v>8</v>
      </c>
      <c r="C70" s="39">
        <v>500</v>
      </c>
      <c r="D70" s="73"/>
      <c r="E70" s="74">
        <f>[1]PLAN10!H170</f>
        <v>500</v>
      </c>
      <c r="F70" s="75"/>
      <c r="G70" s="75"/>
      <c r="H70" s="76"/>
      <c r="I70" s="75"/>
      <c r="J70" s="76"/>
      <c r="K70" s="75"/>
      <c r="L70" s="76"/>
      <c r="M70" s="75"/>
      <c r="N70" s="76"/>
      <c r="O70" s="77"/>
      <c r="P70" s="75"/>
      <c r="Q70" s="42">
        <f>SUM(E70:P70)</f>
        <v>500</v>
      </c>
      <c r="R70" s="40">
        <f>C70+D70-Q70</f>
        <v>0</v>
      </c>
    </row>
    <row r="71" spans="1:18" x14ac:dyDescent="0.25">
      <c r="A71" s="62">
        <v>32102</v>
      </c>
      <c r="B71" s="52" t="s">
        <v>7</v>
      </c>
      <c r="C71" s="39">
        <v>216420.75</v>
      </c>
      <c r="D71" s="73"/>
      <c r="E71" s="74">
        <v>216420.75</v>
      </c>
      <c r="F71" s="75"/>
      <c r="G71" s="75"/>
      <c r="H71" s="76"/>
      <c r="I71" s="75"/>
      <c r="J71" s="76"/>
      <c r="K71" s="75"/>
      <c r="L71" s="76"/>
      <c r="M71" s="75"/>
      <c r="N71" s="76"/>
      <c r="O71" s="77"/>
      <c r="P71" s="75"/>
      <c r="Q71" s="42">
        <f>SUM(E71:P71)</f>
        <v>216420.75</v>
      </c>
      <c r="R71" s="40">
        <f>C71+D71-Q71</f>
        <v>0</v>
      </c>
    </row>
    <row r="72" spans="1:18" x14ac:dyDescent="0.25">
      <c r="A72" s="46">
        <v>322</v>
      </c>
      <c r="B72" s="78" t="s">
        <v>6</v>
      </c>
      <c r="C72" s="60">
        <f t="shared" ref="C72:R72" si="18">SUM(C73)</f>
        <v>921494.86</v>
      </c>
      <c r="D72" s="49">
        <f t="shared" si="18"/>
        <v>-75906.350000000006</v>
      </c>
      <c r="E72" s="50">
        <f t="shared" si="18"/>
        <v>156311.85999999999</v>
      </c>
      <c r="F72" s="50">
        <f t="shared" si="18"/>
        <v>0</v>
      </c>
      <c r="G72" s="50">
        <f t="shared" si="18"/>
        <v>0</v>
      </c>
      <c r="H72" s="50">
        <f t="shared" si="18"/>
        <v>0</v>
      </c>
      <c r="I72" s="50">
        <f t="shared" si="18"/>
        <v>0</v>
      </c>
      <c r="J72" s="50">
        <f t="shared" si="18"/>
        <v>0</v>
      </c>
      <c r="K72" s="50">
        <f t="shared" si="18"/>
        <v>0</v>
      </c>
      <c r="L72" s="50">
        <f t="shared" si="18"/>
        <v>0</v>
      </c>
      <c r="M72" s="50">
        <f t="shared" si="18"/>
        <v>0</v>
      </c>
      <c r="N72" s="50">
        <f t="shared" si="18"/>
        <v>0</v>
      </c>
      <c r="O72" s="50">
        <f t="shared" si="18"/>
        <v>0</v>
      </c>
      <c r="P72" s="50">
        <f t="shared" si="18"/>
        <v>0</v>
      </c>
      <c r="Q72" s="50">
        <f t="shared" si="18"/>
        <v>156311.85999999999</v>
      </c>
      <c r="R72" s="50">
        <f t="shared" si="18"/>
        <v>689276.65</v>
      </c>
    </row>
    <row r="73" spans="1:18" x14ac:dyDescent="0.25">
      <c r="A73" s="37">
        <v>32201</v>
      </c>
      <c r="B73" s="38" t="s">
        <v>6</v>
      </c>
      <c r="C73" s="39">
        <v>921494.86</v>
      </c>
      <c r="D73" s="40">
        <v>-75906.350000000006</v>
      </c>
      <c r="E73" s="44">
        <f>39077.97+117233.89</f>
        <v>156311.85999999999</v>
      </c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2">
        <f>SUM(E73:P73)</f>
        <v>156311.85999999999</v>
      </c>
      <c r="R73" s="40">
        <f>C73+D73-Q73</f>
        <v>689276.65</v>
      </c>
    </row>
    <row r="74" spans="1:18" ht="15.75" thickBot="1" x14ac:dyDescent="0.3">
      <c r="A74" s="79"/>
      <c r="B74" s="80"/>
      <c r="C74" s="81"/>
      <c r="D74" s="82"/>
      <c r="E74" s="83"/>
      <c r="F74" s="83"/>
      <c r="G74" s="83"/>
      <c r="H74" s="84"/>
      <c r="I74" s="85"/>
      <c r="J74" s="84"/>
      <c r="K74" s="85"/>
      <c r="L74" s="84"/>
      <c r="M74" s="85"/>
      <c r="N74" s="84"/>
      <c r="O74" s="86"/>
      <c r="P74" s="87"/>
      <c r="Q74" s="87"/>
      <c r="R74" s="81"/>
    </row>
    <row r="75" spans="1:18" ht="15.75" thickBot="1" x14ac:dyDescent="0.3">
      <c r="A75" s="88"/>
      <c r="B75" s="89" t="s">
        <v>5</v>
      </c>
      <c r="C75" s="90">
        <f t="shared" ref="C75:P75" si="19">C13+C24+C38+C40+C42+C45+C50+C53+C55+C57+C61+C63+C65+C69+C72</f>
        <v>7888155.4100000011</v>
      </c>
      <c r="D75" s="90">
        <f t="shared" si="19"/>
        <v>0</v>
      </c>
      <c r="E75" s="90">
        <f t="shared" si="19"/>
        <v>646146.89</v>
      </c>
      <c r="F75" s="90">
        <f t="shared" si="19"/>
        <v>603045.57999999996</v>
      </c>
      <c r="G75" s="90">
        <f t="shared" si="19"/>
        <v>390397.16999999993</v>
      </c>
      <c r="H75" s="90">
        <f t="shared" si="19"/>
        <v>447681.26999999996</v>
      </c>
      <c r="I75" s="90">
        <f t="shared" si="19"/>
        <v>542687.82999999996</v>
      </c>
      <c r="J75" s="90">
        <f t="shared" si="19"/>
        <v>396195.17000000004</v>
      </c>
      <c r="K75" s="90">
        <f t="shared" si="19"/>
        <v>411756.61</v>
      </c>
      <c r="L75" s="90">
        <f t="shared" si="19"/>
        <v>576824.92000000004</v>
      </c>
      <c r="M75" s="90">
        <f t="shared" si="19"/>
        <v>409923.35</v>
      </c>
      <c r="N75" s="90">
        <f t="shared" si="19"/>
        <v>489227.93000000005</v>
      </c>
      <c r="O75" s="90">
        <f t="shared" si="19"/>
        <v>592155.38</v>
      </c>
      <c r="P75" s="90">
        <f t="shared" si="19"/>
        <v>718860.98000000021</v>
      </c>
      <c r="Q75" s="91">
        <f>SUM(Q13:Q73)</f>
        <v>12449806.159999998</v>
      </c>
      <c r="R75" s="90">
        <f>R13+R24+R38+R40+R42+R45+R50+R53+R55+R63+R65+R69+R72</f>
        <v>1649252.3299999996</v>
      </c>
    </row>
    <row r="76" spans="1:1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 t="s">
        <v>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 t="s">
        <v>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 t="s">
        <v>2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 t="s">
        <v>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 t="s">
        <v>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</sheetData>
  <mergeCells count="5">
    <mergeCell ref="A1:G1"/>
    <mergeCell ref="A4:R4"/>
    <mergeCell ref="A10:B10"/>
    <mergeCell ref="A11:B11"/>
    <mergeCell ref="A12:B1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2022-07-11T16:19:44Z</dcterms:created>
  <dcterms:modified xsi:type="dcterms:W3CDTF">2022-07-11T17:09:28Z</dcterms:modified>
</cp:coreProperties>
</file>