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2o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1" i="3" l="1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W9" i="3" s="1"/>
  <c r="V9" i="3"/>
  <c r="Y9" i="3"/>
  <c r="AA9" i="3"/>
  <c r="AD9" i="3" s="1"/>
  <c r="AE9" i="3"/>
  <c r="AH9" i="3" s="1"/>
  <c r="S10" i="3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W10" i="3" l="1"/>
  <c r="AO10" i="3" s="1"/>
  <c r="AQ10" i="3" s="1"/>
  <c r="AK254" i="3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K10" i="3" s="1"/>
  <c r="AM10" i="3" s="1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9" i="3" l="1"/>
  <c r="AK101" i="3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<sst xmlns="http://schemas.openxmlformats.org/spreadsheetml/2006/main" count="5216" uniqueCount="72">
  <si>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</si>
  <si>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</si>
  <si>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</si>
  <si>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</si>
  <si>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</si>
  <si>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</si>
  <si>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</si>
  <si>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</si>
  <si>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</si>
  <si>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</si>
  <si>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</si>
  <si>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</si>
  <si>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</si>
  <si>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</si>
  <si>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</si>
  <si>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</si>
  <si>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</si>
  <si>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</si>
  <si>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</si>
  <si>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</si>
  <si>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</si>
  <si>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</si>
  <si>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</si>
  <si>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</si>
  <si>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</si>
  <si>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</si>
  <si>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</si>
  <si>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</si>
  <si>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</si>
  <si>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</si>
  <si>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</si>
  <si>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</si>
  <si>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</si>
  <si>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</si>
  <si>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</si>
  <si>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</si>
  <si>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</si>
  <si>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</si>
  <si>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</si>
  <si>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</si>
  <si>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</si>
  <si>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</si>
  <si>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</si>
  <si>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</si>
  <si>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</si>
  <si>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</si>
  <si>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</si>
  <si>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</si>
  <si>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</si>
  <si>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</si>
  <si>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</si>
  <si>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</si>
  <si>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</si>
  <si>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</si>
  <si>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</si>
  <si>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</si>
  <si>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</si>
  <si>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</si>
  <si>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</si>
  <si>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</si>
  <si>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</si>
  <si>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</si>
  <si>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</si>
  <si>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</si>
  <si>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</si>
  <si>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</si>
  <si>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</si>
  <si>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</si>
  <si>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</si>
  <si>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LPPP0122023</t>
  </si>
  <si>
    <t>LPPP0132023</t>
  </si>
  <si>
    <t>LPPP0142023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</si>
</sst>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M22" sqref="M22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12</v>
      </c>
      <c r="C8" s="33" t="s">
        <v>69</v>
      </c>
      <c r="D8" s="18">
        <v>1</v>
      </c>
      <c r="E8" s="19">
        <v>10000</v>
      </c>
      <c r="F8" s="19">
        <v>10000</v>
      </c>
      <c r="G8" s="21">
        <v>11.75</v>
      </c>
      <c r="H8" s="72">
        <v>45177</v>
      </c>
      <c r="I8" s="72">
        <v>47369</v>
      </c>
      <c r="J8" s="18">
        <v>5</v>
      </c>
      <c r="K8" s="20">
        <v>203.97</v>
      </c>
      <c r="L8" s="17">
        <v>72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1.1340901732338766E-2</v>
      </c>
      <c r="V8" s="17">
        <f>IF(J8=1,365,IF(J8=2,52,IF(J8=3,26,IF(J8=4,24,IF(J8=5,12,IF(J8=6,6,IF(J8=7,4,IF(J8=8,2,IF(J8=11,3,IF(J8=9,1,10))))))))))</f>
        <v>12</v>
      </c>
      <c r="W8" s="70">
        <f>U8*V8</f>
        <v>0.1360908207880652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51</v>
      </c>
      <c r="AD8" s="71" t="str">
        <f>IF(AA8=8,MID(H8,5,4),MID(H8,4,4))</f>
        <v>77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73</v>
      </c>
      <c r="AH8" s="71" t="str">
        <f>IF(AE8=8,MID(I8,5,4),MID(I8,4,4))</f>
        <v>69</v>
      </c>
      <c r="AI8" s="72">
        <f>DATE(AD8,AC8,AB8)</f>
        <v>29649</v>
      </c>
      <c r="AJ8" s="72">
        <f>DATE(AH8,AG8,AF8)</f>
        <v>27398</v>
      </c>
      <c r="AK8" s="22">
        <f t="shared" ref="AK8" si="2">AJ8-AI8</f>
        <v>-2251</v>
      </c>
      <c r="AL8" s="73">
        <f>RATE(1,-(K8+M8),F8)</f>
        <v>-0.979603</v>
      </c>
      <c r="AM8" s="23">
        <f>AL8*365/AK8</f>
        <v>0.15884277876499334</v>
      </c>
      <c r="AN8" s="17"/>
      <c r="AO8" s="74">
        <f>IF(S8="Cuota Fija",W8,IF(S8="Tarjeta/LC",Y8,IF(S8="Al Vencimiento",AM8,"")))</f>
        <v>0.1360908207880652</v>
      </c>
      <c r="AP8" s="17"/>
      <c r="AQ8" s="75">
        <f>IF(O8=1,IF(Q8="n",AO8,AO8*1.13),"")</f>
        <v>0.1360908207880652</v>
      </c>
      <c r="AR8" t="str">
        <f>IF(AQ8="","",IF(AQ8&gt;=10,"REVISAR DATOS",""))</f>
        <v/>
      </c>
    </row>
    <row r="9" spans="1:44" x14ac:dyDescent="0.25">
      <c r="A9" s="17" t="s">
        <v>68</v>
      </c>
      <c r="B9" s="18">
        <v>11</v>
      </c>
      <c r="C9" s="33" t="s">
        <v>70</v>
      </c>
      <c r="D9" s="18">
        <v>1</v>
      </c>
      <c r="E9" s="19">
        <v>8000</v>
      </c>
      <c r="F9" s="19">
        <v>8000</v>
      </c>
      <c r="G9" s="21">
        <v>11.75</v>
      </c>
      <c r="H9" s="72">
        <v>45181</v>
      </c>
      <c r="I9" s="72">
        <v>47373</v>
      </c>
      <c r="J9" s="18">
        <v>5</v>
      </c>
      <c r="K9" s="20">
        <v>163.18</v>
      </c>
      <c r="L9" s="17">
        <v>72</v>
      </c>
      <c r="M9" s="20">
        <v>0</v>
      </c>
      <c r="N9" s="20"/>
      <c r="O9" s="18">
        <v>1</v>
      </c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Cuota Fija</v>
      </c>
      <c r="T9" s="17"/>
      <c r="U9" s="69">
        <f t="shared" ref="U9:U72" si="4">IF((K9+M9)*L9=F9,0,RATE(L9,-K9-M9,F9))</f>
        <v>1.1341684236227769E-2</v>
      </c>
      <c r="V9" s="17">
        <f t="shared" ref="V9:V72" si="5">IF(J9=1,365,IF(J9=2,52,IF(J9=3,26,IF(J9=4,24,IF(J9=5,12,IF(J9=6,6,IF(J9=7,4,IF(J9=8,2,IF(J9=11,3,IF(J9=9,1,10))))))))))</f>
        <v>12</v>
      </c>
      <c r="W9" s="70">
        <f t="shared" ref="W9:W72" si="6">U9*V9</f>
        <v>0.13610021083473323</v>
      </c>
      <c r="X9" s="17"/>
      <c r="Y9" s="70">
        <f t="shared" ref="Y9:Y72" si="7">G9/100+(N9)/E9</f>
        <v>0.11749999999999999</v>
      </c>
      <c r="Z9" s="17"/>
      <c r="AA9" s="17">
        <f t="shared" ref="AA9:AA72" si="8">LEN(H9)</f>
        <v>5</v>
      </c>
      <c r="AB9" s="71" t="str">
        <f t="shared" ref="AB9:AB72" si="9">IF(AA9=8,MID(H9,1,2),MID(H9,1,1))</f>
        <v>4</v>
      </c>
      <c r="AC9" s="71" t="str">
        <f t="shared" ref="AC9:AC72" si="10">IF(AA9=8,MID(H9,3,2),MID(H9,2,2))</f>
        <v>51</v>
      </c>
      <c r="AD9" s="71" t="str">
        <f t="shared" ref="AD9:AD72" si="11">IF(AA9=8,MID(H9,5,4),MID(H9,4,4))</f>
        <v>81</v>
      </c>
      <c r="AE9" s="17">
        <f t="shared" ref="AE9:AE72" si="12">LEN(I9)</f>
        <v>5</v>
      </c>
      <c r="AF9" s="71" t="str">
        <f t="shared" ref="AF9:AF72" si="13">IF(AE9=8,MID(I9,1,2),MID(I9,1,1))</f>
        <v>4</v>
      </c>
      <c r="AG9" s="71" t="str">
        <f t="shared" ref="AG9:AG72" si="14">IF(AE9=8,MID(I9,3,2),MID(I9,2,2))</f>
        <v>73</v>
      </c>
      <c r="AH9" s="71" t="str">
        <f t="shared" ref="AH9:AH72" si="15">IF(AE9=8,MID(I9,5,4),MID(I9,4,4))</f>
        <v>73</v>
      </c>
      <c r="AI9" s="72">
        <f t="shared" ref="AI9:AI72" si="16">DATE(AD9,AC9,AB9)</f>
        <v>31110</v>
      </c>
      <c r="AJ9" s="72">
        <f t="shared" ref="AJ9:AJ72" si="17">DATE(AH9,AG9,AF9)</f>
        <v>28859</v>
      </c>
      <c r="AK9" s="22">
        <f t="shared" ref="AK9:AK72" si="18">AJ9-AI9</f>
        <v>-2251</v>
      </c>
      <c r="AL9" s="73">
        <f t="shared" ref="AL9:AL72" si="19">RATE(1,-(K9+M9),F9)</f>
        <v>-0.97960250000000004</v>
      </c>
      <c r="AM9" s="23">
        <f t="shared" ref="AM9:AM72" si="20">AL9*365/AK9</f>
        <v>0.1588426976899156</v>
      </c>
      <c r="AN9" s="17"/>
      <c r="AO9" s="74">
        <f t="shared" ref="AO9:AO72" si="21">IF(S9="Cuota Fija",W9,IF(S9="Tarjeta/LC",Y9,IF(S9="Al Vencimiento",AM9,"")))</f>
        <v>0.13610021083473323</v>
      </c>
      <c r="AP9" s="17"/>
      <c r="AQ9" s="75">
        <f t="shared" ref="AQ9:AQ72" si="22">IF(O9=1,IF(Q9="n",AO9,AO9*1.13),"")</f>
        <v>0.13610021083473323</v>
      </c>
      <c r="AR9" t="str">
        <f t="shared" ref="AR9:AR72" si="23">IF(AQ9="","",IF(AQ9&gt;=10,"REVISAR DATOS",""))</f>
        <v/>
      </c>
    </row>
    <row r="10" spans="1:44" x14ac:dyDescent="0.25">
      <c r="A10" s="17" t="s">
        <v>68</v>
      </c>
      <c r="B10" s="18">
        <v>11</v>
      </c>
      <c r="C10" s="33" t="s">
        <v>71</v>
      </c>
      <c r="D10" s="18">
        <v>1</v>
      </c>
      <c r="E10" s="19">
        <v>5000</v>
      </c>
      <c r="F10" s="19">
        <v>5000</v>
      </c>
      <c r="G10" s="21">
        <v>11.75</v>
      </c>
      <c r="H10" s="72">
        <v>45195</v>
      </c>
      <c r="I10" s="72">
        <v>46291</v>
      </c>
      <c r="J10" s="18">
        <v>5</v>
      </c>
      <c r="K10" s="20">
        <v>167.87</v>
      </c>
      <c r="L10" s="17">
        <v>36</v>
      </c>
      <c r="M10" s="20">
        <v>0</v>
      </c>
      <c r="N10" s="20"/>
      <c r="O10" s="18">
        <v>1</v>
      </c>
      <c r="Q10" s="22" t="s">
        <v>60</v>
      </c>
      <c r="R10" s="17"/>
      <c r="S10" s="17" t="str">
        <f t="shared" si="3"/>
        <v>Cuota Fija</v>
      </c>
      <c r="T10" s="17"/>
      <c r="U10" s="69">
        <f t="shared" si="4"/>
        <v>1.0625585024758067E-2</v>
      </c>
      <c r="V10" s="17">
        <f t="shared" si="5"/>
        <v>12</v>
      </c>
      <c r="W10" s="70">
        <f t="shared" si="6"/>
        <v>0.12750702029709682</v>
      </c>
      <c r="X10" s="17"/>
      <c r="Y10" s="70">
        <f t="shared" si="7"/>
        <v>0.11749999999999999</v>
      </c>
      <c r="Z10" s="17"/>
      <c r="AA10" s="17">
        <f t="shared" si="8"/>
        <v>5</v>
      </c>
      <c r="AB10" s="71" t="str">
        <f t="shared" si="9"/>
        <v>4</v>
      </c>
      <c r="AC10" s="71" t="str">
        <f t="shared" si="10"/>
        <v>51</v>
      </c>
      <c r="AD10" s="71" t="str">
        <f t="shared" si="11"/>
        <v>95</v>
      </c>
      <c r="AE10" s="17">
        <f t="shared" si="12"/>
        <v>5</v>
      </c>
      <c r="AF10" s="71" t="str">
        <f t="shared" si="13"/>
        <v>4</v>
      </c>
      <c r="AG10" s="71" t="str">
        <f t="shared" si="14"/>
        <v>62</v>
      </c>
      <c r="AH10" s="71" t="str">
        <f t="shared" si="15"/>
        <v>91</v>
      </c>
      <c r="AI10" s="72">
        <f t="shared" si="16"/>
        <v>36223</v>
      </c>
      <c r="AJ10" s="72">
        <f t="shared" si="17"/>
        <v>35099</v>
      </c>
      <c r="AK10" s="22">
        <f t="shared" si="18"/>
        <v>-1124</v>
      </c>
      <c r="AL10" s="73">
        <f t="shared" si="19"/>
        <v>-0.96642600000000001</v>
      </c>
      <c r="AM10" s="23">
        <f t="shared" si="20"/>
        <v>0.31383050711743776</v>
      </c>
      <c r="AN10" s="17"/>
      <c r="AO10" s="74">
        <f t="shared" si="21"/>
        <v>0.12750702029709682</v>
      </c>
      <c r="AP10" s="17"/>
      <c r="AQ10" s="75">
        <f t="shared" si="22"/>
        <v>0.12750702029709682</v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6" sqref="A6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2023-10-18T17:37:09Z</dcterms:modified>
</cp:coreProperties>
</file>