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9" i="3" l="1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V9" i="3"/>
  <c r="Y9" i="3"/>
  <c r="AA9" i="3"/>
  <c r="AD9" i="3" s="1"/>
  <c r="AE9" i="3"/>
  <c r="AH9" i="3" s="1"/>
  <c r="S10" i="3"/>
  <c r="AO10" i="3" s="1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K10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K9" i="3" s="1"/>
  <c r="AO9" i="3" s="1"/>
  <c r="AR9" i="3" s="1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101" i="3" l="1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E8" i="3" l="1"/>
  <c r="AG8" i="3" s="1"/>
  <c r="AA8" i="3"/>
  <c r="AC8" i="3" s="1"/>
  <c r="AD8" i="3" l="1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<sst xmlns="http://schemas.openxmlformats.org/spreadsheetml/2006/main" count="5212" uniqueCount="70">
  <si>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</si>
  <si>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</si>
  <si>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</si>
  <si>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</si>
  <si>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</si>
  <si>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</si>
  <si>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</si>
  <si>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</si>
  <si>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</si>
  <si>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</si>
  <si>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</si>
  <si>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</si>
  <si>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</si>
  <si>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</si>
  <si>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</si>
  <si>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</si>
  <si>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</si>
  <si>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</si>
  <si>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</si>
  <si>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</si>
  <si>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</si>
  <si>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</si>
  <si>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</si>
  <si>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</si>
  <si>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</si>
  <si>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</si>
  <si>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</si>
  <si>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</si>
  <si>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</si>
  <si>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</si>
  <si>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</si>
  <si>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</si>
  <si>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</si>
  <si>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</si>
  <si>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</si>
  <si>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</si>
  <si>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</si>
  <si>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</si>
  <si>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</si>
  <si>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</si>
  <si>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</si>
  <si>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</si>
  <si>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</si>
  <si>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</si>
  <si>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</si>
  <si>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</si>
  <si>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</si>
  <si>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</si>
  <si>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</si>
  <si>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</si>
  <si>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</si>
  <si>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</si>
  <si>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</si>
  <si>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</si>
  <si>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</si>
  <si>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</si>
  <si>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</si>
  <si>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</si>
  <si>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</si>
  <si>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</si>
  <si>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</si>
  <si>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</si>
  <si>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</si>
  <si>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</si>
  <si>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</si>
  <si>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</si>
  <si>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</si>
  <si>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</si>
  <si>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</si>
  <si>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LPPP0012023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</si>
</sst>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C19" sqref="C19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11</v>
      </c>
      <c r="C8" s="33" t="s">
        <v>69</v>
      </c>
      <c r="D8" s="18">
        <v>1</v>
      </c>
      <c r="E8" s="19">
        <v>9000</v>
      </c>
      <c r="F8" s="19">
        <v>9000</v>
      </c>
      <c r="G8" s="21">
        <v>11.75</v>
      </c>
      <c r="H8" s="72">
        <v>44939</v>
      </c>
      <c r="I8" s="72">
        <v>46035</v>
      </c>
      <c r="J8" s="18">
        <v>5</v>
      </c>
      <c r="K8" s="20">
        <v>302.16000000000003</v>
      </c>
      <c r="L8" s="17">
        <v>36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1.0624429189851001E-2</v>
      </c>
      <c r="V8" s="17">
        <f>IF(J8=1,365,IF(J8=2,52,IF(J8=3,26,IF(J8=4,24,IF(J8=5,12,IF(J8=6,6,IF(J8=7,4,IF(J8=8,2,IF(J8=11,3,IF(J8=9,1,10))))))))))</f>
        <v>12</v>
      </c>
      <c r="W8" s="70">
        <f>U8*V8</f>
        <v>0.12749315027821201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49</v>
      </c>
      <c r="AD8" s="71" t="str">
        <f>IF(AA8=8,MID(H8,5,4),MID(H8,4,4))</f>
        <v>39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60</v>
      </c>
      <c r="AH8" s="71" t="str">
        <f>IF(AE8=8,MID(I8,5,4),MID(I8,4,4))</f>
        <v>35</v>
      </c>
      <c r="AI8" s="72">
        <f>DATE(AD8,AC8,AB8)</f>
        <v>15710</v>
      </c>
      <c r="AJ8" s="72">
        <f>DATE(AH8,AG8,AF8)</f>
        <v>14583</v>
      </c>
      <c r="AK8" s="22">
        <f t="shared" ref="AK8" si="2">AJ8-AI8</f>
        <v>-1127</v>
      </c>
      <c r="AL8" s="73">
        <f>RATE(1,-(K8+M8),F8)</f>
        <v>-0.96642666666666666</v>
      </c>
      <c r="AM8" s="23">
        <f>AL8*365/AK8</f>
        <v>0.3129953268263827</v>
      </c>
      <c r="AN8" s="17"/>
      <c r="AO8" s="74">
        <f>IF(S8="Cuota Fija",W8,IF(S8="Tarjeta/LC",Y8,IF(S8="Al Vencimiento",AM8,"")))</f>
        <v>0.12749315027821201</v>
      </c>
      <c r="AP8" s="17"/>
      <c r="AQ8" s="75">
        <f>IF(O8=1,IF(Q8="n",AO8,AO8*1.13),"")</f>
        <v>0.12749315027821201</v>
      </c>
      <c r="AR8" t="str">
        <f>IF(AQ8="","",IF(AQ8&gt;=10,"REVISAR DATOS",""))</f>
        <v/>
      </c>
    </row>
    <row r="9" spans="1:44" x14ac:dyDescent="0.25">
      <c r="B9" s="18"/>
      <c r="C9" s="33"/>
      <c r="D9" s="18"/>
      <c r="E9" s="19"/>
      <c r="F9" s="19"/>
      <c r="G9" s="21"/>
      <c r="H9" s="22"/>
      <c r="I9" s="22"/>
      <c r="J9" s="18"/>
      <c r="K9" s="20"/>
      <c r="M9" s="20"/>
      <c r="N9" s="20"/>
      <c r="O9" s="18"/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No Aplica</v>
      </c>
      <c r="T9" s="17"/>
      <c r="U9" s="69">
        <f t="shared" ref="U9:U72" si="4">IF((K9+M9)*L9=F9,0,RATE(L9,-K9-M9,F9))</f>
        <v>0</v>
      </c>
      <c r="V9" s="17">
        <f t="shared" ref="V9:V72" si="5">IF(J9=1,365,IF(J9=2,52,IF(J9=3,26,IF(J9=4,24,IF(J9=5,12,IF(J9=6,6,IF(J9=7,4,IF(J9=8,2,IF(J9=11,3,IF(J9=9,1,10))))))))))</f>
        <v>10</v>
      </c>
      <c r="W9" s="70">
        <f t="shared" ref="W9:W72" si="6">U9*V9</f>
        <v>0</v>
      </c>
      <c r="X9" s="17"/>
      <c r="Y9" s="70" t="e">
        <f t="shared" ref="Y9:Y72" si="7">G9/100+(N9)/E9</f>
        <v>#DIV/0!</v>
      </c>
      <c r="Z9" s="17"/>
      <c r="AA9" s="17">
        <f t="shared" ref="AA9:AA72" si="8">LEN(H9)</f>
        <v>0</v>
      </c>
      <c r="AB9" s="71" t="str">
        <f t="shared" ref="AB9:AB72" si="9">IF(AA9=8,MID(H9,1,2),MID(H9,1,1))</f>
        <v/>
      </c>
      <c r="AC9" s="71" t="str">
        <f t="shared" ref="AC9:AC72" si="10">IF(AA9=8,MID(H9,3,2),MID(H9,2,2))</f>
        <v/>
      </c>
      <c r="AD9" s="71" t="str">
        <f t="shared" ref="AD9:AD72" si="11">IF(AA9=8,MID(H9,5,4),MID(H9,4,4))</f>
        <v/>
      </c>
      <c r="AE9" s="17">
        <f t="shared" ref="AE9:AE72" si="12">LEN(I9)</f>
        <v>0</v>
      </c>
      <c r="AF9" s="71" t="str">
        <f t="shared" ref="AF9:AF72" si="13">IF(AE9=8,MID(I9,1,2),MID(I9,1,1))</f>
        <v/>
      </c>
      <c r="AG9" s="71" t="str">
        <f t="shared" ref="AG9:AG72" si="14">IF(AE9=8,MID(I9,3,2),MID(I9,2,2))</f>
        <v/>
      </c>
      <c r="AH9" s="71" t="str">
        <f t="shared" ref="AH9:AH72" si="15">IF(AE9=8,MID(I9,5,4),MID(I9,4,4))</f>
        <v/>
      </c>
      <c r="AI9" s="72" t="e">
        <f t="shared" ref="AI9:AI72" si="16">DATE(AD9,AC9,AB9)</f>
        <v>#VALUE!</v>
      </c>
      <c r="AJ9" s="72" t="e">
        <f t="shared" ref="AJ9:AJ72" si="17">DATE(AH9,AG9,AF9)</f>
        <v>#VALUE!</v>
      </c>
      <c r="AK9" s="22" t="e">
        <f t="shared" ref="AK9:AK72" si="18">AJ9-AI9</f>
        <v>#VALUE!</v>
      </c>
      <c r="AL9" s="73" t="e">
        <f t="shared" ref="AL9:AL72" si="19">RATE(1,-(K9+M9),F9)</f>
        <v>#NUM!</v>
      </c>
      <c r="AM9" s="23" t="e">
        <f t="shared" ref="AM9:AM72" si="20">AL9*365/AK9</f>
        <v>#NUM!</v>
      </c>
      <c r="AN9" s="17"/>
      <c r="AO9" s="74" t="str">
        <f t="shared" ref="AO9:AO72" si="21">IF(S9="Cuota Fija",W9,IF(S9="Tarjeta/LC",Y9,IF(S9="Al Vencimiento",AM9,"")))</f>
        <v/>
      </c>
      <c r="AP9" s="17"/>
      <c r="AQ9" s="75" t="str">
        <f t="shared" ref="AQ9:AQ72" si="22">IF(O9=1,IF(Q9="n",AO9,AO9*1.13),"")</f>
        <v/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22"/>
      <c r="I10" s="2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 t="str">
        <f t="shared" si="22"/>
        <v/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2023-04-21T17:22:27Z</dcterms:modified>
</cp:coreProperties>
</file>