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9165" windowHeight="4995" tabRatio="601"/>
  </bookViews>
  <sheets>
    <sheet name="FALLECIDOS POR SEXO 2015 " sheetId="1" r:id="rId1"/>
    <sheet name="SEGUROS PAGADOS AÑO 2015" sheetId="3" r:id="rId2"/>
    <sheet name="Valores de Rescate pagados 2015" sheetId="2" r:id="rId3"/>
    <sheet name="Pago SVD Venc. de póliza 2015" sheetId="4" r:id="rId4"/>
  </sheets>
  <definedNames>
    <definedName name="_xlnm.Print_Area" localSheetId="0">'FALLECIDOS POR SEXO 2015 '!$A$1:$E$28</definedName>
    <definedName name="_xlnm.Print_Area" localSheetId="3">'Pago SVD Venc. de póliza 2015'!$A$1:$E$26</definedName>
    <definedName name="_xlnm.Print_Area" localSheetId="1">'SEGUROS PAGADOS AÑO 2015'!$A$1:$N$24</definedName>
    <definedName name="_xlnm.Print_Area" localSheetId="2">'Valores de Rescate pagados 2015'!$A$1:$E$26</definedName>
  </definedNames>
  <calcPr calcId="145621"/>
</workbook>
</file>

<file path=xl/calcChain.xml><?xml version="1.0" encoding="utf-8"?>
<calcChain xmlns="http://schemas.openxmlformats.org/spreadsheetml/2006/main">
  <c r="E12" i="4" l="1"/>
  <c r="D12" i="4"/>
  <c r="C12" i="4"/>
  <c r="E11" i="4"/>
  <c r="D11" i="4"/>
  <c r="C11" i="4"/>
  <c r="E10" i="4"/>
  <c r="D10" i="4"/>
  <c r="C10" i="4"/>
  <c r="E12" i="2" l="1"/>
  <c r="D12" i="2"/>
  <c r="C12" i="2"/>
  <c r="E11" i="2"/>
  <c r="D11" i="2"/>
  <c r="C11" i="2"/>
  <c r="E10" i="2"/>
  <c r="D10" i="2"/>
  <c r="C10" i="2"/>
  <c r="K10" i="3" l="1"/>
  <c r="J10" i="3"/>
  <c r="H10" i="3"/>
  <c r="G10" i="3"/>
  <c r="F10" i="3"/>
  <c r="E10" i="3"/>
  <c r="D10" i="3"/>
  <c r="C10" i="3"/>
  <c r="B10" i="3"/>
  <c r="K9" i="3"/>
  <c r="J9" i="3"/>
  <c r="H9" i="3"/>
  <c r="G9" i="3"/>
  <c r="F9" i="3"/>
  <c r="E9" i="3"/>
  <c r="D9" i="3"/>
  <c r="C9" i="3"/>
  <c r="B9" i="3"/>
  <c r="K8" i="3"/>
  <c r="J8" i="3"/>
  <c r="H8" i="3"/>
  <c r="G8" i="3"/>
  <c r="F8" i="3"/>
  <c r="E8" i="3"/>
  <c r="D8" i="3"/>
  <c r="M20" i="3" l="1"/>
  <c r="L20" i="3" l="1"/>
  <c r="K20" i="3"/>
  <c r="J20" i="3"/>
  <c r="I20" i="3"/>
  <c r="H20" i="3"/>
  <c r="G20" i="3"/>
  <c r="F20" i="3"/>
  <c r="E20" i="3"/>
  <c r="D20" i="3"/>
  <c r="C20" i="3"/>
  <c r="B20" i="3"/>
  <c r="E22" i="4"/>
  <c r="D22" i="4"/>
  <c r="C22" i="4"/>
  <c r="E22" i="2" l="1"/>
  <c r="D22" i="2"/>
  <c r="C22" i="2"/>
  <c r="N19" i="3" l="1"/>
  <c r="N18" i="3"/>
  <c r="N17" i="3"/>
  <c r="N16" i="3"/>
  <c r="N15" i="3"/>
  <c r="N14" i="3"/>
  <c r="N13" i="3"/>
  <c r="N12" i="3"/>
  <c r="N11" i="3"/>
  <c r="N10" i="3"/>
  <c r="N9" i="3"/>
  <c r="N8" i="3" l="1"/>
  <c r="N20" i="3" s="1"/>
  <c r="E11" i="1" l="1"/>
  <c r="E12" i="1"/>
  <c r="E13" i="1"/>
  <c r="E14" i="1"/>
  <c r="E15" i="1"/>
  <c r="E22" i="1"/>
  <c r="E21" i="1"/>
  <c r="E20" i="1"/>
  <c r="E19" i="1"/>
  <c r="E18" i="1"/>
  <c r="E17" i="1"/>
  <c r="E16" i="1"/>
  <c r="E23" i="1"/>
  <c r="D23" i="1"/>
  <c r="C23" i="1"/>
</calcChain>
</file>

<file path=xl/sharedStrings.xml><?xml version="1.0" encoding="utf-8"?>
<sst xmlns="http://schemas.openxmlformats.org/spreadsheetml/2006/main" count="99" uniqueCount="60">
  <si>
    <t>TOTAL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</si>
  <si>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</si>
  <si>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</si>
  <si>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</si>
  <si>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</si>
  <si>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</si>
  <si>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</si>
  <si>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</si>
  <si>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</si>
  <si>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</si>
  <si>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</si>
  <si>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</si>
  <si>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</si>
  <si>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</si>
  <si>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</si>
  <si>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</si>
  <si>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</si>
  <si>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</si>
  <si>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</si>
  <si>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>DE VIDA BÁSICO, OPCIONAL, DOTAL Y SEGURO POR SEPELIO</t>
  </si>
  <si>
    <t>MES</t>
  </si>
  <si>
    <t>Unidad de Trámite de Reclamos</t>
  </si>
  <si>
    <t>RESUMEN DE SEGUROS DE VIDA APROBADOS POR EL CONSEJO DIRECTIVO</t>
  </si>
  <si>
    <t xml:space="preserve">MES   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</si>
  <si>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</si>
  <si>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</si>
  <si>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</si>
  <si>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</si>
  <si>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</si>
  <si>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PAGADO EN                       SEGURO DE VIDA DOTAL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</si>
  <si>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</si>
  <si>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</si>
  <si>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</si>
  <si>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</si>
  <si>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</si>
  <si>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Abril</t>
  </si>
  <si>
    <t>Mayo</t>
  </si>
  <si>
    <t>Junio</t>
  </si>
  <si>
    <t>Julio</t>
  </si>
  <si>
    <t>Agosto</t>
  </si>
  <si>
    <t>Octubre</t>
  </si>
  <si>
    <t xml:space="preserve">RESUMEN SOBRE VALORES DE RESCATE </t>
  </si>
  <si>
    <t>Nº DE VALORES DE RESCATE RECLAMADOS</t>
  </si>
  <si>
    <t>RENTA RETENIDA 10%</t>
  </si>
  <si>
    <t>CANTIDAD PAGADA</t>
  </si>
  <si>
    <t xml:space="preserve">RESUMEN MENSUAL SOBRE PAGO DE SEGURO  </t>
  </si>
  <si>
    <t>NUMERO DE SEGUROS RECLAMADOS</t>
  </si>
  <si>
    <t>CANTIDAD LIQUIDA PAGADA</t>
  </si>
  <si>
    <t>Enero</t>
  </si>
  <si>
    <t>Febrero</t>
  </si>
  <si>
    <t>Marzo</t>
  </si>
  <si>
    <t>Septiembre</t>
  </si>
  <si>
    <t>Noviembre</t>
  </si>
  <si>
    <t>Diciembre</t>
  </si>
  <si>
    <t>DEL 01 DE ENERO AL 31 DE MARZO DEL AÑO 2015</t>
  </si>
  <si>
    <t>PAGADOS POR FALLECIMIENTOS DEL 01 DE ENERO AL 31 DE MARZO DEL AÑO 2015</t>
  </si>
  <si>
    <t>ASEGURADOS FALLECIDOS DEL AÑO 2015 DE QUIENES HAN RECLAMADO PAGOS</t>
  </si>
  <si>
    <t>CASOS DE SEGUROS PEND.DE PAGO DE OTROS AÑOS, PAGADOS EN EL 2015</t>
  </si>
  <si>
    <t>DE SEGURO DE VIDA DOTAL PAGADOS AÑO 2015</t>
  </si>
  <si>
    <t>DE VIDA DOTAL POR VENCIMIENTO DE PÓLIZA 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</si>
</sst>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5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7" fontId="14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4" fillId="0" borderId="13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wrapText="1" shrinkToFit="1"/>
    </xf>
    <xf numFmtId="0" fontId="12" fillId="0" borderId="17" xfId="0" applyFont="1" applyBorder="1" applyAlignment="1">
      <alignment horizontal="center" wrapText="1" shrinkToFit="1"/>
    </xf>
    <xf numFmtId="0" fontId="4" fillId="0" borderId="18" xfId="0" applyFont="1" applyBorder="1" applyAlignment="1">
      <alignment horizontal="center" wrapText="1" shrinkToFit="1"/>
    </xf>
    <xf numFmtId="0" fontId="4" fillId="0" borderId="19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19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44" fontId="19" fillId="0" borderId="23" xfId="1" applyFont="1" applyBorder="1" applyAlignment="1">
      <alignment horizontal="center"/>
    </xf>
    <xf numFmtId="17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8" fontId="19" fillId="0" borderId="6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8" fontId="19" fillId="0" borderId="25" xfId="0" applyNumberFormat="1" applyFont="1" applyBorder="1" applyAlignment="1">
      <alignment horizontal="center"/>
    </xf>
    <xf numFmtId="8" fontId="19" fillId="0" borderId="26" xfId="0" applyNumberFormat="1" applyFont="1" applyBorder="1" applyAlignment="1">
      <alignment horizontal="center"/>
    </xf>
    <xf numFmtId="44" fontId="19" fillId="0" borderId="26" xfId="1" applyFont="1" applyBorder="1" applyAlignment="1">
      <alignment horizontal="center"/>
    </xf>
    <xf numFmtId="0" fontId="18" fillId="0" borderId="0" xfId="0" applyFont="1"/>
    <xf numFmtId="17" fontId="19" fillId="0" borderId="27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8" fontId="19" fillId="0" borderId="28" xfId="0" applyNumberFormat="1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8" fontId="19" fillId="0" borderId="30" xfId="0" applyNumberFormat="1" applyFont="1" applyBorder="1" applyAlignment="1">
      <alignment horizontal="center"/>
    </xf>
    <xf numFmtId="17" fontId="19" fillId="0" borderId="31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8" fontId="19" fillId="0" borderId="33" xfId="0" applyNumberFormat="1" applyFont="1" applyBorder="1" applyAlignment="1">
      <alignment horizontal="center"/>
    </xf>
    <xf numFmtId="164" fontId="19" fillId="0" borderId="33" xfId="0" applyNumberFormat="1" applyFont="1" applyBorder="1" applyAlignment="1">
      <alignment horizontal="center"/>
    </xf>
    <xf numFmtId="8" fontId="19" fillId="0" borderId="34" xfId="0" applyNumberFormat="1" applyFont="1" applyBorder="1" applyAlignment="1">
      <alignment horizontal="center"/>
    </xf>
    <xf numFmtId="17" fontId="19" fillId="0" borderId="35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8" fontId="19" fillId="0" borderId="36" xfId="0" applyNumberFormat="1" applyFont="1" applyBorder="1" applyAlignment="1">
      <alignment horizontal="center"/>
    </xf>
    <xf numFmtId="164" fontId="19" fillId="0" borderId="36" xfId="0" applyNumberFormat="1" applyFont="1" applyBorder="1" applyAlignment="1">
      <alignment horizontal="center"/>
    </xf>
    <xf numFmtId="8" fontId="0" fillId="0" borderId="0" xfId="0" applyNumberFormat="1"/>
    <xf numFmtId="0" fontId="19" fillId="0" borderId="34" xfId="0" applyFont="1" applyBorder="1" applyAlignment="1">
      <alignment horizontal="center"/>
    </xf>
    <xf numFmtId="164" fontId="19" fillId="0" borderId="34" xfId="0" applyNumberFormat="1" applyFont="1" applyBorder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9" fontId="19" fillId="0" borderId="0" xfId="2" applyFont="1"/>
    <xf numFmtId="0" fontId="25" fillId="0" borderId="0" xfId="0" applyFont="1"/>
    <xf numFmtId="9" fontId="11" fillId="0" borderId="0" xfId="2" applyFont="1"/>
    <xf numFmtId="8" fontId="25" fillId="0" borderId="0" xfId="0" applyNumberFormat="1" applyFont="1"/>
    <xf numFmtId="9" fontId="0" fillId="0" borderId="0" xfId="2" applyFont="1"/>
    <xf numFmtId="0" fontId="2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7" fillId="0" borderId="0" xfId="0" applyFont="1"/>
    <xf numFmtId="0" fontId="0" fillId="0" borderId="0" xfId="0" applyBorder="1"/>
    <xf numFmtId="0" fontId="12" fillId="0" borderId="16" xfId="0" applyFont="1" applyBorder="1" applyAlignment="1">
      <alignment horizontal="center" wrapText="1" shrinkToFit="1"/>
    </xf>
    <xf numFmtId="44" fontId="19" fillId="0" borderId="33" xfId="1" applyFont="1" applyBorder="1" applyAlignment="1">
      <alignment horizontal="center"/>
    </xf>
    <xf numFmtId="0" fontId="21" fillId="0" borderId="38" xfId="0" applyFont="1" applyBorder="1" applyAlignment="1">
      <alignment horizontal="center" wrapText="1" shrinkToFit="1"/>
    </xf>
    <xf numFmtId="8" fontId="22" fillId="0" borderId="40" xfId="0" applyNumberFormat="1" applyFont="1" applyBorder="1" applyAlignment="1">
      <alignment horizontal="center"/>
    </xf>
    <xf numFmtId="44" fontId="22" fillId="0" borderId="40" xfId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4" fontId="22" fillId="0" borderId="40" xfId="0" applyNumberFormat="1" applyFont="1" applyBorder="1" applyAlignment="1">
      <alignment horizontal="center"/>
    </xf>
    <xf numFmtId="8" fontId="22" fillId="0" borderId="41" xfId="0" applyNumberFormat="1" applyFont="1" applyBorder="1" applyAlignment="1">
      <alignment horizontal="center"/>
    </xf>
    <xf numFmtId="0" fontId="28" fillId="0" borderId="0" xfId="0" applyFont="1"/>
    <xf numFmtId="0" fontId="1" fillId="0" borderId="0" xfId="0" applyFont="1" applyBorder="1"/>
    <xf numFmtId="0" fontId="1" fillId="0" borderId="42" xfId="0" applyFont="1" applyBorder="1"/>
    <xf numFmtId="17" fontId="30" fillId="0" borderId="42" xfId="0" applyNumberFormat="1" applyFont="1" applyBorder="1" applyAlignment="1">
      <alignment horizontal="left"/>
    </xf>
    <xf numFmtId="0" fontId="1" fillId="0" borderId="47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164" fontId="1" fillId="0" borderId="50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44" fontId="0" fillId="0" borderId="51" xfId="1" applyFont="1" applyBorder="1"/>
    <xf numFmtId="0" fontId="2" fillId="0" borderId="47" xfId="0" applyFont="1" applyBorder="1"/>
    <xf numFmtId="0" fontId="2" fillId="0" borderId="47" xfId="0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/>
    </xf>
    <xf numFmtId="0" fontId="12" fillId="0" borderId="4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" fontId="16" fillId="0" borderId="52" xfId="0" applyNumberFormat="1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8" fontId="19" fillId="0" borderId="6" xfId="0" applyNumberFormat="1" applyFont="1" applyBorder="1" applyAlignment="1">
      <alignment horizontal="right"/>
    </xf>
    <xf numFmtId="8" fontId="19" fillId="0" borderId="25" xfId="0" applyNumberFormat="1" applyFont="1" applyBorder="1" applyAlignment="1">
      <alignment horizontal="right"/>
    </xf>
    <xf numFmtId="8" fontId="19" fillId="0" borderId="26" xfId="0" applyNumberFormat="1" applyFont="1" applyBorder="1" applyAlignment="1">
      <alignment horizontal="right"/>
    </xf>
    <xf numFmtId="8" fontId="19" fillId="0" borderId="39" xfId="0" applyNumberFormat="1" applyFont="1" applyBorder="1" applyAlignment="1">
      <alignment horizontal="right"/>
    </xf>
    <xf numFmtId="8" fontId="19" fillId="0" borderId="24" xfId="0" applyNumberFormat="1" applyFont="1" applyBorder="1" applyAlignment="1">
      <alignment horizontal="right"/>
    </xf>
    <xf numFmtId="8" fontId="19" fillId="0" borderId="37" xfId="0" applyNumberFormat="1" applyFont="1" applyBorder="1" applyAlignment="1">
      <alignment horizontal="right"/>
    </xf>
    <xf numFmtId="164" fontId="1" fillId="0" borderId="55" xfId="0" applyNumberFormat="1" applyFont="1" applyBorder="1" applyAlignment="1">
      <alignment horizontal="center"/>
    </xf>
    <xf numFmtId="44" fontId="0" fillId="0" borderId="26" xfId="1" applyFont="1" applyBorder="1"/>
    <xf numFmtId="44" fontId="1" fillId="0" borderId="46" xfId="1" applyFont="1" applyBorder="1" applyAlignment="1">
      <alignment horizontal="center"/>
    </xf>
    <xf numFmtId="44" fontId="0" fillId="0" borderId="23" xfId="1" applyFont="1" applyBorder="1"/>
    <xf numFmtId="0" fontId="1" fillId="0" borderId="56" xfId="0" applyFon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46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8" fontId="19" fillId="0" borderId="21" xfId="0" applyNumberFormat="1" applyFont="1" applyBorder="1" applyAlignment="1">
      <alignment horizontal="center"/>
    </xf>
    <xf numFmtId="8" fontId="19" fillId="0" borderId="22" xfId="0" applyNumberFormat="1" applyFont="1" applyBorder="1" applyAlignment="1">
      <alignment horizontal="center"/>
    </xf>
    <xf numFmtId="8" fontId="19" fillId="0" borderId="23" xfId="0" applyNumberFormat="1" applyFont="1" applyBorder="1" applyAlignment="1">
      <alignment horizontal="center"/>
    </xf>
    <xf numFmtId="44" fontId="19" fillId="0" borderId="6" xfId="1" applyFont="1" applyBorder="1" applyAlignment="1">
      <alignment horizontal="center"/>
    </xf>
    <xf numFmtId="44" fontId="1" fillId="0" borderId="47" xfId="1" applyFont="1" applyBorder="1" applyAlignment="1">
      <alignment horizontal="center"/>
    </xf>
    <xf numFmtId="44" fontId="0" fillId="0" borderId="0" xfId="1" applyFont="1"/>
    <xf numFmtId="44" fontId="31" fillId="0" borderId="47" xfId="1" applyFont="1" applyBorder="1" applyProtection="1">
      <protection locked="0"/>
    </xf>
  </cellXfs>
  <cellStyles count="3">
    <cellStyle name="Moneda" xfId="1" builtinId="4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28575</xdr:rowOff>
    </xdr:from>
    <xdr:to>
      <xdr:col>1</xdr:col>
      <xdr:colOff>676275</xdr:colOff>
      <xdr:row>5</xdr:row>
      <xdr:rowOff>19050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1</xdr:col>
      <xdr:colOff>342900</xdr:colOff>
      <xdr:row>5</xdr:row>
      <xdr:rowOff>46355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676275</xdr:colOff>
      <xdr:row>4</xdr:row>
      <xdr:rowOff>179705</xdr:rowOff>
    </xdr:to>
    <xdr:pic>
      <xdr:nvPicPr>
        <xdr:cNvPr id="3" name="2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495300</xdr:colOff>
      <xdr:row>4</xdr:row>
      <xdr:rowOff>179705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workbookViewId="0">
      <selection activeCell="B35" sqref="B35"/>
    </sheetView>
  </sheetViews>
  <sheetFormatPr baseColWidth="10" defaultRowHeight="12.75" x14ac:dyDescent="0.2"/>
  <cols>
    <col min="1" max="1" width="3.2851562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ht="20.100000000000001" customHeight="1" x14ac:dyDescent="0.2">
      <c r="B6" s="137" t="s">
        <v>15</v>
      </c>
      <c r="C6" s="137"/>
      <c r="D6" s="137"/>
      <c r="E6" s="137"/>
      <c r="F6" s="11"/>
    </row>
    <row r="7" spans="2:10" ht="20.100000000000001" customHeight="1" x14ac:dyDescent="0.2">
      <c r="B7" s="137" t="s">
        <v>19</v>
      </c>
      <c r="C7" s="137"/>
      <c r="D7" s="137"/>
      <c r="E7" s="137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x14ac:dyDescent="0.2">
      <c r="B9" s="22"/>
      <c r="C9" s="136" t="s">
        <v>54</v>
      </c>
      <c r="D9" s="136"/>
      <c r="E9" s="136"/>
      <c r="F9" s="15"/>
      <c r="G9" s="2"/>
      <c r="H9" s="2"/>
      <c r="I9" s="2"/>
      <c r="J9" s="2"/>
    </row>
    <row r="10" spans="2:10" ht="24.95" customHeight="1" thickBot="1" x14ac:dyDescent="0.25">
      <c r="B10" s="23" t="s">
        <v>20</v>
      </c>
      <c r="C10" s="117" t="s">
        <v>1</v>
      </c>
      <c r="D10" s="118" t="s">
        <v>2</v>
      </c>
      <c r="E10" s="119" t="s">
        <v>0</v>
      </c>
      <c r="F10" s="15"/>
      <c r="G10" s="2"/>
      <c r="H10" s="2"/>
      <c r="I10" s="2"/>
      <c r="J10" s="2"/>
    </row>
    <row r="11" spans="2:10" ht="21.95" customHeight="1" x14ac:dyDescent="0.2">
      <c r="B11" s="24" t="s">
        <v>3</v>
      </c>
      <c r="C11" s="25">
        <v>17</v>
      </c>
      <c r="D11" s="25">
        <v>15</v>
      </c>
      <c r="E11" s="143">
        <f t="shared" ref="E11:E18" si="0">SUM(C11:D11)</f>
        <v>32</v>
      </c>
      <c r="F11" s="34"/>
      <c r="G11" s="34"/>
      <c r="H11" s="7"/>
      <c r="I11" s="3"/>
      <c r="J11" s="3"/>
    </row>
    <row r="12" spans="2:10" ht="21.95" customHeight="1" x14ac:dyDescent="0.2">
      <c r="B12" s="26" t="s">
        <v>5</v>
      </c>
      <c r="C12" s="27">
        <v>9</v>
      </c>
      <c r="D12" s="27">
        <v>14</v>
      </c>
      <c r="E12" s="29">
        <f t="shared" si="0"/>
        <v>23</v>
      </c>
      <c r="F12" s="16"/>
      <c r="G12" s="4"/>
      <c r="H12" s="3"/>
      <c r="I12" s="3"/>
      <c r="J12" s="3"/>
    </row>
    <row r="13" spans="2:10" ht="21.95" customHeight="1" thickBot="1" x14ac:dyDescent="0.25">
      <c r="B13" s="26" t="s">
        <v>6</v>
      </c>
      <c r="C13" s="28">
        <v>8</v>
      </c>
      <c r="D13" s="28">
        <v>9</v>
      </c>
      <c r="E13" s="29">
        <f t="shared" si="0"/>
        <v>17</v>
      </c>
      <c r="F13" s="16"/>
      <c r="G13" s="4"/>
      <c r="H13" s="3"/>
      <c r="I13" s="3" t="s">
        <v>12</v>
      </c>
      <c r="J13" s="3"/>
    </row>
    <row r="14" spans="2:10" ht="21.95" hidden="1" customHeight="1" x14ac:dyDescent="0.2">
      <c r="B14" s="26" t="s">
        <v>7</v>
      </c>
      <c r="C14" s="31"/>
      <c r="D14" s="31"/>
      <c r="E14" s="32">
        <f t="shared" si="0"/>
        <v>0</v>
      </c>
      <c r="F14" s="16"/>
      <c r="G14" s="4"/>
      <c r="H14" s="3"/>
      <c r="I14" s="3"/>
      <c r="J14" s="3"/>
    </row>
    <row r="15" spans="2:10" ht="21.95" hidden="1" customHeight="1" x14ac:dyDescent="0.2">
      <c r="B15" s="26" t="s">
        <v>8</v>
      </c>
      <c r="C15" s="31"/>
      <c r="D15" s="31"/>
      <c r="E15" s="32">
        <f t="shared" si="0"/>
        <v>0</v>
      </c>
      <c r="F15" s="16"/>
      <c r="G15" s="4"/>
      <c r="H15" s="3"/>
      <c r="I15" s="3"/>
      <c r="J15" s="3"/>
    </row>
    <row r="16" spans="2:10" ht="21.95" hidden="1" customHeight="1" x14ac:dyDescent="0.2">
      <c r="B16" s="26" t="s">
        <v>9</v>
      </c>
      <c r="C16" s="27"/>
      <c r="D16" s="27"/>
      <c r="E16" s="32">
        <f t="shared" si="0"/>
        <v>0</v>
      </c>
      <c r="F16" s="16"/>
      <c r="G16" s="4"/>
      <c r="H16" s="3"/>
      <c r="I16" s="3"/>
      <c r="J16" s="3"/>
    </row>
    <row r="17" spans="1:10" ht="21.95" hidden="1" customHeight="1" x14ac:dyDescent="0.2">
      <c r="B17" s="26" t="s">
        <v>10</v>
      </c>
      <c r="C17" s="27"/>
      <c r="D17" s="27"/>
      <c r="E17" s="29">
        <f t="shared" si="0"/>
        <v>0</v>
      </c>
      <c r="F17" s="17"/>
      <c r="G17" s="8"/>
      <c r="H17" s="8"/>
      <c r="I17" s="3"/>
      <c r="J17" s="3"/>
    </row>
    <row r="18" spans="1:10" ht="21.95" hidden="1" customHeight="1" x14ac:dyDescent="0.2">
      <c r="B18" s="26" t="s">
        <v>11</v>
      </c>
      <c r="C18" s="27"/>
      <c r="D18" s="27"/>
      <c r="E18" s="29">
        <f t="shared" si="0"/>
        <v>0</v>
      </c>
      <c r="F18" s="17"/>
      <c r="G18" s="8"/>
      <c r="H18" s="8"/>
      <c r="I18" s="3"/>
      <c r="J18" s="3"/>
    </row>
    <row r="19" spans="1:10" ht="21.95" hidden="1" customHeight="1" x14ac:dyDescent="0.2">
      <c r="B19" s="33" t="s">
        <v>14</v>
      </c>
      <c r="C19" s="28"/>
      <c r="D19" s="28"/>
      <c r="E19" s="29">
        <f>SUM(C19:D19)</f>
        <v>0</v>
      </c>
      <c r="F19" s="17"/>
      <c r="G19" s="8" t="s">
        <v>13</v>
      </c>
      <c r="H19" s="8"/>
      <c r="I19" s="3"/>
      <c r="J19" s="3"/>
    </row>
    <row r="20" spans="1:10" ht="21.95" hidden="1" customHeight="1" x14ac:dyDescent="0.2">
      <c r="B20" s="33" t="s">
        <v>16</v>
      </c>
      <c r="C20" s="28"/>
      <c r="D20" s="28"/>
      <c r="E20" s="29">
        <f>SUM(C20:D20)</f>
        <v>0</v>
      </c>
      <c r="F20" s="17"/>
      <c r="G20" s="8"/>
      <c r="H20" s="8"/>
      <c r="I20" s="3"/>
      <c r="J20" s="3"/>
    </row>
    <row r="21" spans="1:10" ht="21.95" hidden="1" customHeight="1" x14ac:dyDescent="0.2">
      <c r="B21" s="33" t="s">
        <v>17</v>
      </c>
      <c r="C21" s="28"/>
      <c r="D21" s="28"/>
      <c r="E21" s="29">
        <f>SUM(C21:D21)</f>
        <v>0</v>
      </c>
      <c r="F21" s="17"/>
      <c r="G21" s="8"/>
      <c r="H21" s="8"/>
      <c r="I21" s="3"/>
      <c r="J21" s="3"/>
    </row>
    <row r="22" spans="1:10" ht="21.95" hidden="1" customHeight="1" thickBot="1" x14ac:dyDescent="0.25">
      <c r="B22" s="33" t="s">
        <v>18</v>
      </c>
      <c r="C22" s="28"/>
      <c r="D22" s="28"/>
      <c r="E22" s="29">
        <f>SUM(C22:D22)</f>
        <v>0</v>
      </c>
      <c r="F22" s="17"/>
      <c r="G22" s="8" t="s">
        <v>13</v>
      </c>
      <c r="H22" s="8"/>
      <c r="I22" s="3"/>
      <c r="J22" s="3"/>
    </row>
    <row r="23" spans="1:10" ht="22.5" customHeight="1" thickBot="1" x14ac:dyDescent="0.25">
      <c r="B23" s="120" t="s">
        <v>4</v>
      </c>
      <c r="C23" s="121">
        <f>SUM(C11:C22)</f>
        <v>34</v>
      </c>
      <c r="D23" s="121">
        <f>SUM(D11:D22)</f>
        <v>38</v>
      </c>
      <c r="E23" s="122">
        <f>SUM(E11:E22)</f>
        <v>72</v>
      </c>
      <c r="F23" s="17"/>
      <c r="G23" s="8"/>
      <c r="H23" s="8"/>
      <c r="I23" s="3"/>
      <c r="J23" s="3"/>
    </row>
    <row r="24" spans="1:10" ht="14.25" customHeight="1" x14ac:dyDescent="0.2">
      <c r="C24" s="11"/>
      <c r="D24" s="18"/>
      <c r="E24" s="30"/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37" t="s">
        <v>21</v>
      </c>
      <c r="C27" s="10"/>
      <c r="D27" s="10"/>
      <c r="E27" s="10"/>
      <c r="F27" s="10"/>
      <c r="G27" s="5"/>
    </row>
    <row r="28" spans="1:10" x14ac:dyDescent="0.2">
      <c r="B28" s="20" t="s">
        <v>13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/>
      <c r="B30" s="10"/>
      <c r="C30" s="10"/>
      <c r="F30" s="10"/>
      <c r="G30" s="5"/>
    </row>
    <row r="31" spans="1:10" x14ac:dyDescent="0.2">
      <c r="A31" s="37"/>
      <c r="B31" s="14"/>
      <c r="C31" s="10"/>
      <c r="F31" s="10"/>
      <c r="G31" s="5"/>
    </row>
    <row r="32" spans="1:10" x14ac:dyDescent="0.2">
      <c r="A32" s="14"/>
      <c r="C32" s="10"/>
      <c r="D32" s="19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C36" s="35"/>
      <c r="D36" s="35"/>
      <c r="E36" s="10"/>
      <c r="F36" s="10"/>
      <c r="G36" s="5"/>
    </row>
    <row r="37" spans="2:7" x14ac:dyDescent="0.2">
      <c r="B37" s="35"/>
      <c r="C37" s="35"/>
      <c r="D37" s="36"/>
      <c r="E37" s="10"/>
      <c r="F37" s="10"/>
      <c r="G37" s="5"/>
    </row>
    <row r="38" spans="2:7" x14ac:dyDescent="0.2">
      <c r="B38" s="10"/>
      <c r="C38" s="19"/>
      <c r="D38" s="35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12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horizontalCentered="1"/>
  <pageMargins left="0.59055118110236227" right="0.39370078740157483" top="0.98425196850393704" bottom="0.59055118110236227" header="0" footer="0"/>
  <pageSetup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0"/>
  <sheetViews>
    <sheetView zoomScaleNormal="100" workbookViewId="0">
      <selection activeCell="G27" sqref="G27"/>
    </sheetView>
  </sheetViews>
  <sheetFormatPr baseColWidth="10" defaultRowHeight="12.75" x14ac:dyDescent="0.2"/>
  <cols>
    <col min="1" max="1" width="9.425781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1.42578125" customWidth="1"/>
    <col min="8" max="8" width="12.42578125" customWidth="1"/>
    <col min="9" max="9" width="11.42578125" customWidth="1"/>
    <col min="10" max="10" width="11.28515625" customWidth="1"/>
    <col min="11" max="11" width="10.5703125" customWidth="1"/>
    <col min="12" max="12" width="10.42578125" customWidth="1"/>
    <col min="13" max="13" width="17.140625" customWidth="1"/>
    <col min="14" max="14" width="13" customWidth="1"/>
  </cols>
  <sheetData>
    <row r="4" spans="1:17" x14ac:dyDescent="0.2">
      <c r="A4" s="138" t="s">
        <v>22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7" x14ac:dyDescent="0.2">
      <c r="A5" s="138" t="s">
        <v>55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7" ht="12.75" customHeight="1" thickBo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ht="73.5" customHeight="1" thickBot="1" x14ac:dyDescent="0.25">
      <c r="A7" s="87" t="s">
        <v>23</v>
      </c>
      <c r="B7" s="38" t="s">
        <v>56</v>
      </c>
      <c r="C7" s="38" t="s">
        <v>57</v>
      </c>
      <c r="D7" s="38" t="s">
        <v>24</v>
      </c>
      <c r="E7" s="38" t="s">
        <v>25</v>
      </c>
      <c r="F7" s="38" t="s">
        <v>26</v>
      </c>
      <c r="G7" s="38" t="s">
        <v>27</v>
      </c>
      <c r="H7" s="38" t="s">
        <v>28</v>
      </c>
      <c r="I7" s="38" t="s">
        <v>29</v>
      </c>
      <c r="J7" s="38" t="s">
        <v>30</v>
      </c>
      <c r="K7" s="39" t="s">
        <v>31</v>
      </c>
      <c r="L7" s="40" t="s">
        <v>32</v>
      </c>
      <c r="M7" s="41" t="s">
        <v>33</v>
      </c>
      <c r="N7" s="89" t="s">
        <v>34</v>
      </c>
      <c r="O7" s="42"/>
      <c r="P7" s="42"/>
    </row>
    <row r="8" spans="1:17" ht="23.1" customHeight="1" x14ac:dyDescent="0.2">
      <c r="A8" s="43" t="s">
        <v>48</v>
      </c>
      <c r="B8" s="44">
        <v>0</v>
      </c>
      <c r="C8" s="44">
        <v>28</v>
      </c>
      <c r="D8" s="44">
        <f>21+8+16+9</f>
        <v>54</v>
      </c>
      <c r="E8" s="44">
        <f>6+2+5+5</f>
        <v>18</v>
      </c>
      <c r="F8" s="44">
        <f>5+2+2+1</f>
        <v>10</v>
      </c>
      <c r="G8" s="144">
        <f>6171.43+3428.57+7714.28</f>
        <v>17314.28</v>
      </c>
      <c r="H8" s="144">
        <f>43999.99+15542.86+20057.18+13942.86</f>
        <v>93542.89</v>
      </c>
      <c r="I8" s="45">
        <v>2285.71</v>
      </c>
      <c r="J8" s="144">
        <f>1142.86*5</f>
        <v>5714.2999999999993</v>
      </c>
      <c r="K8" s="145">
        <f>163.27*5-0.03+163.27+163.27+1142.86</f>
        <v>2285.7200000000003</v>
      </c>
      <c r="L8" s="146">
        <v>0</v>
      </c>
      <c r="M8" s="46">
        <v>0</v>
      </c>
      <c r="N8" s="126">
        <f t="shared" ref="N8:N19" si="0">SUM(G8:L8)</f>
        <v>121142.90000000001</v>
      </c>
    </row>
    <row r="9" spans="1:17" ht="23.1" customHeight="1" x14ac:dyDescent="0.2">
      <c r="A9" s="47" t="s">
        <v>49</v>
      </c>
      <c r="B9" s="48">
        <f>3+8</f>
        <v>11</v>
      </c>
      <c r="C9" s="48">
        <f>5+5+2+1+4</f>
        <v>17</v>
      </c>
      <c r="D9" s="48">
        <f>14+20+4+17+13</f>
        <v>68</v>
      </c>
      <c r="E9" s="48">
        <f>3+5+1+6</f>
        <v>15</v>
      </c>
      <c r="F9" s="48">
        <f>2+2+9</f>
        <v>13</v>
      </c>
      <c r="G9" s="49">
        <f>13714.28+6857.14+3428.57+8914.29</f>
        <v>32914.28</v>
      </c>
      <c r="H9" s="49">
        <f>14857.15+11817.13+11428.57+13523.78+18342.84</f>
        <v>69969.47</v>
      </c>
      <c r="I9" s="50">
        <v>0</v>
      </c>
      <c r="J9" s="49">
        <f>1142.86*8</f>
        <v>9142.8799999999992</v>
      </c>
      <c r="K9" s="51">
        <f>571.43+285.72+285.72+285.7+285.72+380.96+380.95+380.95+380.96+380.96+380.95+380.95+914.29+1142.86+1142.86+1142.86</f>
        <v>8723.8399999999983</v>
      </c>
      <c r="L9" s="52">
        <v>0</v>
      </c>
      <c r="M9" s="53">
        <v>0</v>
      </c>
      <c r="N9" s="127">
        <f t="shared" si="0"/>
        <v>120750.47</v>
      </c>
    </row>
    <row r="10" spans="1:17" ht="23.1" customHeight="1" thickBot="1" x14ac:dyDescent="0.25">
      <c r="A10" s="47" t="s">
        <v>50</v>
      </c>
      <c r="B10" s="48">
        <f>4+2+5+5</f>
        <v>16</v>
      </c>
      <c r="C10" s="48">
        <f>2+2+1</f>
        <v>5</v>
      </c>
      <c r="D10" s="48">
        <f>12+11+13+11</f>
        <v>47</v>
      </c>
      <c r="E10" s="48">
        <f>4+3+7+3</f>
        <v>17</v>
      </c>
      <c r="F10" s="48">
        <f>1+3</f>
        <v>4</v>
      </c>
      <c r="G10" s="49">
        <f>3428.57+4457.14+2571.43+8571.42</f>
        <v>19028.560000000001</v>
      </c>
      <c r="H10" s="49">
        <f>15346.74+11931.43+10380.92+18297.13</f>
        <v>55956.22</v>
      </c>
      <c r="I10" s="50">
        <v>1142.8599999999999</v>
      </c>
      <c r="J10" s="147">
        <f>11*1142.86</f>
        <v>12571.46</v>
      </c>
      <c r="K10" s="51">
        <f>142.85+142.86+142.86+142.86+571.43+285.72+285.72+285.7+285.7+285.72+285.72+285.72+1142.86+380.96</f>
        <v>4666.68</v>
      </c>
      <c r="L10" s="52">
        <v>0</v>
      </c>
      <c r="M10" s="53">
        <v>0</v>
      </c>
      <c r="N10" s="127">
        <f>SUM(G10:M10)</f>
        <v>93365.78</v>
      </c>
      <c r="O10" s="54"/>
      <c r="P10" s="54"/>
      <c r="Q10" s="54"/>
    </row>
    <row r="11" spans="1:17" ht="23.1" hidden="1" customHeight="1" x14ac:dyDescent="0.2">
      <c r="A11" s="47" t="s">
        <v>35</v>
      </c>
      <c r="B11" s="48"/>
      <c r="C11" s="48"/>
      <c r="D11" s="48"/>
      <c r="E11" s="48"/>
      <c r="F11" s="48"/>
      <c r="G11" s="123"/>
      <c r="H11" s="123"/>
      <c r="I11" s="50"/>
      <c r="J11" s="123"/>
      <c r="K11" s="124"/>
      <c r="L11" s="125"/>
      <c r="M11" s="53"/>
      <c r="N11" s="127">
        <f t="shared" si="0"/>
        <v>0</v>
      </c>
    </row>
    <row r="12" spans="1:17" ht="23.1" hidden="1" customHeight="1" x14ac:dyDescent="0.2">
      <c r="A12" s="47" t="s">
        <v>36</v>
      </c>
      <c r="B12" s="48"/>
      <c r="C12" s="36"/>
      <c r="D12" s="48"/>
      <c r="E12" s="48"/>
      <c r="F12" s="48"/>
      <c r="G12" s="123"/>
      <c r="H12" s="123"/>
      <c r="I12" s="50"/>
      <c r="J12" s="123"/>
      <c r="K12" s="124"/>
      <c r="L12" s="125"/>
      <c r="M12" s="53"/>
      <c r="N12" s="127">
        <f t="shared" si="0"/>
        <v>0</v>
      </c>
    </row>
    <row r="13" spans="1:17" ht="23.1" hidden="1" customHeight="1" x14ac:dyDescent="0.2">
      <c r="A13" s="47" t="s">
        <v>37</v>
      </c>
      <c r="B13" s="48"/>
      <c r="C13" s="48"/>
      <c r="D13" s="48"/>
      <c r="E13" s="48"/>
      <c r="F13" s="48"/>
      <c r="G13" s="123"/>
      <c r="H13" s="123"/>
      <c r="I13" s="50"/>
      <c r="J13" s="123"/>
      <c r="K13" s="124"/>
      <c r="L13" s="125"/>
      <c r="M13" s="53"/>
      <c r="N13" s="127">
        <f t="shared" si="0"/>
        <v>0</v>
      </c>
    </row>
    <row r="14" spans="1:17" ht="23.1" hidden="1" customHeight="1" x14ac:dyDescent="0.2">
      <c r="A14" s="47" t="s">
        <v>38</v>
      </c>
      <c r="B14" s="48"/>
      <c r="C14" s="48"/>
      <c r="D14" s="48"/>
      <c r="E14" s="48"/>
      <c r="F14" s="48"/>
      <c r="G14" s="49"/>
      <c r="H14" s="49"/>
      <c r="I14" s="50"/>
      <c r="J14" s="49"/>
      <c r="K14" s="51"/>
      <c r="L14" s="52"/>
      <c r="M14" s="53"/>
      <c r="N14" s="127">
        <f t="shared" si="0"/>
        <v>0</v>
      </c>
    </row>
    <row r="15" spans="1:17" ht="23.1" hidden="1" customHeight="1" x14ac:dyDescent="0.2">
      <c r="A15" s="47" t="s">
        <v>39</v>
      </c>
      <c r="B15" s="48"/>
      <c r="C15" s="48"/>
      <c r="D15" s="48"/>
      <c r="E15" s="48"/>
      <c r="F15" s="48"/>
      <c r="G15" s="49"/>
      <c r="H15" s="49"/>
      <c r="I15" s="50"/>
      <c r="J15" s="49"/>
      <c r="K15" s="51"/>
      <c r="L15" s="52"/>
      <c r="M15" s="53"/>
      <c r="N15" s="127">
        <f t="shared" si="0"/>
        <v>0</v>
      </c>
    </row>
    <row r="16" spans="1:17" ht="23.1" hidden="1" customHeight="1" x14ac:dyDescent="0.2">
      <c r="A16" s="55" t="s">
        <v>51</v>
      </c>
      <c r="B16" s="56"/>
      <c r="C16" s="57"/>
      <c r="D16" s="56"/>
      <c r="E16" s="56"/>
      <c r="F16" s="56"/>
      <c r="G16" s="58"/>
      <c r="H16" s="58"/>
      <c r="I16" s="59"/>
      <c r="J16" s="58"/>
      <c r="K16" s="60"/>
      <c r="L16" s="52"/>
      <c r="M16" s="53"/>
      <c r="N16" s="127">
        <f t="shared" si="0"/>
        <v>0</v>
      </c>
    </row>
    <row r="17" spans="1:16" ht="23.1" hidden="1" customHeight="1" x14ac:dyDescent="0.2">
      <c r="A17" s="61" t="s">
        <v>40</v>
      </c>
      <c r="B17" s="62"/>
      <c r="C17" s="63"/>
      <c r="D17" s="63"/>
      <c r="E17" s="63"/>
      <c r="F17" s="63"/>
      <c r="G17" s="64"/>
      <c r="H17" s="64"/>
      <c r="I17" s="65"/>
      <c r="J17" s="64"/>
      <c r="K17" s="66"/>
      <c r="L17" s="52"/>
      <c r="M17" s="53"/>
      <c r="N17" s="127">
        <f t="shared" si="0"/>
        <v>0</v>
      </c>
    </row>
    <row r="18" spans="1:16" ht="23.1" hidden="1" customHeight="1" x14ac:dyDescent="0.2">
      <c r="A18" s="67" t="s">
        <v>52</v>
      </c>
      <c r="B18" s="68"/>
      <c r="C18" s="68"/>
      <c r="D18" s="68"/>
      <c r="E18" s="68"/>
      <c r="F18" s="68"/>
      <c r="G18" s="69"/>
      <c r="H18" s="69"/>
      <c r="I18" s="70"/>
      <c r="J18" s="69"/>
      <c r="K18" s="69"/>
      <c r="L18" s="52"/>
      <c r="M18" s="53"/>
      <c r="N18" s="127">
        <f t="shared" si="0"/>
        <v>0</v>
      </c>
      <c r="O18" s="71"/>
    </row>
    <row r="19" spans="1:16" ht="23.1" hidden="1" customHeight="1" thickBot="1" x14ac:dyDescent="0.25">
      <c r="A19" s="67" t="s">
        <v>53</v>
      </c>
      <c r="B19" s="72"/>
      <c r="C19" s="72"/>
      <c r="D19" s="72"/>
      <c r="E19" s="72"/>
      <c r="F19" s="72"/>
      <c r="G19" s="66"/>
      <c r="H19" s="66"/>
      <c r="I19" s="73"/>
      <c r="J19" s="66"/>
      <c r="K19" s="66"/>
      <c r="L19" s="64"/>
      <c r="M19" s="88"/>
      <c r="N19" s="128">
        <f t="shared" si="0"/>
        <v>0</v>
      </c>
      <c r="O19" s="71"/>
    </row>
    <row r="20" spans="1:16" ht="23.1" customHeight="1" thickBot="1" x14ac:dyDescent="0.25">
      <c r="A20" s="92" t="s">
        <v>0</v>
      </c>
      <c r="B20" s="93">
        <f t="shared" ref="B20:L20" si="1">SUM(B8:B19)</f>
        <v>27</v>
      </c>
      <c r="C20" s="93">
        <f t="shared" si="1"/>
        <v>50</v>
      </c>
      <c r="D20" s="93">
        <f t="shared" si="1"/>
        <v>169</v>
      </c>
      <c r="E20" s="93">
        <f t="shared" si="1"/>
        <v>50</v>
      </c>
      <c r="F20" s="93">
        <f t="shared" si="1"/>
        <v>27</v>
      </c>
      <c r="G20" s="90">
        <f t="shared" si="1"/>
        <v>69257.119999999995</v>
      </c>
      <c r="H20" s="90">
        <f t="shared" si="1"/>
        <v>219468.58</v>
      </c>
      <c r="I20" s="94">
        <f t="shared" si="1"/>
        <v>3428.5699999999997</v>
      </c>
      <c r="J20" s="90">
        <f t="shared" si="1"/>
        <v>27428.639999999999</v>
      </c>
      <c r="K20" s="90">
        <f t="shared" si="1"/>
        <v>15676.239999999998</v>
      </c>
      <c r="L20" s="90">
        <f t="shared" si="1"/>
        <v>0</v>
      </c>
      <c r="M20" s="91">
        <f>SUM(M8:M19)</f>
        <v>0</v>
      </c>
      <c r="N20" s="95">
        <f>SUM(N8:N19)</f>
        <v>335259.15000000002</v>
      </c>
    </row>
    <row r="21" spans="1:16" ht="13.5" customHeight="1" x14ac:dyDescent="0.2">
      <c r="A21" s="74"/>
      <c r="B21" s="37"/>
      <c r="C21" s="37"/>
      <c r="D21" s="37"/>
      <c r="E21" s="37"/>
      <c r="F21" s="37"/>
      <c r="G21" s="37"/>
      <c r="H21" s="75"/>
      <c r="I21" s="18"/>
      <c r="J21" s="35"/>
      <c r="K21" s="35"/>
      <c r="L21" s="35"/>
      <c r="M21" s="35"/>
      <c r="N21" s="30"/>
      <c r="O21" s="5"/>
      <c r="P21" s="37" t="s">
        <v>13</v>
      </c>
    </row>
    <row r="22" spans="1:16" x14ac:dyDescent="0.2">
      <c r="A22" s="20"/>
      <c r="B22" s="35"/>
      <c r="C22" s="76"/>
      <c r="D22" s="76"/>
      <c r="E22" s="76"/>
      <c r="F22" s="76"/>
      <c r="G22" s="35"/>
      <c r="H22" s="76"/>
      <c r="I22" s="35"/>
      <c r="J22" s="35"/>
      <c r="K22" s="35"/>
      <c r="L22" s="35"/>
      <c r="M22" s="35"/>
      <c r="N22" s="77"/>
      <c r="O22" s="78"/>
    </row>
    <row r="23" spans="1:16" x14ac:dyDescent="0.2">
      <c r="A23" s="20"/>
      <c r="B23" s="35"/>
      <c r="C23" s="76"/>
      <c r="D23" s="76"/>
      <c r="E23" s="76"/>
      <c r="F23" s="76"/>
      <c r="G23" s="35"/>
      <c r="H23" s="76"/>
      <c r="I23" s="35"/>
      <c r="J23" s="35"/>
      <c r="K23" s="35"/>
      <c r="L23" s="35"/>
      <c r="M23" s="35"/>
      <c r="N23" s="77"/>
      <c r="O23" s="78"/>
    </row>
    <row r="24" spans="1:16" x14ac:dyDescent="0.2">
      <c r="A24" s="20"/>
      <c r="B24" s="37" t="s">
        <v>21</v>
      </c>
      <c r="C24" s="76"/>
      <c r="D24" s="76"/>
      <c r="E24" s="76"/>
      <c r="F24" s="76"/>
      <c r="G24" s="35"/>
      <c r="H24" s="76"/>
      <c r="I24" s="35"/>
      <c r="J24" s="35"/>
      <c r="K24" s="35"/>
      <c r="L24" s="35"/>
      <c r="M24" s="35"/>
      <c r="N24" s="77"/>
      <c r="O24" s="78"/>
    </row>
    <row r="25" spans="1:16" x14ac:dyDescent="0.2">
      <c r="A25" s="20"/>
      <c r="B25" s="35"/>
      <c r="C25" s="76"/>
      <c r="D25" s="76"/>
      <c r="E25" s="76"/>
      <c r="F25" s="76"/>
      <c r="G25" s="35"/>
      <c r="H25" s="76"/>
      <c r="I25" s="35"/>
      <c r="J25" s="35"/>
      <c r="K25" s="35"/>
      <c r="L25" s="35"/>
      <c r="M25" s="35"/>
      <c r="N25" s="79"/>
      <c r="O25" s="80"/>
    </row>
    <row r="26" spans="1:16" x14ac:dyDescent="0.2">
      <c r="A26" s="20"/>
      <c r="B26" s="19"/>
      <c r="C26" s="20"/>
      <c r="D26" s="20"/>
      <c r="E26" s="20"/>
      <c r="F26" s="20"/>
      <c r="G26" s="19"/>
      <c r="H26" s="20"/>
      <c r="I26" s="19"/>
      <c r="J26" s="19"/>
      <c r="K26" s="19"/>
      <c r="L26" s="19"/>
      <c r="M26" s="19"/>
      <c r="N26" s="79"/>
      <c r="O26" s="5"/>
    </row>
    <row r="27" spans="1:16" x14ac:dyDescent="0.2">
      <c r="A27" s="20"/>
      <c r="B27" s="19"/>
      <c r="C27" s="20"/>
      <c r="D27" s="20"/>
      <c r="E27" s="20"/>
      <c r="F27" s="20"/>
      <c r="G27" s="19"/>
      <c r="H27" s="13"/>
      <c r="N27" s="81"/>
      <c r="O27" s="5"/>
    </row>
    <row r="28" spans="1:16" x14ac:dyDescent="0.2">
      <c r="A28" s="20"/>
      <c r="B28" s="35"/>
      <c r="C28" s="13"/>
      <c r="D28" s="13"/>
      <c r="E28" s="13"/>
      <c r="F28" s="13"/>
      <c r="G28" s="37"/>
      <c r="H28" s="13"/>
      <c r="N28" s="81"/>
      <c r="O28" s="5"/>
    </row>
    <row r="29" spans="1:16" x14ac:dyDescent="0.2">
      <c r="A29" s="20"/>
      <c r="B29" s="35"/>
      <c r="C29" s="76"/>
      <c r="D29" s="76"/>
      <c r="E29" s="76"/>
      <c r="F29" s="76"/>
      <c r="G29" s="35"/>
      <c r="H29" s="76"/>
      <c r="I29" s="35"/>
      <c r="J29" s="35"/>
      <c r="K29" s="35"/>
      <c r="N29" s="81"/>
      <c r="O29" s="5"/>
    </row>
    <row r="30" spans="1:16" x14ac:dyDescent="0.2">
      <c r="A30" s="20"/>
      <c r="B30" s="35"/>
      <c r="C30" s="13"/>
      <c r="D30" s="13"/>
      <c r="E30" s="13"/>
      <c r="F30" s="13"/>
      <c r="G30" s="37"/>
      <c r="H30" s="13"/>
      <c r="N30" s="81"/>
      <c r="O30" s="5"/>
    </row>
    <row r="31" spans="1:16" x14ac:dyDescent="0.2">
      <c r="A31" s="20"/>
      <c r="B31" s="35"/>
      <c r="C31" s="13"/>
      <c r="D31" s="13"/>
      <c r="E31" s="13"/>
      <c r="F31" s="13"/>
      <c r="G31" s="37"/>
      <c r="H31" s="13"/>
      <c r="N31" s="81"/>
      <c r="O31" s="5"/>
    </row>
    <row r="32" spans="1:16" x14ac:dyDescent="0.2">
      <c r="A32" s="20"/>
      <c r="B32" s="37"/>
      <c r="C32" s="13"/>
      <c r="D32" s="13"/>
      <c r="E32" s="13"/>
      <c r="F32" s="13"/>
      <c r="G32" s="37"/>
      <c r="H32" s="13"/>
      <c r="N32" s="81"/>
      <c r="O32" s="5"/>
    </row>
    <row r="33" spans="1:17" x14ac:dyDescent="0.2">
      <c r="A33" s="37"/>
      <c r="E33" s="82"/>
      <c r="J33" s="37"/>
      <c r="K33" s="37"/>
      <c r="L33" s="37"/>
      <c r="M33" s="37"/>
      <c r="N33" s="37"/>
      <c r="Q33" s="37"/>
    </row>
    <row r="34" spans="1:17" x14ac:dyDescent="0.2">
      <c r="A34" s="83"/>
      <c r="B34" s="84"/>
      <c r="C34" s="37"/>
      <c r="D34" s="37"/>
      <c r="E34" s="85"/>
      <c r="J34" s="37"/>
      <c r="K34" s="37"/>
    </row>
    <row r="35" spans="1:17" x14ac:dyDescent="0.2">
      <c r="A35" s="75"/>
      <c r="B35" s="35"/>
      <c r="C35" s="35"/>
      <c r="D35" s="35"/>
      <c r="E35" s="85"/>
      <c r="F35" s="35"/>
      <c r="G35" s="35"/>
      <c r="H35" s="35"/>
      <c r="J35" s="35"/>
      <c r="K35" s="35"/>
      <c r="L35" s="35"/>
      <c r="M35" s="35"/>
      <c r="N35" s="35"/>
    </row>
    <row r="36" spans="1:17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6"/>
    </row>
    <row r="37" spans="1:17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6"/>
    </row>
    <row r="38" spans="1:17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</row>
    <row r="39" spans="1:17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1" spans="1:17" x14ac:dyDescent="0.2">
      <c r="A41" s="85"/>
      <c r="F41" s="37"/>
      <c r="G41" s="5"/>
    </row>
    <row r="42" spans="1:17" x14ac:dyDescent="0.2">
      <c r="F42" s="35"/>
      <c r="G42" s="78"/>
      <c r="L42" s="35"/>
      <c r="M42" s="35"/>
      <c r="N42" s="35"/>
    </row>
    <row r="45" spans="1:17" x14ac:dyDescent="0.2">
      <c r="O45" s="35"/>
    </row>
    <row r="46" spans="1:17" x14ac:dyDescent="0.2">
      <c r="B46" s="75"/>
      <c r="C46" s="35"/>
      <c r="D46" s="35"/>
      <c r="E46" s="35"/>
      <c r="F46" s="35"/>
      <c r="J46" s="35"/>
      <c r="K46" s="35"/>
      <c r="L46" s="35"/>
      <c r="M46" s="35"/>
      <c r="N46" s="35"/>
      <c r="O46" s="35"/>
    </row>
    <row r="48" spans="1:17" x14ac:dyDescent="0.2">
      <c r="B48" s="37"/>
    </row>
    <row r="49" spans="2:2" x14ac:dyDescent="0.2">
      <c r="B49" s="37"/>
    </row>
    <row r="50" spans="2:2" x14ac:dyDescent="0.2">
      <c r="B50" s="37"/>
    </row>
  </sheetData>
  <mergeCells count="2">
    <mergeCell ref="A4:N4"/>
    <mergeCell ref="A5:N5"/>
  </mergeCells>
  <printOptions horizontalCentered="1"/>
  <pageMargins left="0.39370078740157483" right="0.39370078740157483" top="1.1811023622047245" bottom="0.39370078740157483" header="0" footer="0"/>
  <pageSetup scale="90" orientation="landscape" r:id="rId1"/>
  <headerFooter alignWithMargins="0"/>
  <ignoredErrors>
    <ignoredError sqref="N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D28" sqref="D28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96"/>
    </row>
    <row r="4" spans="2:5" x14ac:dyDescent="0.2">
      <c r="B4" s="1"/>
      <c r="C4" s="1"/>
      <c r="D4" s="1"/>
    </row>
    <row r="5" spans="2:5" ht="20.100000000000001" customHeight="1" x14ac:dyDescent="0.2">
      <c r="B5" s="139" t="s">
        <v>41</v>
      </c>
      <c r="C5" s="139"/>
      <c r="D5" s="139"/>
      <c r="E5" s="139"/>
    </row>
    <row r="6" spans="2:5" ht="20.100000000000001" customHeight="1" x14ac:dyDescent="0.2">
      <c r="B6" s="139" t="s">
        <v>58</v>
      </c>
      <c r="C6" s="139"/>
      <c r="D6" s="139"/>
      <c r="E6" s="139"/>
    </row>
    <row r="7" spans="2:5" x14ac:dyDescent="0.2">
      <c r="B7" s="97"/>
      <c r="C7" s="37"/>
      <c r="D7" s="37"/>
      <c r="E7" s="37"/>
    </row>
    <row r="8" spans="2:5" ht="21.95" customHeight="1" x14ac:dyDescent="0.2">
      <c r="B8" s="98"/>
      <c r="C8" s="140" t="s">
        <v>54</v>
      </c>
      <c r="D8" s="141"/>
      <c r="E8" s="142"/>
    </row>
    <row r="9" spans="2:5" ht="27" x14ac:dyDescent="0.2">
      <c r="B9" s="111" t="s">
        <v>20</v>
      </c>
      <c r="C9" s="112" t="s">
        <v>42</v>
      </c>
      <c r="D9" s="113" t="s">
        <v>43</v>
      </c>
      <c r="E9" s="114" t="s">
        <v>44</v>
      </c>
    </row>
    <row r="10" spans="2:5" ht="20.100000000000001" customHeight="1" x14ac:dyDescent="0.2">
      <c r="B10" s="99" t="s">
        <v>3</v>
      </c>
      <c r="C10" s="100">
        <f>41+34+50+16</f>
        <v>141</v>
      </c>
      <c r="D10" s="148">
        <f>13.44+26.59+9.43</f>
        <v>49.46</v>
      </c>
      <c r="E10" s="102">
        <f>17152.53+24086.21+32277.54+41122.54</f>
        <v>114638.82</v>
      </c>
    </row>
    <row r="11" spans="2:5" ht="20.100000000000001" customHeight="1" x14ac:dyDescent="0.2">
      <c r="B11" s="99" t="s">
        <v>5</v>
      </c>
      <c r="C11" s="100">
        <f>30+18+16+19</f>
        <v>83</v>
      </c>
      <c r="D11" s="149">
        <f>31.24+9.19+14.61+2.45</f>
        <v>57.49</v>
      </c>
      <c r="E11" s="103">
        <f>28311.86+10165.97+13565.84+19440.27</f>
        <v>71483.94</v>
      </c>
    </row>
    <row r="12" spans="2:5" ht="20.100000000000001" customHeight="1" x14ac:dyDescent="0.2">
      <c r="B12" s="99" t="s">
        <v>6</v>
      </c>
      <c r="C12" s="100">
        <f>9+36+32+45</f>
        <v>122</v>
      </c>
      <c r="D12" s="150">
        <f>7.5+15.55+38.29+29.77</f>
        <v>91.11</v>
      </c>
      <c r="E12" s="103">
        <f>6612.18+21425.35+25753.61+45139.23</f>
        <v>98930.37</v>
      </c>
    </row>
    <row r="13" spans="2:5" ht="20.100000000000001" hidden="1" customHeight="1" x14ac:dyDescent="0.2">
      <c r="B13" s="99" t="s">
        <v>7</v>
      </c>
      <c r="C13" s="104"/>
      <c r="D13" s="105"/>
      <c r="E13" s="103"/>
    </row>
    <row r="14" spans="2:5" ht="20.100000000000001" hidden="1" customHeight="1" x14ac:dyDescent="0.2">
      <c r="B14" s="99" t="s">
        <v>8</v>
      </c>
      <c r="C14" s="100"/>
      <c r="D14" s="103"/>
      <c r="E14" s="103"/>
    </row>
    <row r="15" spans="2:5" ht="20.100000000000001" hidden="1" customHeight="1" x14ac:dyDescent="0.2">
      <c r="B15" s="99" t="s">
        <v>9</v>
      </c>
      <c r="C15" s="100"/>
      <c r="D15" s="107"/>
      <c r="E15" s="103"/>
    </row>
    <row r="16" spans="2:5" ht="20.100000000000001" hidden="1" customHeight="1" x14ac:dyDescent="0.2">
      <c r="B16" s="99" t="s">
        <v>10</v>
      </c>
      <c r="C16" s="100"/>
      <c r="D16" s="131"/>
      <c r="E16" s="103"/>
    </row>
    <row r="17" spans="2:5" ht="20.100000000000001" hidden="1" customHeight="1" x14ac:dyDescent="0.2">
      <c r="B17" s="99" t="s">
        <v>11</v>
      </c>
      <c r="C17" s="106"/>
      <c r="D17" s="131"/>
      <c r="E17" s="103"/>
    </row>
    <row r="18" spans="2:5" ht="20.100000000000001" hidden="1" customHeight="1" x14ac:dyDescent="0.2">
      <c r="B18" s="99" t="s">
        <v>14</v>
      </c>
      <c r="C18" s="106"/>
      <c r="D18" s="131"/>
      <c r="E18" s="103"/>
    </row>
    <row r="19" spans="2:5" ht="20.100000000000001" hidden="1" customHeight="1" x14ac:dyDescent="0.2">
      <c r="B19" s="99" t="s">
        <v>16</v>
      </c>
      <c r="C19" s="106"/>
      <c r="D19" s="103"/>
      <c r="E19" s="103"/>
    </row>
    <row r="20" spans="2:5" ht="20.100000000000001" hidden="1" customHeight="1" x14ac:dyDescent="0.2">
      <c r="B20" s="99" t="s">
        <v>17</v>
      </c>
      <c r="C20" s="106"/>
      <c r="D20" s="107"/>
      <c r="E20" s="103"/>
    </row>
    <row r="21" spans="2:5" ht="20.100000000000001" hidden="1" customHeight="1" x14ac:dyDescent="0.2">
      <c r="B21" s="99" t="s">
        <v>18</v>
      </c>
      <c r="C21" s="106"/>
      <c r="D21" s="103"/>
      <c r="E21" s="103"/>
    </row>
    <row r="22" spans="2:5" ht="20.100000000000001" customHeight="1" x14ac:dyDescent="0.2">
      <c r="B22" s="108" t="s">
        <v>0</v>
      </c>
      <c r="C22" s="109">
        <f>SUM(C10:C21)</f>
        <v>346</v>
      </c>
      <c r="D22" s="110">
        <f>SUM(D10:D21)</f>
        <v>198.06</v>
      </c>
      <c r="E22" s="110">
        <f>SUM(E10:E21)</f>
        <v>285053.13</v>
      </c>
    </row>
    <row r="23" spans="2:5" x14ac:dyDescent="0.2">
      <c r="B23" s="74"/>
      <c r="C23" s="37"/>
      <c r="D23" s="37"/>
      <c r="E23" s="30"/>
    </row>
    <row r="24" spans="2:5" x14ac:dyDescent="0.2">
      <c r="B24" s="37"/>
      <c r="C24" s="37"/>
      <c r="D24" s="37"/>
      <c r="E24" s="37"/>
    </row>
    <row r="25" spans="2:5" x14ac:dyDescent="0.2">
      <c r="B25" s="37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D13" sqref="D13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96"/>
    </row>
    <row r="4" spans="2:5" x14ac:dyDescent="0.2">
      <c r="B4" s="1"/>
      <c r="C4" s="1"/>
      <c r="D4" s="1"/>
    </row>
    <row r="5" spans="2:5" ht="20.100000000000001" customHeight="1" x14ac:dyDescent="0.2">
      <c r="B5" s="139" t="s">
        <v>45</v>
      </c>
      <c r="C5" s="139"/>
      <c r="D5" s="139"/>
      <c r="E5" s="139"/>
    </row>
    <row r="6" spans="2:5" ht="20.100000000000001" customHeight="1" x14ac:dyDescent="0.2">
      <c r="B6" s="139" t="s">
        <v>59</v>
      </c>
      <c r="C6" s="139"/>
      <c r="D6" s="139"/>
      <c r="E6" s="139"/>
    </row>
    <row r="7" spans="2:5" x14ac:dyDescent="0.2">
      <c r="B7" s="97"/>
      <c r="C7" s="37"/>
      <c r="D7" s="37"/>
      <c r="E7" s="37"/>
    </row>
    <row r="8" spans="2:5" ht="30" customHeight="1" x14ac:dyDescent="0.2">
      <c r="B8" s="98"/>
      <c r="C8" s="140" t="s">
        <v>54</v>
      </c>
      <c r="D8" s="141"/>
      <c r="E8" s="142"/>
    </row>
    <row r="9" spans="2:5" ht="30" customHeight="1" x14ac:dyDescent="0.2">
      <c r="B9" s="111" t="s">
        <v>20</v>
      </c>
      <c r="C9" s="113" t="s">
        <v>46</v>
      </c>
      <c r="D9" s="113" t="s">
        <v>43</v>
      </c>
      <c r="E9" s="116" t="s">
        <v>47</v>
      </c>
    </row>
    <row r="10" spans="2:5" ht="20.100000000000001" customHeight="1" x14ac:dyDescent="0.2">
      <c r="B10" s="99" t="s">
        <v>3</v>
      </c>
      <c r="C10" s="104">
        <f>16+11+18+6</f>
        <v>51</v>
      </c>
      <c r="D10" s="115">
        <f>113.65+48.47+180.95+45.57</f>
        <v>388.64</v>
      </c>
      <c r="E10" s="101">
        <f>22172.08+15380.13+34676.22+9097.3</f>
        <v>81325.73</v>
      </c>
    </row>
    <row r="11" spans="2:5" ht="20.100000000000001" customHeight="1" x14ac:dyDescent="0.2">
      <c r="B11" s="99" t="s">
        <v>5</v>
      </c>
      <c r="C11" s="104">
        <f>36+3+6+7</f>
        <v>52</v>
      </c>
      <c r="D11" s="105">
        <f>33.88+41.13+11.73+325.31</f>
        <v>412.05</v>
      </c>
      <c r="E11" s="103">
        <f>62531.9+2273.99+7958.88+6823.28</f>
        <v>79588.05</v>
      </c>
    </row>
    <row r="12" spans="2:5" ht="20.100000000000001" customHeight="1" x14ac:dyDescent="0.2">
      <c r="B12" s="99" t="s">
        <v>6</v>
      </c>
      <c r="C12" s="104">
        <f>3+8+8+26</f>
        <v>45</v>
      </c>
      <c r="D12" s="105">
        <f>19.61+57.14+40.74+170.23</f>
        <v>287.72000000000003</v>
      </c>
      <c r="E12" s="103">
        <f>3980.4+16514.3+8530.71+34686.97</f>
        <v>63712.380000000005</v>
      </c>
    </row>
    <row r="13" spans="2:5" ht="20.100000000000001" customHeight="1" x14ac:dyDescent="0.2">
      <c r="B13" s="99" t="s">
        <v>7</v>
      </c>
      <c r="C13" s="104"/>
      <c r="D13" s="105"/>
      <c r="E13" s="103"/>
    </row>
    <row r="14" spans="2:5" ht="20.100000000000001" customHeight="1" x14ac:dyDescent="0.2">
      <c r="B14" s="99" t="s">
        <v>8</v>
      </c>
      <c r="C14" s="104"/>
      <c r="D14" s="129"/>
      <c r="E14" s="105"/>
    </row>
    <row r="15" spans="2:5" ht="20.100000000000001" customHeight="1" x14ac:dyDescent="0.2">
      <c r="B15" s="99" t="s">
        <v>9</v>
      </c>
      <c r="C15" s="104"/>
      <c r="D15" s="130"/>
      <c r="E15" s="105"/>
    </row>
    <row r="16" spans="2:5" ht="20.100000000000001" customHeight="1" x14ac:dyDescent="0.2">
      <c r="B16" s="99" t="s">
        <v>10</v>
      </c>
      <c r="C16" s="104"/>
      <c r="D16" s="132"/>
      <c r="E16" s="105"/>
    </row>
    <row r="17" spans="2:5" ht="20.100000000000001" customHeight="1" x14ac:dyDescent="0.2">
      <c r="B17" s="99" t="s">
        <v>11</v>
      </c>
      <c r="C17" s="133"/>
      <c r="D17" s="105"/>
      <c r="E17" s="103"/>
    </row>
    <row r="18" spans="2:5" ht="20.100000000000001" customHeight="1" x14ac:dyDescent="0.2">
      <c r="B18" s="99" t="s">
        <v>14</v>
      </c>
      <c r="C18" s="133"/>
      <c r="D18" s="134"/>
      <c r="E18" s="135"/>
    </row>
    <row r="19" spans="2:5" ht="20.100000000000001" customHeight="1" x14ac:dyDescent="0.2">
      <c r="B19" s="99" t="s">
        <v>16</v>
      </c>
      <c r="C19" s="106"/>
      <c r="D19" s="103"/>
      <c r="E19" s="103"/>
    </row>
    <row r="20" spans="2:5" ht="20.100000000000001" customHeight="1" x14ac:dyDescent="0.2">
      <c r="B20" s="99" t="s">
        <v>17</v>
      </c>
      <c r="C20" s="106"/>
      <c r="D20" s="107"/>
      <c r="E20" s="103"/>
    </row>
    <row r="21" spans="2:5" ht="20.100000000000001" customHeight="1" x14ac:dyDescent="0.2">
      <c r="B21" s="99" t="s">
        <v>18</v>
      </c>
      <c r="C21" s="106"/>
      <c r="D21" s="103"/>
      <c r="E21" s="103"/>
    </row>
    <row r="22" spans="2:5" ht="20.100000000000001" customHeight="1" x14ac:dyDescent="0.2">
      <c r="B22" s="108" t="s">
        <v>0</v>
      </c>
      <c r="C22" s="109">
        <f>SUM(C10:C21)</f>
        <v>148</v>
      </c>
      <c r="D22" s="110">
        <f>SUM(D10:D21)</f>
        <v>1088.4100000000001</v>
      </c>
      <c r="E22" s="110">
        <f>SUM(E10:E21)</f>
        <v>224626.16</v>
      </c>
    </row>
    <row r="23" spans="2:5" x14ac:dyDescent="0.2">
      <c r="B23" s="74"/>
      <c r="C23" s="37"/>
      <c r="D23" s="37"/>
      <c r="E23" s="30"/>
    </row>
    <row r="24" spans="2:5" x14ac:dyDescent="0.2">
      <c r="B24" s="37"/>
      <c r="C24" s="37"/>
      <c r="D24" s="37"/>
      <c r="E24" s="37"/>
    </row>
    <row r="25" spans="2:5" x14ac:dyDescent="0.2">
      <c r="B25" s="37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FALLECIDOS POR SEXO 2015 </vt:lpstr>
      <vt:lpstr>SEGUROS PAGADOS AÑO 2015</vt:lpstr>
      <vt:lpstr>Valores de Rescate pagados 2015</vt:lpstr>
      <vt:lpstr>Pago SVD Venc. de póliza 2015</vt:lpstr>
      <vt:lpstr>'FALLECIDOS POR SEXO 2015 '!Área_de_impresión</vt:lpstr>
      <vt:lpstr>'Pago SVD Venc. de póliza 2015'!Área_de_impresión</vt:lpstr>
      <vt:lpstr>'SEGUROS PAGADOS AÑO 2015'!Área_de_impresión</vt:lpstr>
      <vt:lpstr>'Valores de Rescate pagados 2015'!Área_de_impresión</vt:lpstr>
    </vt:vector>
  </TitlesOfParts>
  <Company>Caja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2015-05-07T20:07:02Z</cp:lastPrinted>
  <dcterms:created xsi:type="dcterms:W3CDTF">2002-04-29T19:59:45Z</dcterms:created>
  <dcterms:modified xsi:type="dcterms:W3CDTF">2015-05-07T20:07:48Z</dcterms:modified>
</cp:coreProperties>
</file>