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4/UAIP/Informacion oficiosa/Estadísticas/"/>
    </mc:Choice>
  </mc:AlternateContent>
  <xr:revisionPtr revIDLastSave="4" documentId="8_{06ACFF9F-3B07-4B01-9AF9-3E3A729031A2}" xr6:coauthVersionLast="47" xr6:coauthVersionMax="47" xr10:uidLastSave="{38F43738-56C9-4F25-9007-B130CDF52E6A}"/>
  <bookViews>
    <workbookView xWindow="-108" yWindow="-108" windowWidth="23256" windowHeight="12456" tabRatio="601" firstSheet="1" activeTab="1" xr2:uid="{00000000-000D-0000-FFFF-FFFF00000000}"/>
  </bookViews>
  <sheets>
    <sheet name="RESUMEN ACUMULADO" sheetId="27" r:id="rId1"/>
    <sheet name="1. RESUMEN DE PAGADOS 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  <c r="B13" i="4"/>
  <c r="D13" i="4"/>
  <c r="H13" i="4"/>
  <c r="G13" i="4"/>
  <c r="J13" i="4"/>
  <c r="N13" i="4"/>
  <c r="I13" i="4"/>
  <c r="M12" i="4"/>
  <c r="H12" i="4"/>
  <c r="G12" i="4"/>
  <c r="D12" i="4"/>
  <c r="C12" i="4"/>
  <c r="B12" i="4"/>
  <c r="J12" i="4"/>
  <c r="N12" i="4"/>
  <c r="J11" i="4"/>
  <c r="N11" i="4"/>
  <c r="M11" i="4"/>
  <c r="H11" i="4"/>
  <c r="G11" i="4"/>
  <c r="D11" i="4"/>
  <c r="C11" i="4"/>
  <c r="I11" i="4"/>
  <c r="I23" i="4" l="1"/>
  <c r="E11" i="27" s="1"/>
  <c r="E33" i="27" s="1"/>
  <c r="C23" i="27"/>
  <c r="C40" i="27" s="1"/>
  <c r="P22" i="4"/>
  <c r="Q22" i="4"/>
  <c r="P21" i="4"/>
  <c r="Q21" i="4"/>
  <c r="P20" i="4"/>
  <c r="Q20" i="4" s="1"/>
  <c r="P19" i="4"/>
  <c r="P18" i="4"/>
  <c r="Q18" i="4"/>
  <c r="P17" i="4"/>
  <c r="P16" i="4"/>
  <c r="P15" i="4"/>
  <c r="Q15" i="4"/>
  <c r="P14" i="4"/>
  <c r="P13" i="4"/>
  <c r="Q13" i="4" s="1"/>
  <c r="P12" i="4"/>
  <c r="Q12" i="4" s="1"/>
  <c r="H16" i="27"/>
  <c r="C18" i="27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F23" i="4"/>
  <c r="E23" i="4"/>
  <c r="D23" i="4"/>
  <c r="N23" i="4"/>
  <c r="E17" i="27" s="1"/>
  <c r="C23" i="4"/>
  <c r="M23" i="4"/>
  <c r="E13" i="27" s="1"/>
  <c r="E35" i="27" s="1"/>
  <c r="Q19" i="4"/>
  <c r="Q16" i="4"/>
  <c r="Q17" i="4"/>
  <c r="L23" i="4"/>
  <c r="Q14" i="4"/>
  <c r="B23" i="4"/>
  <c r="K23" i="4"/>
  <c r="E12" i="27" s="1"/>
  <c r="E34" i="27" s="1"/>
  <c r="J23" i="4"/>
  <c r="E16" i="27" s="1"/>
  <c r="E37" i="27" s="1"/>
  <c r="C24" i="27"/>
  <c r="C15" i="27"/>
  <c r="C19" i="27"/>
  <c r="D15" i="27"/>
  <c r="D19" i="27"/>
  <c r="P11" i="4"/>
  <c r="Q11" i="4" s="1"/>
  <c r="C22" i="27"/>
  <c r="G23" i="4"/>
  <c r="E9" i="27" s="1"/>
  <c r="E31" i="27" s="1"/>
  <c r="O23" i="4"/>
  <c r="E14" i="27" s="1"/>
  <c r="E36" i="27" s="1"/>
  <c r="H23" i="4"/>
  <c r="E10" i="27" s="1"/>
  <c r="E32" i="27" s="1"/>
  <c r="E22" i="27" l="1"/>
  <c r="E39" i="27" s="1"/>
  <c r="D22" i="27"/>
  <c r="D39" i="27" s="1"/>
  <c r="C39" i="27"/>
  <c r="E18" i="27"/>
  <c r="E38" i="27"/>
  <c r="P23" i="4"/>
  <c r="I14" i="27"/>
  <c r="E15" i="27"/>
  <c r="E24" i="27"/>
  <c r="E41" i="27" s="1"/>
  <c r="D24" i="27"/>
  <c r="D41" i="27" s="1"/>
  <c r="C41" i="27"/>
  <c r="Q23" i="4"/>
  <c r="Q24" i="4" s="1"/>
  <c r="E23" i="27"/>
  <c r="D23" i="27"/>
  <c r="C25" i="27"/>
  <c r="C27" i="27" s="1"/>
  <c r="E19" i="27" l="1"/>
  <c r="F13" i="27" s="1"/>
  <c r="C42" i="27"/>
  <c r="E25" i="27"/>
  <c r="F24" i="27" s="1"/>
  <c r="E40" i="27"/>
  <c r="E42" i="27" s="1"/>
  <c r="F36" i="27" s="1"/>
  <c r="D40" i="27"/>
  <c r="D42" i="27" s="1"/>
  <c r="D25" i="27"/>
  <c r="D27" i="27" s="1"/>
  <c r="F11" i="27" l="1"/>
  <c r="F16" i="27"/>
  <c r="F14" i="27"/>
  <c r="F17" i="27"/>
  <c r="F10" i="27"/>
  <c r="F9" i="27"/>
  <c r="F12" i="27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19" i="27" l="1"/>
  <c r="F25" i="27"/>
  <c r="F42" i="27"/>
</calcChain>
</file>

<file path=xl/sharedStrings.xml><?xml version="1.0" encoding="utf-8"?>
<sst xmlns="http://schemas.openxmlformats.org/spreadsheetml/2006/main" count="86" uniqueCount="66">
  <si>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</si>
  <si>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</si>
  <si>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</si>
  <si>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</si>
  <si>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</si>
  <si>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</si>
  <si>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</si>
  <si>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</si>
  <si>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</si>
  <si>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</si>
  <si>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</si>
  <si>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</si>
  <si>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</si>
  <si>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</si>
  <si>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</si>
  <si>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</si>
  <si>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</si>
  <si>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TOTALES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</si>
  <si>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</si>
  <si>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</si>
  <si>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</si>
  <si>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</si>
  <si>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</si>
  <si>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</si>
  <si>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</si>
  <si>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</si>
  <si>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</si>
  <si>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</si>
  <si>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</si>
  <si>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</si>
  <si>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</si>
  <si>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</si>
  <si>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</si>
  <si>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</si>
  <si>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</si>
  <si>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</si>
  <si>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</si>
  <si>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</si>
  <si>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</si>
  <si>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</si>
  <si>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</si>
  <si>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</si>
  <si>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</si>
  <si>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</si>
  <si>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</si>
  <si>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</si>
  <si>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</si>
  <si>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</si>
  <si>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</si>
  <si>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</si>
  <si>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</si>
  <si>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</si>
  <si>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</si>
  <si>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</si>
  <si>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</si>
  <si>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</si>
  <si>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</si>
  <si>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</si>
  <si>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</si>
  <si>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</si>
  <si>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</si>
  <si>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</si>
  <si>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</si>
  <si>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</si>
  <si>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CORRESPONDIENTE AL PERIODO DEL 01 DE ENERO AL 31 DE DICIEMBRE DEL AÑO 2024</t>
  </si>
  <si>
    <t>San Salvador, 29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</si>
</sst>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7" formatCode="_([$€]* #,##0.00_);_([$€]* \(#,##0.00\);_([$€]* &quot;-&quot;??_);_(@_)"/>
    <numFmt numFmtId="168" formatCode="&quot;$&quot;#,##0.00;[Red]&quot;$&quot;#,##0.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5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8">
    <xf numFmtId="0" fontId="0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4" fillId="0" borderId="0"/>
    <xf numFmtId="0" fontId="4" fillId="0" borderId="0"/>
    <xf numFmtId="0" fontId="16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/>
    <xf numFmtId="0" fontId="3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9" fontId="0" fillId="0" borderId="0" xfId="11" applyFont="1"/>
    <xf numFmtId="0" fontId="9" fillId="0" borderId="0" xfId="0" applyFont="1"/>
    <xf numFmtId="0" fontId="8" fillId="0" borderId="0" xfId="0" applyFont="1" applyAlignment="1">
      <alignment horizontal="center"/>
    </xf>
    <xf numFmtId="165" fontId="0" fillId="0" borderId="0" xfId="0" applyNumberFormat="1"/>
    <xf numFmtId="165" fontId="4" fillId="0" borderId="0" xfId="0" applyNumberFormat="1" applyFont="1"/>
    <xf numFmtId="0" fontId="18" fillId="0" borderId="0" xfId="0" applyFont="1"/>
    <xf numFmtId="0" fontId="12" fillId="0" borderId="0" xfId="0" applyFont="1" applyAlignment="1">
      <alignment vertical="center"/>
    </xf>
    <xf numFmtId="165" fontId="5" fillId="0" borderId="3" xfId="5" applyFont="1" applyBorder="1" applyAlignment="1">
      <alignment horizontal="center"/>
    </xf>
    <xf numFmtId="17" fontId="5" fillId="0" borderId="4" xfId="0" applyNumberFormat="1" applyFont="1" applyBorder="1" applyAlignment="1">
      <alignment horizontal="center"/>
    </xf>
    <xf numFmtId="17" fontId="5" fillId="0" borderId="5" xfId="0" applyNumberFormat="1" applyFont="1" applyBorder="1" applyAlignment="1">
      <alignment horizontal="center"/>
    </xf>
    <xf numFmtId="17" fontId="5" fillId="0" borderId="6" xfId="0" applyNumberFormat="1" applyFont="1" applyBorder="1" applyAlignment="1">
      <alignment horizontal="center"/>
    </xf>
    <xf numFmtId="17" fontId="5" fillId="0" borderId="7" xfId="0" applyNumberFormat="1" applyFont="1" applyBorder="1" applyAlignment="1">
      <alignment horizontal="center"/>
    </xf>
    <xf numFmtId="165" fontId="5" fillId="0" borderId="0" xfId="0" applyNumberFormat="1" applyFont="1"/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0" fontId="21" fillId="0" borderId="9" xfId="11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165" fontId="5" fillId="0" borderId="14" xfId="5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165" fontId="5" fillId="0" borderId="19" xfId="5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5" fontId="6" fillId="0" borderId="20" xfId="4" applyFont="1" applyBorder="1" applyAlignment="1">
      <alignment horizontal="center"/>
    </xf>
    <xf numFmtId="165" fontId="6" fillId="0" borderId="21" xfId="4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4" fontId="0" fillId="0" borderId="0" xfId="0" applyNumberFormat="1"/>
    <xf numFmtId="165" fontId="3" fillId="0" borderId="11" xfId="0" applyNumberFormat="1" applyFont="1" applyBorder="1" applyAlignment="1">
      <alignment horizontal="center"/>
    </xf>
    <xf numFmtId="165" fontId="21" fillId="0" borderId="0" xfId="4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/>
    </xf>
    <xf numFmtId="165" fontId="5" fillId="2" borderId="14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center"/>
    </xf>
    <xf numFmtId="165" fontId="23" fillId="0" borderId="19" xfId="4" applyFont="1" applyBorder="1" applyAlignment="1">
      <alignment horizontal="justify" vertical="center" wrapText="1"/>
    </xf>
    <xf numFmtId="10" fontId="23" fillId="0" borderId="28" xfId="11" applyNumberFormat="1" applyFont="1" applyBorder="1" applyAlignment="1">
      <alignment horizontal="center" vertical="center" wrapText="1"/>
    </xf>
    <xf numFmtId="0" fontId="15" fillId="0" borderId="29" xfId="0" applyFont="1" applyBorder="1"/>
    <xf numFmtId="0" fontId="4" fillId="0" borderId="9" xfId="0" applyFont="1" applyBorder="1" applyAlignment="1">
      <alignment horizontal="center"/>
    </xf>
    <xf numFmtId="10" fontId="23" fillId="0" borderId="9" xfId="11" applyNumberFormat="1" applyFont="1" applyBorder="1" applyAlignment="1">
      <alignment horizontal="center" vertical="center" wrapText="1"/>
    </xf>
    <xf numFmtId="10" fontId="23" fillId="0" borderId="29" xfId="11" applyNumberFormat="1" applyFont="1" applyBorder="1" applyAlignment="1">
      <alignment horizontal="center" vertical="center" wrapText="1"/>
    </xf>
    <xf numFmtId="10" fontId="22" fillId="0" borderId="10" xfId="11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10" fontId="23" fillId="0" borderId="0" xfId="11" applyNumberFormat="1" applyFont="1" applyBorder="1" applyAlignment="1">
      <alignment horizontal="center" vertical="center" wrapText="1"/>
    </xf>
    <xf numFmtId="10" fontId="23" fillId="0" borderId="31" xfId="11" applyNumberFormat="1" applyFont="1" applyBorder="1" applyAlignment="1">
      <alignment horizontal="center" vertical="center" wrapText="1"/>
    </xf>
    <xf numFmtId="10" fontId="23" fillId="0" borderId="10" xfId="11" applyNumberFormat="1" applyFont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justify" vertical="center" wrapText="1"/>
    </xf>
    <xf numFmtId="0" fontId="14" fillId="0" borderId="34" xfId="0" applyFont="1" applyBorder="1"/>
    <xf numFmtId="10" fontId="21" fillId="0" borderId="29" xfId="11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left" vertical="center" wrapText="1"/>
    </xf>
    <xf numFmtId="0" fontId="0" fillId="0" borderId="31" xfId="0" applyBorder="1" applyAlignment="1">
      <alignment horizontal="center"/>
    </xf>
    <xf numFmtId="0" fontId="0" fillId="2" borderId="9" xfId="0" applyFill="1" applyBorder="1" applyAlignment="1">
      <alignment horizontal="center"/>
    </xf>
    <xf numFmtId="165" fontId="21" fillId="0" borderId="31" xfId="4" applyFont="1" applyBorder="1" applyAlignment="1">
      <alignment horizontal="left" vertical="center" wrapText="1"/>
    </xf>
    <xf numFmtId="165" fontId="21" fillId="0" borderId="9" xfId="4" applyFont="1" applyBorder="1" applyAlignment="1">
      <alignment horizontal="left" vertical="center" wrapText="1"/>
    </xf>
    <xf numFmtId="165" fontId="21" fillId="0" borderId="9" xfId="4" applyFont="1" applyBorder="1" applyAlignment="1">
      <alignment horizontal="justify" vertical="center" wrapText="1"/>
    </xf>
    <xf numFmtId="10" fontId="21" fillId="0" borderId="31" xfId="11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165" fontId="21" fillId="0" borderId="29" xfId="4" applyFont="1" applyBorder="1" applyAlignment="1">
      <alignment horizontal="justify" vertical="center" wrapText="1"/>
    </xf>
    <xf numFmtId="165" fontId="3" fillId="0" borderId="10" xfId="0" applyNumberFormat="1" applyFont="1" applyBorder="1" applyAlignment="1">
      <alignment horizontal="center"/>
    </xf>
    <xf numFmtId="0" fontId="24" fillId="0" borderId="0" xfId="0" applyFont="1"/>
    <xf numFmtId="10" fontId="20" fillId="0" borderId="10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21" fillId="0" borderId="0" xfId="1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9" fillId="0" borderId="0" xfId="0" applyFont="1"/>
    <xf numFmtId="0" fontId="25" fillId="0" borderId="0" xfId="0" applyFont="1" applyAlignment="1">
      <alignment horizontal="center" wrapText="1"/>
    </xf>
    <xf numFmtId="165" fontId="18" fillId="0" borderId="36" xfId="5" applyFont="1" applyBorder="1" applyAlignment="1">
      <alignment horizontal="center"/>
    </xf>
    <xf numFmtId="164" fontId="19" fillId="0" borderId="0" xfId="0" applyNumberFormat="1" applyFont="1"/>
    <xf numFmtId="165" fontId="19" fillId="0" borderId="0" xfId="0" applyNumberFormat="1" applyFont="1"/>
    <xf numFmtId="44" fontId="19" fillId="0" borderId="0" xfId="0" applyNumberFormat="1" applyFont="1"/>
    <xf numFmtId="44" fontId="26" fillId="0" borderId="0" xfId="0" applyNumberFormat="1" applyFont="1"/>
    <xf numFmtId="165" fontId="18" fillId="0" borderId="0" xfId="5" applyFont="1" applyFill="1" applyBorder="1" applyAlignment="1">
      <alignment horizontal="center"/>
    </xf>
    <xf numFmtId="165" fontId="27" fillId="0" borderId="10" xfId="4" applyFont="1" applyBorder="1" applyAlignment="1">
      <alignment horizontal="center"/>
    </xf>
    <xf numFmtId="165" fontId="27" fillId="0" borderId="0" xfId="4" applyFont="1" applyBorder="1" applyAlignment="1">
      <alignment horizontal="center"/>
    </xf>
    <xf numFmtId="164" fontId="28" fillId="0" borderId="0" xfId="11" applyNumberFormat="1" applyFont="1"/>
    <xf numFmtId="0" fontId="18" fillId="0" borderId="30" xfId="0" applyFont="1" applyBorder="1"/>
    <xf numFmtId="9" fontId="19" fillId="0" borderId="0" xfId="11" applyFont="1"/>
    <xf numFmtId="0" fontId="28" fillId="0" borderId="0" xfId="0" applyFont="1"/>
    <xf numFmtId="0" fontId="4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0" fillId="0" borderId="3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23" fillId="0" borderId="2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65" fontId="23" fillId="0" borderId="27" xfId="4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10" fontId="23" fillId="0" borderId="38" xfId="11" applyNumberFormat="1" applyFont="1" applyBorder="1" applyAlignment="1">
      <alignment horizontal="center" vertical="center" wrapText="1"/>
    </xf>
    <xf numFmtId="10" fontId="23" fillId="0" borderId="25" xfId="11" applyNumberFormat="1" applyFont="1" applyBorder="1" applyAlignment="1">
      <alignment horizontal="center" vertical="center" wrapText="1"/>
    </xf>
    <xf numFmtId="10" fontId="23" fillId="0" borderId="8" xfId="11" applyNumberFormat="1" applyFont="1" applyBorder="1" applyAlignment="1">
      <alignment horizontal="center" vertical="center"/>
    </xf>
    <xf numFmtId="165" fontId="23" fillId="0" borderId="28" xfId="4" applyFont="1" applyBorder="1" applyAlignment="1">
      <alignment horizontal="left" vertical="center" wrapText="1"/>
    </xf>
    <xf numFmtId="165" fontId="23" fillId="0" borderId="9" xfId="4" applyFont="1" applyBorder="1" applyAlignment="1">
      <alignment horizontal="left" vertical="center" wrapText="1"/>
    </xf>
    <xf numFmtId="165" fontId="22" fillId="0" borderId="2" xfId="4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right" vertical="center" wrapText="1"/>
    </xf>
    <xf numFmtId="0" fontId="4" fillId="2" borderId="39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22" fillId="0" borderId="11" xfId="0" applyFont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4" fontId="3" fillId="0" borderId="0" xfId="0" applyNumberFormat="1" applyFont="1" applyAlignment="1">
      <alignment wrapText="1"/>
    </xf>
    <xf numFmtId="4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4" fillId="0" borderId="9" xfId="0" applyFont="1" applyBorder="1" applyAlignment="1">
      <alignment horizontal="justify" vertical="center" wrapText="1"/>
    </xf>
    <xf numFmtId="44" fontId="4" fillId="0" borderId="0" xfId="0" applyNumberFormat="1" applyFont="1"/>
    <xf numFmtId="168" fontId="19" fillId="0" borderId="0" xfId="0" applyNumberFormat="1" applyFont="1"/>
    <xf numFmtId="0" fontId="29" fillId="0" borderId="0" xfId="0" applyFont="1"/>
    <xf numFmtId="0" fontId="30" fillId="0" borderId="0" xfId="0" applyFont="1"/>
    <xf numFmtId="0" fontId="24" fillId="0" borderId="0" xfId="0" applyFont="1" applyAlignment="1">
      <alignment horizontal="right"/>
    </xf>
    <xf numFmtId="165" fontId="23" fillId="0" borderId="41" xfId="4" applyFont="1" applyBorder="1" applyAlignment="1">
      <alignment horizontal="left" vertical="center" wrapText="1"/>
    </xf>
    <xf numFmtId="165" fontId="22" fillId="0" borderId="10" xfId="4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/>
    </xf>
    <xf numFmtId="44" fontId="31" fillId="0" borderId="0" xfId="0" applyNumberFormat="1" applyFont="1"/>
    <xf numFmtId="0" fontId="32" fillId="0" borderId="0" xfId="0" applyFont="1"/>
    <xf numFmtId="0" fontId="27" fillId="0" borderId="0" xfId="0" applyFont="1"/>
    <xf numFmtId="0" fontId="33" fillId="0" borderId="0" xfId="0" applyFont="1"/>
    <xf numFmtId="3" fontId="19" fillId="0" borderId="0" xfId="0" applyNumberFormat="1" applyFont="1"/>
    <xf numFmtId="17" fontId="19" fillId="0" borderId="0" xfId="0" applyNumberFormat="1" applyFont="1" applyAlignment="1">
      <alignment horizontal="right"/>
    </xf>
    <xf numFmtId="0" fontId="4" fillId="0" borderId="30" xfId="0" applyFont="1" applyBorder="1"/>
    <xf numFmtId="0" fontId="5" fillId="0" borderId="30" xfId="0" applyFont="1" applyBorder="1"/>
    <xf numFmtId="165" fontId="6" fillId="0" borderId="0" xfId="0" applyNumberFormat="1" applyFont="1"/>
    <xf numFmtId="0" fontId="8" fillId="0" borderId="0" xfId="0" applyFont="1" applyAlignment="1">
      <alignment horizontal="left"/>
    </xf>
    <xf numFmtId="16" fontId="18" fillId="0" borderId="0" xfId="0" applyNumberFormat="1" applyFont="1" applyAlignment="1">
      <alignment horizontal="right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7" fillId="0" borderId="45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0" borderId="49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13" fillId="0" borderId="44" xfId="0" applyFont="1" applyBorder="1" applyAlignment="1">
      <alignment horizontal="center" vertical="center" wrapText="1" shrinkToFit="1"/>
    </xf>
    <xf numFmtId="0" fontId="13" fillId="0" borderId="16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46" xfId="0" applyFont="1" applyBorder="1" applyAlignment="1">
      <alignment horizontal="center" vertical="center" wrapText="1" shrinkToFit="1"/>
    </xf>
    <xf numFmtId="0" fontId="25" fillId="0" borderId="40" xfId="0" applyFont="1" applyBorder="1" applyAlignment="1">
      <alignment horizontal="center" vertical="center" wrapText="1" shrinkToFit="1"/>
    </xf>
    <xf numFmtId="0" fontId="25" fillId="0" borderId="47" xfId="0" applyFont="1" applyBorder="1" applyAlignment="1">
      <alignment horizontal="center" vertical="center" wrapText="1" shrinkToFit="1"/>
    </xf>
  </cellXfs>
  <cellStyles count="18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Moneda 4" xfId="15" xr:uid="{E3776AEF-0771-4754-BF76-D89A9B60D31D}"/>
    <cellStyle name="Moneda 5" xfId="17" xr:uid="{100618B9-3D45-4DF9-9B6E-4806F91A73E7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4" xr:uid="{1E625F76-B42D-459B-B95D-8F72DB5B40E5}"/>
    <cellStyle name="Normal 5" xfId="16" xr:uid="{5AF1B022-0DE2-4C07-9B69-76335E9DC676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115679.94</c:v>
                </c:pt>
                <c:pt idx="1">
                  <c:v>316314.55</c:v>
                </c:pt>
                <c:pt idx="2">
                  <c:v>14857.150000000001</c:v>
                </c:pt>
                <c:pt idx="3">
                  <c:v>0</c:v>
                </c:pt>
                <c:pt idx="4">
                  <c:v>18923.839999999997</c:v>
                </c:pt>
                <c:pt idx="5">
                  <c:v>30857.219999999998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3.2" x14ac:dyDescent="0.25"/>
  <cols>
    <col min="2" max="2" width="30.109375" customWidth="1"/>
    <col min="3" max="3" width="14.109375" customWidth="1"/>
    <col min="4" max="4" width="18" customWidth="1"/>
    <col min="5" max="5" width="16.5546875" customWidth="1"/>
    <col min="6" max="6" width="14.88671875" customWidth="1"/>
    <col min="7" max="7" width="12.33203125" bestFit="1" customWidth="1"/>
    <col min="9" max="9" width="22.109375" customWidth="1"/>
  </cols>
  <sheetData>
    <row r="6" spans="2:9" x14ac:dyDescent="0.25">
      <c r="B6" s="57" t="s">
        <v>53</v>
      </c>
      <c r="C6" s="102">
        <f>'1. RESUMEN DE PAGADOS '!B21+'1. RESUMEN DE PAGADOS '!C21</f>
        <v>0</v>
      </c>
      <c r="D6" s="52"/>
      <c r="E6" s="105"/>
      <c r="F6" s="53"/>
    </row>
    <row r="7" spans="2:9" ht="13.8" thickBot="1" x14ac:dyDescent="0.3"/>
    <row r="8" spans="2:9" ht="40.200000000000003" thickBot="1" x14ac:dyDescent="0.3">
      <c r="B8" s="46" t="s">
        <v>23</v>
      </c>
      <c r="C8" s="46" t="s">
        <v>25</v>
      </c>
      <c r="D8" s="46" t="s">
        <v>52</v>
      </c>
      <c r="E8" s="46" t="s">
        <v>24</v>
      </c>
      <c r="F8" s="106" t="s">
        <v>33</v>
      </c>
    </row>
    <row r="9" spans="2:9" ht="15.75" customHeight="1" x14ac:dyDescent="0.25">
      <c r="B9" s="115" t="s">
        <v>26</v>
      </c>
      <c r="C9" s="48">
        <v>152</v>
      </c>
      <c r="D9" s="48">
        <v>0</v>
      </c>
      <c r="E9" s="112">
        <f>'1. RESUMEN DE PAGADOS '!G23</f>
        <v>115679.94</v>
      </c>
      <c r="F9" s="109">
        <f>E9/E19</f>
        <v>0.22871793172449853</v>
      </c>
    </row>
    <row r="10" spans="2:9" x14ac:dyDescent="0.25">
      <c r="B10" s="64" t="s">
        <v>27</v>
      </c>
      <c r="C10" s="107">
        <v>248</v>
      </c>
      <c r="D10" s="52">
        <v>0</v>
      </c>
      <c r="E10" s="112">
        <f>'1. RESUMEN DE PAGADOS '!H23</f>
        <v>316314.55</v>
      </c>
      <c r="F10" s="110">
        <f>E10/E19</f>
        <v>0.62540497211846291</v>
      </c>
    </row>
    <row r="11" spans="2:9" ht="26.4" x14ac:dyDescent="0.25">
      <c r="B11" s="64" t="s">
        <v>56</v>
      </c>
      <c r="C11" s="107">
        <v>8</v>
      </c>
      <c r="D11" s="52">
        <v>0</v>
      </c>
      <c r="E11" s="112">
        <f>'1. RESUMEN DE PAGADOS '!I23</f>
        <v>9142.8599999999988</v>
      </c>
      <c r="F11" s="110">
        <f>E11/E19</f>
        <v>1.8076911426878749E-2</v>
      </c>
    </row>
    <row r="12" spans="2:9" ht="26.4" x14ac:dyDescent="0.25">
      <c r="B12" s="64" t="s">
        <v>47</v>
      </c>
      <c r="C12" s="108">
        <v>2</v>
      </c>
      <c r="D12" s="103">
        <v>0</v>
      </c>
      <c r="E12" s="112">
        <f>'1. RESUMEN DE PAGADOS '!K23</f>
        <v>0</v>
      </c>
      <c r="F12" s="110">
        <f>E12/E19</f>
        <v>0</v>
      </c>
    </row>
    <row r="13" spans="2:9" x14ac:dyDescent="0.25">
      <c r="B13" s="64" t="s">
        <v>28</v>
      </c>
      <c r="C13" s="52">
        <v>8</v>
      </c>
      <c r="D13" s="48">
        <v>0</v>
      </c>
      <c r="E13" s="112">
        <f>'1. RESUMEN DE PAGADOS '!M23</f>
        <v>14857.150000000001</v>
      </c>
      <c r="F13" s="110">
        <f>E13/E19</f>
        <v>2.9374986011581901E-2</v>
      </c>
    </row>
    <row r="14" spans="2:9" x14ac:dyDescent="0.25">
      <c r="B14" s="64" t="s">
        <v>42</v>
      </c>
      <c r="C14" s="52">
        <v>9</v>
      </c>
      <c r="D14" s="52">
        <v>0</v>
      </c>
      <c r="E14" s="113">
        <f>'1. RESUMEN DE PAGADOS '!O23</f>
        <v>0</v>
      </c>
      <c r="F14" s="110">
        <f>E14/E19</f>
        <v>0</v>
      </c>
      <c r="I14" s="40">
        <f>E9+E10+E13</f>
        <v>446851.64</v>
      </c>
    </row>
    <row r="15" spans="2:9" ht="13.8" thickBot="1" x14ac:dyDescent="0.3">
      <c r="B15" s="116" t="s">
        <v>45</v>
      </c>
      <c r="C15" s="104">
        <f>C9+C10+C11+C12+C13+C14</f>
        <v>427</v>
      </c>
      <c r="D15" s="104">
        <f>D9+D10+D11+D12+D13+D14</f>
        <v>0</v>
      </c>
      <c r="E15" s="114">
        <f>SUM(E9:E14)</f>
        <v>455994.5</v>
      </c>
      <c r="F15" s="111"/>
    </row>
    <row r="16" spans="2:9" ht="13.8" thickBot="1" x14ac:dyDescent="0.3">
      <c r="B16" s="59" t="s">
        <v>51</v>
      </c>
      <c r="C16" s="99">
        <v>16</v>
      </c>
      <c r="D16" s="118">
        <v>31</v>
      </c>
      <c r="E16" s="112">
        <f>'1. RESUMEN DE PAGADOS '!J23</f>
        <v>18923.839999999997</v>
      </c>
      <c r="F16" s="61">
        <f>E16/E19</f>
        <v>3.7415489194456128E-2</v>
      </c>
      <c r="H16">
        <f>C9+C10+C11+C12+C13+C14</f>
        <v>427</v>
      </c>
    </row>
    <row r="17" spans="2:9" ht="13.8" thickBot="1" x14ac:dyDescent="0.3">
      <c r="B17" s="58" t="s">
        <v>44</v>
      </c>
      <c r="C17" s="117">
        <v>12</v>
      </c>
      <c r="D17" s="119">
        <v>12</v>
      </c>
      <c r="E17" s="132">
        <f>'1. RESUMEN DE PAGADOS '!N23</f>
        <v>30857.219999999998</v>
      </c>
      <c r="F17" s="62">
        <f>E17/E19</f>
        <v>6.100970952412172E-2</v>
      </c>
      <c r="I17" s="40"/>
    </row>
    <row r="18" spans="2:9" ht="13.8" thickBot="1" x14ac:dyDescent="0.3">
      <c r="B18" s="120" t="s">
        <v>45</v>
      </c>
      <c r="C18" s="121">
        <f>C16+C17</f>
        <v>28</v>
      </c>
      <c r="D18" s="122">
        <f>D16+D17</f>
        <v>43</v>
      </c>
      <c r="E18" s="133">
        <f>E16+E17</f>
        <v>49781.06</v>
      </c>
      <c r="F18" s="60"/>
    </row>
    <row r="19" spans="2:9" ht="13.8" thickBot="1" x14ac:dyDescent="0.3">
      <c r="B19" s="46" t="s">
        <v>0</v>
      </c>
      <c r="C19" s="39">
        <f>C15+C18</f>
        <v>455</v>
      </c>
      <c r="D19" s="100">
        <f>D15+D18</f>
        <v>43</v>
      </c>
      <c r="E19" s="134">
        <f>E15+E18</f>
        <v>505775.56</v>
      </c>
      <c r="F19" s="55">
        <f>SUM(F9:F17)</f>
        <v>1</v>
      </c>
    </row>
    <row r="20" spans="2:9" ht="15" customHeight="1" thickBot="1" x14ac:dyDescent="0.3">
      <c r="B20" s="146"/>
      <c r="C20" s="147"/>
      <c r="D20" s="147"/>
      <c r="E20" s="147"/>
      <c r="F20" s="148"/>
    </row>
    <row r="21" spans="2:9" ht="40.200000000000003" thickBot="1" x14ac:dyDescent="0.3">
      <c r="B21" s="46" t="s">
        <v>49</v>
      </c>
      <c r="C21" s="46" t="s">
        <v>25</v>
      </c>
      <c r="D21" s="46" t="s">
        <v>55</v>
      </c>
      <c r="E21" s="46" t="s">
        <v>24</v>
      </c>
      <c r="F21" s="46" t="s">
        <v>33</v>
      </c>
    </row>
    <row r="22" spans="2:9" x14ac:dyDescent="0.25">
      <c r="B22" s="47" t="s">
        <v>29</v>
      </c>
      <c r="C22" s="48" t="e">
        <f>#REF!</f>
        <v>#REF!</v>
      </c>
      <c r="D22" s="99" t="e">
        <f>C22</f>
        <v>#REF!</v>
      </c>
      <c r="E22" s="49" t="e">
        <f>#REF!+#REF!</f>
        <v>#REF!</v>
      </c>
      <c r="F22" s="50" t="e">
        <f>E22/E25</f>
        <v>#REF!</v>
      </c>
    </row>
    <row r="23" spans="2:9" x14ac:dyDescent="0.25">
      <c r="B23" s="56" t="s">
        <v>30</v>
      </c>
      <c r="C23" s="52" t="e">
        <f>#REF!</f>
        <v>#REF!</v>
      </c>
      <c r="D23" s="99" t="e">
        <f>C23</f>
        <v>#REF!</v>
      </c>
      <c r="E23" s="49" t="e">
        <f>#REF!+#REF!</f>
        <v>#REF!</v>
      </c>
      <c r="F23" s="53" t="e">
        <f>E23/E25</f>
        <v>#REF!</v>
      </c>
    </row>
    <row r="24" spans="2:9" ht="13.8" thickBot="1" x14ac:dyDescent="0.3">
      <c r="B24" s="51" t="s">
        <v>31</v>
      </c>
      <c r="C24" s="52" t="e">
        <f>#REF!</f>
        <v>#REF!</v>
      </c>
      <c r="D24" s="99" t="e">
        <f>C24</f>
        <v>#REF!</v>
      </c>
      <c r="E24" s="49" t="e">
        <f>#REF!+#REF!</f>
        <v>#REF!</v>
      </c>
      <c r="F24" s="54" t="e">
        <f>E24/E25</f>
        <v>#REF!</v>
      </c>
      <c r="G24" s="40"/>
    </row>
    <row r="25" spans="2:9" ht="13.8" thickBot="1" x14ac:dyDescent="0.3">
      <c r="B25" s="46" t="s">
        <v>0</v>
      </c>
      <c r="C25" s="39" t="e">
        <f>C22+C23+C24</f>
        <v>#REF!</v>
      </c>
      <c r="D25" s="39" t="e">
        <f>D22+D23+D24</f>
        <v>#REF!</v>
      </c>
      <c r="E25" s="41" t="e">
        <f>E22+E23+E24</f>
        <v>#REF!</v>
      </c>
      <c r="F25" s="55" t="e">
        <f>SUM(F22:F24)</f>
        <v>#REF!</v>
      </c>
    </row>
    <row r="26" spans="2:9" ht="13.5" customHeight="1" thickBot="1" x14ac:dyDescent="0.3">
      <c r="B26" s="149" t="s">
        <v>32</v>
      </c>
      <c r="C26" s="150"/>
      <c r="D26" s="150"/>
      <c r="E26" s="150"/>
      <c r="F26" s="151"/>
    </row>
    <row r="27" spans="2:9" ht="15.75" customHeight="1" thickBot="1" x14ac:dyDescent="0.3">
      <c r="B27" s="46" t="s">
        <v>17</v>
      </c>
      <c r="C27" s="125" t="e">
        <f>C19+C25</f>
        <v>#REF!</v>
      </c>
      <c r="D27" s="125" t="e">
        <f>D19+D25</f>
        <v>#REF!</v>
      </c>
      <c r="E27" s="124" t="e">
        <f>E25+E19</f>
        <v>#REF!</v>
      </c>
      <c r="F27" s="123"/>
    </row>
    <row r="28" spans="2:9" ht="14.4" x14ac:dyDescent="0.25">
      <c r="B28" s="81"/>
      <c r="C28" s="81"/>
      <c r="D28" s="81"/>
      <c r="E28" s="81"/>
      <c r="F28" s="82"/>
    </row>
    <row r="29" spans="2:9" ht="15" thickBot="1" x14ac:dyDescent="0.3">
      <c r="B29" s="24"/>
      <c r="C29" s="45"/>
      <c r="D29" s="45"/>
      <c r="E29" s="42"/>
      <c r="F29" s="82"/>
    </row>
    <row r="30" spans="2:9" ht="43.8" thickBot="1" x14ac:dyDescent="0.3">
      <c r="B30" s="83" t="s">
        <v>23</v>
      </c>
      <c r="C30" s="84" t="s">
        <v>25</v>
      </c>
      <c r="D30" s="101" t="s">
        <v>54</v>
      </c>
      <c r="E30" s="83" t="s">
        <v>24</v>
      </c>
      <c r="F30" s="83" t="s">
        <v>33</v>
      </c>
    </row>
    <row r="31" spans="2:9" ht="14.4" x14ac:dyDescent="0.25">
      <c r="B31" s="69" t="s">
        <v>26</v>
      </c>
      <c r="C31" s="70">
        <f>C9</f>
        <v>152</v>
      </c>
      <c r="D31" s="70">
        <f>D9</f>
        <v>0</v>
      </c>
      <c r="E31" s="72">
        <f>E9</f>
        <v>115679.94</v>
      </c>
      <c r="F31" s="75" t="e">
        <f>E31/E42</f>
        <v>#REF!</v>
      </c>
    </row>
    <row r="32" spans="2:9" ht="14.4" x14ac:dyDescent="0.25">
      <c r="B32" s="63" t="s">
        <v>27</v>
      </c>
      <c r="C32" s="21">
        <f t="shared" ref="C32:E36" si="0">C10</f>
        <v>248</v>
      </c>
      <c r="D32" s="21">
        <f>D10</f>
        <v>0</v>
      </c>
      <c r="E32" s="73">
        <f t="shared" si="0"/>
        <v>316314.55</v>
      </c>
      <c r="F32" s="25" t="e">
        <f>E32/E42</f>
        <v>#REF!</v>
      </c>
    </row>
    <row r="33" spans="2:9" ht="26.4" hidden="1" x14ac:dyDescent="0.25">
      <c r="B33" s="64" t="s">
        <v>50</v>
      </c>
      <c r="C33" s="21">
        <f>C11</f>
        <v>8</v>
      </c>
      <c r="D33" s="21">
        <f>D11</f>
        <v>0</v>
      </c>
      <c r="E33" s="73">
        <f t="shared" si="0"/>
        <v>9142.8599999999988</v>
      </c>
      <c r="F33" s="25" t="e">
        <f>E33/E42</f>
        <v>#REF!</v>
      </c>
    </row>
    <row r="34" spans="2:9" ht="19.5" hidden="1" customHeight="1" x14ac:dyDescent="0.25">
      <c r="B34" s="63" t="s">
        <v>47</v>
      </c>
      <c r="C34" s="21">
        <f t="shared" si="0"/>
        <v>2</v>
      </c>
      <c r="D34" s="21">
        <f>D12</f>
        <v>0</v>
      </c>
      <c r="E34" s="73">
        <f t="shared" si="0"/>
        <v>0</v>
      </c>
      <c r="F34" s="25" t="e">
        <f>E34/E42</f>
        <v>#REF!</v>
      </c>
    </row>
    <row r="35" spans="2:9" ht="14.4" x14ac:dyDescent="0.25">
      <c r="B35" s="63" t="s">
        <v>28</v>
      </c>
      <c r="C35" s="21">
        <f t="shared" si="0"/>
        <v>8</v>
      </c>
      <c r="D35" s="21">
        <f>D13</f>
        <v>0</v>
      </c>
      <c r="E35" s="73">
        <f>E13</f>
        <v>14857.150000000001</v>
      </c>
      <c r="F35" s="25" t="e">
        <f>E35/E42</f>
        <v>#REF!</v>
      </c>
    </row>
    <row r="36" spans="2:9" ht="14.4" x14ac:dyDescent="0.25">
      <c r="B36" s="63" t="s">
        <v>42</v>
      </c>
      <c r="C36" s="21">
        <f t="shared" si="0"/>
        <v>9</v>
      </c>
      <c r="D36" s="21">
        <f>D14</f>
        <v>0</v>
      </c>
      <c r="E36" s="73">
        <f t="shared" si="0"/>
        <v>0</v>
      </c>
      <c r="F36" s="25" t="e">
        <f>E36/E42</f>
        <v>#REF!</v>
      </c>
    </row>
    <row r="37" spans="2:9" ht="14.4" x14ac:dyDescent="0.25">
      <c r="B37" s="63" t="s">
        <v>43</v>
      </c>
      <c r="C37" s="21">
        <f t="shared" ref="C37:E38" si="1">C16</f>
        <v>16</v>
      </c>
      <c r="D37" s="21">
        <f t="shared" si="1"/>
        <v>31</v>
      </c>
      <c r="E37" s="73">
        <f t="shared" si="1"/>
        <v>18923.839999999997</v>
      </c>
      <c r="F37" s="25" t="e">
        <f>E37/E42</f>
        <v>#REF!</v>
      </c>
    </row>
    <row r="38" spans="2:9" ht="14.4" x14ac:dyDescent="0.25">
      <c r="B38" s="65" t="s">
        <v>44</v>
      </c>
      <c r="C38" s="71">
        <f t="shared" si="1"/>
        <v>12</v>
      </c>
      <c r="D38" s="71">
        <f t="shared" si="1"/>
        <v>12</v>
      </c>
      <c r="E38" s="73">
        <f t="shared" si="1"/>
        <v>30857.219999999998</v>
      </c>
      <c r="F38" s="25" t="e">
        <f>E38/E42</f>
        <v>#REF!</v>
      </c>
    </row>
    <row r="39" spans="2:9" ht="14.4" x14ac:dyDescent="0.25">
      <c r="B39" s="126" t="s">
        <v>29</v>
      </c>
      <c r="C39" s="21" t="e">
        <f t="shared" ref="C39:E41" si="2">C22</f>
        <v>#REF!</v>
      </c>
      <c r="D39" s="21" t="e">
        <f t="shared" si="2"/>
        <v>#REF!</v>
      </c>
      <c r="E39" s="74" t="e">
        <f t="shared" si="2"/>
        <v>#REF!</v>
      </c>
      <c r="F39" s="25" t="e">
        <f>E39/E42</f>
        <v>#REF!</v>
      </c>
    </row>
    <row r="40" spans="2:9" ht="14.4" x14ac:dyDescent="0.25">
      <c r="B40" s="66" t="s">
        <v>30</v>
      </c>
      <c r="C40" s="21" t="e">
        <f t="shared" si="2"/>
        <v>#REF!</v>
      </c>
      <c r="D40" s="21" t="e">
        <f t="shared" si="2"/>
        <v>#REF!</v>
      </c>
      <c r="E40" s="74" t="e">
        <f t="shared" si="2"/>
        <v>#REF!</v>
      </c>
      <c r="F40" s="25" t="e">
        <f>E40/E42</f>
        <v>#REF!</v>
      </c>
    </row>
    <row r="41" spans="2:9" ht="15" thickBot="1" x14ac:dyDescent="0.35">
      <c r="B41" s="67" t="s">
        <v>31</v>
      </c>
      <c r="C41" s="76" t="e">
        <f t="shared" si="2"/>
        <v>#REF!</v>
      </c>
      <c r="D41" s="76" t="e">
        <f t="shared" si="2"/>
        <v>#REF!</v>
      </c>
      <c r="E41" s="77" t="e">
        <f t="shared" si="2"/>
        <v>#REF!</v>
      </c>
      <c r="F41" s="68" t="e">
        <f>E41/E42</f>
        <v>#REF!</v>
      </c>
    </row>
    <row r="42" spans="2:9" ht="15" thickBot="1" x14ac:dyDescent="0.3">
      <c r="B42" s="23" t="s">
        <v>0</v>
      </c>
      <c r="C42" s="22" t="e">
        <f>SUM(C31:C41)</f>
        <v>#REF!</v>
      </c>
      <c r="D42" s="22" t="e">
        <f>SUM(D31:D41)</f>
        <v>#REF!</v>
      </c>
      <c r="E42" s="78" t="e">
        <f>SUM(E31:E41)</f>
        <v>#REF!</v>
      </c>
      <c r="F42" s="80" t="e">
        <f>SUM(F31:F41)</f>
        <v>#REF!</v>
      </c>
      <c r="G42" s="11"/>
      <c r="H42" s="8"/>
      <c r="I42" s="40" t="e">
        <f>E42-'1. RESUMEN DE PAGADOS '!Q23</f>
        <v>#REF!</v>
      </c>
    </row>
    <row r="43" spans="2:9" ht="14.4" x14ac:dyDescent="0.25">
      <c r="B43" s="24"/>
      <c r="C43" s="24"/>
      <c r="D43" s="24"/>
      <c r="E43" s="24"/>
    </row>
    <row r="66" spans="12:12" x14ac:dyDescent="0.25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abSelected="1" zoomScale="106" zoomScaleNormal="106" workbookViewId="0">
      <selection activeCell="I10" sqref="I10"/>
    </sheetView>
  </sheetViews>
  <sheetFormatPr baseColWidth="10" defaultColWidth="11.44140625" defaultRowHeight="13.2" x14ac:dyDescent="0.25"/>
  <cols>
    <col min="1" max="2" width="8" style="1" customWidth="1"/>
    <col min="3" max="3" width="7.88671875" style="1" customWidth="1"/>
    <col min="4" max="4" width="8" style="1" customWidth="1"/>
    <col min="5" max="5" width="7.6640625" style="1" customWidth="1"/>
    <col min="6" max="6" width="8.33203125" style="1" customWidth="1"/>
    <col min="7" max="7" width="13.5546875" style="1" customWidth="1"/>
    <col min="8" max="8" width="15.5546875" style="1" customWidth="1"/>
    <col min="9" max="9" width="12.5546875" style="1" customWidth="1"/>
    <col min="10" max="10" width="13" style="1" customWidth="1"/>
    <col min="11" max="11" width="11.5546875" style="1" customWidth="1"/>
    <col min="12" max="12" width="11.33203125" style="1" customWidth="1"/>
    <col min="13" max="13" width="11.88671875" style="1" customWidth="1"/>
    <col min="14" max="14" width="12.6640625" style="1" customWidth="1"/>
    <col min="15" max="15" width="12" style="1" customWidth="1"/>
    <col min="16" max="16" width="15.109375" style="85" customWidth="1"/>
    <col min="17" max="17" width="16" style="85" customWidth="1"/>
    <col min="18" max="18" width="15.44140625" style="85" customWidth="1"/>
    <col min="19" max="19" width="11.44140625" style="85"/>
    <col min="20" max="20" width="11.44140625" style="1"/>
    <col min="21" max="21" width="14" style="1" bestFit="1" customWidth="1"/>
    <col min="22" max="22" width="17.6640625" style="1" customWidth="1"/>
    <col min="23" max="16384" width="11.44140625" style="1"/>
  </cols>
  <sheetData>
    <row r="1" spans="1:22" x14ac:dyDescent="0.25">
      <c r="P1" s="131" t="s">
        <v>48</v>
      </c>
    </row>
    <row r="6" spans="1:22" x14ac:dyDescent="0.25">
      <c r="A6" s="159" t="s">
        <v>40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1:22" x14ac:dyDescent="0.25">
      <c r="A7" s="159" t="s">
        <v>64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1:22" ht="12.75" customHeight="1" thickBot="1" x14ac:dyDescent="0.3"/>
    <row r="9" spans="1:22" ht="12.75" customHeight="1" thickBot="1" x14ac:dyDescent="0.3">
      <c r="A9" s="164" t="s">
        <v>7</v>
      </c>
      <c r="B9" s="160" t="s">
        <v>62</v>
      </c>
      <c r="C9" s="162" t="s">
        <v>63</v>
      </c>
      <c r="D9" s="162" t="s">
        <v>61</v>
      </c>
      <c r="E9" s="152" t="s">
        <v>41</v>
      </c>
      <c r="F9" s="153"/>
      <c r="G9" s="157" t="s">
        <v>18</v>
      </c>
      <c r="H9" s="154" t="s">
        <v>34</v>
      </c>
      <c r="I9" s="155"/>
      <c r="J9" s="155"/>
      <c r="K9" s="155"/>
      <c r="L9" s="156"/>
      <c r="M9" s="153" t="s">
        <v>19</v>
      </c>
      <c r="N9" s="160" t="s">
        <v>20</v>
      </c>
      <c r="O9" s="152" t="s">
        <v>22</v>
      </c>
      <c r="P9" s="167" t="s">
        <v>1</v>
      </c>
      <c r="T9" s="79"/>
      <c r="U9" s="79"/>
    </row>
    <row r="10" spans="1:22" ht="75.75" customHeight="1" thickBot="1" x14ac:dyDescent="0.3">
      <c r="A10" s="165"/>
      <c r="B10" s="161"/>
      <c r="C10" s="163"/>
      <c r="D10" s="163"/>
      <c r="E10" s="31" t="s">
        <v>38</v>
      </c>
      <c r="F10" s="31" t="s">
        <v>39</v>
      </c>
      <c r="G10" s="158"/>
      <c r="H10" s="32" t="s">
        <v>37</v>
      </c>
      <c r="I10" s="32" t="s">
        <v>46</v>
      </c>
      <c r="J10" s="33" t="s">
        <v>16</v>
      </c>
      <c r="K10" s="26" t="s">
        <v>15</v>
      </c>
      <c r="L10" s="27" t="s">
        <v>35</v>
      </c>
      <c r="M10" s="161"/>
      <c r="N10" s="161"/>
      <c r="O10" s="166"/>
      <c r="P10" s="168"/>
      <c r="Q10" s="86"/>
      <c r="T10" s="79"/>
      <c r="U10" s="79"/>
    </row>
    <row r="11" spans="1:22" ht="23.1" customHeight="1" x14ac:dyDescent="0.25">
      <c r="A11" s="29" t="s">
        <v>2</v>
      </c>
      <c r="B11" s="30">
        <v>0</v>
      </c>
      <c r="C11" s="43">
        <f>1+4+9+10+10</f>
        <v>34</v>
      </c>
      <c r="D11" s="43">
        <f>3+6+13+23+17</f>
        <v>62</v>
      </c>
      <c r="E11" s="30">
        <v>16</v>
      </c>
      <c r="F11" s="30">
        <v>29</v>
      </c>
      <c r="G11" s="28">
        <f>(4114.28)+(9771.42)+(10285.71)+(14708.56)</f>
        <v>38879.97</v>
      </c>
      <c r="H11" s="44">
        <f>(5161.83-0.01+381.03)+(39714.51-0.01)+(36857.15-0.01+0.01)+(25571.32-0.01)</f>
        <v>107685.81</v>
      </c>
      <c r="I11" s="44">
        <f>(2285.72+2285.72+1142.86-0.01)</f>
        <v>5714.2899999999991</v>
      </c>
      <c r="J11" s="28">
        <f>(228.57+228.57+114.29)+1142.86+571.43+1200+571.43+571.43+1142.86+1142.86</f>
        <v>6914.2999999999993</v>
      </c>
      <c r="K11" s="15">
        <v>0</v>
      </c>
      <c r="L11" s="15">
        <v>0</v>
      </c>
      <c r="M11" s="28">
        <f>(1142.86)+(571.44-0.01)</f>
        <v>1714.29</v>
      </c>
      <c r="N11" s="44">
        <f>8*1142.86</f>
        <v>9142.8799999999992</v>
      </c>
      <c r="O11" s="34">
        <v>0</v>
      </c>
      <c r="P11" s="87">
        <f t="shared" ref="P11:P22" si="0">G11+H11+I11+J11+K11+L11+M11+N11+O11</f>
        <v>170051.54</v>
      </c>
      <c r="Q11" s="88" t="e">
        <f>P11+#REF!+#REF!+#REF!+#REF!+#REF!+#REF!</f>
        <v>#REF!</v>
      </c>
      <c r="R11" s="145"/>
      <c r="S11" s="140"/>
      <c r="T11" s="79"/>
      <c r="U11" s="135"/>
      <c r="V11" s="127"/>
    </row>
    <row r="12" spans="1:22" ht="23.1" customHeight="1" x14ac:dyDescent="0.25">
      <c r="A12" s="16" t="s">
        <v>3</v>
      </c>
      <c r="B12" s="30">
        <f>1</f>
        <v>1</v>
      </c>
      <c r="C12" s="43">
        <f>8+7+1+10+7</f>
        <v>33</v>
      </c>
      <c r="D12" s="43">
        <f>19+17+3+21+10</f>
        <v>70</v>
      </c>
      <c r="E12" s="30">
        <v>17</v>
      </c>
      <c r="F12" s="30">
        <v>31</v>
      </c>
      <c r="G12" s="28">
        <f>(12857.13)+(6857.14)+(9085.71)+(10285.71)</f>
        <v>39085.69</v>
      </c>
      <c r="H12" s="44">
        <f>(34028.55-0.02+0.03+15000)+(23428.31-0.01+0.03)+(35428.6-0.04+0.01)+(11428.58-0.02+1142.86)</f>
        <v>120456.88000000002</v>
      </c>
      <c r="I12" s="44">
        <v>0</v>
      </c>
      <c r="J12" s="28">
        <f>1142.86+571.43+571.43+228.57+1200+(380.96+380.95)+380.95</f>
        <v>4857.1499999999996</v>
      </c>
      <c r="K12" s="15">
        <v>0</v>
      </c>
      <c r="L12" s="15">
        <v>0</v>
      </c>
      <c r="M12" s="28">
        <f>1714.29+11428.57</f>
        <v>13142.86</v>
      </c>
      <c r="N12" s="44">
        <f>12*1142.86</f>
        <v>13714.32</v>
      </c>
      <c r="O12" s="34">
        <v>0</v>
      </c>
      <c r="P12" s="87">
        <f t="shared" si="0"/>
        <v>191256.90000000002</v>
      </c>
      <c r="Q12" s="89" t="e">
        <f>P12+#REF!+#REF!+#REF!+#REF!+#REF!+#REF!</f>
        <v>#REF!</v>
      </c>
      <c r="R12" s="90"/>
      <c r="T12" s="79"/>
      <c r="U12" s="135"/>
      <c r="V12" s="127"/>
    </row>
    <row r="13" spans="1:22" ht="23.1" customHeight="1" x14ac:dyDescent="0.25">
      <c r="A13" s="16" t="s">
        <v>4</v>
      </c>
      <c r="B13" s="30">
        <f>1+1+3+2</f>
        <v>7</v>
      </c>
      <c r="C13" s="43">
        <f>9+6+7+1+4</f>
        <v>27</v>
      </c>
      <c r="D13" s="43">
        <f>18+17+16+2+14</f>
        <v>67</v>
      </c>
      <c r="E13" s="30">
        <v>17</v>
      </c>
      <c r="F13" s="30">
        <v>28</v>
      </c>
      <c r="G13" s="28">
        <f>(20571.42)+(3428.57)+(10285.72)+(3428.57)</f>
        <v>37714.28</v>
      </c>
      <c r="H13" s="44">
        <f>(31942.87-0.01)+(26285.7-0.02+0.02)+(15086.16-0.01+0.02)+(14428.56-0.01+0.04+428.54)</f>
        <v>88171.86</v>
      </c>
      <c r="I13" s="44">
        <f>(3428.57)</f>
        <v>3428.57</v>
      </c>
      <c r="J13" s="28">
        <f>1142.86+1200+1200+(190.47+190.48)+800+142.86+571.43+1142.86+571.43</f>
        <v>7152.3899999999994</v>
      </c>
      <c r="K13" s="15">
        <v>0</v>
      </c>
      <c r="L13" s="15">
        <v>0</v>
      </c>
      <c r="M13" s="28">
        <v>0</v>
      </c>
      <c r="N13" s="44">
        <f>7*1142.86</f>
        <v>8000.0199999999995</v>
      </c>
      <c r="O13" s="34">
        <v>0</v>
      </c>
      <c r="P13" s="87">
        <f t="shared" si="0"/>
        <v>144467.12</v>
      </c>
      <c r="Q13" s="89" t="e">
        <f>P13+#REF!+#REF!+#REF!+#REF!+#REF!+#REF!</f>
        <v>#REF!</v>
      </c>
      <c r="R13" s="91"/>
      <c r="T13" s="79"/>
      <c r="U13" s="135"/>
      <c r="V13" s="127"/>
    </row>
    <row r="14" spans="1:22" ht="23.1" customHeight="1" x14ac:dyDescent="0.25">
      <c r="A14" s="16" t="s">
        <v>5</v>
      </c>
      <c r="B14" s="30">
        <v>0</v>
      </c>
      <c r="C14" s="43">
        <v>0</v>
      </c>
      <c r="D14" s="43">
        <v>0</v>
      </c>
      <c r="E14" s="30">
        <v>0</v>
      </c>
      <c r="F14" s="30">
        <v>0</v>
      </c>
      <c r="G14" s="28">
        <v>0</v>
      </c>
      <c r="H14" s="44">
        <v>0</v>
      </c>
      <c r="I14" s="44">
        <v>0</v>
      </c>
      <c r="J14" s="28">
        <v>0</v>
      </c>
      <c r="K14" s="15">
        <v>0</v>
      </c>
      <c r="L14" s="15">
        <v>0</v>
      </c>
      <c r="M14" s="28">
        <v>0</v>
      </c>
      <c r="N14" s="44">
        <v>0</v>
      </c>
      <c r="O14" s="34">
        <v>0</v>
      </c>
      <c r="P14" s="87">
        <f t="shared" si="0"/>
        <v>0</v>
      </c>
      <c r="Q14" s="89" t="e">
        <f>P14+#REF!+#REF!+#REF!+#REF!+#REF!+#REF!</f>
        <v>#REF!</v>
      </c>
      <c r="T14" s="79"/>
      <c r="U14" s="135"/>
      <c r="V14" s="127"/>
    </row>
    <row r="15" spans="1:22" ht="23.1" customHeight="1" x14ac:dyDescent="0.25">
      <c r="A15" s="16" t="s">
        <v>6</v>
      </c>
      <c r="B15" s="30">
        <v>0</v>
      </c>
      <c r="C15" s="43">
        <v>0</v>
      </c>
      <c r="D15" s="43">
        <v>0</v>
      </c>
      <c r="E15" s="30">
        <v>0</v>
      </c>
      <c r="F15" s="30">
        <v>0</v>
      </c>
      <c r="G15" s="28">
        <v>0</v>
      </c>
      <c r="H15" s="44">
        <v>0</v>
      </c>
      <c r="I15" s="44">
        <v>0</v>
      </c>
      <c r="J15" s="28">
        <v>0</v>
      </c>
      <c r="K15" s="15">
        <v>0</v>
      </c>
      <c r="L15" s="15">
        <v>0</v>
      </c>
      <c r="M15" s="28">
        <v>0</v>
      </c>
      <c r="N15" s="44">
        <v>0</v>
      </c>
      <c r="O15" s="34">
        <v>0</v>
      </c>
      <c r="P15" s="87">
        <f t="shared" si="0"/>
        <v>0</v>
      </c>
      <c r="Q15" s="89" t="e">
        <f>P15+#REF!+#REF!+#REF!+#REF!+#REF!+#REF!</f>
        <v>#REF!</v>
      </c>
      <c r="R15" s="90"/>
      <c r="T15" s="79"/>
      <c r="U15" s="135"/>
      <c r="V15" s="127"/>
    </row>
    <row r="16" spans="1:22" ht="23.1" customHeight="1" x14ac:dyDescent="0.25">
      <c r="A16" s="16" t="s">
        <v>8</v>
      </c>
      <c r="B16" s="30">
        <v>0</v>
      </c>
      <c r="C16" s="43">
        <v>0</v>
      </c>
      <c r="D16" s="43">
        <v>0</v>
      </c>
      <c r="E16" s="30">
        <v>0</v>
      </c>
      <c r="F16" s="30">
        <v>0</v>
      </c>
      <c r="G16" s="28">
        <v>0</v>
      </c>
      <c r="H16" s="44">
        <v>0</v>
      </c>
      <c r="I16" s="44">
        <v>0</v>
      </c>
      <c r="J16" s="28">
        <v>0</v>
      </c>
      <c r="K16" s="15">
        <v>0</v>
      </c>
      <c r="L16" s="15">
        <v>0</v>
      </c>
      <c r="M16" s="28">
        <v>0</v>
      </c>
      <c r="N16" s="44">
        <v>0</v>
      </c>
      <c r="O16" s="34">
        <v>0</v>
      </c>
      <c r="P16" s="87">
        <f t="shared" si="0"/>
        <v>0</v>
      </c>
      <c r="Q16" s="89" t="e">
        <f>P16+#REF!+#REF!+#REF!+#REF!+#REF!+#REF!</f>
        <v>#REF!</v>
      </c>
      <c r="T16" s="79"/>
      <c r="U16" s="135"/>
      <c r="V16" s="127"/>
    </row>
    <row r="17" spans="1:24" ht="23.1" customHeight="1" x14ac:dyDescent="0.25">
      <c r="A17" s="16" t="s">
        <v>9</v>
      </c>
      <c r="B17" s="30">
        <v>0</v>
      </c>
      <c r="C17" s="43">
        <v>0</v>
      </c>
      <c r="D17" s="43">
        <v>0</v>
      </c>
      <c r="E17" s="30">
        <v>0</v>
      </c>
      <c r="F17" s="30">
        <v>0</v>
      </c>
      <c r="G17" s="28">
        <v>0</v>
      </c>
      <c r="H17" s="44">
        <v>0</v>
      </c>
      <c r="I17" s="44">
        <v>0</v>
      </c>
      <c r="J17" s="28">
        <v>0</v>
      </c>
      <c r="K17" s="15">
        <v>0</v>
      </c>
      <c r="L17" s="15">
        <v>0</v>
      </c>
      <c r="M17" s="28">
        <v>0</v>
      </c>
      <c r="N17" s="44">
        <v>0</v>
      </c>
      <c r="O17" s="34">
        <v>0</v>
      </c>
      <c r="P17" s="87">
        <f t="shared" si="0"/>
        <v>0</v>
      </c>
      <c r="Q17" s="89" t="e">
        <f>P17+#REF!+#REF!+#REF!+#REF!+#REF!+#REF!</f>
        <v>#REF!</v>
      </c>
      <c r="R17" s="89"/>
      <c r="T17" s="79"/>
      <c r="U17" s="135"/>
      <c r="V17" s="127"/>
    </row>
    <row r="18" spans="1:24" ht="23.1" customHeight="1" x14ac:dyDescent="0.25">
      <c r="A18" s="16" t="s">
        <v>10</v>
      </c>
      <c r="B18" s="30">
        <v>0</v>
      </c>
      <c r="C18" s="43">
        <v>0</v>
      </c>
      <c r="D18" s="43">
        <v>0</v>
      </c>
      <c r="E18" s="30">
        <v>0</v>
      </c>
      <c r="F18" s="30">
        <v>0</v>
      </c>
      <c r="G18" s="28">
        <v>0</v>
      </c>
      <c r="H18" s="44">
        <v>0</v>
      </c>
      <c r="I18" s="44">
        <v>0</v>
      </c>
      <c r="J18" s="28">
        <v>0</v>
      </c>
      <c r="K18" s="15">
        <v>0</v>
      </c>
      <c r="L18" s="15">
        <v>0</v>
      </c>
      <c r="M18" s="28">
        <v>0</v>
      </c>
      <c r="N18" s="44">
        <v>0</v>
      </c>
      <c r="O18" s="34">
        <v>0</v>
      </c>
      <c r="P18" s="87">
        <f t="shared" si="0"/>
        <v>0</v>
      </c>
      <c r="Q18" s="89" t="e">
        <f>P18+#REF!+#REF!+#REF!+#REF!+#REF!+#REF!</f>
        <v>#REF!</v>
      </c>
      <c r="T18" s="79"/>
      <c r="U18" s="135"/>
      <c r="V18" s="127"/>
    </row>
    <row r="19" spans="1:24" ht="23.1" customHeight="1" x14ac:dyDescent="0.25">
      <c r="A19" s="17" t="s">
        <v>11</v>
      </c>
      <c r="B19" s="30">
        <v>0</v>
      </c>
      <c r="C19" s="43">
        <v>0</v>
      </c>
      <c r="D19" s="43">
        <v>0</v>
      </c>
      <c r="E19" s="30">
        <v>0</v>
      </c>
      <c r="F19" s="30">
        <v>0</v>
      </c>
      <c r="G19" s="28">
        <v>0</v>
      </c>
      <c r="H19" s="44">
        <v>0</v>
      </c>
      <c r="I19" s="44">
        <v>0</v>
      </c>
      <c r="J19" s="28">
        <v>0</v>
      </c>
      <c r="K19" s="15">
        <v>0</v>
      </c>
      <c r="L19" s="15">
        <v>0</v>
      </c>
      <c r="M19" s="28">
        <v>0</v>
      </c>
      <c r="N19" s="44">
        <v>0</v>
      </c>
      <c r="O19" s="34">
        <v>0</v>
      </c>
      <c r="P19" s="87">
        <f t="shared" si="0"/>
        <v>0</v>
      </c>
      <c r="Q19" s="89" t="e">
        <f>P19+#REF!+#REF!+#REF!+#REF!+#REF!+#REF!</f>
        <v>#REF!</v>
      </c>
      <c r="R19" s="90"/>
      <c r="T19" s="79"/>
      <c r="U19" s="135"/>
      <c r="V19" s="127"/>
      <c r="X19" s="127"/>
    </row>
    <row r="20" spans="1:24" ht="23.1" customHeight="1" x14ac:dyDescent="0.25">
      <c r="A20" s="18" t="s">
        <v>12</v>
      </c>
      <c r="B20" s="30">
        <v>0</v>
      </c>
      <c r="C20" s="43">
        <v>0</v>
      </c>
      <c r="D20" s="43">
        <v>0</v>
      </c>
      <c r="E20" s="30">
        <v>0</v>
      </c>
      <c r="F20" s="30">
        <v>0</v>
      </c>
      <c r="G20" s="28">
        <v>0</v>
      </c>
      <c r="H20" s="44">
        <v>0</v>
      </c>
      <c r="I20" s="44">
        <v>0</v>
      </c>
      <c r="J20" s="28">
        <v>0</v>
      </c>
      <c r="K20" s="15">
        <v>0</v>
      </c>
      <c r="L20" s="15">
        <v>0</v>
      </c>
      <c r="M20" s="28">
        <v>0</v>
      </c>
      <c r="N20" s="44">
        <v>0</v>
      </c>
      <c r="O20" s="34">
        <v>0</v>
      </c>
      <c r="P20" s="87">
        <f t="shared" si="0"/>
        <v>0</v>
      </c>
      <c r="Q20" s="89" t="e">
        <f>P20+#REF!+#REF!+#REF!+#REF!+#REF!+#REF!</f>
        <v>#REF!</v>
      </c>
      <c r="R20" s="92"/>
      <c r="T20" s="85"/>
      <c r="U20" s="135"/>
      <c r="V20" s="127"/>
    </row>
    <row r="21" spans="1:24" ht="23.1" customHeight="1" x14ac:dyDescent="0.25">
      <c r="A21" s="19" t="s">
        <v>13</v>
      </c>
      <c r="B21" s="30">
        <v>0</v>
      </c>
      <c r="C21" s="43">
        <v>0</v>
      </c>
      <c r="D21" s="43">
        <v>0</v>
      </c>
      <c r="E21" s="30">
        <v>0</v>
      </c>
      <c r="F21" s="30">
        <v>0</v>
      </c>
      <c r="G21" s="28">
        <v>0</v>
      </c>
      <c r="H21" s="44">
        <v>0</v>
      </c>
      <c r="I21" s="44">
        <v>0</v>
      </c>
      <c r="J21" s="28">
        <v>0</v>
      </c>
      <c r="K21" s="15">
        <v>0</v>
      </c>
      <c r="L21" s="15">
        <v>0</v>
      </c>
      <c r="M21" s="28">
        <v>0</v>
      </c>
      <c r="N21" s="44">
        <v>0</v>
      </c>
      <c r="O21" s="34">
        <v>0</v>
      </c>
      <c r="P21" s="87">
        <f t="shared" si="0"/>
        <v>0</v>
      </c>
      <c r="Q21" s="89" t="e">
        <f>P21+#REF!+#REF!+#REF!+#REF!+#REF!+#REF!</f>
        <v>#REF!</v>
      </c>
      <c r="R21" s="90"/>
      <c r="T21" s="85"/>
      <c r="U21" s="135"/>
      <c r="V21" s="127"/>
    </row>
    <row r="22" spans="1:24" ht="23.1" customHeight="1" thickBot="1" x14ac:dyDescent="0.3">
      <c r="A22" s="19" t="s">
        <v>14</v>
      </c>
      <c r="B22" s="30">
        <v>0</v>
      </c>
      <c r="C22" s="43">
        <v>0</v>
      </c>
      <c r="D22" s="43">
        <v>0</v>
      </c>
      <c r="E22" s="30">
        <v>0</v>
      </c>
      <c r="F22" s="30">
        <v>0</v>
      </c>
      <c r="G22" s="28">
        <v>0</v>
      </c>
      <c r="H22" s="44">
        <v>0</v>
      </c>
      <c r="I22" s="44">
        <v>0</v>
      </c>
      <c r="J22" s="28">
        <v>0</v>
      </c>
      <c r="K22" s="15">
        <v>0</v>
      </c>
      <c r="L22" s="15">
        <v>0</v>
      </c>
      <c r="M22" s="28">
        <v>0</v>
      </c>
      <c r="N22" s="44">
        <v>0</v>
      </c>
      <c r="O22" s="34">
        <v>0</v>
      </c>
      <c r="P22" s="87">
        <f t="shared" si="0"/>
        <v>0</v>
      </c>
      <c r="Q22" s="89" t="e">
        <f>P22+#REF!+#REF!+#REF!+#REF!+#REF!+#REF!</f>
        <v>#REF!</v>
      </c>
      <c r="R22" s="89"/>
      <c r="T22" s="85"/>
      <c r="U22" s="135"/>
      <c r="V22" s="127"/>
    </row>
    <row r="23" spans="1:24" ht="27.75" customHeight="1" thickBot="1" x14ac:dyDescent="0.3">
      <c r="A23" s="35" t="s">
        <v>0</v>
      </c>
      <c r="B23" s="36">
        <f t="shared" ref="B23:I23" si="1">SUM(B11:B22)</f>
        <v>8</v>
      </c>
      <c r="C23" s="36">
        <f t="shared" si="1"/>
        <v>94</v>
      </c>
      <c r="D23" s="36">
        <f t="shared" si="1"/>
        <v>199</v>
      </c>
      <c r="E23" s="36">
        <f t="shared" si="1"/>
        <v>50</v>
      </c>
      <c r="F23" s="36">
        <f t="shared" si="1"/>
        <v>88</v>
      </c>
      <c r="G23" s="37">
        <f t="shared" si="1"/>
        <v>115679.94</v>
      </c>
      <c r="H23" s="37">
        <f t="shared" si="1"/>
        <v>316314.55</v>
      </c>
      <c r="I23" s="37">
        <f t="shared" si="1"/>
        <v>9142.8599999999988</v>
      </c>
      <c r="J23" s="37">
        <f t="shared" ref="J23:O23" si="2">SUM(J11:J22)</f>
        <v>18923.839999999997</v>
      </c>
      <c r="K23" s="37">
        <f t="shared" si="2"/>
        <v>0</v>
      </c>
      <c r="L23" s="37">
        <f t="shared" si="2"/>
        <v>0</v>
      </c>
      <c r="M23" s="37">
        <f t="shared" si="2"/>
        <v>14857.150000000001</v>
      </c>
      <c r="N23" s="37">
        <f t="shared" si="2"/>
        <v>30857.219999999998</v>
      </c>
      <c r="O23" s="38">
        <f t="shared" si="2"/>
        <v>0</v>
      </c>
      <c r="P23" s="93">
        <f>G23+H23+I23+J23+K23+L23+M23+N23+O23</f>
        <v>505775.55999999994</v>
      </c>
      <c r="Q23" s="94" t="e">
        <f>SUM(Q11:Q22)</f>
        <v>#REF!</v>
      </c>
      <c r="T23" s="79"/>
      <c r="U23" s="135"/>
      <c r="V23" s="127"/>
    </row>
    <row r="24" spans="1:24" s="85" customFormat="1" x14ac:dyDescent="0.25">
      <c r="A24" s="14" t="s">
        <v>57</v>
      </c>
      <c r="B24" s="136"/>
      <c r="C24" s="136"/>
      <c r="D24" s="136"/>
      <c r="E24" s="136"/>
      <c r="F24" s="136"/>
      <c r="G24" s="98"/>
      <c r="H24" s="136"/>
      <c r="I24" s="136"/>
      <c r="J24" s="136"/>
      <c r="K24" s="136"/>
      <c r="L24" s="136"/>
      <c r="M24" s="98"/>
      <c r="N24" s="1" t="s">
        <v>65</v>
      </c>
      <c r="O24" s="98"/>
      <c r="Q24" s="88" t="e">
        <f>SUM(Q11:Q23)-Q23</f>
        <v>#REF!</v>
      </c>
      <c r="R24" s="90"/>
    </row>
    <row r="25" spans="1:24" s="85" customFormat="1" x14ac:dyDescent="0.25">
      <c r="A25" s="5" t="s">
        <v>36</v>
      </c>
      <c r="B25" s="13"/>
      <c r="C25" s="136"/>
      <c r="D25" s="136"/>
      <c r="E25" s="136"/>
      <c r="F25" s="136"/>
      <c r="G25" s="98"/>
      <c r="H25" s="136"/>
      <c r="I25" s="136"/>
      <c r="J25" s="136"/>
      <c r="K25" s="136"/>
      <c r="L25" s="136"/>
      <c r="M25" s="98"/>
      <c r="N25" s="98"/>
      <c r="O25" s="98"/>
      <c r="P25" s="95"/>
      <c r="Q25" s="90"/>
      <c r="V25" s="90"/>
    </row>
    <row r="26" spans="1:24" s="85" customFormat="1" x14ac:dyDescent="0.25">
      <c r="B26" s="138"/>
      <c r="C26" s="136"/>
      <c r="D26" s="136"/>
      <c r="E26" s="136"/>
      <c r="F26" s="136"/>
      <c r="G26" s="98"/>
      <c r="H26" s="136"/>
      <c r="I26" s="136"/>
      <c r="J26" s="136"/>
      <c r="K26" s="136"/>
      <c r="L26" s="136"/>
      <c r="M26" s="98"/>
      <c r="N26" s="98"/>
      <c r="O26" s="98"/>
      <c r="P26" s="90"/>
      <c r="Q26" s="128"/>
      <c r="V26" s="90"/>
    </row>
    <row r="27" spans="1:24" s="85" customFormat="1" x14ac:dyDescent="0.25">
      <c r="A27" s="136"/>
      <c r="B27" s="138"/>
      <c r="C27" s="136"/>
      <c r="D27" s="136"/>
      <c r="E27" s="136"/>
      <c r="F27" s="136"/>
      <c r="G27" s="98"/>
      <c r="H27" s="136"/>
      <c r="I27" s="136"/>
      <c r="J27" s="136"/>
      <c r="K27" s="136"/>
      <c r="L27" s="136"/>
      <c r="M27" s="98"/>
      <c r="N27" s="98"/>
      <c r="O27" s="98"/>
      <c r="P27" s="90"/>
      <c r="Q27" s="90"/>
    </row>
    <row r="28" spans="1:24" s="85" customFormat="1" x14ac:dyDescent="0.25">
      <c r="A28" s="13" t="s">
        <v>21</v>
      </c>
      <c r="B28" s="138"/>
      <c r="C28" s="137"/>
      <c r="D28" s="137"/>
      <c r="E28" s="137"/>
      <c r="F28" s="137"/>
      <c r="G28" s="13"/>
      <c r="H28" s="137"/>
      <c r="I28" s="137"/>
      <c r="J28" s="137"/>
      <c r="K28" s="137"/>
      <c r="L28" s="137"/>
      <c r="M28" s="13"/>
      <c r="N28" s="13"/>
      <c r="O28" s="13"/>
      <c r="P28" s="13"/>
      <c r="Q28" s="90"/>
    </row>
    <row r="29" spans="1:24" s="85" customFormat="1" x14ac:dyDescent="0.25">
      <c r="A29" s="137"/>
      <c r="B29" s="138"/>
      <c r="C29" s="136"/>
      <c r="D29" s="136"/>
      <c r="E29" s="136"/>
      <c r="F29" s="136"/>
      <c r="G29" s="98"/>
      <c r="H29" s="136"/>
      <c r="I29" s="136"/>
      <c r="J29" s="136"/>
      <c r="K29" s="136"/>
      <c r="L29" s="136"/>
      <c r="M29" s="98"/>
      <c r="N29" s="98"/>
      <c r="O29" s="98"/>
      <c r="Q29" s="128"/>
      <c r="U29" s="90"/>
    </row>
    <row r="30" spans="1:24" s="85" customFormat="1" x14ac:dyDescent="0.25">
      <c r="A30" s="137"/>
      <c r="B30" s="13"/>
      <c r="C30" s="137"/>
      <c r="D30" s="137"/>
      <c r="E30" s="137"/>
      <c r="F30" s="137"/>
      <c r="G30" s="13"/>
      <c r="H30" s="137"/>
      <c r="I30" s="137"/>
      <c r="J30" s="137"/>
      <c r="K30" s="137"/>
      <c r="L30" s="137"/>
      <c r="M30" s="13"/>
      <c r="N30" s="13"/>
      <c r="O30" s="13"/>
      <c r="P30" s="13"/>
      <c r="Q30" s="128"/>
    </row>
    <row r="31" spans="1:24" s="85" customFormat="1" x14ac:dyDescent="0.25">
      <c r="A31" s="137"/>
      <c r="B31" s="13"/>
      <c r="C31" s="137"/>
      <c r="D31" s="137"/>
      <c r="E31" s="137"/>
      <c r="F31" s="137"/>
      <c r="G31" s="13"/>
      <c r="H31" s="137"/>
      <c r="I31" s="137"/>
      <c r="J31" s="137"/>
      <c r="K31" s="137"/>
      <c r="L31" s="137"/>
      <c r="M31" s="13"/>
      <c r="N31" s="13"/>
      <c r="O31" s="13"/>
      <c r="P31" s="13"/>
    </row>
    <row r="32" spans="1:24" s="85" customFormat="1" x14ac:dyDescent="0.25">
      <c r="A32" s="137"/>
      <c r="B32" s="13"/>
      <c r="C32" s="137"/>
      <c r="D32" s="137"/>
      <c r="E32" s="137"/>
      <c r="F32" s="137"/>
      <c r="G32" s="6" t="s">
        <v>58</v>
      </c>
      <c r="H32" s="141"/>
      <c r="I32" s="142"/>
      <c r="J32" s="143"/>
      <c r="K32" s="143"/>
      <c r="L32" s="4"/>
      <c r="M32" s="6"/>
      <c r="N32" s="141"/>
      <c r="O32" s="142"/>
      <c r="P32" s="96"/>
    </row>
    <row r="33" spans="1:18" s="85" customFormat="1" x14ac:dyDescent="0.25">
      <c r="A33" s="137"/>
      <c r="B33" s="13"/>
      <c r="D33" s="137"/>
      <c r="E33" s="137"/>
      <c r="F33" s="137"/>
      <c r="G33" s="12"/>
      <c r="H33" s="7" t="s">
        <v>59</v>
      </c>
      <c r="I33" s="1"/>
      <c r="J33" s="5"/>
      <c r="K33" s="5"/>
      <c r="L33" s="4"/>
      <c r="M33" s="12"/>
      <c r="N33" s="7"/>
      <c r="O33" s="1"/>
    </row>
    <row r="34" spans="1:18" s="85" customFormat="1" x14ac:dyDescent="0.25">
      <c r="A34" s="137"/>
      <c r="B34" s="13"/>
      <c r="C34" s="137"/>
      <c r="D34" s="137"/>
      <c r="E34" s="137"/>
      <c r="F34" s="137"/>
      <c r="G34" s="3"/>
      <c r="H34" s="144" t="s">
        <v>60</v>
      </c>
      <c r="I34" s="1"/>
      <c r="J34" s="2"/>
      <c r="K34" s="2"/>
      <c r="L34" s="1"/>
      <c r="M34" s="3"/>
      <c r="N34" s="144"/>
      <c r="O34" s="1"/>
      <c r="Q34" s="139"/>
    </row>
    <row r="35" spans="1:18" x14ac:dyDescent="0.25">
      <c r="A35" s="5"/>
      <c r="B35" s="129"/>
      <c r="C35" s="130"/>
      <c r="D35" s="130"/>
      <c r="E35" s="130"/>
      <c r="F35" s="130"/>
      <c r="G35" s="79"/>
      <c r="H35" s="130"/>
      <c r="I35" s="130"/>
      <c r="J35" s="2"/>
      <c r="K35" s="2"/>
      <c r="L35" s="2"/>
      <c r="Q35" s="139"/>
      <c r="R35" s="90"/>
    </row>
    <row r="36" spans="1:18" x14ac:dyDescent="0.25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97"/>
      <c r="Q36" s="139"/>
    </row>
    <row r="37" spans="1:18" x14ac:dyDescent="0.25">
      <c r="A37" s="5"/>
      <c r="B37" s="3"/>
      <c r="C37" s="9"/>
      <c r="D37" s="9"/>
      <c r="E37" s="9"/>
      <c r="F37" s="9"/>
      <c r="G37" s="20"/>
      <c r="H37" s="9"/>
      <c r="I37" s="9"/>
      <c r="J37" s="9"/>
      <c r="K37" s="9"/>
      <c r="L37" s="9"/>
      <c r="M37" s="3"/>
      <c r="N37" s="3"/>
      <c r="O37" s="3"/>
      <c r="P37" s="97"/>
    </row>
    <row r="38" spans="1:18" ht="10.5" customHeight="1" x14ac:dyDescent="0.25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5">
      <c r="A39" s="5"/>
      <c r="B39" s="3"/>
      <c r="C39" s="2"/>
      <c r="D39" s="2"/>
      <c r="E39" s="2"/>
      <c r="F39" s="2"/>
      <c r="G39" s="20"/>
      <c r="H39" s="2"/>
      <c r="I39" s="2"/>
      <c r="J39" s="2"/>
      <c r="K39" s="2"/>
      <c r="L39" s="2"/>
    </row>
    <row r="40" spans="1:18" x14ac:dyDescent="0.25">
      <c r="A40" s="10"/>
      <c r="B40" s="10"/>
      <c r="C40" s="10"/>
      <c r="D40" s="10"/>
      <c r="H40" s="127"/>
    </row>
    <row r="41" spans="1:18" x14ac:dyDescent="0.25">
      <c r="A41" s="10"/>
      <c r="B41" s="10"/>
      <c r="C41" s="10"/>
      <c r="D41" s="10"/>
    </row>
    <row r="42" spans="1:18" x14ac:dyDescent="0.25">
      <c r="A42" s="10"/>
      <c r="B42" s="10"/>
      <c r="C42" s="10"/>
      <c r="D42" s="10"/>
      <c r="E42" s="3"/>
      <c r="F42" s="3"/>
      <c r="N42" s="3"/>
      <c r="O42" s="3"/>
      <c r="P42" s="98"/>
    </row>
    <row r="43" spans="1:18" x14ac:dyDescent="0.25">
      <c r="A43" s="10"/>
      <c r="B43" s="10"/>
      <c r="C43" s="10"/>
      <c r="D43" s="10"/>
    </row>
    <row r="44" spans="1:18" x14ac:dyDescent="0.25">
      <c r="A44" s="10"/>
      <c r="B44" s="10"/>
      <c r="C44" s="10"/>
      <c r="D44" s="10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ACUMULADO</vt:lpstr>
      <vt:lpstr>1. RESUMEN DE PAGADOS 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2022-04-07T13:03:42Z</cp:lastPrinted>
  <dcterms:created xsi:type="dcterms:W3CDTF">2002-04-29T19:59:45Z</dcterms:created>
  <dcterms:modified xsi:type="dcterms:W3CDTF">2024-04-26T14:29:31Z</dcterms:modified>
</cp:coreProperties>
</file>