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6727F885-F8F8-40C9-9E78-F93FAAC99C5A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H15" i="4"/>
  <c r="G15" i="4"/>
  <c r="C24" i="18"/>
  <c r="C23" i="27" s="1"/>
  <c r="D23" i="27" s="1"/>
  <c r="D40" i="27" s="1"/>
  <c r="C21" i="17"/>
  <c r="F24" i="18"/>
  <c r="E21" i="17"/>
  <c r="E24" i="18"/>
  <c r="F14" i="4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10" i="25"/>
  <c r="D8" i="25"/>
  <c r="D30" i="25"/>
  <c r="D7" i="25"/>
  <c r="D6" i="25"/>
  <c r="D12" i="25"/>
  <c r="E31" i="25"/>
  <c r="D20" i="25"/>
  <c r="D37" i="25"/>
  <c r="E28" i="25"/>
  <c r="E32" i="25"/>
  <c r="I23" i="4"/>
  <c r="E11" i="27"/>
  <c r="E33" i="27" s="1"/>
  <c r="E34" i="25"/>
  <c r="P22" i="4"/>
  <c r="Q22" i="4"/>
  <c r="P21" i="4"/>
  <c r="Q21" i="4"/>
  <c r="P20" i="4"/>
  <c r="Q20" i="4"/>
  <c r="P19" i="4"/>
  <c r="P18" i="4"/>
  <c r="Q18" i="4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22" i="25" s="1"/>
  <c r="C24" i="25" s="1"/>
  <c r="D29" i="25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L23" i="4"/>
  <c r="C33" i="25"/>
  <c r="K23" i="4"/>
  <c r="E12" i="27"/>
  <c r="E34" i="27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/>
  <c r="E36" i="27"/>
  <c r="C30" i="25"/>
  <c r="H23" i="4"/>
  <c r="E10" i="27" s="1"/>
  <c r="E32" i="27" s="1"/>
  <c r="H22" i="11"/>
  <c r="O22" i="11"/>
  <c r="P10" i="11"/>
  <c r="P22" i="11"/>
  <c r="E15" i="25"/>
  <c r="D28" i="25"/>
  <c r="D34" i="25"/>
  <c r="E37" i="25"/>
  <c r="Q11" i="4" l="1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P15" i="4"/>
  <c r="Q15" i="4" s="1"/>
  <c r="D21" i="16"/>
  <c r="D24" i="18"/>
  <c r="E23" i="27" s="1"/>
  <c r="E40" i="27" s="1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C40" i="27"/>
  <c r="E22" i="27"/>
  <c r="E39" i="27" s="1"/>
  <c r="C21" i="16"/>
  <c r="D16" i="25"/>
  <c r="E39" i="25" l="1"/>
  <c r="F29" i="25" s="1"/>
  <c r="E24" i="27"/>
  <c r="E41" i="27" s="1"/>
  <c r="D24" i="25"/>
  <c r="C41" i="27"/>
  <c r="C42" i="27" s="1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D41" i="27"/>
  <c r="D42" i="27" s="1"/>
  <c r="D25" i="27"/>
  <c r="D27" i="27" s="1"/>
  <c r="F35" i="25" l="1"/>
  <c r="F38" i="25"/>
  <c r="F37" i="25"/>
  <c r="F33" i="25"/>
  <c r="F32" i="25"/>
  <c r="F34" i="25"/>
  <c r="F28" i="25"/>
  <c r="F31" i="25"/>
  <c r="F30" i="25"/>
  <c r="F36" i="25"/>
  <c r="F16" i="25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<sst xmlns="http://schemas.openxmlformats.org/spreadsheetml/2006/main" count="906" uniqueCount="509">
  <si>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</si>
  <si>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</si>
  <si>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</si>
  <si>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</si>
  <si>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</si>
  <si>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</si>
  <si>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</si>
  <si>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</si>
  <si>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</si>
  <si>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</si>
  <si>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</si>
  <si>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</si>
  <si>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</si>
  <si>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</si>
  <si>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</si>
  <si>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</si>
  <si>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</si>
  <si>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</si>
  <si>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</si>
  <si>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</si>
  <si>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</si>
  <si>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</si>
  <si>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</si>
  <si>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</si>
  <si>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</si>
  <si>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</si>
  <si>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</si>
  <si>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</si>
  <si>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</si>
  <si>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</si>
  <si>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</si>
  <si>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</si>
  <si>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</si>
  <si>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</si>
  <si>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</si>
  <si>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</si>
  <si>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</si>
  <si>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</si>
  <si>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</si>
  <si>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</si>
  <si>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</si>
  <si>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</si>
  <si>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</si>
  <si>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</si>
  <si>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</si>
  <si>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</si>
  <si>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</si>
  <si>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</si>
  <si>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</si>
  <si>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</si>
  <si>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</si>
  <si>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</si>
  <si>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</si>
  <si>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</si>
  <si>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</si>
  <si>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</si>
  <si>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</si>
  <si>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</si>
  <si>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</si>
  <si>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</si>
  <si>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</si>
  <si>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</si>
  <si>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</si>
  <si>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</si>
  <si>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</si>
  <si>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</si>
  <si>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</si>
  <si>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</si>
  <si>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</si>
  <si>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</si>
  <si>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</si>
  <si>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</si>
  <si>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</si>
  <si>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</si>
  <si>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</si>
  <si>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</si>
  <si>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</si>
  <si>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</si>
  <si>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</si>
  <si>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</si>
  <si>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</si>
  <si>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</si>
  <si>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</si>
  <si>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</si>
  <si>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</si>
  <si>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</si>
  <si>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</si>
  <si>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</si>
  <si>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</si>
  <si>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</si>
  <si>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</si>
  <si>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</si>
  <si>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</si>
  <si>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</si>
  <si>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</si>
  <si>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</si>
  <si>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</si>
  <si>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</si>
  <si>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</si>
  <si>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</si>
  <si>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</si>
  <si>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</si>
  <si>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</si>
  <si>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</si>
  <si>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</si>
  <si>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</si>
  <si>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</si>
  <si>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</si>
  <si>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</si>
  <si>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</si>
  <si>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</si>
  <si>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</si>
  <si>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</si>
  <si>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</si>
  <si>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</si>
  <si>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</si>
  <si>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</si>
  <si>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</si>
  <si>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</si>
  <si>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</si>
  <si>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</si>
  <si>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</si>
  <si>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</si>
  <si>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</si>
  <si>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</si>
  <si>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</si>
  <si>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</si>
  <si>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</si>
  <si>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</si>
  <si>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</si>
  <si>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</si>
  <si>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</si>
  <si>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</si>
  <si>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</si>
  <si>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</si>
  <si>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</si>
  <si>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</si>
  <si>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</si>
  <si>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</si>
  <si>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</si>
  <si>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</si>
  <si>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</si>
  <si>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</si>
  <si>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</si>
  <si>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</si>
  <si>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</si>
  <si>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</si>
  <si>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</si>
  <si>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</si>
  <si>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</si>
  <si>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</si>
  <si>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</si>
  <si>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</si>
  <si>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</si>
  <si>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</si>
  <si>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</si>
  <si>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</si>
  <si>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</si>
  <si>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</si>
  <si>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</si>
  <si>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</si>
  <si>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</si>
  <si>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</si>
  <si>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</si>
  <si>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</si>
  <si>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</si>
  <si>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</si>
  <si>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</si>
  <si>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</si>
  <si>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</si>
  <si>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</si>
  <si>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</si>
  <si>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</si>
  <si>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</si>
  <si>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</si>
  <si>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</si>
  <si>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</si>
  <si>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</si>
  <si>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</si>
  <si>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</si>
  <si>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</si>
  <si>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</si>
  <si>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</si>
  <si>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</si>
  <si>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</si>
  <si>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</si>
  <si>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</si>
  <si>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</si>
  <si>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</si>
  <si>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</si>
  <si>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</si>
  <si>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</si>
  <si>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</si>
  <si>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</si>
  <si>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</si>
  <si>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</si>
  <si>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</si>
  <si>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</si>
  <si>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</si>
  <si>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</si>
  <si>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</si>
  <si>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</si>
  <si>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</si>
  <si>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</si>
  <si>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</si>
  <si>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</si>
  <si>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</si>
  <si>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</si>
  <si>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</si>
  <si>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</si>
  <si>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</si>
  <si>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</si>
  <si>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</si>
  <si>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</si>
  <si>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</si>
  <si>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</si>
  <si>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</si>
  <si>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</si>
  <si>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</si>
  <si>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</si>
  <si>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</si>
  <si>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</si>
  <si>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</si>
  <si>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</si>
  <si>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</si>
  <si>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</si>
  <si>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</si>
  <si>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</si>
  <si>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</si>
  <si>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</si>
  <si>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</si>
  <si>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</si>
  <si>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</si>
  <si>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</si>
  <si>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</si>
  <si>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</si>
  <si>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</si>
  <si>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</si>
  <si>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</si>
  <si>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</si>
  <si>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</si>
  <si>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</si>
  <si>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</si>
  <si>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</si>
  <si>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</si>
  <si>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</si>
  <si>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</si>
  <si>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</si>
  <si>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</si>
  <si>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</si>
  <si>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</si>
  <si>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</si>
  <si>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</si>
  <si>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</si>
  <si>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</si>
  <si>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</si>
  <si>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</si>
  <si>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</si>
  <si>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</si>
  <si>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</si>
  <si>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</si>
  <si>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</si>
  <si>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</si>
  <si>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</si>
  <si>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</si>
  <si>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</si>
  <si>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</si>
  <si>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</si>
  <si>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</si>
  <si>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</si>
  <si>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</si>
  <si>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</si>
  <si>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</si>
  <si>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</si>
  <si>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</si>
  <si>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</si>
  <si>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</si>
  <si>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</si>
  <si>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</si>
  <si>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</si>
  <si>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</si>
  <si>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</si>
  <si>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</si>
  <si>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</si>
  <si>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</si>
  <si>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</si>
  <si>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</si>
  <si>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</si>
  <si>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</si>
  <si>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</si>
  <si>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</si>
  <si>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</si>
  <si>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</si>
  <si>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</si>
  <si>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</si>
  <si>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</si>
  <si>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</si>
  <si>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</si>
  <si>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</si>
  <si>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</si>
  <si>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</si>
  <si>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</si>
  <si>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</si>
  <si>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</si>
  <si>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</si>
  <si>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</si>
  <si>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</si>
  <si>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</si>
  <si>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</si>
  <si>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</si>
  <si>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</si>
  <si>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</si>
  <si>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</si>
  <si>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</si>
  <si>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</si>
  <si>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</si>
  <si>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</si>
  <si>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</si>
  <si>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</si>
  <si>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</si>
  <si>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</si>
  <si>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</si>
  <si>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</si>
  <si>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</si>
  <si>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</si>
  <si>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</si>
  <si>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</si>
  <si>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</si>
  <si>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</si>
  <si>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</si>
  <si>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</si>
  <si>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</si>
  <si>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</si>
  <si>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</si>
  <si>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</si>
  <si>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</si>
  <si>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</si>
  <si>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</si>
  <si>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</si>
  <si>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</si>
  <si>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</si>
  <si>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</si>
  <si>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</si>
  <si>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</si>
  <si>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</si>
  <si>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</si>
  <si>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</si>
  <si>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</si>
  <si>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</si>
  <si>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</si>
  <si>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</si>
  <si>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</si>
  <si>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</si>
  <si>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</si>
  <si>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</si>
  <si>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</si>
  <si>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</si>
  <si>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</si>
  <si>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</si>
  <si>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</si>
  <si>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</si>
  <si>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</si>
  <si>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</si>
  <si>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</si>
  <si>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</si>
  <si>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</si>
  <si>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</si>
  <si>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</si>
  <si>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</si>
  <si>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</si>
  <si>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</si>
  <si>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</si>
  <si>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</si>
  <si>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</si>
  <si>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</si>
  <si>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</si>
  <si>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</si>
  <si>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</si>
  <si>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</si>
  <si>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</si>
  <si>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</si>
  <si>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</si>
  <si>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</si>
  <si>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</si>
  <si>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</si>
  <si>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</si>
  <si>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</si>
  <si>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</si>
  <si>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</si>
  <si>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</si>
  <si>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</si>
  <si>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</si>
  <si>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</si>
  <si>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</si>
  <si>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</si>
  <si>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</si>
  <si>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</si>
  <si>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</si>
  <si>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</si>
  <si>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</si>
  <si>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</si>
  <si>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</si>
  <si>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</si>
  <si>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</si>
  <si>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</si>
  <si>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</si>
  <si>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</si>
  <si>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</si>
  <si>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</si>
  <si>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</si>
  <si>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</si>
  <si>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</si>
  <si>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</si>
  <si>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</si>
  <si>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</si>
  <si>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</si>
  <si>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</si>
  <si>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</si>
  <si>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</si>
  <si>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</si>
  <si>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</si>
  <si>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</si>
  <si>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</si>
  <si>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</si>
  <si>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</si>
  <si>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</si>
  <si>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</si>
  <si>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</si>
  <si>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</si>
  <si>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</si>
  <si>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</si>
  <si>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</si>
  <si>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</si>
  <si>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</si>
  <si>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</si>
  <si>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</si>
  <si>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</si>
  <si>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</si>
  <si>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</si>
  <si>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</si>
  <si>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</si>
  <si>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</si>
  <si>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</si>
  <si>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</si>
  <si>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</si>
  <si>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</si>
  <si>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</si>
  <si>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</si>
  <si>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</si>
  <si>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</si>
  <si>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</si>
  <si>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</si>
  <si>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</si>
  <si>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</si>
  <si>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</si>
  <si>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</si>
  <si>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</si>
  <si>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</si>
  <si>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</si>
  <si>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</si>
  <si>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</si>
  <si>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</si>
  <si>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</si>
  <si>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</si>
  <si>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</si>
  <si>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</si>
  <si>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</si>
  <si>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</si>
  <si>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</si>
  <si>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</si>
  <si>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</si>
  <si>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</si>
  <si>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</si>
  <si>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</si>
  <si>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</si>
  <si>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</si>
  <si>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</si>
  <si>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</si>
  <si>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</si>
  <si>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</si>
  <si>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</si>
  <si>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</si>
  <si>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</si>
  <si>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</si>
  <si>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</si>
  <si>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</si>
  <si>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</si>
  <si>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</si>
  <si>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</si>
  <si>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</si>
  <si>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</si>
  <si>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</si>
  <si>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</si>
  <si>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</si>
  <si>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</si>
  <si>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</si>
  <si>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</si>
  <si>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</si>
  <si>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</si>
  <si>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</si>
  <si>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</si>
  <si>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</si>
  <si>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</si>
  <si>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</si>
  <si>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</si>
  <si>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</si>
  <si>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</si>
  <si>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</si>
  <si>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San Salvador, 31 de julio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</si>
</sst>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1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265485.59000000003</c:v>
                </c:pt>
                <c:pt idx="1">
                  <c:v>837400.94</c:v>
                </c:pt>
                <c:pt idx="2">
                  <c:v>6628.59</c:v>
                </c:pt>
                <c:pt idx="3">
                  <c:v>10495.7</c:v>
                </c:pt>
                <c:pt idx="4">
                  <c:v>50428.649999999987</c:v>
                </c:pt>
                <c:pt idx="5">
                  <c:v>78857.339999999982</c:v>
                </c:pt>
                <c:pt idx="6">
                  <c:v>483749.05000000005</c:v>
                </c:pt>
                <c:pt idx="7">
                  <c:v>987429.47000000009</c:v>
                </c:pt>
                <c:pt idx="8">
                  <c:v>70803.06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JULIO 2023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56308.549999999996</c:v>
                </c:pt>
                <c:pt idx="1">
                  <c:v>154257.09999999998</c:v>
                </c:pt>
                <c:pt idx="2">
                  <c:v>0</c:v>
                </c:pt>
                <c:pt idx="3">
                  <c:v>0</c:v>
                </c:pt>
                <c:pt idx="4">
                  <c:v>2857.15</c:v>
                </c:pt>
                <c:pt idx="5">
                  <c:v>0</c:v>
                </c:pt>
                <c:pt idx="6">
                  <c:v>5638.0999999999995</c:v>
                </c:pt>
                <c:pt idx="7">
                  <c:v>16000.039999999999</c:v>
                </c:pt>
                <c:pt idx="8">
                  <c:v>58578.22</c:v>
                </c:pt>
                <c:pt idx="9">
                  <c:v>146285.79999999999</c:v>
                </c:pt>
                <c:pt idx="10">
                  <c:v>11318.2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265485.59000000003</v>
      </c>
      <c r="F9" s="375">
        <f>E9/E19</f>
        <v>0.20485275368642508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837400.94</v>
      </c>
      <c r="F10" s="376">
        <f>E10/E19</f>
        <v>0.6461514106984142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46685.72</v>
      </c>
      <c r="F11" s="376">
        <f>E11/E19</f>
        <v>3.6023417692212255E-2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6628.59</v>
      </c>
      <c r="F13" s="376">
        <f>E13/E19</f>
        <v>5.1147217239108922E-3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10495.7</v>
      </c>
      <c r="F14" s="376">
        <f>E14/E19</f>
        <v>8.0986431198266234E-3</v>
      </c>
      <c r="I14" s="178">
        <f>E9+E10+E13</f>
        <v>1109515.1200000001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1166696.54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50428.649999999987</v>
      </c>
      <c r="F16" s="304">
        <f>E16/E19</f>
        <v>3.8911519895256604E-2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78857.339999999982</v>
      </c>
      <c r="F17" s="306">
        <f>E17/E19</f>
        <v>6.084753318395425E-2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129285.98999999996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1295982.53</v>
      </c>
      <c r="F19" s="270">
        <f>SUM(F9:F17)</f>
        <v>1</v>
      </c>
    </row>
    <row r="20" spans="2:9" ht="15" customHeight="1" thickBot="1" x14ac:dyDescent="0.25">
      <c r="B20" s="476"/>
      <c r="C20" s="477"/>
      <c r="D20" s="477"/>
      <c r="E20" s="477"/>
      <c r="F20" s="478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532</v>
      </c>
      <c r="D22" s="365">
        <f>C22</f>
        <v>532</v>
      </c>
      <c r="E22" s="264">
        <f>'3. COMP VR'!C21+'3. COMP VR'!E21</f>
        <v>483749.05000000005</v>
      </c>
      <c r="F22" s="265">
        <f>E22/E25</f>
        <v>0.31371908476364552</v>
      </c>
    </row>
    <row r="23" spans="2:9" x14ac:dyDescent="0.2">
      <c r="B23" s="271" t="s">
        <v>160</v>
      </c>
      <c r="C23" s="267">
        <f>'4. COMP VP'!C24</f>
        <v>561</v>
      </c>
      <c r="D23" s="365">
        <f>C23</f>
        <v>561</v>
      </c>
      <c r="E23" s="264">
        <f>'4. COMP VP'!D24+'4. COMP VP'!F24</f>
        <v>987429.47000000009</v>
      </c>
      <c r="F23" s="268">
        <f>E23/E25</f>
        <v>0.64036398541155082</v>
      </c>
    </row>
    <row r="24" spans="2:9" ht="13.5" thickBot="1" x14ac:dyDescent="0.25">
      <c r="B24" s="266" t="s">
        <v>161</v>
      </c>
      <c r="C24" s="267">
        <f>'2. COMPR DEV 30%'!B21</f>
        <v>183</v>
      </c>
      <c r="D24" s="365">
        <f>C24</f>
        <v>183</v>
      </c>
      <c r="E24" s="264">
        <f>'2. COMPR DEV 30%'!C21+'2. COMPR DEV 30%'!E21</f>
        <v>70803.06</v>
      </c>
      <c r="F24" s="269">
        <f>E24/E25</f>
        <v>4.5916929824803741E-2</v>
      </c>
      <c r="G24" s="178"/>
    </row>
    <row r="25" spans="2:9" ht="13.5" thickBot="1" x14ac:dyDescent="0.25">
      <c r="B25" s="261" t="s">
        <v>0</v>
      </c>
      <c r="C25" s="177">
        <f>C22+C23+C24</f>
        <v>1276</v>
      </c>
      <c r="D25" s="177">
        <f>D22+D23+D24</f>
        <v>1276</v>
      </c>
      <c r="E25" s="179">
        <f>E22+E23+E24</f>
        <v>1541981.58</v>
      </c>
      <c r="F25" s="270">
        <f>SUM(F22:F24)</f>
        <v>1</v>
      </c>
    </row>
    <row r="26" spans="2:9" ht="13.5" customHeight="1" thickBot="1" x14ac:dyDescent="0.25">
      <c r="B26" s="479" t="s">
        <v>162</v>
      </c>
      <c r="C26" s="480"/>
      <c r="D26" s="480"/>
      <c r="E26" s="480"/>
      <c r="F26" s="481"/>
    </row>
    <row r="27" spans="2:9" ht="15.75" customHeight="1" thickBot="1" x14ac:dyDescent="0.25">
      <c r="B27" s="261" t="s">
        <v>107</v>
      </c>
      <c r="C27" s="392">
        <f>C19+C25</f>
        <v>1731</v>
      </c>
      <c r="D27" s="392">
        <f>D19+D25</f>
        <v>1319</v>
      </c>
      <c r="E27" s="391">
        <f>E25+E19</f>
        <v>2837964.1100000003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265485.59000000003</v>
      </c>
      <c r="F31" s="319">
        <f>E31/E42</f>
        <v>9.3547902549056552E-2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837400.94</v>
      </c>
      <c r="F32" s="162">
        <f>E32/E42</f>
        <v>0.29507101131028746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46685.72</v>
      </c>
      <c r="F33" s="162">
        <f>E33/E42</f>
        <v>1.6450426499579656E-2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6628.59</v>
      </c>
      <c r="F35" s="162">
        <f>E35/E42</f>
        <v>2.3356849287287144E-3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10495.7</v>
      </c>
      <c r="F36" s="162">
        <f>E36/E42</f>
        <v>3.6983202018012833E-3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50428.649999999987</v>
      </c>
      <c r="F37" s="162">
        <f>E37/E42</f>
        <v>1.7769305052980387E-2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78857.339999999982</v>
      </c>
      <c r="F38" s="162">
        <f>E38/E42</f>
        <v>2.7786588182047156E-2</v>
      </c>
    </row>
    <row r="39" spans="2:9" ht="15" x14ac:dyDescent="0.2">
      <c r="B39" s="393" t="s">
        <v>159</v>
      </c>
      <c r="C39" s="158">
        <f t="shared" ref="C39:E41" si="2">C22</f>
        <v>532</v>
      </c>
      <c r="D39" s="158">
        <f t="shared" si="2"/>
        <v>532</v>
      </c>
      <c r="E39" s="318">
        <f t="shared" si="2"/>
        <v>483749.05000000005</v>
      </c>
      <c r="F39" s="162">
        <f>E39/E42</f>
        <v>0.17045636634213812</v>
      </c>
    </row>
    <row r="40" spans="2:9" ht="15" x14ac:dyDescent="0.2">
      <c r="B40" s="310" t="s">
        <v>160</v>
      </c>
      <c r="C40" s="158">
        <f t="shared" si="2"/>
        <v>561</v>
      </c>
      <c r="D40" s="158">
        <f t="shared" si="2"/>
        <v>561</v>
      </c>
      <c r="E40" s="318">
        <f t="shared" si="2"/>
        <v>987429.47000000009</v>
      </c>
      <c r="F40" s="162">
        <f>E40/E42</f>
        <v>0.34793585532693716</v>
      </c>
    </row>
    <row r="41" spans="2:9" ht="15.75" thickBot="1" x14ac:dyDescent="0.3">
      <c r="B41" s="311" t="s">
        <v>161</v>
      </c>
      <c r="C41" s="320">
        <f t="shared" si="2"/>
        <v>183</v>
      </c>
      <c r="D41" s="320">
        <f t="shared" si="2"/>
        <v>183</v>
      </c>
      <c r="E41" s="321">
        <f t="shared" si="2"/>
        <v>70803.06</v>
      </c>
      <c r="F41" s="312">
        <f>E41/E42</f>
        <v>2.4948539606443432E-2</v>
      </c>
    </row>
    <row r="42" spans="2:9" ht="15.75" thickBot="1" x14ac:dyDescent="0.25">
      <c r="B42" s="160" t="s">
        <v>0</v>
      </c>
      <c r="C42" s="159">
        <f>SUM(C31:C41)</f>
        <v>1731</v>
      </c>
      <c r="D42" s="159">
        <f>SUM(D31:D41)</f>
        <v>1319</v>
      </c>
      <c r="E42" s="322">
        <f>SUM(E31:E41)</f>
        <v>2837964.1100000003</v>
      </c>
      <c r="F42" s="324">
        <f>SUM(F31:F41)</f>
        <v>0.99999999999999989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I8" sqref="I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'!E17+'1. RESUMEN DE PAGADOS '!F17)</f>
        <v>38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'!G17</f>
        <v>56308.549999999996</v>
      </c>
      <c r="F6" s="375">
        <f>E6/E16</f>
        <v>0.23954873149065092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'!H17</f>
        <v>154257.09999999998</v>
      </c>
      <c r="F7" s="376">
        <f>E7/E16</f>
        <v>0.65624301510918837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'!I17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'!K17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'!M17</f>
        <v>2857.15</v>
      </c>
      <c r="F10" s="376">
        <f>E10/E16</f>
        <v>1.215493309947625E-2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'!O17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213422.79999999996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'!J17</f>
        <v>5638.0999999999995</v>
      </c>
      <c r="F13" s="304">
        <f>E13/E16</f>
        <v>2.3985694943617603E-2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'!N17</f>
        <v>16000.039999999999</v>
      </c>
      <c r="F14" s="306">
        <f>E14/E16</f>
        <v>6.8067625357066994E-2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21638.14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235060.93999999994</v>
      </c>
      <c r="F16" s="270">
        <f>SUM(F6:F14)</f>
        <v>1</v>
      </c>
    </row>
    <row r="17" spans="2:7" ht="15" customHeight="1" thickBot="1" x14ac:dyDescent="0.25">
      <c r="B17" s="476"/>
      <c r="C17" s="477"/>
      <c r="D17" s="477"/>
      <c r="E17" s="477"/>
      <c r="F17" s="478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VR'!E15+'3. COMP VR'!C15</f>
        <v>58578.22</v>
      </c>
      <c r="F19" s="265">
        <f>E19/E22</f>
        <v>0.27096687229874872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VP'!D18+'4. COMP VP'!F18</f>
        <v>146285.79999999999</v>
      </c>
      <c r="F20" s="268">
        <f>E20/E22</f>
        <v>0.67667822080835316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30%'!C15+'2. COMPR DEV 30%'!E15</f>
        <v>11318.2</v>
      </c>
      <c r="F21" s="269">
        <f>E21/E22</f>
        <v>5.235490689289804E-2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216182.22</v>
      </c>
      <c r="F22" s="270">
        <f>SUM(F19:F21)</f>
        <v>0.99999999999999989</v>
      </c>
    </row>
    <row r="23" spans="2:7" ht="13.5" customHeight="1" thickBot="1" x14ac:dyDescent="0.25">
      <c r="B23" s="479" t="s">
        <v>162</v>
      </c>
      <c r="C23" s="480"/>
      <c r="D23" s="480"/>
      <c r="E23" s="480"/>
      <c r="F23" s="481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451243.15999999992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56308.549999999996</v>
      </c>
      <c r="F28" s="319">
        <f>E28/E39</f>
        <v>0.12478538178839098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154257.09999999998</v>
      </c>
      <c r="F29" s="162">
        <f>E29/E39</f>
        <v>0.34184917063341191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2857.15</v>
      </c>
      <c r="F32" s="162">
        <f>E32/E39</f>
        <v>6.3317303247322357E-3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5638.0999999999995</v>
      </c>
      <c r="F34" s="162">
        <f>E34/E39</f>
        <v>1.2494593823870925E-2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16000.039999999999</v>
      </c>
      <c r="F35" s="162">
        <f>E35/E39</f>
        <v>3.5457689818500518E-2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58578.22</v>
      </c>
      <c r="F36" s="162">
        <f>E36/E39</f>
        <v>0.12981519764199861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146285.79999999999</v>
      </c>
      <c r="F37" s="162">
        <f>E37/E39</f>
        <v>0.32418397211826988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11318.2</v>
      </c>
      <c r="F38" s="312">
        <f>E38/E39</f>
        <v>2.5082263850824911E-2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451243.16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0" zoomScale="106" zoomScaleNormal="106" workbookViewId="0">
      <selection activeCell="E17" sqref="E17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9" t="s">
        <v>170</v>
      </c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22" x14ac:dyDescent="0.2">
      <c r="A7" s="489" t="s">
        <v>498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</row>
    <row r="8" spans="1:22" ht="12.75" customHeight="1" thickBot="1" x14ac:dyDescent="0.25"/>
    <row r="9" spans="1:22" ht="12.75" customHeight="1" thickBot="1" x14ac:dyDescent="0.25">
      <c r="A9" s="494" t="s">
        <v>7</v>
      </c>
      <c r="B9" s="490" t="s">
        <v>499</v>
      </c>
      <c r="C9" s="492" t="s">
        <v>500</v>
      </c>
      <c r="D9" s="492" t="s">
        <v>501</v>
      </c>
      <c r="E9" s="482" t="s">
        <v>190</v>
      </c>
      <c r="F9" s="483"/>
      <c r="G9" s="487" t="s">
        <v>139</v>
      </c>
      <c r="H9" s="484" t="s">
        <v>164</v>
      </c>
      <c r="I9" s="485"/>
      <c r="J9" s="485"/>
      <c r="K9" s="485"/>
      <c r="L9" s="486"/>
      <c r="M9" s="483" t="s">
        <v>140</v>
      </c>
      <c r="N9" s="490" t="s">
        <v>141</v>
      </c>
      <c r="O9" s="482" t="s">
        <v>148</v>
      </c>
      <c r="P9" s="497" t="s">
        <v>1</v>
      </c>
      <c r="T9" s="323"/>
      <c r="U9" s="323"/>
    </row>
    <row r="10" spans="1:22" ht="75.75" customHeight="1" thickBot="1" x14ac:dyDescent="0.25">
      <c r="A10" s="495"/>
      <c r="B10" s="491"/>
      <c r="C10" s="493"/>
      <c r="D10" s="493"/>
      <c r="E10" s="168" t="s">
        <v>168</v>
      </c>
      <c r="F10" s="168" t="s">
        <v>169</v>
      </c>
      <c r="G10" s="488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1"/>
      <c r="N10" s="491"/>
      <c r="O10" s="496"/>
      <c r="P10" s="498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(57142.83+0.03)+(7291.42+0.01+2228.57)+(23794.31-0.06+0.01+205.72)+(18628.58-0.01)</f>
        <v>109291.41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 t="shared" si="0"/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103</v>
      </c>
      <c r="C23" s="173">
        <f t="shared" si="1"/>
        <v>150</v>
      </c>
      <c r="D23" s="173">
        <f t="shared" si="1"/>
        <v>501</v>
      </c>
      <c r="E23" s="173">
        <f t="shared" si="1"/>
        <v>100</v>
      </c>
      <c r="F23" s="173">
        <f t="shared" si="1"/>
        <v>152</v>
      </c>
      <c r="G23" s="174">
        <f t="shared" si="1"/>
        <v>265485.59000000003</v>
      </c>
      <c r="H23" s="174">
        <f t="shared" si="1"/>
        <v>837400.94</v>
      </c>
      <c r="I23" s="174">
        <f t="shared" si="1"/>
        <v>46685.72</v>
      </c>
      <c r="J23" s="174">
        <f t="shared" ref="J23:O23" si="2">SUM(J11:J22)</f>
        <v>50428.649999999987</v>
      </c>
      <c r="K23" s="174">
        <f t="shared" si="2"/>
        <v>0</v>
      </c>
      <c r="L23" s="174">
        <f t="shared" si="2"/>
        <v>0</v>
      </c>
      <c r="M23" s="174">
        <f t="shared" si="2"/>
        <v>6628.59</v>
      </c>
      <c r="N23" s="174">
        <f t="shared" si="2"/>
        <v>78857.339999999982</v>
      </c>
      <c r="O23" s="175">
        <f t="shared" si="2"/>
        <v>10495.7</v>
      </c>
      <c r="P23" s="359">
        <f>G23+H23+I23+J23+K23+L23+M23+N23+O23</f>
        <v>1295982.53</v>
      </c>
      <c r="Q23" s="360">
        <f>SUM(Q11:Q22)</f>
        <v>2837964.11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508</v>
      </c>
      <c r="O24" s="364"/>
      <c r="Q24" s="354">
        <f>SUM(Q11:Q23)-Q23</f>
        <v>2837964.11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11" workbookViewId="0">
      <selection activeCell="C15" sqref="C15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9" t="s">
        <v>68</v>
      </c>
      <c r="B4" s="499"/>
      <c r="C4" s="499"/>
      <c r="D4" s="499"/>
      <c r="E4" s="499"/>
      <c r="F4" s="112"/>
      <c r="G4" s="499" t="s">
        <v>68</v>
      </c>
      <c r="H4" s="499"/>
      <c r="I4" s="499"/>
      <c r="J4" s="499"/>
      <c r="K4" s="499"/>
    </row>
    <row r="5" spans="1:11" s="10" customFormat="1" ht="9" x14ac:dyDescent="0.15">
      <c r="A5" s="499" t="s">
        <v>69</v>
      </c>
      <c r="B5" s="499"/>
      <c r="C5" s="499"/>
      <c r="D5" s="499"/>
      <c r="E5" s="499"/>
      <c r="F5" s="112"/>
      <c r="G5" s="499" t="s">
        <v>69</v>
      </c>
      <c r="H5" s="499"/>
      <c r="I5" s="499"/>
      <c r="J5" s="499"/>
      <c r="K5" s="499"/>
    </row>
    <row r="6" spans="1:11" s="10" customFormat="1" ht="9" x14ac:dyDescent="0.15">
      <c r="A6" s="503" t="s">
        <v>492</v>
      </c>
      <c r="B6" s="503"/>
      <c r="C6" s="503"/>
      <c r="D6" s="503"/>
      <c r="E6" s="503"/>
      <c r="F6" s="112"/>
      <c r="G6" s="503" t="s">
        <v>487</v>
      </c>
      <c r="H6" s="503"/>
      <c r="I6" s="503"/>
      <c r="J6" s="503"/>
      <c r="K6" s="503"/>
    </row>
    <row r="7" spans="1:11" ht="15" customHeight="1" x14ac:dyDescent="0.25">
      <c r="A7" s="127"/>
      <c r="B7" s="500" t="s">
        <v>493</v>
      </c>
      <c r="C7" s="501"/>
      <c r="D7" s="501"/>
      <c r="E7" s="502"/>
      <c r="F7" s="68"/>
      <c r="G7" s="71"/>
      <c r="H7" s="504" t="s">
        <v>491</v>
      </c>
      <c r="I7" s="505"/>
      <c r="J7" s="505"/>
      <c r="K7" s="506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183</v>
      </c>
      <c r="C21" s="284">
        <f>SUM(C9:C20)</f>
        <v>7080.41</v>
      </c>
      <c r="D21" s="285">
        <f>SUM(D9:D20)</f>
        <v>236009.78</v>
      </c>
      <c r="E21" s="286">
        <f>SUM(E9:E20)</f>
        <v>63722.65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508</v>
      </c>
    </row>
    <row r="23" spans="1:13" ht="15" x14ac:dyDescent="0.25">
      <c r="A23" s="472" t="s">
        <v>502</v>
      </c>
      <c r="B23" s="473"/>
      <c r="C23" s="473"/>
      <c r="D23" s="473"/>
      <c r="E23" s="473"/>
      <c r="F23" s="68"/>
      <c r="G23" s="70"/>
      <c r="H23" s="70"/>
      <c r="I23" s="70"/>
      <c r="J23" s="70"/>
      <c r="K23" s="70"/>
    </row>
    <row r="24" spans="1:13" ht="15" x14ac:dyDescent="0.25">
      <c r="A24" s="472" t="s">
        <v>503</v>
      </c>
      <c r="B24" s="473"/>
      <c r="C24" s="474"/>
      <c r="D24" s="475"/>
      <c r="E24" s="473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2" t="s">
        <v>504</v>
      </c>
      <c r="B25" s="473"/>
      <c r="C25" s="474"/>
      <c r="D25" s="475"/>
      <c r="E25" s="473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2" t="s">
        <v>505</v>
      </c>
      <c r="B26" s="473"/>
      <c r="C26" s="474"/>
      <c r="D26" s="475"/>
      <c r="E26" s="473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2" t="s">
        <v>506</v>
      </c>
      <c r="B27" s="473"/>
      <c r="C27" s="474"/>
      <c r="D27" s="475"/>
      <c r="E27" s="473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2" t="s">
        <v>507</v>
      </c>
      <c r="B28" s="473"/>
      <c r="C28" s="474"/>
      <c r="D28" s="475"/>
      <c r="E28" s="473"/>
      <c r="F28" s="68"/>
      <c r="G28" s="79"/>
      <c r="H28" s="70"/>
      <c r="I28" s="70"/>
      <c r="J28" s="70"/>
      <c r="K28" s="70"/>
      <c r="M28" s="42"/>
    </row>
    <row r="29" spans="1:13" ht="15" x14ac:dyDescent="0.25">
      <c r="A29" s="471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60"/>
      <c r="D31" s="461"/>
      <c r="E31" s="462"/>
      <c r="F31" s="462"/>
      <c r="G31" s="5"/>
      <c r="H31" s="8" t="s">
        <v>128</v>
      </c>
      <c r="I31" s="460"/>
      <c r="J31" s="461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3" t="s">
        <v>486</v>
      </c>
      <c r="D33" s="2"/>
      <c r="E33" s="3"/>
      <c r="F33" s="3"/>
      <c r="G33" s="2"/>
      <c r="H33" s="4"/>
      <c r="I33" s="463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7" t="s">
        <v>76</v>
      </c>
      <c r="B4" s="507"/>
      <c r="C4" s="507"/>
      <c r="D4" s="507"/>
      <c r="E4" s="507"/>
      <c r="F4" s="2"/>
      <c r="G4" s="507" t="s">
        <v>76</v>
      </c>
      <c r="H4" s="507"/>
      <c r="I4" s="507"/>
      <c r="J4" s="507"/>
      <c r="K4" s="507"/>
    </row>
    <row r="5" spans="1:14" x14ac:dyDescent="0.2">
      <c r="A5" s="507" t="s">
        <v>494</v>
      </c>
      <c r="B5" s="507"/>
      <c r="C5" s="507"/>
      <c r="D5" s="507"/>
      <c r="E5" s="507"/>
      <c r="F5" s="2"/>
      <c r="G5" s="507" t="s">
        <v>488</v>
      </c>
      <c r="H5" s="507"/>
      <c r="I5" s="507"/>
      <c r="J5" s="507"/>
      <c r="K5" s="507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0" t="str">
        <f>'2. COMPR DEV 30%'!B7:E7</f>
        <v>DEL 01 DE ENERO AL 31 DE DICIEMBRE DEL AÑO 2023</v>
      </c>
      <c r="C7" s="501"/>
      <c r="D7" s="501"/>
      <c r="E7" s="502"/>
      <c r="G7" s="19"/>
      <c r="H7" s="508" t="s">
        <v>491</v>
      </c>
      <c r="I7" s="509"/>
      <c r="J7" s="509"/>
      <c r="K7" s="510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10693.5+17083.91+22091.59+11362.91</f>
        <v>61231.91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532</v>
      </c>
      <c r="C21" s="157">
        <f>SUM(C9:C20)</f>
        <v>738.07</v>
      </c>
      <c r="D21" s="157">
        <f>SUM(D9:D20)</f>
        <v>516423.1</v>
      </c>
      <c r="E21" s="157">
        <f>SUM(E9:E20)</f>
        <v>483010.98000000004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508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4" workbookViewId="0">
      <selection activeCell="D18" sqref="D18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7" t="s">
        <v>77</v>
      </c>
      <c r="C8" s="507"/>
      <c r="D8" s="507"/>
      <c r="E8" s="507"/>
      <c r="F8" s="507"/>
      <c r="G8" s="2"/>
      <c r="H8" s="507" t="s">
        <v>77</v>
      </c>
      <c r="I8" s="507"/>
      <c r="J8" s="507"/>
      <c r="K8" s="507"/>
      <c r="L8" s="507"/>
    </row>
    <row r="9" spans="2:15" x14ac:dyDescent="0.2">
      <c r="B9" s="511" t="s">
        <v>495</v>
      </c>
      <c r="C9" s="511"/>
      <c r="D9" s="511"/>
      <c r="E9" s="511"/>
      <c r="F9" s="511"/>
      <c r="G9" s="2"/>
      <c r="H9" s="511" t="s">
        <v>497</v>
      </c>
      <c r="I9" s="511"/>
      <c r="J9" s="511"/>
      <c r="K9" s="511"/>
      <c r="L9" s="511"/>
    </row>
    <row r="10" spans="2:15" ht="12.75" customHeight="1" x14ac:dyDescent="0.2">
      <c r="B10" s="19"/>
      <c r="C10" s="500" t="s">
        <v>496</v>
      </c>
      <c r="D10" s="501"/>
      <c r="E10" s="501"/>
      <c r="F10" s="502"/>
      <c r="H10" s="19"/>
      <c r="I10" s="508" t="s">
        <v>491</v>
      </c>
      <c r="J10" s="509"/>
      <c r="K10" s="509"/>
      <c r="L10" s="512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561</v>
      </c>
      <c r="D24" s="37">
        <f>SUM(D12:D23)</f>
        <v>4976.18</v>
      </c>
      <c r="E24" s="105">
        <f>SUM(E12:E23)</f>
        <v>932144.16999999993</v>
      </c>
      <c r="F24" s="32">
        <f>SUM(F12:F23)</f>
        <v>982453.29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508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38" t="s">
        <v>194</v>
      </c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</row>
    <row r="4" spans="2:18" x14ac:dyDescent="0.2">
      <c r="B4" s="535" t="s">
        <v>474</v>
      </c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39" t="s">
        <v>202</v>
      </c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296">
        <f>C25</f>
        <v>48</v>
      </c>
      <c r="N6" s="187"/>
      <c r="O6" s="187"/>
      <c r="P6" s="187"/>
    </row>
    <row r="7" spans="2:18" ht="12" thickBot="1" x14ac:dyDescent="0.25"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</row>
    <row r="8" spans="2:18" ht="12.75" thickBot="1" x14ac:dyDescent="0.25">
      <c r="B8" s="541" t="s">
        <v>19</v>
      </c>
      <c r="C8" s="542"/>
      <c r="D8" s="541" t="s">
        <v>172</v>
      </c>
      <c r="E8" s="543"/>
      <c r="F8" s="535"/>
      <c r="G8" s="522" t="s">
        <v>21</v>
      </c>
      <c r="H8" s="524"/>
      <c r="I8" s="534">
        <f>SUM(I10:I32)</f>
        <v>0</v>
      </c>
      <c r="J8" s="522" t="s">
        <v>20</v>
      </c>
      <c r="K8" s="524"/>
      <c r="L8" s="521"/>
      <c r="M8" s="522" t="s">
        <v>22</v>
      </c>
      <c r="N8" s="523"/>
      <c r="O8" s="523"/>
      <c r="P8" s="524"/>
    </row>
    <row r="9" spans="2:18" ht="12.75" thickBot="1" x14ac:dyDescent="0.25">
      <c r="B9" s="513" t="s">
        <v>23</v>
      </c>
      <c r="C9" s="514"/>
      <c r="D9" s="225" t="s">
        <v>173</v>
      </c>
      <c r="E9" s="224" t="s">
        <v>174</v>
      </c>
      <c r="F9" s="535"/>
      <c r="G9" s="515" t="s">
        <v>26</v>
      </c>
      <c r="H9" s="516"/>
      <c r="I9" s="534"/>
      <c r="J9" s="515" t="s">
        <v>25</v>
      </c>
      <c r="K9" s="516"/>
      <c r="L9" s="521"/>
      <c r="M9" s="517" t="s">
        <v>27</v>
      </c>
      <c r="N9" s="518"/>
      <c r="O9" s="519" t="s">
        <v>29</v>
      </c>
      <c r="P9" s="520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5"/>
      <c r="G10" s="221" t="s">
        <v>184</v>
      </c>
      <c r="H10" s="234">
        <v>0</v>
      </c>
      <c r="I10" s="534"/>
      <c r="J10" s="190" t="s">
        <v>152</v>
      </c>
      <c r="K10" s="228">
        <v>0</v>
      </c>
      <c r="L10" s="521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5"/>
      <c r="G11" s="207" t="s">
        <v>185</v>
      </c>
      <c r="H11" s="232">
        <v>5</v>
      </c>
      <c r="I11" s="534"/>
      <c r="J11" s="190" t="s">
        <v>177</v>
      </c>
      <c r="K11" s="228">
        <v>1</v>
      </c>
      <c r="L11" s="521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5"/>
      <c r="G12" s="207" t="s">
        <v>35</v>
      </c>
      <c r="H12" s="232">
        <v>7</v>
      </c>
      <c r="I12" s="534"/>
      <c r="J12" s="190" t="s">
        <v>110</v>
      </c>
      <c r="K12" s="228">
        <v>1</v>
      </c>
      <c r="L12" s="521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5"/>
      <c r="G13" s="207" t="s">
        <v>38</v>
      </c>
      <c r="H13" s="232">
        <v>11</v>
      </c>
      <c r="I13" s="534"/>
      <c r="J13" s="190" t="s">
        <v>111</v>
      </c>
      <c r="K13" s="228">
        <v>0</v>
      </c>
      <c r="L13" s="521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5"/>
      <c r="G14" s="207" t="s">
        <v>181</v>
      </c>
      <c r="H14" s="232">
        <v>10</v>
      </c>
      <c r="I14" s="534"/>
      <c r="J14" s="190" t="s">
        <v>186</v>
      </c>
      <c r="K14" s="228">
        <v>0</v>
      </c>
      <c r="L14" s="521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5"/>
      <c r="G15" s="222" t="s">
        <v>182</v>
      </c>
      <c r="H15" s="232">
        <v>11</v>
      </c>
      <c r="I15" s="534"/>
      <c r="J15" s="190" t="s">
        <v>112</v>
      </c>
      <c r="K15" s="228">
        <v>0</v>
      </c>
      <c r="L15" s="521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5"/>
      <c r="G16" s="222" t="s">
        <v>183</v>
      </c>
      <c r="H16" s="232">
        <v>4</v>
      </c>
      <c r="I16" s="534"/>
      <c r="J16" s="190" t="s">
        <v>47</v>
      </c>
      <c r="K16" s="228">
        <v>1</v>
      </c>
      <c r="L16" s="521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5"/>
      <c r="G17" s="223" t="s">
        <v>138</v>
      </c>
      <c r="H17" s="233">
        <v>0</v>
      </c>
      <c r="I17" s="534"/>
      <c r="J17" s="190" t="s">
        <v>136</v>
      </c>
      <c r="K17" s="228">
        <v>1</v>
      </c>
      <c r="L17" s="521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5"/>
      <c r="G18" s="220" t="s">
        <v>0</v>
      </c>
      <c r="H18" s="235">
        <f>SUM(H10:H17)</f>
        <v>48</v>
      </c>
      <c r="I18" s="534"/>
      <c r="J18" s="190" t="s">
        <v>142</v>
      </c>
      <c r="K18" s="228">
        <v>1</v>
      </c>
      <c r="L18" s="521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5"/>
      <c r="I19" s="534"/>
      <c r="J19" s="190" t="s">
        <v>135</v>
      </c>
      <c r="K19" s="228">
        <v>2</v>
      </c>
      <c r="L19" s="521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5"/>
      <c r="G20" s="536" t="s">
        <v>24</v>
      </c>
      <c r="H20" s="537"/>
      <c r="I20" s="534"/>
      <c r="J20" s="191" t="s">
        <v>188</v>
      </c>
      <c r="K20" s="228">
        <v>6</v>
      </c>
      <c r="L20" s="521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5"/>
      <c r="G21" s="211" t="s">
        <v>32</v>
      </c>
      <c r="H21" s="236">
        <v>16</v>
      </c>
      <c r="I21" s="534"/>
      <c r="J21" s="191" t="s">
        <v>171</v>
      </c>
      <c r="K21" s="228">
        <v>1</v>
      </c>
      <c r="L21" s="521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5"/>
      <c r="G22" s="208" t="s">
        <v>34</v>
      </c>
      <c r="H22" s="237">
        <v>3</v>
      </c>
      <c r="I22" s="534"/>
      <c r="J22" s="191" t="s">
        <v>189</v>
      </c>
      <c r="K22" s="228">
        <v>0</v>
      </c>
      <c r="L22" s="521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5"/>
      <c r="G23" s="208" t="s">
        <v>37</v>
      </c>
      <c r="H23" s="237">
        <v>24</v>
      </c>
      <c r="I23" s="534"/>
      <c r="J23" s="190" t="s">
        <v>54</v>
      </c>
      <c r="K23" s="228">
        <v>0</v>
      </c>
      <c r="L23" s="521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5"/>
      <c r="G24" s="208" t="s">
        <v>40</v>
      </c>
      <c r="H24" s="237">
        <v>4</v>
      </c>
      <c r="I24" s="534"/>
      <c r="J24" s="190" t="s">
        <v>133</v>
      </c>
      <c r="K24" s="228">
        <v>0</v>
      </c>
      <c r="L24" s="521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5"/>
      <c r="G25" s="209" t="s">
        <v>42</v>
      </c>
      <c r="H25" s="237">
        <v>1</v>
      </c>
      <c r="I25" s="534"/>
      <c r="J25" s="190" t="s">
        <v>132</v>
      </c>
      <c r="K25" s="228">
        <v>1</v>
      </c>
      <c r="L25" s="521"/>
      <c r="M25" s="530" t="s">
        <v>30</v>
      </c>
      <c r="N25" s="531"/>
      <c r="O25" s="532" t="s">
        <v>28</v>
      </c>
      <c r="P25" s="533"/>
    </row>
    <row r="26" spans="2:18" ht="12" thickBot="1" x14ac:dyDescent="0.25">
      <c r="B26" s="121" t="s">
        <v>149</v>
      </c>
      <c r="C26" s="188"/>
      <c r="D26" s="188"/>
      <c r="E26" s="188"/>
      <c r="F26" s="535"/>
      <c r="G26" s="209" t="s">
        <v>44</v>
      </c>
      <c r="H26" s="237">
        <v>0</v>
      </c>
      <c r="I26" s="534"/>
      <c r="J26" s="190" t="s">
        <v>55</v>
      </c>
      <c r="K26" s="228">
        <v>9</v>
      </c>
      <c r="L26" s="521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5"/>
      <c r="G27" s="210" t="s">
        <v>118</v>
      </c>
      <c r="H27" s="238">
        <v>0</v>
      </c>
      <c r="I27" s="534"/>
      <c r="J27" s="190" t="s">
        <v>123</v>
      </c>
      <c r="K27" s="228">
        <v>0</v>
      </c>
      <c r="L27" s="521"/>
      <c r="M27" s="525"/>
      <c r="N27" s="525"/>
      <c r="O27" s="525"/>
      <c r="P27" s="526"/>
    </row>
    <row r="28" spans="2:18" ht="12" thickBot="1" x14ac:dyDescent="0.25">
      <c r="B28" s="259"/>
      <c r="C28" s="188"/>
      <c r="D28" s="188"/>
      <c r="E28" s="188"/>
      <c r="F28" s="535"/>
      <c r="G28" s="218" t="s">
        <v>0</v>
      </c>
      <c r="H28" s="219">
        <f>H21+H22+H23+H24+H25+H26+H27</f>
        <v>48</v>
      </c>
      <c r="I28" s="534"/>
      <c r="J28" s="190" t="s">
        <v>143</v>
      </c>
      <c r="K28" s="228">
        <v>3</v>
      </c>
      <c r="L28" s="521"/>
      <c r="M28" s="527" t="s">
        <v>113</v>
      </c>
      <c r="N28" s="528"/>
      <c r="O28" s="528"/>
      <c r="P28" s="529"/>
    </row>
    <row r="29" spans="2:18" ht="16.5" x14ac:dyDescent="0.2">
      <c r="B29" s="259"/>
      <c r="C29" s="188"/>
      <c r="D29" s="188"/>
      <c r="E29" s="188"/>
      <c r="F29" s="535"/>
      <c r="I29" s="534"/>
      <c r="J29" s="190" t="s">
        <v>127</v>
      </c>
      <c r="K29" s="228">
        <v>0</v>
      </c>
      <c r="L29" s="521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5"/>
      <c r="I30" s="534"/>
      <c r="J30" s="214" t="s">
        <v>134</v>
      </c>
      <c r="K30" s="228">
        <v>0</v>
      </c>
      <c r="L30" s="521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5"/>
      <c r="G31" s="188"/>
      <c r="H31" s="188"/>
      <c r="I31" s="534"/>
      <c r="J31" s="214" t="s">
        <v>205</v>
      </c>
      <c r="K31" s="228">
        <v>13</v>
      </c>
      <c r="L31" s="521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5"/>
      <c r="G32" s="188"/>
      <c r="H32" s="188"/>
      <c r="I32" s="534"/>
      <c r="J32" s="214" t="s">
        <v>187</v>
      </c>
      <c r="K32" s="228">
        <v>8</v>
      </c>
      <c r="L32" s="521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5"/>
      <c r="G33" s="189"/>
      <c r="H33" s="189"/>
      <c r="I33" s="534"/>
      <c r="J33" s="215" t="s">
        <v>0</v>
      </c>
      <c r="K33" s="217">
        <f>SUM(K10:K32)</f>
        <v>48</v>
      </c>
      <c r="L33" s="521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9" t="s">
        <v>98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</row>
    <row r="4" spans="1:20" x14ac:dyDescent="0.2">
      <c r="A4" s="2"/>
      <c r="B4" s="489" t="s">
        <v>99</v>
      </c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</row>
    <row r="5" spans="1:20" x14ac:dyDescent="0.2">
      <c r="A5" s="2"/>
      <c r="B5" s="489" t="s">
        <v>137</v>
      </c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6" t="s">
        <v>489</v>
      </c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7" t="s">
        <v>100</v>
      </c>
      <c r="D8" s="548"/>
      <c r="E8" s="548"/>
      <c r="F8" s="548"/>
      <c r="G8" s="549"/>
      <c r="H8" s="46"/>
      <c r="I8" s="547" t="s">
        <v>101</v>
      </c>
      <c r="J8" s="548"/>
      <c r="K8" s="548"/>
      <c r="L8" s="548"/>
      <c r="M8" s="549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1"/>
    </row>
    <row r="34" spans="1:17" ht="15.95" customHeight="1" x14ac:dyDescent="0.2"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1"/>
    </row>
    <row r="35" spans="1:17" ht="15.95" customHeight="1" x14ac:dyDescent="0.2"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"/>
    </row>
    <row r="38" spans="1:17" ht="21.95" customHeight="1" x14ac:dyDescent="0.2">
      <c r="B38" s="53"/>
      <c r="C38" s="545"/>
      <c r="D38" s="545"/>
      <c r="E38" s="545"/>
      <c r="F38" s="545"/>
      <c r="G38" s="545"/>
      <c r="H38" s="55"/>
      <c r="I38" s="545"/>
      <c r="J38" s="545"/>
      <c r="K38" s="545"/>
      <c r="L38" s="545"/>
      <c r="M38" s="545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0" t="s">
        <v>475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2023-10-27T13:38:16Z</dcterms:modified>
</cp:coreProperties>
</file>