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"/>
    </mc:Choice>
  </mc:AlternateContent>
  <xr:revisionPtr revIDLastSave="52" documentId="13_ncr:1_{39646158-F5C4-4A75-BA87-5461DE457B12}" xr6:coauthVersionLast="47" xr6:coauthVersionMax="47" xr10:uidLastSave="{0E465CDC-6769-4A20-9007-4B92049DB28C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36" i="25"/>
  <c r="E14" i="25"/>
  <c r="E35" i="25" s="1"/>
  <c r="E13" i="25"/>
  <c r="E11" i="25"/>
  <c r="E12" i="25" s="1"/>
  <c r="E10" i="25"/>
  <c r="E9" i="25"/>
  <c r="E8" i="25"/>
  <c r="E7" i="25"/>
  <c r="E29" i="25" s="1"/>
  <c r="E6" i="25"/>
  <c r="E3" i="25"/>
  <c r="F15" i="18"/>
  <c r="F24" i="18" s="1"/>
  <c r="E15" i="18"/>
  <c r="E24" i="18" s="1"/>
  <c r="D15" i="18"/>
  <c r="C15" i="18"/>
  <c r="C24" i="18" s="1"/>
  <c r="C23" i="27" s="1"/>
  <c r="D23" i="27" s="1"/>
  <c r="D40" i="27" s="1"/>
  <c r="E12" i="17"/>
  <c r="E21" i="17" s="1"/>
  <c r="D12" i="17"/>
  <c r="C12" i="17"/>
  <c r="B12" i="17"/>
  <c r="E12" i="16"/>
  <c r="E21" i="16" s="1"/>
  <c r="D12" i="16"/>
  <c r="C12" i="16"/>
  <c r="B12" i="16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D21" i="17"/>
  <c r="D19" i="25"/>
  <c r="D36" i="25"/>
  <c r="D13" i="25"/>
  <c r="D15" i="25" s="1"/>
  <c r="D11" i="25"/>
  <c r="D10" i="25"/>
  <c r="D8" i="25"/>
  <c r="D30" i="25"/>
  <c r="D7" i="25"/>
  <c r="D6" i="25"/>
  <c r="D12" i="25"/>
  <c r="E31" i="25"/>
  <c r="D20" i="25"/>
  <c r="D37" i="25"/>
  <c r="E28" i="25"/>
  <c r="E32" i="25"/>
  <c r="I23" i="4"/>
  <c r="E11" i="27"/>
  <c r="E33" i="27"/>
  <c r="E34" i="25"/>
  <c r="D24" i="18"/>
  <c r="D21" i="16"/>
  <c r="E38" i="25"/>
  <c r="D21" i="25"/>
  <c r="D38" i="25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Q13" i="4"/>
  <c r="P12" i="4"/>
  <c r="Q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/>
  <c r="F23" i="4"/>
  <c r="E23" i="4"/>
  <c r="D23" i="4"/>
  <c r="N23" i="4"/>
  <c r="E17" i="27"/>
  <c r="D29" i="25"/>
  <c r="C23" i="4"/>
  <c r="M23" i="4"/>
  <c r="E13" i="27"/>
  <c r="E35" i="27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B23" i="4"/>
  <c r="K23" i="4"/>
  <c r="E12" i="27"/>
  <c r="E34" i="27"/>
  <c r="J23" i="4"/>
  <c r="E16" i="27"/>
  <c r="E37" i="27"/>
  <c r="B21" i="16"/>
  <c r="C24" i="27" s="1"/>
  <c r="E30" i="25"/>
  <c r="C15" i="27"/>
  <c r="C19" i="27"/>
  <c r="D15" i="27"/>
  <c r="D19" i="27"/>
  <c r="P11" i="4"/>
  <c r="Q11" i="4"/>
  <c r="C25" i="29"/>
  <c r="M6" i="29"/>
  <c r="P21" i="11"/>
  <c r="P19" i="11"/>
  <c r="P17" i="11"/>
  <c r="P16" i="11"/>
  <c r="C21" i="17"/>
  <c r="B21" i="17"/>
  <c r="C22" i="27"/>
  <c r="C39" i="27" s="1"/>
  <c r="G23" i="4"/>
  <c r="E9" i="27"/>
  <c r="E31" i="27"/>
  <c r="O23" i="4"/>
  <c r="E14" i="27"/>
  <c r="E36" i="27"/>
  <c r="C30" i="25"/>
  <c r="H23" i="4"/>
  <c r="E10" i="27"/>
  <c r="E32" i="27"/>
  <c r="C22" i="25"/>
  <c r="C24" i="25"/>
  <c r="H22" i="11"/>
  <c r="O22" i="11"/>
  <c r="P10" i="11"/>
  <c r="P22" i="11"/>
  <c r="C39" i="25"/>
  <c r="E15" i="25"/>
  <c r="D28" i="25"/>
  <c r="D39" i="25" s="1"/>
  <c r="D34" i="25"/>
  <c r="D22" i="25"/>
  <c r="E18" i="27"/>
  <c r="E38" i="27"/>
  <c r="P23" i="4"/>
  <c r="I14" i="27"/>
  <c r="E15" i="27"/>
  <c r="E37" i="25"/>
  <c r="E19" i="27"/>
  <c r="F13" i="27"/>
  <c r="F11" i="27"/>
  <c r="F16" i="27"/>
  <c r="F14" i="27"/>
  <c r="F17" i="27"/>
  <c r="F10" i="27"/>
  <c r="F9" i="27"/>
  <c r="F12" i="27"/>
  <c r="F19" i="27"/>
  <c r="E22" i="25" l="1"/>
  <c r="F19" i="25" s="1"/>
  <c r="F21" i="25"/>
  <c r="E16" i="25"/>
  <c r="F13" i="25" s="1"/>
  <c r="E33" i="25"/>
  <c r="E39" i="25"/>
  <c r="F29" i="25" s="1"/>
  <c r="E23" i="27"/>
  <c r="E40" i="27" s="1"/>
  <c r="D22" i="27"/>
  <c r="D39" i="27" s="1"/>
  <c r="C40" i="27"/>
  <c r="E22" i="27"/>
  <c r="E39" i="27" s="1"/>
  <c r="Q14" i="4"/>
  <c r="Q23" i="4" s="1"/>
  <c r="Q24" i="4" s="1"/>
  <c r="C21" i="16"/>
  <c r="E24" i="27" s="1"/>
  <c r="D24" i="27"/>
  <c r="C25" i="27"/>
  <c r="C27" i="27" s="1"/>
  <c r="C41" i="27"/>
  <c r="D16" i="25"/>
  <c r="D24" i="25" s="1"/>
  <c r="F20" i="25" l="1"/>
  <c r="F22" i="25" s="1"/>
  <c r="F8" i="25"/>
  <c r="F14" i="25"/>
  <c r="F16" i="25" s="1"/>
  <c r="F9" i="25"/>
  <c r="F10" i="25"/>
  <c r="F7" i="25"/>
  <c r="F11" i="25"/>
  <c r="E24" i="25"/>
  <c r="F6" i="25"/>
  <c r="F30" i="25"/>
  <c r="F32" i="25"/>
  <c r="F37" i="25"/>
  <c r="F34" i="25"/>
  <c r="F38" i="25"/>
  <c r="F35" i="25"/>
  <c r="F36" i="25"/>
  <c r="F28" i="25"/>
  <c r="F31" i="25"/>
  <c r="F33" i="25"/>
  <c r="C42" i="27"/>
  <c r="E25" i="27"/>
  <c r="F24" i="27" s="1"/>
  <c r="E41" i="27"/>
  <c r="D41" i="27"/>
  <c r="D42" i="27" s="1"/>
  <c r="D25" i="27"/>
  <c r="D27" i="27" s="1"/>
  <c r="F39" i="25" l="1"/>
  <c r="E27" i="27"/>
  <c r="F23" i="27"/>
  <c r="F22" i="27"/>
  <c r="E42" i="27"/>
  <c r="F41" i="27" s="1"/>
  <c r="F36" i="27" l="1"/>
  <c r="F39" i="27"/>
  <c r="F33" i="27"/>
  <c r="F40" i="27"/>
  <c r="F38" i="27"/>
  <c r="F34" i="27"/>
  <c r="F31" i="27"/>
  <c r="F32" i="27"/>
  <c r="F37" i="27"/>
  <c r="F35" i="27"/>
  <c r="I42" i="27"/>
  <c r="F25" i="27"/>
  <c r="F42" i="27" l="1"/>
</calcChain>
</file>

<file path=xl/sharedStrings.xml><?xml version="1.0" encoding="utf-8"?>
<sst xmlns="http://schemas.openxmlformats.org/spreadsheetml/2006/main" count="900" uniqueCount="504">
  <si>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</si>
  <si>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</si>
  <si>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</si>
  <si>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</si>
  <si>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</si>
  <si>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</si>
  <si>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</si>
  <si>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</si>
  <si>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</si>
  <si>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</si>
  <si>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</si>
  <si>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</si>
  <si>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</si>
  <si>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</si>
  <si>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</si>
  <si>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</si>
  <si>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</si>
  <si>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</si>
  <si>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</si>
  <si>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</si>
  <si>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</si>
  <si>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</si>
  <si>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</si>
  <si>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</si>
  <si>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</si>
  <si>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</si>
  <si>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</si>
  <si>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</si>
  <si>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</si>
  <si>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</si>
  <si>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</si>
  <si>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</si>
  <si>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</si>
  <si>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</si>
  <si>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</si>
  <si>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</si>
  <si>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</si>
  <si>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</si>
  <si>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</si>
  <si>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</si>
  <si>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</si>
  <si>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</si>
  <si>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</si>
  <si>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</si>
  <si>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</si>
  <si>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</si>
  <si>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</si>
  <si>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</si>
  <si>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</si>
  <si>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</si>
  <si>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</si>
  <si>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</si>
  <si>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</si>
  <si>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</si>
  <si>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</si>
  <si>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</si>
  <si>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</si>
  <si>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</si>
  <si>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</si>
  <si>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</si>
  <si>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</si>
  <si>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</si>
  <si>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</si>
  <si>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</si>
  <si>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</si>
  <si>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</si>
  <si>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</si>
  <si>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</si>
  <si>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</si>
  <si>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</si>
  <si>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</si>
  <si>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</si>
  <si>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</si>
  <si>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</si>
  <si>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</si>
  <si>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</si>
  <si>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</si>
  <si>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</si>
  <si>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</si>
  <si>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</si>
  <si>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</si>
  <si>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</si>
  <si>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</si>
  <si>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</si>
  <si>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</si>
  <si>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</si>
  <si>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</si>
  <si>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</si>
  <si>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</si>
  <si>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</si>
  <si>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</si>
  <si>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</si>
  <si>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</si>
  <si>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</si>
  <si>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</si>
  <si>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</si>
  <si>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</si>
  <si>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</si>
  <si>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</si>
  <si>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</si>
  <si>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</si>
  <si>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</si>
  <si>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</si>
  <si>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</si>
  <si>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</si>
  <si>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</si>
  <si>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</si>
  <si>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</si>
  <si>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</si>
  <si>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</si>
  <si>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</si>
  <si>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</si>
  <si>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</si>
  <si>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</si>
  <si>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</si>
  <si>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</si>
  <si>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</si>
  <si>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</si>
  <si>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</si>
  <si>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</si>
  <si>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</si>
  <si>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</si>
  <si>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</si>
  <si>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</si>
  <si>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</si>
  <si>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</si>
  <si>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</si>
  <si>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</si>
  <si>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</si>
  <si>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</si>
  <si>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</si>
  <si>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</si>
  <si>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</si>
  <si>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</si>
  <si>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</si>
  <si>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</si>
  <si>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</si>
  <si>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</si>
  <si>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</si>
  <si>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</si>
  <si>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</si>
  <si>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</si>
  <si>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</si>
  <si>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</si>
  <si>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</si>
  <si>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</si>
  <si>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</si>
  <si>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</si>
  <si>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</si>
  <si>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</si>
  <si>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</si>
  <si>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</si>
  <si>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</si>
  <si>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</si>
  <si>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</si>
  <si>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</si>
  <si>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</si>
  <si>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</si>
  <si>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</si>
  <si>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</si>
  <si>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</si>
  <si>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</si>
  <si>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</si>
  <si>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</si>
  <si>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</si>
  <si>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</si>
  <si>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</si>
  <si>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</si>
  <si>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</si>
  <si>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</si>
  <si>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</si>
  <si>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</si>
  <si>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</si>
  <si>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</si>
  <si>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</si>
  <si>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</si>
  <si>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</si>
  <si>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</si>
  <si>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</si>
  <si>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</si>
  <si>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</si>
  <si>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</si>
  <si>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</si>
  <si>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</si>
  <si>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</si>
  <si>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</si>
  <si>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</si>
  <si>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</si>
  <si>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</si>
  <si>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</si>
  <si>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</si>
  <si>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</si>
  <si>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</si>
  <si>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</si>
  <si>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</si>
  <si>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</si>
  <si>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</si>
  <si>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</si>
  <si>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</si>
  <si>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</si>
  <si>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</si>
  <si>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</si>
  <si>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</si>
  <si>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</si>
  <si>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</si>
  <si>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</si>
  <si>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</si>
  <si>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</si>
  <si>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</si>
  <si>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</si>
  <si>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</si>
  <si>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</si>
  <si>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</si>
  <si>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</si>
  <si>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</si>
  <si>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</si>
  <si>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</si>
  <si>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</si>
  <si>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</si>
  <si>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</si>
  <si>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</si>
  <si>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</si>
  <si>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</si>
  <si>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</si>
  <si>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</si>
  <si>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</si>
  <si>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</si>
  <si>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</si>
  <si>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</si>
  <si>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</si>
  <si>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</si>
  <si>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</si>
  <si>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</si>
  <si>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</si>
  <si>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</si>
  <si>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</si>
  <si>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</si>
  <si>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</si>
  <si>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</si>
  <si>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</si>
  <si>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</si>
  <si>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</si>
  <si>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</si>
  <si>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</si>
  <si>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</si>
  <si>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</si>
  <si>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</si>
  <si>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</si>
  <si>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</si>
  <si>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</si>
  <si>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</si>
  <si>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</si>
  <si>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</si>
  <si>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</si>
  <si>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</si>
  <si>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</si>
  <si>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</si>
  <si>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</si>
  <si>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</si>
  <si>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</si>
  <si>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</si>
  <si>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</si>
  <si>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</si>
  <si>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</si>
  <si>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</si>
  <si>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</si>
  <si>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</si>
  <si>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</si>
  <si>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</si>
  <si>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</si>
  <si>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</si>
  <si>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</si>
  <si>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</si>
  <si>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</si>
  <si>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</si>
  <si>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</si>
  <si>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</si>
  <si>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</si>
  <si>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</si>
  <si>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</si>
  <si>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</si>
  <si>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</si>
  <si>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</si>
  <si>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</si>
  <si>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</si>
  <si>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</si>
  <si>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</si>
  <si>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</si>
  <si>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</si>
  <si>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</si>
  <si>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</si>
  <si>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</si>
  <si>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</si>
  <si>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</si>
  <si>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</si>
  <si>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</si>
  <si>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</si>
  <si>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</si>
  <si>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</si>
  <si>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</si>
  <si>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</si>
  <si>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</si>
  <si>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</si>
  <si>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</si>
  <si>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</si>
  <si>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</si>
  <si>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</si>
  <si>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</si>
  <si>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</si>
  <si>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</si>
  <si>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</si>
  <si>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</si>
  <si>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</si>
  <si>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</si>
  <si>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</si>
  <si>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</si>
  <si>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</si>
  <si>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</si>
  <si>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</si>
  <si>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</si>
  <si>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</si>
  <si>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</si>
  <si>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</si>
  <si>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</si>
  <si>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</si>
  <si>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</si>
  <si>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</si>
  <si>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</si>
  <si>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</si>
  <si>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</si>
  <si>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</si>
  <si>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</si>
  <si>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</si>
  <si>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</si>
  <si>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</si>
  <si>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</si>
  <si>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</si>
  <si>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</si>
  <si>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</si>
  <si>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</si>
  <si>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</si>
  <si>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</si>
  <si>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</si>
  <si>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</si>
  <si>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</si>
  <si>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</si>
  <si>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</si>
  <si>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</si>
  <si>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</si>
  <si>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</si>
  <si>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</si>
  <si>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</si>
  <si>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</si>
  <si>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</si>
  <si>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</si>
  <si>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</si>
  <si>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</si>
  <si>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</si>
  <si>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</si>
  <si>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</si>
  <si>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</si>
  <si>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</si>
  <si>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</si>
  <si>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</si>
  <si>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</si>
  <si>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</si>
  <si>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</si>
  <si>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</si>
  <si>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</si>
  <si>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</si>
  <si>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</si>
  <si>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</si>
  <si>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</si>
  <si>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</si>
  <si>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</si>
  <si>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</si>
  <si>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</si>
  <si>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</si>
  <si>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</si>
  <si>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</si>
  <si>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</si>
  <si>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</si>
  <si>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</si>
  <si>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</si>
  <si>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</si>
  <si>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</si>
  <si>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</si>
  <si>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</si>
  <si>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</si>
  <si>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</si>
  <si>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</si>
  <si>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</si>
  <si>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</si>
  <si>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</si>
  <si>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</si>
  <si>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</si>
  <si>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</si>
  <si>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</si>
  <si>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</si>
  <si>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</si>
  <si>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</si>
  <si>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</si>
  <si>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</si>
  <si>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</si>
  <si>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</si>
  <si>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</si>
  <si>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</si>
  <si>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</si>
  <si>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</si>
  <si>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</si>
  <si>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</si>
  <si>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</si>
  <si>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</si>
  <si>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</si>
  <si>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</si>
  <si>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</si>
  <si>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</si>
  <si>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</si>
  <si>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</si>
  <si>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</si>
  <si>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</si>
  <si>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</si>
  <si>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</si>
  <si>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</si>
  <si>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</si>
  <si>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</si>
  <si>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</si>
  <si>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</si>
  <si>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</si>
  <si>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</si>
  <si>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</si>
  <si>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</si>
  <si>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</si>
  <si>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</si>
  <si>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</si>
  <si>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</si>
  <si>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</si>
  <si>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</si>
  <si>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</si>
  <si>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</si>
  <si>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</si>
  <si>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</si>
  <si>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</si>
  <si>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</si>
  <si>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</si>
  <si>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</si>
  <si>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</si>
  <si>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</si>
  <si>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</si>
  <si>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</si>
  <si>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</si>
  <si>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</si>
  <si>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</si>
  <si>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</si>
  <si>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</si>
  <si>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</si>
  <si>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</si>
  <si>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</si>
  <si>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</si>
  <si>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</si>
  <si>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</si>
  <si>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</si>
  <si>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</si>
  <si>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</si>
  <si>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</si>
  <si>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</si>
  <si>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</si>
  <si>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</si>
  <si>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</si>
  <si>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</si>
  <si>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</si>
  <si>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</si>
  <si>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</si>
  <si>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</si>
  <si>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</si>
  <si>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</si>
  <si>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</si>
  <si>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</si>
  <si>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</si>
  <si>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</si>
  <si>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</si>
  <si>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</si>
  <si>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</si>
  <si>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</si>
  <si>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</si>
  <si>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</si>
  <si>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</si>
  <si>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</si>
  <si>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</si>
  <si>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</si>
  <si>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</si>
  <si>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</si>
  <si>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</si>
  <si>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</si>
  <si>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</si>
  <si>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</si>
  <si>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</si>
  <si>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</si>
  <si>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</si>
  <si>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</si>
  <si>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</si>
  <si>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San Salvador, 31 de marzo del año 2023</t>
  </si>
  <si>
    <t>Nº DE BENEF. A LOS QUE SE LES HA PAGADO EN EL AÑO 2023 (CUADROS APROBADOS POR CD + CASOS DE INV)</t>
  </si>
  <si>
    <t>San Salvador, 30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</si>
</sst>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107759.94</c:v>
                </c:pt>
                <c:pt idx="1">
                  <c:v>320875.34999999998</c:v>
                </c:pt>
                <c:pt idx="2">
                  <c:v>2285.7199999999998</c:v>
                </c:pt>
                <c:pt idx="3">
                  <c:v>0</c:v>
                </c:pt>
                <c:pt idx="4">
                  <c:v>20057.179999999997</c:v>
                </c:pt>
                <c:pt idx="5">
                  <c:v>35428.659999999996</c:v>
                </c:pt>
                <c:pt idx="6">
                  <c:v>247685.93000000002</c:v>
                </c:pt>
                <c:pt idx="7">
                  <c:v>517143.37999999995</c:v>
                </c:pt>
                <c:pt idx="8">
                  <c:v>35439.350000000006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43131.409999999996</c:v>
                </c:pt>
                <c:pt idx="1">
                  <c:v>90980.989999999991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6342.869999999999</c:v>
                </c:pt>
                <c:pt idx="7">
                  <c:v>14857.179999999998</c:v>
                </c:pt>
                <c:pt idx="8">
                  <c:v>84865.87999999999</c:v>
                </c:pt>
                <c:pt idx="9">
                  <c:v>168571.6</c:v>
                </c:pt>
                <c:pt idx="10">
                  <c:v>8250.11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107759.94</v>
      </c>
      <c r="F9" s="375">
        <f>E9/E19</f>
        <v>0.210020468821454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320875.34999999998</v>
      </c>
      <c r="F10" s="376">
        <f>E10/E19</f>
        <v>0.6253751759721482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26685.71</v>
      </c>
      <c r="F11" s="376">
        <f>E11/E19</f>
        <v>5.2009543853062307E-2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2285.7199999999998</v>
      </c>
      <c r="F13" s="376">
        <f>E13/E19</f>
        <v>4.4547907691352999E-3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430921.00999999995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457606.72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20057.179999999997</v>
      </c>
      <c r="F16" s="304">
        <f>E16/E19</f>
        <v>3.9090763662603098E-2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35428.659999999996</v>
      </c>
      <c r="F17" s="306">
        <f>E17/E19</f>
        <v>6.9049256921597149E-2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55485.84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513092.55999999994</v>
      </c>
      <c r="F19" s="270">
        <f>SUM(F9:F17)</f>
        <v>1.0000000000000002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268</v>
      </c>
      <c r="D22" s="365">
        <f>C22</f>
        <v>268</v>
      </c>
      <c r="E22" s="264">
        <f>'3. COMP VR'!C21+'3. COMP VR'!E21</f>
        <v>247685.93000000002</v>
      </c>
      <c r="F22" s="265">
        <f>E22/E25</f>
        <v>0.30950347349601326</v>
      </c>
    </row>
    <row r="23" spans="2:9" x14ac:dyDescent="0.2">
      <c r="B23" s="271" t="s">
        <v>160</v>
      </c>
      <c r="C23" s="267">
        <f>'4. COMP VP'!C24</f>
        <v>296</v>
      </c>
      <c r="D23" s="365">
        <f>C23</f>
        <v>296</v>
      </c>
      <c r="E23" s="264">
        <f>'4. COMP VP'!D24+'4. COMP VP'!F24</f>
        <v>517143.37999999995</v>
      </c>
      <c r="F23" s="268">
        <f>E23/E25</f>
        <v>0.64621221078431335</v>
      </c>
    </row>
    <row r="24" spans="2:9" ht="13.5" thickBot="1" x14ac:dyDescent="0.25">
      <c r="B24" s="266" t="s">
        <v>161</v>
      </c>
      <c r="C24" s="267">
        <f>'2. COMPR DEV 30%'!B21</f>
        <v>91</v>
      </c>
      <c r="D24" s="365">
        <f>C24</f>
        <v>91</v>
      </c>
      <c r="E24" s="264">
        <f>'2. COMPR DEV 30%'!C21+'2. COMPR DEV 30%'!E21</f>
        <v>35439.350000000006</v>
      </c>
      <c r="F24" s="269">
        <f>E24/E25</f>
        <v>4.428431571967345E-2</v>
      </c>
      <c r="G24" s="178"/>
    </row>
    <row r="25" spans="2:9" ht="13.5" thickBot="1" x14ac:dyDescent="0.25">
      <c r="B25" s="261" t="s">
        <v>0</v>
      </c>
      <c r="C25" s="177">
        <f>C22+C23+C24</f>
        <v>655</v>
      </c>
      <c r="D25" s="177">
        <f>D22+D23+D24</f>
        <v>655</v>
      </c>
      <c r="E25" s="179">
        <f>E22+E23+E24</f>
        <v>800268.65999999992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1110</v>
      </c>
      <c r="D27" s="392">
        <f>D19+D25</f>
        <v>698</v>
      </c>
      <c r="E27" s="391">
        <f>E25+E19</f>
        <v>1313361.2199999997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107759.94</v>
      </c>
      <c r="F31" s="319">
        <f>E31/E42</f>
        <v>8.204897354895252E-2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320875.34999999998</v>
      </c>
      <c r="F32" s="162">
        <f>E32/E42</f>
        <v>0.24431614479982894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26685.71</v>
      </c>
      <c r="F33" s="162">
        <f>E33/E42</f>
        <v>2.0318637092086516E-2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2285.7199999999998</v>
      </c>
      <c r="F35" s="162">
        <f>E35/E42</f>
        <v>1.7403589851693656E-3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20057.179999999997</v>
      </c>
      <c r="F37" s="162">
        <f>E37/E42</f>
        <v>1.5271640196594199E-2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35428.659999999996</v>
      </c>
      <c r="F38" s="162">
        <f>E38/E42</f>
        <v>2.6975564270125166E-2</v>
      </c>
    </row>
    <row r="39" spans="2:9" ht="15" x14ac:dyDescent="0.2">
      <c r="B39" s="393" t="s">
        <v>159</v>
      </c>
      <c r="C39" s="158">
        <f t="shared" ref="C39:E41" si="2">C22</f>
        <v>268</v>
      </c>
      <c r="D39" s="158">
        <f t="shared" si="2"/>
        <v>268</v>
      </c>
      <c r="E39" s="318">
        <f t="shared" si="2"/>
        <v>247685.93000000002</v>
      </c>
      <c r="F39" s="162">
        <f>E39/E42</f>
        <v>0.18858934330343638</v>
      </c>
    </row>
    <row r="40" spans="2:9" ht="15" x14ac:dyDescent="0.2">
      <c r="B40" s="310" t="s">
        <v>160</v>
      </c>
      <c r="C40" s="158">
        <f t="shared" si="2"/>
        <v>296</v>
      </c>
      <c r="D40" s="158">
        <f t="shared" si="2"/>
        <v>296</v>
      </c>
      <c r="E40" s="318">
        <f t="shared" si="2"/>
        <v>517143.37999999995</v>
      </c>
      <c r="F40" s="162">
        <f>E40/E42</f>
        <v>0.3937556341126015</v>
      </c>
    </row>
    <row r="41" spans="2:9" ht="15.75" thickBot="1" x14ac:dyDescent="0.3">
      <c r="B41" s="311" t="s">
        <v>161</v>
      </c>
      <c r="C41" s="320">
        <f t="shared" si="2"/>
        <v>91</v>
      </c>
      <c r="D41" s="320">
        <f t="shared" si="2"/>
        <v>91</v>
      </c>
      <c r="E41" s="321">
        <f t="shared" si="2"/>
        <v>35439.350000000006</v>
      </c>
      <c r="F41" s="312">
        <f>E41/E42</f>
        <v>2.6983703691205386E-2</v>
      </c>
    </row>
    <row r="42" spans="2:9" ht="15.75" thickBot="1" x14ac:dyDescent="0.25">
      <c r="B42" s="160" t="s">
        <v>0</v>
      </c>
      <c r="C42" s="159">
        <f>SUM(C31:C41)</f>
        <v>1110</v>
      </c>
      <c r="D42" s="159">
        <f>SUM(D31:D41)</f>
        <v>698</v>
      </c>
      <c r="E42" s="322">
        <f>SUM(E31:E41)</f>
        <v>1313361.22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H18" sqref="H1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'!E13+'1. RESUMEN DE PAGADOS '!F13)</f>
        <v>39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'!G13</f>
        <v>43131.409999999996</v>
      </c>
      <c r="F6" s="375">
        <f>E6/E16</f>
        <v>0.27770735700840465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'!H13</f>
        <v>90980.989999999991</v>
      </c>
      <c r="F7" s="376">
        <f>E7/E16</f>
        <v>0.58579328315276724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'!I13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'!K13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'!M13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'!O13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134112.4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'!J13</f>
        <v>6342.869999999999</v>
      </c>
      <c r="F13" s="304">
        <f>E13/E16</f>
        <v>4.0839417574057971E-2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'!N13</f>
        <v>14857.179999999998</v>
      </c>
      <c r="F14" s="306">
        <f>E14/E16</f>
        <v>9.5659942264770148E-2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21200.049999999996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155312.44999999998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VR'!E11+'3. COMP VR'!C11</f>
        <v>84865.87999999999</v>
      </c>
      <c r="F19" s="265">
        <f>E19/E22</f>
        <v>0.32430227203361078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VP'!D14+'4. COMP VP'!F14</f>
        <v>168571.6</v>
      </c>
      <c r="F20" s="268">
        <f>E20/E22</f>
        <v>0.64417116608395542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30%'!C11+'2. COMPR DEV 30%'!E11</f>
        <v>8250.11</v>
      </c>
      <c r="F21" s="269">
        <f>E21/E22</f>
        <v>3.152656188243394E-2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261687.58999999997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417000.03999999992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43131.409999999996</v>
      </c>
      <c r="F28" s="319">
        <f>E28/E39</f>
        <v>0.10343262796809326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90980.989999999991</v>
      </c>
      <c r="F29" s="162">
        <f>E29/E39</f>
        <v>0.21817981120577354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6342.869999999999</v>
      </c>
      <c r="F34" s="162">
        <f>E34/E39</f>
        <v>1.5210717965398756E-2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14857.179999999998</v>
      </c>
      <c r="F35" s="162">
        <f>E35/E39</f>
        <v>3.5628725599163018E-2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84865.87999999999</v>
      </c>
      <c r="F36" s="162">
        <f>E36/E39</f>
        <v>0.20351528023834245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168571.6</v>
      </c>
      <c r="F37" s="162">
        <f>E37/E39</f>
        <v>0.40424840247017729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8250.11</v>
      </c>
      <c r="F38" s="312">
        <f>E38/E39</f>
        <v>1.9784434553051847E-2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417000.03999999992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zoomScale="106" zoomScaleNormal="106" workbookViewId="0">
      <selection activeCell="G2" sqref="G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499</v>
      </c>
      <c r="C9" s="487" t="s">
        <v>500</v>
      </c>
      <c r="D9" s="487" t="s">
        <v>502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v>0</v>
      </c>
      <c r="C14" s="256">
        <v>0</v>
      </c>
      <c r="D14" s="256">
        <v>0</v>
      </c>
      <c r="E14" s="167">
        <v>0</v>
      </c>
      <c r="F14" s="167">
        <v>0</v>
      </c>
      <c r="G14" s="165">
        <v>0</v>
      </c>
      <c r="H14" s="257">
        <v>0</v>
      </c>
      <c r="I14" s="257">
        <v>0</v>
      </c>
      <c r="J14" s="165">
        <v>0</v>
      </c>
      <c r="K14" s="146">
        <v>0</v>
      </c>
      <c r="L14" s="146">
        <v>0</v>
      </c>
      <c r="M14" s="165">
        <v>0</v>
      </c>
      <c r="N14" s="257">
        <v>0</v>
      </c>
      <c r="O14" s="171">
        <v>0</v>
      </c>
      <c r="P14" s="353">
        <f t="shared" si="0"/>
        <v>0</v>
      </c>
      <c r="Q14" s="355">
        <f>P14+'2. COMPR DEV 30%'!C12+'2. COMPR DEV 30%'!E12+'3. COMP VR'!C12+'3. COMP VR'!E12+'4. COMP VP'!D15+'4. COMP VP'!F15</f>
        <v>164988.12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v>0</v>
      </c>
      <c r="C15" s="256">
        <v>0</v>
      </c>
      <c r="D15" s="256">
        <v>0</v>
      </c>
      <c r="E15" s="167">
        <v>0</v>
      </c>
      <c r="F15" s="167">
        <v>0</v>
      </c>
      <c r="G15" s="165">
        <v>0</v>
      </c>
      <c r="H15" s="257">
        <v>0</v>
      </c>
      <c r="I15" s="257">
        <v>0</v>
      </c>
      <c r="J15" s="165">
        <v>0</v>
      </c>
      <c r="K15" s="146">
        <v>0</v>
      </c>
      <c r="L15" s="146">
        <v>0</v>
      </c>
      <c r="M15" s="165">
        <v>0</v>
      </c>
      <c r="N15" s="257">
        <v>0</v>
      </c>
      <c r="O15" s="171">
        <v>0</v>
      </c>
      <c r="P15" s="353">
        <f t="shared" si="0"/>
        <v>0</v>
      </c>
      <c r="Q15" s="355">
        <f>P15+'2. COMPR DEV 30%'!C13+'2. COMPR DEV 30%'!E13+'3. COMP VR'!C13+'3. COMP VR'!E13+'4. COMP VP'!D16+'4. COMP VP'!F16</f>
        <v>0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18</v>
      </c>
      <c r="C23" s="173">
        <f t="shared" si="1"/>
        <v>97</v>
      </c>
      <c r="D23" s="173">
        <f t="shared" si="1"/>
        <v>243</v>
      </c>
      <c r="E23" s="173">
        <f t="shared" si="1"/>
        <v>42</v>
      </c>
      <c r="F23" s="173">
        <f t="shared" si="1"/>
        <v>73</v>
      </c>
      <c r="G23" s="174">
        <f t="shared" si="1"/>
        <v>107759.94</v>
      </c>
      <c r="H23" s="174">
        <f t="shared" si="1"/>
        <v>320875.34999999998</v>
      </c>
      <c r="I23" s="174">
        <f t="shared" si="1"/>
        <v>26685.71</v>
      </c>
      <c r="J23" s="174">
        <f t="shared" ref="J23:O23" si="2">SUM(J11:J22)</f>
        <v>20057.179999999997</v>
      </c>
      <c r="K23" s="174">
        <f t="shared" si="2"/>
        <v>0</v>
      </c>
      <c r="L23" s="174">
        <f t="shared" si="2"/>
        <v>0</v>
      </c>
      <c r="M23" s="174">
        <f t="shared" si="2"/>
        <v>2285.7199999999998</v>
      </c>
      <c r="N23" s="174">
        <f t="shared" si="2"/>
        <v>35428.659999999996</v>
      </c>
      <c r="O23" s="175">
        <f t="shared" si="2"/>
        <v>0</v>
      </c>
      <c r="P23" s="359">
        <f>G23+H23+I23+J23+K23+L23+M23+N23+O23</f>
        <v>513092.55999999994</v>
      </c>
      <c r="Q23" s="360">
        <f>SUM(Q11:Q22)</f>
        <v>1313361.2199999997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501</v>
      </c>
      <c r="O24" s="364"/>
      <c r="Q24" s="354">
        <f>SUM(Q11:Q23)-Q23</f>
        <v>1313361.2199999997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O19" sqref="O19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492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493</v>
      </c>
      <c r="C7" s="496"/>
      <c r="D7" s="496"/>
      <c r="E7" s="497"/>
      <c r="F7" s="68"/>
      <c r="G7" s="71"/>
      <c r="H7" s="499" t="s">
        <v>491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</f>
        <v>17</v>
      </c>
      <c r="C12" s="280">
        <f>325.23+405.71</f>
        <v>730.94</v>
      </c>
      <c r="D12" s="280">
        <f>10840.96+13523.36</f>
        <v>24364.32</v>
      </c>
      <c r="E12" s="279">
        <f>2927.06+3651.31</f>
        <v>6578.37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v>0</v>
      </c>
      <c r="C13" s="278">
        <v>0</v>
      </c>
      <c r="D13" s="278">
        <v>0</v>
      </c>
      <c r="E13" s="279">
        <v>0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91</v>
      </c>
      <c r="C21" s="284">
        <f>SUM(C9:C20)</f>
        <v>3543.98</v>
      </c>
      <c r="D21" s="285">
        <f>SUM(D9:D20)</f>
        <v>118130.9</v>
      </c>
      <c r="E21" s="286">
        <f>SUM(E9:E20)</f>
        <v>31895.370000000003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503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C11" sqref="C11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494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491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</f>
        <v>35</v>
      </c>
      <c r="C12" s="300">
        <f>29.21+42.37</f>
        <v>71.58</v>
      </c>
      <c r="D12" s="300">
        <f>13545.26+19621.81</f>
        <v>33167.07</v>
      </c>
      <c r="E12" s="300">
        <f>12932.62+18960.19</f>
        <v>31892.809999999998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v>0</v>
      </c>
      <c r="C13" s="300">
        <v>0</v>
      </c>
      <c r="D13" s="300">
        <v>0</v>
      </c>
      <c r="E13" s="300">
        <v>0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268</v>
      </c>
      <c r="C21" s="157">
        <f>SUM(C9:C20)</f>
        <v>370.67</v>
      </c>
      <c r="D21" s="157">
        <f>SUM(D9:D20)</f>
        <v>264800</v>
      </c>
      <c r="E21" s="157">
        <f>SUM(E9:E20)</f>
        <v>247315.26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503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6" workbookViewId="0">
      <selection activeCell="C14" sqref="C14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495</v>
      </c>
      <c r="C9" s="506"/>
      <c r="D9" s="506"/>
      <c r="E9" s="506"/>
      <c r="F9" s="506"/>
      <c r="G9" s="2"/>
      <c r="H9" s="506" t="s">
        <v>497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496</v>
      </c>
      <c r="D10" s="496"/>
      <c r="E10" s="496"/>
      <c r="F10" s="497"/>
      <c r="H10" s="19"/>
      <c r="I10" s="503" t="s">
        <v>491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</f>
        <v>74</v>
      </c>
      <c r="D15" s="36">
        <f>318.34+327.99</f>
        <v>646.32999999999993</v>
      </c>
      <c r="E15" s="36">
        <f>57960+61292.4</f>
        <v>119252.4</v>
      </c>
      <c r="F15" s="30">
        <f>60824.58+64243.51</f>
        <v>125068.09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v>0</v>
      </c>
      <c r="D16" s="36">
        <v>0</v>
      </c>
      <c r="E16" s="36">
        <v>0</v>
      </c>
      <c r="F16" s="30">
        <v>0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296</v>
      </c>
      <c r="D24" s="37">
        <f>SUM(D12:D23)</f>
        <v>2612.1799999999998</v>
      </c>
      <c r="E24" s="105">
        <f>SUM(E12:E23)</f>
        <v>489017.89</v>
      </c>
      <c r="F24" s="32">
        <f>SUM(F12:F23)</f>
        <v>514531.19999999995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503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33" t="s">
        <v>194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</row>
    <row r="4" spans="2:18" x14ac:dyDescent="0.2">
      <c r="B4" s="530" t="s">
        <v>474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34" t="s">
        <v>202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296">
        <f>C25</f>
        <v>48</v>
      </c>
      <c r="N6" s="187"/>
      <c r="O6" s="187"/>
      <c r="P6" s="187"/>
    </row>
    <row r="7" spans="2:18" ht="12" thickBot="1" x14ac:dyDescent="0.25"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</row>
    <row r="8" spans="2:18" ht="12.75" thickBot="1" x14ac:dyDescent="0.25">
      <c r="B8" s="536" t="s">
        <v>19</v>
      </c>
      <c r="C8" s="537"/>
      <c r="D8" s="536" t="s">
        <v>172</v>
      </c>
      <c r="E8" s="538"/>
      <c r="F8" s="530"/>
      <c r="G8" s="517" t="s">
        <v>21</v>
      </c>
      <c r="H8" s="519"/>
      <c r="I8" s="529">
        <f>SUM(I10:I32)</f>
        <v>0</v>
      </c>
      <c r="J8" s="517" t="s">
        <v>20</v>
      </c>
      <c r="K8" s="519"/>
      <c r="L8" s="516"/>
      <c r="M8" s="517" t="s">
        <v>22</v>
      </c>
      <c r="N8" s="518"/>
      <c r="O8" s="518"/>
      <c r="P8" s="519"/>
    </row>
    <row r="9" spans="2:18" ht="12.75" thickBot="1" x14ac:dyDescent="0.25">
      <c r="B9" s="508" t="s">
        <v>23</v>
      </c>
      <c r="C9" s="509"/>
      <c r="D9" s="225" t="s">
        <v>173</v>
      </c>
      <c r="E9" s="224" t="s">
        <v>174</v>
      </c>
      <c r="F9" s="530"/>
      <c r="G9" s="510" t="s">
        <v>26</v>
      </c>
      <c r="H9" s="511"/>
      <c r="I9" s="529"/>
      <c r="J9" s="510" t="s">
        <v>25</v>
      </c>
      <c r="K9" s="511"/>
      <c r="L9" s="516"/>
      <c r="M9" s="512" t="s">
        <v>27</v>
      </c>
      <c r="N9" s="513"/>
      <c r="O9" s="514" t="s">
        <v>29</v>
      </c>
      <c r="P9" s="515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0"/>
      <c r="G10" s="221" t="s">
        <v>184</v>
      </c>
      <c r="H10" s="234">
        <v>0</v>
      </c>
      <c r="I10" s="529"/>
      <c r="J10" s="190" t="s">
        <v>152</v>
      </c>
      <c r="K10" s="228">
        <v>0</v>
      </c>
      <c r="L10" s="516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0"/>
      <c r="G11" s="207" t="s">
        <v>185</v>
      </c>
      <c r="H11" s="232">
        <v>5</v>
      </c>
      <c r="I11" s="529"/>
      <c r="J11" s="190" t="s">
        <v>177</v>
      </c>
      <c r="K11" s="228">
        <v>1</v>
      </c>
      <c r="L11" s="516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0"/>
      <c r="G12" s="207" t="s">
        <v>35</v>
      </c>
      <c r="H12" s="232">
        <v>7</v>
      </c>
      <c r="I12" s="529"/>
      <c r="J12" s="190" t="s">
        <v>110</v>
      </c>
      <c r="K12" s="228">
        <v>1</v>
      </c>
      <c r="L12" s="516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0"/>
      <c r="G13" s="207" t="s">
        <v>38</v>
      </c>
      <c r="H13" s="232">
        <v>11</v>
      </c>
      <c r="I13" s="529"/>
      <c r="J13" s="190" t="s">
        <v>111</v>
      </c>
      <c r="K13" s="228">
        <v>0</v>
      </c>
      <c r="L13" s="516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0"/>
      <c r="G14" s="207" t="s">
        <v>181</v>
      </c>
      <c r="H14" s="232">
        <v>10</v>
      </c>
      <c r="I14" s="529"/>
      <c r="J14" s="190" t="s">
        <v>186</v>
      </c>
      <c r="K14" s="228">
        <v>0</v>
      </c>
      <c r="L14" s="516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0"/>
      <c r="G15" s="222" t="s">
        <v>182</v>
      </c>
      <c r="H15" s="232">
        <v>11</v>
      </c>
      <c r="I15" s="529"/>
      <c r="J15" s="190" t="s">
        <v>112</v>
      </c>
      <c r="K15" s="228">
        <v>0</v>
      </c>
      <c r="L15" s="516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0"/>
      <c r="G16" s="222" t="s">
        <v>183</v>
      </c>
      <c r="H16" s="232">
        <v>4</v>
      </c>
      <c r="I16" s="529"/>
      <c r="J16" s="190" t="s">
        <v>47</v>
      </c>
      <c r="K16" s="228">
        <v>1</v>
      </c>
      <c r="L16" s="516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0"/>
      <c r="G17" s="223" t="s">
        <v>138</v>
      </c>
      <c r="H17" s="233">
        <v>0</v>
      </c>
      <c r="I17" s="529"/>
      <c r="J17" s="190" t="s">
        <v>136</v>
      </c>
      <c r="K17" s="228">
        <v>1</v>
      </c>
      <c r="L17" s="516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0"/>
      <c r="G18" s="220" t="s">
        <v>0</v>
      </c>
      <c r="H18" s="235">
        <f>SUM(H10:H17)</f>
        <v>48</v>
      </c>
      <c r="I18" s="529"/>
      <c r="J18" s="190" t="s">
        <v>142</v>
      </c>
      <c r="K18" s="228">
        <v>1</v>
      </c>
      <c r="L18" s="516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0"/>
      <c r="I19" s="529"/>
      <c r="J19" s="190" t="s">
        <v>135</v>
      </c>
      <c r="K19" s="228">
        <v>2</v>
      </c>
      <c r="L19" s="516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0"/>
      <c r="G20" s="531" t="s">
        <v>24</v>
      </c>
      <c r="H20" s="532"/>
      <c r="I20" s="529"/>
      <c r="J20" s="191" t="s">
        <v>188</v>
      </c>
      <c r="K20" s="228">
        <v>6</v>
      </c>
      <c r="L20" s="516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0"/>
      <c r="G21" s="211" t="s">
        <v>32</v>
      </c>
      <c r="H21" s="236">
        <v>16</v>
      </c>
      <c r="I21" s="529"/>
      <c r="J21" s="191" t="s">
        <v>171</v>
      </c>
      <c r="K21" s="228">
        <v>1</v>
      </c>
      <c r="L21" s="516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0"/>
      <c r="G22" s="208" t="s">
        <v>34</v>
      </c>
      <c r="H22" s="237">
        <v>3</v>
      </c>
      <c r="I22" s="529"/>
      <c r="J22" s="191" t="s">
        <v>189</v>
      </c>
      <c r="K22" s="228">
        <v>0</v>
      </c>
      <c r="L22" s="516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0"/>
      <c r="G23" s="208" t="s">
        <v>37</v>
      </c>
      <c r="H23" s="237">
        <v>24</v>
      </c>
      <c r="I23" s="529"/>
      <c r="J23" s="190" t="s">
        <v>54</v>
      </c>
      <c r="K23" s="228">
        <v>0</v>
      </c>
      <c r="L23" s="516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30"/>
      <c r="G24" s="208" t="s">
        <v>40</v>
      </c>
      <c r="H24" s="237">
        <v>4</v>
      </c>
      <c r="I24" s="529"/>
      <c r="J24" s="190" t="s">
        <v>133</v>
      </c>
      <c r="K24" s="228">
        <v>0</v>
      </c>
      <c r="L24" s="516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0"/>
      <c r="G25" s="209" t="s">
        <v>42</v>
      </c>
      <c r="H25" s="237">
        <v>1</v>
      </c>
      <c r="I25" s="529"/>
      <c r="J25" s="190" t="s">
        <v>132</v>
      </c>
      <c r="K25" s="228">
        <v>1</v>
      </c>
      <c r="L25" s="516"/>
      <c r="M25" s="525" t="s">
        <v>30</v>
      </c>
      <c r="N25" s="526"/>
      <c r="O25" s="527" t="s">
        <v>28</v>
      </c>
      <c r="P25" s="528"/>
    </row>
    <row r="26" spans="2:18" ht="12" thickBot="1" x14ac:dyDescent="0.25">
      <c r="B26" s="121" t="s">
        <v>149</v>
      </c>
      <c r="C26" s="188"/>
      <c r="D26" s="188"/>
      <c r="E26" s="188"/>
      <c r="F26" s="530"/>
      <c r="G26" s="209" t="s">
        <v>44</v>
      </c>
      <c r="H26" s="237">
        <v>0</v>
      </c>
      <c r="I26" s="529"/>
      <c r="J26" s="190" t="s">
        <v>55</v>
      </c>
      <c r="K26" s="228">
        <v>9</v>
      </c>
      <c r="L26" s="516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0"/>
      <c r="G27" s="210" t="s">
        <v>118</v>
      </c>
      <c r="H27" s="238">
        <v>0</v>
      </c>
      <c r="I27" s="529"/>
      <c r="J27" s="190" t="s">
        <v>123</v>
      </c>
      <c r="K27" s="228">
        <v>0</v>
      </c>
      <c r="L27" s="516"/>
      <c r="M27" s="520"/>
      <c r="N27" s="520"/>
      <c r="O27" s="520"/>
      <c r="P27" s="521"/>
    </row>
    <row r="28" spans="2:18" ht="12" thickBot="1" x14ac:dyDescent="0.25">
      <c r="B28" s="259"/>
      <c r="C28" s="188"/>
      <c r="D28" s="188"/>
      <c r="E28" s="188"/>
      <c r="F28" s="530"/>
      <c r="G28" s="218" t="s">
        <v>0</v>
      </c>
      <c r="H28" s="219">
        <f>H21+H22+H23+H24+H25+H26+H27</f>
        <v>48</v>
      </c>
      <c r="I28" s="529"/>
      <c r="J28" s="190" t="s">
        <v>143</v>
      </c>
      <c r="K28" s="228">
        <v>3</v>
      </c>
      <c r="L28" s="516"/>
      <c r="M28" s="522" t="s">
        <v>113</v>
      </c>
      <c r="N28" s="523"/>
      <c r="O28" s="523"/>
      <c r="P28" s="524"/>
    </row>
    <row r="29" spans="2:18" ht="16.5" x14ac:dyDescent="0.2">
      <c r="B29" s="259"/>
      <c r="C29" s="188"/>
      <c r="D29" s="188"/>
      <c r="E29" s="188"/>
      <c r="F29" s="530"/>
      <c r="I29" s="529"/>
      <c r="J29" s="190" t="s">
        <v>127</v>
      </c>
      <c r="K29" s="228">
        <v>0</v>
      </c>
      <c r="L29" s="516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0"/>
      <c r="I30" s="529"/>
      <c r="J30" s="214" t="s">
        <v>134</v>
      </c>
      <c r="K30" s="228">
        <v>0</v>
      </c>
      <c r="L30" s="516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30"/>
      <c r="G31" s="188"/>
      <c r="H31" s="188"/>
      <c r="I31" s="529"/>
      <c r="J31" s="214" t="s">
        <v>205</v>
      </c>
      <c r="K31" s="228">
        <v>13</v>
      </c>
      <c r="L31" s="516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0"/>
      <c r="G32" s="188"/>
      <c r="H32" s="188"/>
      <c r="I32" s="529"/>
      <c r="J32" s="214" t="s">
        <v>187</v>
      </c>
      <c r="K32" s="228">
        <v>8</v>
      </c>
      <c r="L32" s="516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30"/>
      <c r="G33" s="189"/>
      <c r="H33" s="189"/>
      <c r="I33" s="529"/>
      <c r="J33" s="215" t="s">
        <v>0</v>
      </c>
      <c r="K33" s="217">
        <f>SUM(K10:K32)</f>
        <v>48</v>
      </c>
      <c r="L33" s="516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1" t="s">
        <v>489</v>
      </c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2" t="s">
        <v>100</v>
      </c>
      <c r="D8" s="543"/>
      <c r="E8" s="543"/>
      <c r="F8" s="543"/>
      <c r="G8" s="544"/>
      <c r="H8" s="46"/>
      <c r="I8" s="542" t="s">
        <v>101</v>
      </c>
      <c r="J8" s="543"/>
      <c r="K8" s="543"/>
      <c r="L8" s="543"/>
      <c r="M8" s="544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4"/>
    </row>
    <row r="38" spans="1:17" ht="21.95" customHeight="1" x14ac:dyDescent="0.2">
      <c r="B38" s="53"/>
      <c r="C38" s="540"/>
      <c r="D38" s="540"/>
      <c r="E38" s="540"/>
      <c r="F38" s="540"/>
      <c r="G38" s="540"/>
      <c r="H38" s="55"/>
      <c r="I38" s="540"/>
      <c r="J38" s="540"/>
      <c r="K38" s="540"/>
      <c r="L38" s="540"/>
      <c r="M38" s="540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2023-04-20T15:45:09Z</dcterms:modified>
</cp:coreProperties>
</file>