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EGUROS AÑO 2017\Enero_diciembre 2017\"/>
    </mc:Choice>
  </mc:AlternateContent>
  <bookViews>
    <workbookView xWindow="0" yWindow="0" windowWidth="19200" windowHeight="12885" tabRatio="601" activeTab="3"/>
  </bookViews>
  <sheets>
    <sheet name="FALLECIDOS POR SEXO 2017 " sheetId="1" r:id="rId1"/>
    <sheet name="RECLAMOS 2017" sheetId="2" r:id="rId2"/>
    <sheet name="VALORES DE RESCATE PAGADOS 2017" sheetId="3" r:id="rId3"/>
    <sheet name="PAGO DE S.V.D. VENC POLIZA 2017" sheetId="4" r:id="rId4"/>
  </sheets>
  <definedNames>
    <definedName name="_xlnm.Print_Area" localSheetId="1">'RECLAMOS 2017'!$1:$1048576</definedName>
  </definedNames>
  <calcPr calcId="152511"/>
</workbook>
</file>

<file path=xl/calcChain.xml><?xml version="1.0" encoding="utf-8"?>
<calcChain xmlns="http://schemas.openxmlformats.org/spreadsheetml/2006/main">
  <c r="F23" i="4" l="1"/>
  <c r="E23" i="4"/>
  <c r="D23" i="4"/>
  <c r="C23" i="4"/>
  <c r="F22" i="4"/>
  <c r="E22" i="4"/>
  <c r="D22" i="4"/>
  <c r="C22" i="4"/>
  <c r="F19" i="4"/>
  <c r="E19" i="4"/>
  <c r="D19" i="4"/>
  <c r="C19" i="4"/>
  <c r="F18" i="4"/>
  <c r="E18" i="4"/>
  <c r="D18" i="4"/>
  <c r="C18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F24" i="4" s="1"/>
  <c r="E12" i="4"/>
  <c r="E24" i="4" s="1"/>
  <c r="D12" i="4"/>
  <c r="D24" i="4" s="1"/>
  <c r="C12" i="4"/>
  <c r="C24" i="4" s="1"/>
  <c r="F21" i="3" l="1"/>
  <c r="E21" i="3"/>
  <c r="D21" i="3"/>
  <c r="C21" i="3"/>
  <c r="F20" i="3"/>
  <c r="E20" i="3"/>
  <c r="D20" i="3"/>
  <c r="C20" i="3"/>
  <c r="F17" i="3"/>
  <c r="E17" i="3"/>
  <c r="D17" i="3"/>
  <c r="C17" i="3"/>
  <c r="F16" i="3"/>
  <c r="E16" i="3"/>
  <c r="D16" i="3"/>
  <c r="C16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F22" i="3" s="1"/>
  <c r="E10" i="3"/>
  <c r="E22" i="3" s="1"/>
  <c r="D10" i="3"/>
  <c r="D22" i="3" s="1"/>
  <c r="C10" i="3"/>
  <c r="C22" i="3" s="1"/>
  <c r="L22" i="2" l="1"/>
  <c r="K22" i="2"/>
  <c r="J22" i="2"/>
  <c r="I22" i="2"/>
  <c r="G22" i="2"/>
  <c r="F22" i="2"/>
  <c r="E22" i="2"/>
  <c r="D22" i="2"/>
  <c r="C22" i="2"/>
  <c r="O21" i="2"/>
  <c r="N21" i="2"/>
  <c r="P21" i="2" s="1"/>
  <c r="H21" i="2"/>
  <c r="O20" i="2"/>
  <c r="N20" i="2"/>
  <c r="P20" i="2" s="1"/>
  <c r="H20" i="2"/>
  <c r="O19" i="2"/>
  <c r="N19" i="2"/>
  <c r="P19" i="2" s="1"/>
  <c r="H19" i="2"/>
  <c r="O18" i="2"/>
  <c r="N18" i="2"/>
  <c r="P18" i="2" s="1"/>
  <c r="H18" i="2"/>
  <c r="O17" i="2"/>
  <c r="N17" i="2"/>
  <c r="P17" i="2" s="1"/>
  <c r="H17" i="2"/>
  <c r="O16" i="2"/>
  <c r="O22" i="2" s="1"/>
  <c r="M16" i="2"/>
  <c r="N16" i="2" s="1"/>
  <c r="P16" i="2" s="1"/>
  <c r="H16" i="2"/>
  <c r="O15" i="2"/>
  <c r="N15" i="2"/>
  <c r="P15" i="2" s="1"/>
  <c r="H15" i="2"/>
  <c r="O14" i="2"/>
  <c r="N14" i="2"/>
  <c r="P14" i="2" s="1"/>
  <c r="H14" i="2"/>
  <c r="O13" i="2"/>
  <c r="N13" i="2"/>
  <c r="P13" i="2" s="1"/>
  <c r="H13" i="2"/>
  <c r="O12" i="2"/>
  <c r="N12" i="2"/>
  <c r="P12" i="2" s="1"/>
  <c r="H12" i="2"/>
  <c r="O11" i="2"/>
  <c r="N11" i="2"/>
  <c r="P11" i="2" s="1"/>
  <c r="H11" i="2"/>
  <c r="O10" i="2"/>
  <c r="N10" i="2"/>
  <c r="N22" i="2" s="1"/>
  <c r="H10" i="2"/>
  <c r="H22" i="2" s="1"/>
  <c r="P10" i="2" l="1"/>
  <c r="P22" i="2" s="1"/>
  <c r="M22" i="2"/>
  <c r="E22" i="1" l="1"/>
  <c r="E21" i="1" l="1"/>
  <c r="E20" i="1" l="1"/>
  <c r="E19" i="1" l="1"/>
  <c r="E18" i="1" l="1"/>
  <c r="E17" i="1" l="1"/>
  <c r="E16" i="1" l="1"/>
  <c r="E15" i="1" l="1"/>
  <c r="E14" i="1" l="1"/>
  <c r="E13" i="1" l="1"/>
  <c r="D13" i="1"/>
  <c r="E12" i="1" l="1"/>
  <c r="E11" i="1" l="1"/>
  <c r="D11" i="1"/>
  <c r="E23" i="1" l="1"/>
  <c r="D23" i="1"/>
  <c r="C23" i="1"/>
</calcChain>
</file>

<file path=xl/sharedStrings.xml><?xml version="1.0" encoding="utf-8"?>
<sst xmlns="http://schemas.openxmlformats.org/spreadsheetml/2006/main" count="151" uniqueCount="76">
  <si>
    <t>TOTAL</t>
  </si>
  <si>
    <t>MESES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</si>
  <si>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</si>
  <si>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</si>
  <si>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</si>
  <si>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</si>
  <si>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</si>
  <si>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</si>
  <si>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</si>
  <si>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</si>
  <si>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</si>
  <si>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</si>
  <si>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</si>
  <si>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</si>
  <si>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</si>
  <si>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</si>
  <si>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</si>
  <si>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</si>
  <si>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</si>
  <si>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</si>
  <si>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 xml:space="preserve">              Elaboró:</t>
  </si>
  <si>
    <t>DE VIDA BÁSICO, OPCIONAL, DOTAL Y SEGURO POR SEPELIO</t>
  </si>
  <si>
    <t xml:space="preserve">                       Silvia Elena Henríquez Campos</t>
  </si>
  <si>
    <t xml:space="preserve">           Vo.Bo.</t>
  </si>
  <si>
    <t xml:space="preserve">                      Dina Lariza Rivera Menjívar</t>
  </si>
  <si>
    <t xml:space="preserve">                      Jefa Unidad de Seguros</t>
  </si>
  <si>
    <t xml:space="preserve">  Encargada de Reclamos</t>
  </si>
  <si>
    <t>San Salvador, 08 de enero de 2018</t>
  </si>
  <si>
    <t>DEL 1 DE ENERO AL 31 DE DICIEMBRE AÑO 2017</t>
  </si>
  <si>
    <t>ASEGURADOS REPORTADOS FALLECIDOS EN SEGUROS DE VIDA BÁSICO,</t>
  </si>
  <si>
    <t>OPCIONAL,  DOTAL Y SEGURO POR SEPELIO.</t>
  </si>
  <si>
    <t>TAMBIÉN SEGUROS RECLAMADOS POR TIPO DE SEGURO</t>
  </si>
  <si>
    <t>DEL 01 DE ENERO AL 31 DE DICIEMBRE DEL AÑO 2017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</si>
  <si>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</si>
  <si>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</si>
  <si>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</si>
  <si>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</si>
  <si>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BÁSICO</t>
  </si>
  <si>
    <t>OPCIONAL</t>
  </si>
  <si>
    <t>DOTAL</t>
  </si>
  <si>
    <t>SEPELIO</t>
  </si>
  <si>
    <t>SEGUROS RECLAMADOS HOMBRES</t>
  </si>
  <si>
    <t>MUJERES FALLECIDAS</t>
  </si>
  <si>
    <t>SEGUROS RECLAMADOS MUJERES</t>
  </si>
  <si>
    <t xml:space="preserve"> GENERAL FALLECIDOS</t>
  </si>
  <si>
    <t>GENERAL SEGUROS RECLAMADOS</t>
  </si>
  <si>
    <t>SEPTIEM</t>
  </si>
  <si>
    <t>NOVIEM</t>
  </si>
  <si>
    <t>DICIEM</t>
  </si>
  <si>
    <t>Elaboró:</t>
  </si>
  <si>
    <t>Vo.Bo.</t>
  </si>
  <si>
    <t xml:space="preserve">          Silvia Elena Henríquez Campos</t>
  </si>
  <si>
    <t xml:space="preserve">           Dina Lariza Rivera Menjívar</t>
  </si>
  <si>
    <t xml:space="preserve">              Encargada de Reclamos</t>
  </si>
  <si>
    <t xml:space="preserve">               Jefa Unidad de Seguros</t>
  </si>
  <si>
    <t xml:space="preserve">RESUMEN SOBRE VALORES DE RESCATE </t>
  </si>
  <si>
    <t>DE SEGURO DE VIDA DOTAL PAGADOS AÑO 2017</t>
  </si>
  <si>
    <t>DEL 01 DE ENERO AL 31 DE DICIEMBRE AÑO 2017</t>
  </si>
  <si>
    <t>Nº DE VALORES DE RESCATE RECLAMADOS</t>
  </si>
  <si>
    <t>RENTA RETENIDA 10%</t>
  </si>
  <si>
    <t>VALORES PAGADOS POR LOS ASEGURADOS</t>
  </si>
  <si>
    <t>CANTIDAD PAGADA</t>
  </si>
  <si>
    <t xml:space="preserve">        Dina Lariza Rivera Menjívar</t>
  </si>
  <si>
    <t xml:space="preserve">             Colaborador de Reclamos</t>
  </si>
  <si>
    <t xml:space="preserve">       Jefa Unidad de Seguros</t>
  </si>
  <si>
    <t xml:space="preserve">RESUMEN MENSUAL SOBRE PAGO DE SEGURO  </t>
  </si>
  <si>
    <t>DE VIDA DOTAL POR VENCIMIENTO DE PÓLIZA  AÑO 2017</t>
  </si>
  <si>
    <t>NUMERO DE SEGUROS RECLAMADOS</t>
  </si>
  <si>
    <t>VALORES PAGADOS POR EL ASEGURADO</t>
  </si>
  <si>
    <t>CANTIDAD LIQUIDA PAGADA</t>
  </si>
  <si>
    <t xml:space="preserve">JULIO  </t>
  </si>
  <si>
    <t xml:space="preserve">            Vo.Bo.</t>
  </si>
  <si>
    <t xml:space="preserve">         Silvia Elena Henríquez Campos</t>
  </si>
  <si>
    <t>Dina Lariza Rivera Menjívar</t>
  </si>
  <si>
    <t xml:space="preserve">            Encargada de Reclamos</t>
  </si>
  <si>
    <t>Jefa Unidad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</si>
</sst>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10"/>
      <color indexed="8"/>
      <name val="Calibri"/>
      <family val="2"/>
      <scheme val="minor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sz val="10"/>
      <color indexed="8"/>
      <name val="Calibri"/>
      <family val="2"/>
      <scheme val="minor"/>
    </font>
    <font>
      <sz val="4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17" fontId="14" fillId="0" borderId="6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17" fontId="14" fillId="0" borderId="10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17" fontId="16" fillId="0" borderId="12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Font="1" applyBorder="1"/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1" xfId="1" applyFont="1" applyBorder="1" applyAlignment="1">
      <alignment horizont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top" wrapText="1"/>
    </xf>
    <xf numFmtId="0" fontId="21" fillId="0" borderId="24" xfId="1" applyFont="1" applyBorder="1" applyAlignment="1">
      <alignment horizontal="center" vertical="center" wrapText="1"/>
    </xf>
    <xf numFmtId="17" fontId="14" fillId="0" borderId="4" xfId="1" applyNumberFormat="1" applyFont="1" applyBorder="1" applyAlignment="1">
      <alignment horizontal="left"/>
    </xf>
    <xf numFmtId="0" fontId="17" fillId="0" borderId="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5" xfId="1" applyFont="1" applyBorder="1" applyAlignment="1">
      <alignment horizontal="center"/>
    </xf>
    <xf numFmtId="0" fontId="15" fillId="0" borderId="26" xfId="1" applyFont="1" applyBorder="1" applyAlignment="1">
      <alignment horizontal="center"/>
    </xf>
    <xf numFmtId="0" fontId="17" fillId="0" borderId="27" xfId="1" applyFont="1" applyBorder="1" applyAlignment="1">
      <alignment horizontal="center"/>
    </xf>
    <xf numFmtId="0" fontId="15" fillId="0" borderId="28" xfId="1" applyFont="1" applyBorder="1" applyAlignment="1">
      <alignment horizontal="center"/>
    </xf>
    <xf numFmtId="0" fontId="17" fillId="0" borderId="29" xfId="1" applyFont="1" applyBorder="1" applyAlignment="1">
      <alignment horizontal="center"/>
    </xf>
    <xf numFmtId="0" fontId="23" fillId="0" borderId="3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164" fontId="1" fillId="0" borderId="0" xfId="1" applyNumberFormat="1" applyBorder="1" applyAlignment="1">
      <alignment horizontal="center"/>
    </xf>
    <xf numFmtId="17" fontId="14" fillId="0" borderId="6" xfId="1" applyNumberFormat="1" applyFont="1" applyBorder="1" applyAlignment="1">
      <alignment horizontal="left"/>
    </xf>
    <xf numFmtId="0" fontId="17" fillId="0" borderId="7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15" fillId="0" borderId="31" xfId="1" applyFont="1" applyBorder="1" applyAlignment="1">
      <alignment horizontal="center"/>
    </xf>
    <xf numFmtId="0" fontId="17" fillId="0" borderId="32" xfId="1" applyFont="1" applyBorder="1" applyAlignment="1">
      <alignment horizontal="center"/>
    </xf>
    <xf numFmtId="0" fontId="15" fillId="0" borderId="33" xfId="1" applyFont="1" applyBorder="1" applyAlignment="1">
      <alignment horizontal="center"/>
    </xf>
    <xf numFmtId="0" fontId="17" fillId="0" borderId="34" xfId="1" applyFont="1" applyBorder="1" applyAlignment="1">
      <alignment horizontal="center"/>
    </xf>
    <xf numFmtId="164" fontId="1" fillId="0" borderId="0" xfId="1" applyNumberFormat="1" applyBorder="1" applyAlignment="1">
      <alignment horizontal="right"/>
    </xf>
    <xf numFmtId="0" fontId="17" fillId="0" borderId="8" xfId="1" applyFont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3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1" fillId="0" borderId="36" xfId="1" applyFont="1" applyBorder="1" applyAlignment="1">
      <alignment horizontal="center"/>
    </xf>
    <xf numFmtId="0" fontId="23" fillId="0" borderId="3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7" fontId="14" fillId="0" borderId="10" xfId="1" applyNumberFormat="1" applyFont="1" applyBorder="1" applyAlignment="1">
      <alignment horizontal="left"/>
    </xf>
    <xf numFmtId="17" fontId="14" fillId="0" borderId="38" xfId="1" applyNumberFormat="1" applyFont="1" applyBorder="1" applyAlignment="1">
      <alignment horizontal="left"/>
    </xf>
    <xf numFmtId="0" fontId="17" fillId="0" borderId="39" xfId="1" applyFont="1" applyBorder="1" applyAlignment="1">
      <alignment horizontal="center"/>
    </xf>
    <xf numFmtId="0" fontId="15" fillId="0" borderId="39" xfId="1" applyFont="1" applyBorder="1" applyAlignment="1">
      <alignment horizontal="center"/>
    </xf>
    <xf numFmtId="0" fontId="15" fillId="0" borderId="40" xfId="1" applyFont="1" applyBorder="1" applyAlignment="1">
      <alignment horizontal="center"/>
    </xf>
    <xf numFmtId="0" fontId="17" fillId="0" borderId="41" xfId="1" applyFont="1" applyBorder="1" applyAlignment="1">
      <alignment horizontal="center"/>
    </xf>
    <xf numFmtId="0" fontId="15" fillId="0" borderId="42" xfId="1" applyFont="1" applyBorder="1" applyAlignment="1">
      <alignment horizontal="center"/>
    </xf>
    <xf numFmtId="0" fontId="17" fillId="0" borderId="43" xfId="1" applyFont="1" applyBorder="1" applyAlignment="1">
      <alignment horizontal="center"/>
    </xf>
    <xf numFmtId="17" fontId="14" fillId="0" borderId="44" xfId="1" applyNumberFormat="1" applyFont="1" applyBorder="1" applyAlignment="1">
      <alignment horizontal="left"/>
    </xf>
    <xf numFmtId="0" fontId="17" fillId="0" borderId="45" xfId="1" applyFont="1" applyBorder="1" applyAlignment="1">
      <alignment horizontal="center"/>
    </xf>
    <xf numFmtId="0" fontId="15" fillId="0" borderId="45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7" fillId="0" borderId="46" xfId="1" applyFont="1" applyBorder="1" applyAlignment="1">
      <alignment horizontal="center"/>
    </xf>
    <xf numFmtId="0" fontId="15" fillId="0" borderId="47" xfId="1" applyFont="1" applyBorder="1" applyAlignment="1">
      <alignment horizontal="center"/>
    </xf>
    <xf numFmtId="17" fontId="14" fillId="0" borderId="48" xfId="1" applyNumberFormat="1" applyFont="1" applyBorder="1" applyAlignment="1">
      <alignment horizontal="left"/>
    </xf>
    <xf numFmtId="0" fontId="17" fillId="0" borderId="49" xfId="1" applyFont="1" applyBorder="1" applyAlignment="1">
      <alignment horizontal="center"/>
    </xf>
    <xf numFmtId="0" fontId="15" fillId="0" borderId="49" xfId="1" applyFont="1" applyBorder="1" applyAlignment="1">
      <alignment horizontal="center"/>
    </xf>
    <xf numFmtId="0" fontId="15" fillId="0" borderId="50" xfId="1" applyFont="1" applyBorder="1" applyAlignment="1">
      <alignment horizontal="center"/>
    </xf>
    <xf numFmtId="0" fontId="17" fillId="0" borderId="51" xfId="1" applyFont="1" applyBorder="1" applyAlignment="1">
      <alignment horizontal="center"/>
    </xf>
    <xf numFmtId="0" fontId="15" fillId="0" borderId="52" xfId="1" applyFont="1" applyBorder="1" applyAlignment="1">
      <alignment horizontal="center"/>
    </xf>
    <xf numFmtId="17" fontId="14" fillId="0" borderId="53" xfId="1" applyNumberFormat="1" applyFont="1" applyBorder="1" applyAlignment="1">
      <alignment horizontal="left"/>
    </xf>
    <xf numFmtId="0" fontId="17" fillId="0" borderId="54" xfId="1" applyFont="1" applyBorder="1" applyAlignment="1">
      <alignment horizontal="center"/>
    </xf>
    <xf numFmtId="0" fontId="15" fillId="0" borderId="54" xfId="1" applyFont="1" applyBorder="1" applyAlignment="1">
      <alignment horizontal="center"/>
    </xf>
    <xf numFmtId="0" fontId="15" fillId="0" borderId="55" xfId="1" applyFont="1" applyBorder="1" applyAlignment="1">
      <alignment horizontal="center"/>
    </xf>
    <xf numFmtId="0" fontId="17" fillId="0" borderId="56" xfId="1" applyFont="1" applyBorder="1" applyAlignment="1">
      <alignment horizontal="center"/>
    </xf>
    <xf numFmtId="0" fontId="15" fillId="0" borderId="57" xfId="1" applyFont="1" applyBorder="1" applyAlignment="1">
      <alignment horizontal="center"/>
    </xf>
    <xf numFmtId="0" fontId="17" fillId="0" borderId="58" xfId="1" applyFont="1" applyBorder="1" applyAlignment="1">
      <alignment horizontal="center"/>
    </xf>
    <xf numFmtId="0" fontId="17" fillId="0" borderId="59" xfId="1" applyFont="1" applyBorder="1" applyAlignment="1">
      <alignment horizontal="center"/>
    </xf>
    <xf numFmtId="17" fontId="24" fillId="0" borderId="12" xfId="1" applyNumberFormat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7" fillId="0" borderId="60" xfId="1" applyFont="1" applyBorder="1" applyAlignment="1">
      <alignment horizontal="center"/>
    </xf>
    <xf numFmtId="0" fontId="17" fillId="0" borderId="61" xfId="1" applyFont="1" applyBorder="1" applyAlignment="1">
      <alignment horizontal="center"/>
    </xf>
    <xf numFmtId="0" fontId="25" fillId="0" borderId="62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0" fontId="9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/>
    <xf numFmtId="0" fontId="2" fillId="0" borderId="0" xfId="1" applyFont="1"/>
    <xf numFmtId="0" fontId="8" fillId="0" borderId="0" xfId="1" applyFont="1"/>
    <xf numFmtId="0" fontId="11" fillId="0" borderId="0" xfId="1" applyFont="1" applyAlignment="1">
      <alignment horizontal="center"/>
    </xf>
    <xf numFmtId="0" fontId="1" fillId="0" borderId="0" xfId="1" applyFont="1" applyAlignment="1"/>
    <xf numFmtId="0" fontId="11" fillId="0" borderId="0" xfId="1" applyFont="1" applyAlignme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0" fontId="2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top" wrapText="1"/>
    </xf>
    <xf numFmtId="17" fontId="14" fillId="0" borderId="0" xfId="1" applyNumberFormat="1" applyFont="1" applyBorder="1" applyAlignment="1">
      <alignment horizontal="left"/>
    </xf>
    <xf numFmtId="0" fontId="17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17" fontId="24" fillId="0" borderId="0" xfId="1" applyNumberFormat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9" fillId="0" borderId="0" xfId="1" applyFont="1" applyBorder="1"/>
    <xf numFmtId="0" fontId="11" fillId="0" borderId="0" xfId="1" applyFont="1" applyBorder="1" applyAlignment="1">
      <alignment horizontal="left"/>
    </xf>
    <xf numFmtId="0" fontId="1" fillId="0" borderId="0" xfId="1" applyBorder="1"/>
    <xf numFmtId="0" fontId="11" fillId="0" borderId="0" xfId="1" applyFont="1" applyBorder="1" applyAlignment="1">
      <alignment horizontal="right"/>
    </xf>
    <xf numFmtId="0" fontId="27" fillId="0" borderId="0" xfId="1" applyFont="1"/>
    <xf numFmtId="0" fontId="28" fillId="0" borderId="0" xfId="1" applyFont="1" applyAlignment="1">
      <alignment horizontal="center"/>
    </xf>
    <xf numFmtId="0" fontId="1" fillId="0" borderId="63" xfId="1" applyFont="1" applyBorder="1"/>
    <xf numFmtId="0" fontId="29" fillId="0" borderId="64" xfId="1" applyFont="1" applyBorder="1" applyAlignment="1">
      <alignment horizontal="center" vertical="center" wrapText="1"/>
    </xf>
    <xf numFmtId="0" fontId="29" fillId="0" borderId="65" xfId="1" applyFont="1" applyBorder="1" applyAlignment="1">
      <alignment horizontal="center" vertical="center" wrapText="1"/>
    </xf>
    <xf numFmtId="0" fontId="29" fillId="0" borderId="66" xfId="1" applyFont="1" applyBorder="1" applyAlignment="1">
      <alignment horizontal="center" vertical="center" wrapText="1"/>
    </xf>
    <xf numFmtId="0" fontId="29" fillId="0" borderId="67" xfId="1" applyFont="1" applyBorder="1" applyAlignment="1">
      <alignment horizontal="center" vertical="center" wrapText="1"/>
    </xf>
    <xf numFmtId="0" fontId="29" fillId="0" borderId="63" xfId="1" applyFont="1" applyBorder="1" applyAlignment="1">
      <alignment horizontal="center" vertical="center" wrapText="1"/>
    </xf>
    <xf numFmtId="0" fontId="29" fillId="0" borderId="68" xfId="1" applyFont="1" applyBorder="1" applyAlignment="1">
      <alignment horizontal="center" vertical="center" wrapText="1"/>
    </xf>
    <xf numFmtId="0" fontId="29" fillId="0" borderId="69" xfId="1" applyFont="1" applyBorder="1" applyAlignment="1">
      <alignment horizontal="center" vertical="center" wrapText="1"/>
    </xf>
    <xf numFmtId="0" fontId="29" fillId="0" borderId="70" xfId="1" applyFont="1" applyBorder="1" applyAlignment="1">
      <alignment horizontal="center" vertical="center" wrapText="1"/>
    </xf>
    <xf numFmtId="17" fontId="30" fillId="0" borderId="34" xfId="1" applyNumberFormat="1" applyFont="1" applyBorder="1" applyAlignment="1">
      <alignment horizontal="left"/>
    </xf>
    <xf numFmtId="0" fontId="1" fillId="0" borderId="34" xfId="1" applyFont="1" applyBorder="1" applyAlignment="1">
      <alignment horizontal="center"/>
    </xf>
    <xf numFmtId="165" fontId="1" fillId="0" borderId="34" xfId="2" applyFont="1" applyBorder="1" applyAlignment="1">
      <alignment horizontal="center"/>
    </xf>
    <xf numFmtId="166" fontId="1" fillId="0" borderId="3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34" xfId="2" applyFont="1" applyBorder="1"/>
    <xf numFmtId="165" fontId="31" fillId="0" borderId="34" xfId="2" applyFont="1" applyBorder="1" applyProtection="1">
      <protection locked="0"/>
    </xf>
    <xf numFmtId="166" fontId="1" fillId="0" borderId="0" xfId="1" applyNumberFormat="1" applyFont="1" applyBorder="1" applyAlignment="1">
      <alignment horizontal="right"/>
    </xf>
    <xf numFmtId="166" fontId="1" fillId="0" borderId="0" xfId="1" applyNumberFormat="1" applyBorder="1" applyAlignment="1">
      <alignment horizontal="center"/>
    </xf>
    <xf numFmtId="165" fontId="12" fillId="0" borderId="0" xfId="2" applyFont="1" applyBorder="1" applyAlignment="1">
      <alignment horizontal="left"/>
    </xf>
    <xf numFmtId="164" fontId="1" fillId="0" borderId="0" xfId="1" applyNumberFormat="1" applyFont="1" applyBorder="1" applyAlignment="1">
      <alignment horizontal="center"/>
    </xf>
    <xf numFmtId="0" fontId="2" fillId="0" borderId="34" xfId="1" applyFont="1" applyBorder="1"/>
    <xf numFmtId="0" fontId="2" fillId="0" borderId="34" xfId="1" applyFont="1" applyBorder="1" applyAlignment="1">
      <alignment horizontal="center"/>
    </xf>
    <xf numFmtId="165" fontId="2" fillId="0" borderId="34" xfId="2" applyFont="1" applyBorder="1" applyAlignment="1">
      <alignment horizontal="center"/>
    </xf>
    <xf numFmtId="166" fontId="2" fillId="0" borderId="34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2" fillId="0" borderId="0" xfId="1" applyFont="1"/>
    <xf numFmtId="165" fontId="1" fillId="0" borderId="0" xfId="1" applyNumberFormat="1"/>
    <xf numFmtId="165" fontId="1" fillId="0" borderId="0" xfId="1" applyNumberFormat="1" applyFont="1"/>
    <xf numFmtId="0" fontId="19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3" fillId="0" borderId="0" xfId="1" applyFont="1"/>
    <xf numFmtId="0" fontId="12" fillId="0" borderId="0" xfId="1" applyFont="1" applyBorder="1" applyAlignment="1">
      <alignment horizontal="left"/>
    </xf>
    <xf numFmtId="0" fontId="29" fillId="0" borderId="71" xfId="1" applyFont="1" applyBorder="1" applyAlignment="1">
      <alignment horizontal="center" vertical="center" wrapText="1"/>
    </xf>
    <xf numFmtId="0" fontId="11" fillId="0" borderId="0" xfId="1" applyFont="1" applyAlignment="1">
      <alignment wrapText="1"/>
    </xf>
    <xf numFmtId="164" fontId="33" fillId="0" borderId="0" xfId="1" applyNumberFormat="1" applyFont="1" applyBorder="1" applyAlignment="1">
      <alignment horizontal="left"/>
    </xf>
    <xf numFmtId="166" fontId="1" fillId="0" borderId="34" xfId="1" applyNumberFormat="1" applyBorder="1" applyAlignment="1">
      <alignment horizontal="center"/>
    </xf>
    <xf numFmtId="0" fontId="12" fillId="0" borderId="0" xfId="1" applyFont="1" applyProtection="1">
      <protection locked="0"/>
    </xf>
    <xf numFmtId="0" fontId="33" fillId="0" borderId="0" xfId="1" applyFont="1" applyProtection="1">
      <protection locked="0"/>
    </xf>
    <xf numFmtId="0" fontId="11" fillId="0" borderId="0" xfId="1" applyFont="1" applyProtection="1">
      <protection locked="0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38100</xdr:rowOff>
    </xdr:from>
    <xdr:to>
      <xdr:col>1</xdr:col>
      <xdr:colOff>409575</xdr:colOff>
      <xdr:row>5</xdr:row>
      <xdr:rowOff>170365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8100"/>
          <a:ext cx="885825" cy="941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695325</xdr:colOff>
      <xdr:row>5</xdr:row>
      <xdr:rowOff>47625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workbookViewId="0">
      <selection activeCell="F14" sqref="F14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ht="18" customHeight="1" x14ac:dyDescent="0.2">
      <c r="B6" s="40" t="s">
        <v>16</v>
      </c>
      <c r="C6" s="40"/>
      <c r="D6" s="40"/>
      <c r="E6" s="40"/>
      <c r="F6" s="11"/>
    </row>
    <row r="7" spans="2:10" ht="18" customHeight="1" x14ac:dyDescent="0.2">
      <c r="B7" s="40" t="s">
        <v>21</v>
      </c>
      <c r="C7" s="40"/>
      <c r="D7" s="40"/>
      <c r="E7" s="40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thickBot="1" x14ac:dyDescent="0.25">
      <c r="B9" s="22"/>
      <c r="C9" s="39" t="s">
        <v>28</v>
      </c>
      <c r="D9" s="39"/>
      <c r="E9" s="39"/>
      <c r="F9" s="15"/>
      <c r="G9" s="2"/>
      <c r="H9" s="2"/>
      <c r="I9" s="2"/>
      <c r="J9" s="2"/>
    </row>
    <row r="10" spans="2:10" ht="24.95" customHeight="1" thickBot="1" x14ac:dyDescent="0.25">
      <c r="B10" s="24" t="s">
        <v>1</v>
      </c>
      <c r="C10" s="23" t="s">
        <v>2</v>
      </c>
      <c r="D10" s="23" t="s">
        <v>3</v>
      </c>
      <c r="E10" s="38" t="s">
        <v>0</v>
      </c>
      <c r="F10" s="15"/>
      <c r="G10" s="2"/>
      <c r="H10" s="2"/>
      <c r="I10" s="2"/>
      <c r="J10" s="2"/>
    </row>
    <row r="11" spans="2:10" ht="21.95" customHeight="1" x14ac:dyDescent="0.2">
      <c r="B11" s="25" t="s">
        <v>4</v>
      </c>
      <c r="C11" s="26">
        <v>11</v>
      </c>
      <c r="D11" s="26">
        <f>20-11</f>
        <v>9</v>
      </c>
      <c r="E11" s="41">
        <f>+C11+D11</f>
        <v>20</v>
      </c>
      <c r="F11" s="33"/>
      <c r="G11" s="33"/>
      <c r="H11" s="7"/>
      <c r="I11" s="3"/>
      <c r="J11" s="3"/>
    </row>
    <row r="12" spans="2:10" ht="21.95" customHeight="1" x14ac:dyDescent="0.2">
      <c r="B12" s="27" t="s">
        <v>6</v>
      </c>
      <c r="C12" s="28">
        <v>10</v>
      </c>
      <c r="D12" s="28">
        <v>11</v>
      </c>
      <c r="E12" s="34">
        <f t="shared" ref="E12:E20" si="0">SUM(C12:D12)</f>
        <v>21</v>
      </c>
      <c r="F12" s="16"/>
      <c r="G12" s="4"/>
      <c r="H12" s="3"/>
      <c r="I12" s="3"/>
      <c r="J12" s="3"/>
    </row>
    <row r="13" spans="2:10" ht="21.95" customHeight="1" x14ac:dyDescent="0.2">
      <c r="B13" s="27" t="s">
        <v>7</v>
      </c>
      <c r="C13" s="29">
        <v>11</v>
      </c>
      <c r="D13" s="29">
        <f>27-11</f>
        <v>16</v>
      </c>
      <c r="E13" s="34">
        <f t="shared" si="0"/>
        <v>27</v>
      </c>
      <c r="F13" s="16"/>
      <c r="G13" s="4"/>
      <c r="H13" s="3"/>
      <c r="I13" s="3" t="s">
        <v>13</v>
      </c>
      <c r="J13" s="3"/>
    </row>
    <row r="14" spans="2:10" ht="21.95" customHeight="1" x14ac:dyDescent="0.2">
      <c r="B14" s="27" t="s">
        <v>8</v>
      </c>
      <c r="C14" s="31">
        <v>10</v>
      </c>
      <c r="D14" s="31">
        <v>7</v>
      </c>
      <c r="E14" s="34">
        <f t="shared" si="0"/>
        <v>17</v>
      </c>
      <c r="F14" s="16"/>
      <c r="G14" s="4"/>
      <c r="H14" s="3"/>
      <c r="I14" s="3"/>
      <c r="J14" s="3"/>
    </row>
    <row r="15" spans="2:10" ht="21.95" customHeight="1" x14ac:dyDescent="0.2">
      <c r="B15" s="27" t="s">
        <v>9</v>
      </c>
      <c r="C15" s="31">
        <v>10</v>
      </c>
      <c r="D15" s="31">
        <v>8</v>
      </c>
      <c r="E15" s="34">
        <f t="shared" si="0"/>
        <v>18</v>
      </c>
      <c r="F15" s="16"/>
      <c r="G15" s="4"/>
      <c r="H15" s="3"/>
      <c r="I15" s="3"/>
      <c r="J15" s="3"/>
    </row>
    <row r="16" spans="2:10" ht="21.95" customHeight="1" x14ac:dyDescent="0.2">
      <c r="B16" s="27" t="s">
        <v>10</v>
      </c>
      <c r="C16" s="28">
        <v>5</v>
      </c>
      <c r="D16" s="28">
        <v>9</v>
      </c>
      <c r="E16" s="34">
        <f t="shared" si="0"/>
        <v>14</v>
      </c>
      <c r="F16" s="16"/>
      <c r="G16" s="4"/>
      <c r="H16" s="3"/>
      <c r="I16" s="3"/>
      <c r="J16" s="3"/>
    </row>
    <row r="17" spans="1:10" ht="21.95" customHeight="1" x14ac:dyDescent="0.2">
      <c r="B17" s="27" t="s">
        <v>11</v>
      </c>
      <c r="C17" s="28">
        <v>11</v>
      </c>
      <c r="D17" s="28">
        <v>18</v>
      </c>
      <c r="E17" s="34">
        <f t="shared" si="0"/>
        <v>29</v>
      </c>
      <c r="F17" s="17"/>
      <c r="G17" s="8"/>
      <c r="H17" s="8"/>
      <c r="I17" s="3"/>
      <c r="J17" s="3"/>
    </row>
    <row r="18" spans="1:10" ht="21.95" customHeight="1" x14ac:dyDescent="0.2">
      <c r="B18" s="27" t="s">
        <v>12</v>
      </c>
      <c r="C18" s="28">
        <v>9</v>
      </c>
      <c r="D18" s="28">
        <v>10</v>
      </c>
      <c r="E18" s="34">
        <f t="shared" si="0"/>
        <v>19</v>
      </c>
      <c r="F18" s="17"/>
      <c r="G18" s="8"/>
      <c r="H18" s="8"/>
      <c r="I18" s="3"/>
      <c r="J18" s="3"/>
    </row>
    <row r="19" spans="1:10" ht="21.95" customHeight="1" x14ac:dyDescent="0.2">
      <c r="B19" s="32" t="s">
        <v>15</v>
      </c>
      <c r="C19" s="29">
        <v>9</v>
      </c>
      <c r="D19" s="29">
        <v>12</v>
      </c>
      <c r="E19" s="34">
        <f t="shared" si="0"/>
        <v>21</v>
      </c>
      <c r="F19" s="17"/>
      <c r="G19" s="8" t="s">
        <v>14</v>
      </c>
      <c r="H19" s="8"/>
      <c r="I19" s="3"/>
      <c r="J19" s="3"/>
    </row>
    <row r="20" spans="1:10" ht="21.95" customHeight="1" x14ac:dyDescent="0.2">
      <c r="B20" s="32" t="s">
        <v>17</v>
      </c>
      <c r="C20" s="29">
        <v>11</v>
      </c>
      <c r="D20" s="29">
        <v>11</v>
      </c>
      <c r="E20" s="34">
        <f t="shared" si="0"/>
        <v>22</v>
      </c>
      <c r="F20" s="17"/>
      <c r="G20" s="8"/>
      <c r="H20" s="8"/>
      <c r="I20" s="3"/>
      <c r="J20" s="3"/>
    </row>
    <row r="21" spans="1:10" ht="21.95" customHeight="1" x14ac:dyDescent="0.2">
      <c r="B21" s="32" t="s">
        <v>18</v>
      </c>
      <c r="C21" s="29">
        <v>11</v>
      </c>
      <c r="D21" s="29">
        <v>18</v>
      </c>
      <c r="E21" s="34">
        <f>SUM(C21:D21)</f>
        <v>29</v>
      </c>
      <c r="F21" s="17"/>
      <c r="G21" s="8"/>
      <c r="H21" s="8"/>
      <c r="I21" s="3"/>
      <c r="J21" s="3"/>
    </row>
    <row r="22" spans="1:10" ht="21.95" customHeight="1" thickBot="1" x14ac:dyDescent="0.25">
      <c r="B22" s="32" t="s">
        <v>19</v>
      </c>
      <c r="C22" s="29">
        <v>13</v>
      </c>
      <c r="D22" s="29">
        <v>11</v>
      </c>
      <c r="E22" s="34">
        <f>SUM(C22:D22)</f>
        <v>24</v>
      </c>
      <c r="F22" s="17"/>
      <c r="G22" s="8"/>
      <c r="H22" s="8"/>
      <c r="I22" s="3"/>
      <c r="J22" s="3"/>
    </row>
    <row r="23" spans="1:10" ht="22.5" customHeight="1" thickBot="1" x14ac:dyDescent="0.25">
      <c r="B23" s="42" t="s">
        <v>5</v>
      </c>
      <c r="C23" s="43">
        <f>SUM(C11:C22)</f>
        <v>121</v>
      </c>
      <c r="D23" s="43">
        <f>SUM(D11:D22)</f>
        <v>140</v>
      </c>
      <c r="E23" s="44">
        <f>SUM(E11:E22)</f>
        <v>261</v>
      </c>
      <c r="F23" s="17"/>
      <c r="G23" s="8"/>
      <c r="H23" s="8"/>
      <c r="I23" s="3"/>
      <c r="J23" s="3"/>
    </row>
    <row r="24" spans="1:10" ht="14.25" customHeight="1" x14ac:dyDescent="0.2">
      <c r="C24" s="11"/>
      <c r="D24" s="18"/>
      <c r="E24" s="30" t="s">
        <v>27</v>
      </c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12"/>
      <c r="C27" s="10"/>
      <c r="D27" s="10"/>
      <c r="E27" s="10"/>
      <c r="F27" s="10"/>
      <c r="G27" s="5"/>
    </row>
    <row r="28" spans="1:10" x14ac:dyDescent="0.2">
      <c r="B28" s="20" t="s">
        <v>14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 t="s">
        <v>20</v>
      </c>
      <c r="B30" s="10"/>
      <c r="C30" s="10"/>
      <c r="D30" s="35" t="s">
        <v>23</v>
      </c>
      <c r="E30" s="35"/>
      <c r="F30" s="10"/>
      <c r="G30" s="5"/>
    </row>
    <row r="31" spans="1:10" x14ac:dyDescent="0.2">
      <c r="A31" s="37" t="s">
        <v>22</v>
      </c>
      <c r="B31" s="14"/>
      <c r="C31" s="10"/>
      <c r="D31" s="35" t="s">
        <v>24</v>
      </c>
      <c r="E31" s="36"/>
      <c r="F31" s="10"/>
      <c r="G31" s="5"/>
    </row>
    <row r="32" spans="1:10" x14ac:dyDescent="0.2">
      <c r="A32" s="14"/>
      <c r="B32" t="s">
        <v>26</v>
      </c>
      <c r="C32" s="10"/>
      <c r="D32" s="19" t="s">
        <v>25</v>
      </c>
      <c r="E32" s="35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E36" s="10"/>
      <c r="F36" s="10"/>
      <c r="G36" s="5"/>
    </row>
    <row r="37" spans="2:7" x14ac:dyDescent="0.2">
      <c r="B37" s="35"/>
      <c r="E37" s="10"/>
      <c r="F37" s="10"/>
      <c r="G37" s="5"/>
    </row>
    <row r="38" spans="2:7" x14ac:dyDescent="0.2">
      <c r="B38" s="10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13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H27" sqref="H27"/>
    </sheetView>
  </sheetViews>
  <sheetFormatPr baseColWidth="10" defaultRowHeight="12.75" x14ac:dyDescent="0.2"/>
  <cols>
    <col min="1" max="1" width="4" style="46" customWidth="1"/>
    <col min="2" max="2" width="8.7109375" style="46" customWidth="1"/>
    <col min="3" max="3" width="9.7109375" style="46" customWidth="1"/>
    <col min="4" max="4" width="6.7109375" style="46" customWidth="1"/>
    <col min="5" max="5" width="8.85546875" style="46" customWidth="1"/>
    <col min="6" max="6" width="6.140625" style="46" customWidth="1"/>
    <col min="7" max="7" width="7.28515625" style="46" customWidth="1"/>
    <col min="8" max="8" width="11" style="46" customWidth="1"/>
    <col min="9" max="9" width="8.85546875" style="46" customWidth="1"/>
    <col min="10" max="10" width="6.7109375" style="46" customWidth="1"/>
    <col min="11" max="11" width="8.85546875" style="46" customWidth="1"/>
    <col min="12" max="12" width="6.140625" style="46" customWidth="1"/>
    <col min="13" max="13" width="7.140625" style="46" customWidth="1"/>
    <col min="14" max="14" width="10.5703125" style="46" customWidth="1"/>
    <col min="15" max="15" width="8.7109375" style="46" customWidth="1"/>
    <col min="16" max="16" width="13" style="46" customWidth="1"/>
    <col min="17" max="17" width="10.5703125" style="46" customWidth="1"/>
    <col min="18" max="18" width="11.5703125" style="46" customWidth="1"/>
    <col min="19" max="19" width="10.42578125" style="46" customWidth="1"/>
    <col min="20" max="20" width="11.5703125" style="46" customWidth="1"/>
    <col min="21" max="16384" width="11.42578125" style="46"/>
  </cols>
  <sheetData>
    <row r="1" spans="2:20" x14ac:dyDescent="0.2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2:20" x14ac:dyDescent="0.2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20" x14ac:dyDescent="0.2">
      <c r="B3" s="47" t="s">
        <v>29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2:20" x14ac:dyDescent="0.2">
      <c r="B4" s="47" t="s">
        <v>30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2:20" x14ac:dyDescent="0.2">
      <c r="B5" s="47" t="s">
        <v>31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20" ht="13.5" thickBot="1" x14ac:dyDescent="0.25">
      <c r="B6" s="48"/>
      <c r="C6" s="48"/>
      <c r="D6" s="48"/>
      <c r="E6" s="48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 t="s">
        <v>14</v>
      </c>
    </row>
    <row r="7" spans="2:20" ht="16.5" customHeight="1" thickBot="1" x14ac:dyDescent="0.25">
      <c r="B7" s="50"/>
      <c r="C7" s="51" t="s">
        <v>32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  <c r="P7" s="53"/>
      <c r="Q7" s="54"/>
      <c r="R7" s="54"/>
      <c r="S7" s="54"/>
      <c r="T7" s="54"/>
    </row>
    <row r="8" spans="2:20" ht="15" customHeight="1" thickBot="1" x14ac:dyDescent="0.25">
      <c r="B8" s="55"/>
      <c r="C8" s="56" t="s">
        <v>33</v>
      </c>
      <c r="D8" s="57"/>
      <c r="E8" s="57"/>
      <c r="F8" s="57"/>
      <c r="G8" s="58"/>
      <c r="H8" s="59" t="s">
        <v>34</v>
      </c>
      <c r="I8" s="56" t="s">
        <v>35</v>
      </c>
      <c r="J8" s="57"/>
      <c r="K8" s="57"/>
      <c r="L8" s="57"/>
      <c r="M8" s="58"/>
      <c r="N8" s="60" t="s">
        <v>34</v>
      </c>
      <c r="O8" s="61" t="s">
        <v>34</v>
      </c>
      <c r="P8" s="62" t="s">
        <v>0</v>
      </c>
      <c r="Q8" s="54"/>
      <c r="R8" s="54"/>
      <c r="S8" s="54"/>
      <c r="T8" s="54"/>
    </row>
    <row r="9" spans="2:20" ht="35.25" customHeight="1" thickBot="1" x14ac:dyDescent="0.25">
      <c r="B9" s="63" t="s">
        <v>1</v>
      </c>
      <c r="C9" s="64" t="s">
        <v>36</v>
      </c>
      <c r="D9" s="65" t="s">
        <v>37</v>
      </c>
      <c r="E9" s="65" t="s">
        <v>38</v>
      </c>
      <c r="F9" s="65" t="s">
        <v>39</v>
      </c>
      <c r="G9" s="65" t="s">
        <v>40</v>
      </c>
      <c r="H9" s="66" t="s">
        <v>41</v>
      </c>
      <c r="I9" s="67" t="s">
        <v>42</v>
      </c>
      <c r="J9" s="65" t="s">
        <v>37</v>
      </c>
      <c r="K9" s="65" t="s">
        <v>38</v>
      </c>
      <c r="L9" s="65" t="s">
        <v>39</v>
      </c>
      <c r="M9" s="68" t="s">
        <v>40</v>
      </c>
      <c r="N9" s="66" t="s">
        <v>43</v>
      </c>
      <c r="O9" s="69" t="s">
        <v>44</v>
      </c>
      <c r="P9" s="70" t="s">
        <v>45</v>
      </c>
      <c r="Q9" s="54"/>
      <c r="R9" s="54"/>
      <c r="S9" s="54"/>
      <c r="T9" s="54"/>
    </row>
    <row r="10" spans="2:20" ht="21.95" customHeight="1" thickBot="1" x14ac:dyDescent="0.25">
      <c r="B10" s="71" t="s">
        <v>4</v>
      </c>
      <c r="C10" s="72">
        <v>11</v>
      </c>
      <c r="D10" s="73">
        <v>4</v>
      </c>
      <c r="E10" s="73">
        <v>11</v>
      </c>
      <c r="F10" s="73">
        <v>0</v>
      </c>
      <c r="G10" s="74">
        <v>2</v>
      </c>
      <c r="H10" s="75">
        <f>SUM(D10:G10)</f>
        <v>17</v>
      </c>
      <c r="I10" s="76">
        <v>9</v>
      </c>
      <c r="J10" s="73">
        <v>3</v>
      </c>
      <c r="K10" s="73">
        <v>7</v>
      </c>
      <c r="L10" s="73">
        <v>1</v>
      </c>
      <c r="M10" s="73">
        <v>5</v>
      </c>
      <c r="N10" s="77">
        <f>SUM(J10:M10)</f>
        <v>16</v>
      </c>
      <c r="O10" s="78">
        <f>+C10+I10</f>
        <v>20</v>
      </c>
      <c r="P10" s="79">
        <f t="shared" ref="P10:P21" si="0">+N10+H10</f>
        <v>33</v>
      </c>
      <c r="Q10" s="80"/>
      <c r="R10" s="80"/>
      <c r="S10" s="81"/>
      <c r="T10" s="81"/>
    </row>
    <row r="11" spans="2:20" ht="21.95" customHeight="1" thickBot="1" x14ac:dyDescent="0.25">
      <c r="B11" s="82" t="s">
        <v>6</v>
      </c>
      <c r="C11" s="83">
        <v>10</v>
      </c>
      <c r="D11" s="84">
        <v>5</v>
      </c>
      <c r="E11" s="84">
        <v>7</v>
      </c>
      <c r="F11" s="84">
        <v>1</v>
      </c>
      <c r="G11" s="85">
        <v>4</v>
      </c>
      <c r="H11" s="75">
        <f t="shared" ref="H11:H21" si="1">SUM(D11:G11)</f>
        <v>17</v>
      </c>
      <c r="I11" s="86">
        <v>11</v>
      </c>
      <c r="J11" s="87">
        <v>1</v>
      </c>
      <c r="K11" s="87">
        <v>11</v>
      </c>
      <c r="L11" s="87">
        <v>0</v>
      </c>
      <c r="M11" s="87">
        <v>5</v>
      </c>
      <c r="N11" s="77">
        <f t="shared" ref="N11:N21" si="2">SUM(J11:M11)</f>
        <v>17</v>
      </c>
      <c r="O11" s="88">
        <f t="shared" ref="O11:O21" si="3">+C11+I11</f>
        <v>21</v>
      </c>
      <c r="P11" s="79">
        <f t="shared" si="0"/>
        <v>34</v>
      </c>
      <c r="Q11" s="89"/>
      <c r="R11" s="81"/>
      <c r="S11" s="81"/>
      <c r="T11" s="81"/>
    </row>
    <row r="12" spans="2:20" ht="21.95" customHeight="1" thickBot="1" x14ac:dyDescent="0.25">
      <c r="B12" s="82" t="s">
        <v>7</v>
      </c>
      <c r="C12" s="90">
        <v>11</v>
      </c>
      <c r="D12" s="91">
        <v>8</v>
      </c>
      <c r="E12" s="91">
        <v>6</v>
      </c>
      <c r="F12" s="91">
        <v>1</v>
      </c>
      <c r="G12" s="92">
        <v>5</v>
      </c>
      <c r="H12" s="75">
        <f t="shared" si="1"/>
        <v>20</v>
      </c>
      <c r="I12" s="93">
        <v>16</v>
      </c>
      <c r="J12" s="87">
        <v>6</v>
      </c>
      <c r="K12" s="87">
        <v>12</v>
      </c>
      <c r="L12" s="87">
        <v>2</v>
      </c>
      <c r="M12" s="87">
        <v>4</v>
      </c>
      <c r="N12" s="77">
        <f t="shared" si="2"/>
        <v>24</v>
      </c>
      <c r="O12" s="88">
        <f t="shared" si="3"/>
        <v>27</v>
      </c>
      <c r="P12" s="79">
        <f t="shared" si="0"/>
        <v>44</v>
      </c>
      <c r="Q12" s="89"/>
      <c r="R12" s="81"/>
      <c r="S12" s="81" t="s">
        <v>13</v>
      </c>
      <c r="T12" s="81"/>
    </row>
    <row r="13" spans="2:20" ht="21.95" customHeight="1" thickBot="1" x14ac:dyDescent="0.25">
      <c r="B13" s="82" t="s">
        <v>8</v>
      </c>
      <c r="C13" s="94">
        <v>10</v>
      </c>
      <c r="D13" s="95">
        <v>4</v>
      </c>
      <c r="E13" s="95">
        <v>6</v>
      </c>
      <c r="F13" s="95">
        <v>1</v>
      </c>
      <c r="G13" s="96">
        <v>2</v>
      </c>
      <c r="H13" s="75">
        <f t="shared" si="1"/>
        <v>13</v>
      </c>
      <c r="I13" s="97">
        <v>7</v>
      </c>
      <c r="J13" s="98">
        <v>2</v>
      </c>
      <c r="K13" s="98">
        <v>7</v>
      </c>
      <c r="L13" s="98">
        <v>0</v>
      </c>
      <c r="M13" s="98">
        <v>2</v>
      </c>
      <c r="N13" s="77">
        <f t="shared" si="2"/>
        <v>11</v>
      </c>
      <c r="O13" s="88">
        <f t="shared" si="3"/>
        <v>17</v>
      </c>
      <c r="P13" s="79">
        <f t="shared" si="0"/>
        <v>24</v>
      </c>
      <c r="Q13" s="89"/>
      <c r="R13" s="81"/>
      <c r="S13" s="81"/>
      <c r="T13" s="81"/>
    </row>
    <row r="14" spans="2:20" ht="21.95" customHeight="1" thickBot="1" x14ac:dyDescent="0.25">
      <c r="B14" s="82" t="s">
        <v>9</v>
      </c>
      <c r="C14" s="94">
        <v>10</v>
      </c>
      <c r="D14" s="95">
        <v>4</v>
      </c>
      <c r="E14" s="95">
        <v>10</v>
      </c>
      <c r="F14" s="95">
        <v>0</v>
      </c>
      <c r="G14" s="96">
        <v>2</v>
      </c>
      <c r="H14" s="75">
        <f t="shared" si="1"/>
        <v>16</v>
      </c>
      <c r="I14" s="97">
        <v>8</v>
      </c>
      <c r="J14" s="98">
        <v>4</v>
      </c>
      <c r="K14" s="98">
        <v>5</v>
      </c>
      <c r="L14" s="98">
        <v>2</v>
      </c>
      <c r="M14" s="98">
        <v>5</v>
      </c>
      <c r="N14" s="77">
        <f t="shared" si="2"/>
        <v>16</v>
      </c>
      <c r="O14" s="88">
        <f t="shared" si="3"/>
        <v>18</v>
      </c>
      <c r="P14" s="99">
        <f t="shared" si="0"/>
        <v>32</v>
      </c>
      <c r="Q14" s="89"/>
      <c r="R14" s="81"/>
      <c r="S14" s="81"/>
      <c r="T14" s="81"/>
    </row>
    <row r="15" spans="2:20" ht="21.95" customHeight="1" thickBot="1" x14ac:dyDescent="0.25">
      <c r="B15" s="82" t="s">
        <v>10</v>
      </c>
      <c r="C15" s="83">
        <v>5</v>
      </c>
      <c r="D15" s="84">
        <v>1</v>
      </c>
      <c r="E15" s="84">
        <v>5</v>
      </c>
      <c r="F15" s="84">
        <v>0</v>
      </c>
      <c r="G15" s="85">
        <v>2</v>
      </c>
      <c r="H15" s="75">
        <f t="shared" si="1"/>
        <v>8</v>
      </c>
      <c r="I15" s="86">
        <v>9</v>
      </c>
      <c r="J15" s="87">
        <v>3</v>
      </c>
      <c r="K15" s="87">
        <v>7</v>
      </c>
      <c r="L15" s="87">
        <v>1</v>
      </c>
      <c r="M15" s="87">
        <v>1</v>
      </c>
      <c r="N15" s="77">
        <f t="shared" si="2"/>
        <v>12</v>
      </c>
      <c r="O15" s="88">
        <f t="shared" si="3"/>
        <v>14</v>
      </c>
      <c r="P15" s="99">
        <f t="shared" si="0"/>
        <v>20</v>
      </c>
      <c r="Q15" s="89"/>
      <c r="R15" s="81"/>
      <c r="S15" s="81"/>
      <c r="T15" s="81"/>
    </row>
    <row r="16" spans="2:20" ht="21.95" customHeight="1" thickBot="1" x14ac:dyDescent="0.25">
      <c r="B16" s="82" t="s">
        <v>11</v>
      </c>
      <c r="C16" s="83">
        <v>11</v>
      </c>
      <c r="D16" s="84">
        <v>3</v>
      </c>
      <c r="E16" s="84">
        <v>10</v>
      </c>
      <c r="F16" s="84">
        <v>0</v>
      </c>
      <c r="G16" s="85">
        <v>3</v>
      </c>
      <c r="H16" s="75">
        <f t="shared" si="1"/>
        <v>16</v>
      </c>
      <c r="I16" s="86">
        <v>18</v>
      </c>
      <c r="J16" s="87">
        <v>3</v>
      </c>
      <c r="K16" s="87">
        <v>17</v>
      </c>
      <c r="L16" s="87">
        <v>0</v>
      </c>
      <c r="M16" s="87">
        <f>3+1</f>
        <v>4</v>
      </c>
      <c r="N16" s="77">
        <f t="shared" si="2"/>
        <v>24</v>
      </c>
      <c r="O16" s="88">
        <f t="shared" si="3"/>
        <v>29</v>
      </c>
      <c r="P16" s="99">
        <f t="shared" si="0"/>
        <v>40</v>
      </c>
      <c r="Q16" s="100"/>
      <c r="R16" s="100"/>
      <c r="S16" s="81"/>
      <c r="T16" s="81"/>
    </row>
    <row r="17" spans="2:20" ht="21.95" customHeight="1" thickBot="1" x14ac:dyDescent="0.25">
      <c r="B17" s="101" t="s">
        <v>12</v>
      </c>
      <c r="C17" s="90">
        <v>9</v>
      </c>
      <c r="D17" s="91">
        <v>3</v>
      </c>
      <c r="E17" s="91">
        <v>7</v>
      </c>
      <c r="F17" s="91">
        <v>0</v>
      </c>
      <c r="G17" s="92">
        <v>0</v>
      </c>
      <c r="H17" s="75">
        <f t="shared" si="1"/>
        <v>10</v>
      </c>
      <c r="I17" s="93">
        <v>10</v>
      </c>
      <c r="J17" s="87">
        <v>2</v>
      </c>
      <c r="K17" s="87">
        <v>10</v>
      </c>
      <c r="L17" s="87">
        <v>1</v>
      </c>
      <c r="M17" s="87">
        <v>2</v>
      </c>
      <c r="N17" s="77">
        <f t="shared" si="2"/>
        <v>15</v>
      </c>
      <c r="O17" s="88">
        <f t="shared" si="3"/>
        <v>19</v>
      </c>
      <c r="P17" s="99">
        <f t="shared" si="0"/>
        <v>25</v>
      </c>
      <c r="Q17" s="100"/>
      <c r="R17" s="100"/>
      <c r="S17" s="81"/>
      <c r="T17" s="81"/>
    </row>
    <row r="18" spans="2:20" ht="21.95" customHeight="1" thickBot="1" x14ac:dyDescent="0.25">
      <c r="B18" s="102" t="s">
        <v>46</v>
      </c>
      <c r="C18" s="103">
        <v>9</v>
      </c>
      <c r="D18" s="104">
        <v>3</v>
      </c>
      <c r="E18" s="104">
        <v>8</v>
      </c>
      <c r="F18" s="104">
        <v>0</v>
      </c>
      <c r="G18" s="105">
        <v>1</v>
      </c>
      <c r="H18" s="75">
        <f t="shared" si="1"/>
        <v>12</v>
      </c>
      <c r="I18" s="106">
        <v>12</v>
      </c>
      <c r="J18" s="107">
        <v>5</v>
      </c>
      <c r="K18" s="107">
        <v>11</v>
      </c>
      <c r="L18" s="107">
        <v>0</v>
      </c>
      <c r="M18" s="107">
        <v>6</v>
      </c>
      <c r="N18" s="77">
        <f t="shared" si="2"/>
        <v>22</v>
      </c>
      <c r="O18" s="88">
        <f t="shared" si="3"/>
        <v>21</v>
      </c>
      <c r="P18" s="108">
        <f t="shared" si="0"/>
        <v>34</v>
      </c>
      <c r="Q18" s="100"/>
      <c r="R18" s="100"/>
      <c r="S18" s="81"/>
      <c r="T18" s="81"/>
    </row>
    <row r="19" spans="2:20" ht="21.95" customHeight="1" thickBot="1" x14ac:dyDescent="0.25">
      <c r="B19" s="109" t="s">
        <v>17</v>
      </c>
      <c r="C19" s="110">
        <v>11</v>
      </c>
      <c r="D19" s="111">
        <v>7</v>
      </c>
      <c r="E19" s="111">
        <v>11</v>
      </c>
      <c r="F19" s="111">
        <v>0</v>
      </c>
      <c r="G19" s="112">
        <v>7</v>
      </c>
      <c r="H19" s="75">
        <f t="shared" si="1"/>
        <v>25</v>
      </c>
      <c r="I19" s="113">
        <v>11</v>
      </c>
      <c r="J19" s="114">
        <v>4</v>
      </c>
      <c r="K19" s="114">
        <v>9</v>
      </c>
      <c r="L19" s="114">
        <v>0</v>
      </c>
      <c r="M19" s="114">
        <v>7</v>
      </c>
      <c r="N19" s="77">
        <f t="shared" si="2"/>
        <v>20</v>
      </c>
      <c r="O19" s="88">
        <f t="shared" si="3"/>
        <v>22</v>
      </c>
      <c r="P19" s="108">
        <f t="shared" si="0"/>
        <v>45</v>
      </c>
      <c r="Q19" s="100"/>
      <c r="R19" s="100"/>
      <c r="S19" s="81"/>
      <c r="T19" s="81"/>
    </row>
    <row r="20" spans="2:20" ht="21.95" customHeight="1" thickBot="1" x14ac:dyDescent="0.25">
      <c r="B20" s="115" t="s">
        <v>47</v>
      </c>
      <c r="C20" s="116">
        <v>11</v>
      </c>
      <c r="D20" s="117">
        <v>7</v>
      </c>
      <c r="E20" s="117">
        <v>10</v>
      </c>
      <c r="F20" s="117">
        <v>0</v>
      </c>
      <c r="G20" s="118">
        <v>3</v>
      </c>
      <c r="H20" s="75">
        <f t="shared" si="1"/>
        <v>20</v>
      </c>
      <c r="I20" s="119">
        <v>18</v>
      </c>
      <c r="J20" s="120">
        <v>6</v>
      </c>
      <c r="K20" s="120">
        <v>16</v>
      </c>
      <c r="L20" s="120">
        <v>0</v>
      </c>
      <c r="M20" s="120">
        <v>4</v>
      </c>
      <c r="N20" s="77">
        <f t="shared" si="2"/>
        <v>26</v>
      </c>
      <c r="O20" s="88">
        <f t="shared" si="3"/>
        <v>29</v>
      </c>
      <c r="P20" s="108">
        <f t="shared" si="0"/>
        <v>46</v>
      </c>
      <c r="Q20" s="100"/>
      <c r="R20" s="100"/>
      <c r="S20" s="81"/>
      <c r="T20" s="81"/>
    </row>
    <row r="21" spans="2:20" ht="21.95" customHeight="1" thickBot="1" x14ac:dyDescent="0.25">
      <c r="B21" s="121" t="s">
        <v>48</v>
      </c>
      <c r="C21" s="122">
        <v>13</v>
      </c>
      <c r="D21" s="123">
        <v>8</v>
      </c>
      <c r="E21" s="123">
        <v>9</v>
      </c>
      <c r="F21" s="123">
        <v>0</v>
      </c>
      <c r="G21" s="124">
        <v>4</v>
      </c>
      <c r="H21" s="75">
        <f t="shared" si="1"/>
        <v>21</v>
      </c>
      <c r="I21" s="125">
        <v>11</v>
      </c>
      <c r="J21" s="126">
        <v>4</v>
      </c>
      <c r="K21" s="126">
        <v>8</v>
      </c>
      <c r="L21" s="126">
        <v>0</v>
      </c>
      <c r="M21" s="126">
        <v>4</v>
      </c>
      <c r="N21" s="77">
        <f t="shared" si="2"/>
        <v>16</v>
      </c>
      <c r="O21" s="127">
        <f t="shared" si="3"/>
        <v>24</v>
      </c>
      <c r="P21" s="128">
        <f t="shared" si="0"/>
        <v>37</v>
      </c>
      <c r="Q21" s="100"/>
      <c r="R21" s="100"/>
      <c r="S21" s="81"/>
      <c r="T21" s="81"/>
    </row>
    <row r="22" spans="2:20" ht="17.25" customHeight="1" thickBot="1" x14ac:dyDescent="0.3">
      <c r="B22" s="129" t="s">
        <v>5</v>
      </c>
      <c r="C22" s="130">
        <f t="shared" ref="C22:P22" si="4">SUM(C10:C21)</f>
        <v>121</v>
      </c>
      <c r="D22" s="130">
        <f t="shared" si="4"/>
        <v>57</v>
      </c>
      <c r="E22" s="130">
        <f t="shared" si="4"/>
        <v>100</v>
      </c>
      <c r="F22" s="130">
        <f t="shared" si="4"/>
        <v>3</v>
      </c>
      <c r="G22" s="131">
        <f t="shared" si="4"/>
        <v>35</v>
      </c>
      <c r="H22" s="132">
        <f t="shared" si="4"/>
        <v>195</v>
      </c>
      <c r="I22" s="133">
        <f t="shared" si="4"/>
        <v>140</v>
      </c>
      <c r="J22" s="134">
        <f t="shared" si="4"/>
        <v>43</v>
      </c>
      <c r="K22" s="134">
        <f t="shared" si="4"/>
        <v>120</v>
      </c>
      <c r="L22" s="134">
        <f t="shared" si="4"/>
        <v>7</v>
      </c>
      <c r="M22" s="134">
        <f t="shared" si="4"/>
        <v>49</v>
      </c>
      <c r="N22" s="132">
        <f t="shared" si="4"/>
        <v>219</v>
      </c>
      <c r="O22" s="135">
        <f t="shared" si="4"/>
        <v>261</v>
      </c>
      <c r="P22" s="136">
        <f t="shared" si="4"/>
        <v>414</v>
      </c>
      <c r="Q22" s="100"/>
      <c r="R22" s="100"/>
      <c r="S22" s="81"/>
      <c r="T22" s="81"/>
    </row>
    <row r="23" spans="2:20" ht="14.25" customHeight="1" x14ac:dyDescent="0.2">
      <c r="B23" s="137"/>
      <c r="C23" s="49"/>
      <c r="D23" s="49"/>
      <c r="E23" s="49"/>
      <c r="F23" s="49"/>
      <c r="G23" s="49"/>
      <c r="H23" s="49"/>
      <c r="I23" s="138"/>
      <c r="J23" s="138"/>
      <c r="K23" s="138"/>
      <c r="L23" s="138"/>
      <c r="M23" s="138"/>
      <c r="N23" s="138"/>
      <c r="P23" s="139" t="s">
        <v>27</v>
      </c>
    </row>
    <row r="24" spans="2:20" x14ac:dyDescent="0.2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2:20" x14ac:dyDescent="0.2">
      <c r="B25" s="140"/>
      <c r="C25" s="141"/>
      <c r="D25" s="141"/>
      <c r="E25" s="141"/>
      <c r="F25" s="141"/>
      <c r="G25" s="141"/>
      <c r="H25" s="141"/>
      <c r="I25" s="49"/>
      <c r="J25" s="49"/>
      <c r="K25" s="49"/>
      <c r="L25" s="49"/>
      <c r="M25" s="49"/>
      <c r="N25" s="49"/>
      <c r="O25" s="49"/>
      <c r="P25" s="49"/>
      <c r="Q25" s="142"/>
    </row>
    <row r="26" spans="2:20" x14ac:dyDescent="0.2">
      <c r="B26" s="49" t="s">
        <v>49</v>
      </c>
      <c r="C26" s="143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 t="s">
        <v>50</v>
      </c>
      <c r="O26" s="49"/>
      <c r="P26" s="49"/>
      <c r="Q26" s="142"/>
    </row>
    <row r="27" spans="2:20" x14ac:dyDescent="0.2">
      <c r="B27" s="49" t="s">
        <v>51</v>
      </c>
      <c r="C27" s="143"/>
      <c r="F27" s="49"/>
      <c r="G27" s="49"/>
      <c r="H27" s="49"/>
      <c r="L27" s="49"/>
      <c r="M27" s="49"/>
      <c r="N27" s="49" t="s">
        <v>52</v>
      </c>
      <c r="O27" s="49"/>
      <c r="P27" s="49"/>
      <c r="Q27" s="49"/>
    </row>
    <row r="28" spans="2:20" x14ac:dyDescent="0.2">
      <c r="B28" s="144" t="s">
        <v>53</v>
      </c>
      <c r="C28" s="145"/>
      <c r="D28" s="145"/>
      <c r="F28" s="49"/>
      <c r="G28" s="49"/>
      <c r="H28" s="140"/>
      <c r="I28" s="140"/>
      <c r="J28" s="140"/>
      <c r="K28" s="140"/>
      <c r="L28" s="140"/>
      <c r="M28" s="49"/>
      <c r="N28" s="49" t="s">
        <v>54</v>
      </c>
      <c r="O28" s="140"/>
      <c r="P28" s="140"/>
      <c r="Q28" s="140"/>
    </row>
    <row r="29" spans="2:20" x14ac:dyDescent="0.2">
      <c r="C29" s="143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P29" s="143"/>
      <c r="Q29" s="142"/>
    </row>
    <row r="30" spans="2:20" x14ac:dyDescent="0.2">
      <c r="C30" s="143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P30" s="143"/>
      <c r="Q30" s="142"/>
    </row>
    <row r="31" spans="2:20" ht="15.95" customHeight="1" x14ac:dyDescent="0.2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Q31" s="142"/>
    </row>
    <row r="32" spans="2:20" ht="15.95" customHeight="1" x14ac:dyDescent="0.2"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142"/>
    </row>
    <row r="33" spans="1:17" ht="15.95" customHeight="1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142"/>
    </row>
    <row r="34" spans="1:17" ht="15.95" customHeight="1" x14ac:dyDescent="0.2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7" ht="15.95" customHeight="1" x14ac:dyDescent="0.2">
      <c r="B35" s="48"/>
      <c r="C35" s="48"/>
      <c r="D35" s="48"/>
      <c r="E35" s="48"/>
      <c r="F35" s="48"/>
      <c r="G35" s="48"/>
      <c r="H35" s="48"/>
      <c r="I35" s="49"/>
      <c r="J35" s="49"/>
      <c r="K35" s="49"/>
      <c r="L35" s="49"/>
      <c r="M35" s="49"/>
      <c r="N35" s="49"/>
      <c r="O35" s="49"/>
      <c r="P35" s="49"/>
    </row>
    <row r="36" spans="1:17" ht="21.95" customHeight="1" x14ac:dyDescent="0.2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8"/>
    </row>
    <row r="37" spans="1:17" ht="21.95" customHeight="1" x14ac:dyDescent="0.2">
      <c r="B37" s="146"/>
      <c r="C37" s="149"/>
      <c r="D37" s="149"/>
      <c r="E37" s="149"/>
      <c r="F37" s="149"/>
      <c r="G37" s="149"/>
      <c r="H37" s="150"/>
      <c r="I37" s="149"/>
      <c r="J37" s="149"/>
      <c r="K37" s="149"/>
      <c r="L37" s="149"/>
      <c r="M37" s="149"/>
      <c r="N37" s="150"/>
      <c r="O37" s="151"/>
      <c r="P37" s="151"/>
    </row>
    <row r="38" spans="1:17" ht="34.5" customHeight="1" x14ac:dyDescent="0.2">
      <c r="B38" s="146"/>
      <c r="C38" s="54"/>
      <c r="D38" s="152"/>
      <c r="E38" s="152"/>
      <c r="F38" s="152"/>
      <c r="G38" s="152"/>
      <c r="H38" s="54"/>
      <c r="I38" s="153"/>
      <c r="J38" s="152"/>
      <c r="K38" s="152"/>
      <c r="L38" s="152"/>
      <c r="M38" s="152"/>
      <c r="N38" s="54"/>
      <c r="O38" s="154"/>
      <c r="P38" s="151"/>
    </row>
    <row r="39" spans="1:17" ht="21.95" customHeight="1" x14ac:dyDescent="0.2">
      <c r="B39" s="155"/>
      <c r="C39" s="156"/>
      <c r="D39" s="157"/>
      <c r="E39" s="157"/>
      <c r="F39" s="157"/>
      <c r="G39" s="157"/>
      <c r="H39" s="157"/>
      <c r="I39" s="156"/>
      <c r="J39" s="157"/>
      <c r="K39" s="157"/>
      <c r="L39" s="157"/>
      <c r="M39" s="157"/>
      <c r="N39" s="157"/>
      <c r="O39" s="156"/>
      <c r="P39" s="158"/>
    </row>
    <row r="40" spans="1:17" ht="21.95" customHeight="1" x14ac:dyDescent="0.2">
      <c r="B40" s="155"/>
      <c r="C40" s="156"/>
      <c r="D40" s="157"/>
      <c r="E40" s="157"/>
      <c r="F40" s="157"/>
      <c r="G40" s="157"/>
      <c r="H40" s="157"/>
      <c r="I40" s="156"/>
      <c r="J40" s="157"/>
      <c r="K40" s="157"/>
      <c r="L40" s="157"/>
      <c r="M40" s="157"/>
      <c r="N40" s="157"/>
      <c r="O40" s="156"/>
      <c r="P40" s="158"/>
    </row>
    <row r="41" spans="1:17" ht="21.95" customHeight="1" x14ac:dyDescent="0.2">
      <c r="B41" s="155"/>
      <c r="C41" s="156"/>
      <c r="D41" s="157"/>
      <c r="E41" s="157"/>
      <c r="F41" s="157"/>
      <c r="G41" s="157"/>
      <c r="H41" s="157"/>
      <c r="I41" s="156"/>
      <c r="J41" s="157"/>
      <c r="K41" s="157"/>
      <c r="L41" s="157"/>
      <c r="M41" s="157"/>
      <c r="N41" s="157"/>
      <c r="O41" s="156"/>
      <c r="P41" s="158"/>
    </row>
    <row r="42" spans="1:17" ht="21.95" customHeight="1" x14ac:dyDescent="0.2">
      <c r="B42" s="155"/>
      <c r="C42" s="159"/>
      <c r="D42" s="160"/>
      <c r="E42" s="160"/>
      <c r="F42" s="160"/>
      <c r="G42" s="160"/>
      <c r="H42" s="157"/>
      <c r="I42" s="159"/>
      <c r="J42" s="160"/>
      <c r="K42" s="160"/>
      <c r="L42" s="160"/>
      <c r="M42" s="160"/>
      <c r="N42" s="157"/>
      <c r="O42" s="159"/>
      <c r="P42" s="158"/>
    </row>
    <row r="43" spans="1:17" ht="21.95" customHeight="1" x14ac:dyDescent="0.2">
      <c r="B43" s="155"/>
      <c r="C43" s="159"/>
      <c r="D43" s="160"/>
      <c r="E43" s="160"/>
      <c r="F43" s="160"/>
      <c r="G43" s="160"/>
      <c r="H43" s="157"/>
      <c r="I43" s="159"/>
      <c r="J43" s="160"/>
      <c r="K43" s="160"/>
      <c r="L43" s="160"/>
      <c r="M43" s="160"/>
      <c r="N43" s="157"/>
      <c r="O43" s="159"/>
      <c r="P43" s="158"/>
    </row>
    <row r="44" spans="1:17" ht="21.95" customHeight="1" x14ac:dyDescent="0.2">
      <c r="B44" s="155"/>
      <c r="C44" s="156"/>
      <c r="D44" s="157"/>
      <c r="E44" s="157"/>
      <c r="F44" s="157"/>
      <c r="G44" s="157"/>
      <c r="H44" s="157"/>
      <c r="I44" s="156"/>
      <c r="J44" s="157"/>
      <c r="K44" s="157"/>
      <c r="L44" s="157"/>
      <c r="M44" s="157"/>
      <c r="N44" s="157"/>
      <c r="O44" s="159"/>
      <c r="P44" s="158"/>
    </row>
    <row r="45" spans="1:17" ht="21.95" customHeight="1" x14ac:dyDescent="0.2">
      <c r="A45" s="46" t="s">
        <v>13</v>
      </c>
      <c r="B45" s="155"/>
      <c r="C45" s="156"/>
      <c r="D45" s="157"/>
      <c r="E45" s="157"/>
      <c r="F45" s="157"/>
      <c r="G45" s="157"/>
      <c r="H45" s="157"/>
      <c r="I45" s="156"/>
      <c r="J45" s="157"/>
      <c r="K45" s="157"/>
      <c r="L45" s="157"/>
      <c r="M45" s="157"/>
      <c r="N45" s="157"/>
      <c r="O45" s="156"/>
      <c r="P45" s="158"/>
    </row>
    <row r="46" spans="1:17" ht="21.95" customHeight="1" x14ac:dyDescent="0.2">
      <c r="B46" s="155"/>
      <c r="C46" s="156"/>
      <c r="D46" s="157"/>
      <c r="E46" s="157"/>
      <c r="F46" s="157"/>
      <c r="G46" s="157"/>
      <c r="H46" s="157"/>
      <c r="I46" s="156"/>
      <c r="J46" s="157"/>
      <c r="K46" s="157"/>
      <c r="L46" s="157"/>
      <c r="M46" s="157"/>
      <c r="N46" s="157"/>
      <c r="O46" s="156"/>
      <c r="P46" s="158"/>
    </row>
    <row r="47" spans="1:17" ht="21.95" customHeight="1" x14ac:dyDescent="0.2">
      <c r="B47" s="155"/>
      <c r="C47" s="156"/>
      <c r="D47" s="157"/>
      <c r="E47" s="157"/>
      <c r="F47" s="157"/>
      <c r="G47" s="157"/>
      <c r="H47" s="157"/>
      <c r="I47" s="156"/>
      <c r="J47" s="157"/>
      <c r="K47" s="157"/>
      <c r="L47" s="157"/>
      <c r="M47" s="157"/>
      <c r="N47" s="157"/>
      <c r="O47" s="156"/>
      <c r="P47" s="157"/>
    </row>
    <row r="48" spans="1:17" ht="21.95" customHeight="1" x14ac:dyDescent="0.2">
      <c r="B48" s="155"/>
      <c r="C48" s="156"/>
      <c r="D48" s="157"/>
      <c r="E48" s="157"/>
      <c r="F48" s="157"/>
      <c r="G48" s="157"/>
      <c r="H48" s="157"/>
      <c r="I48" s="156"/>
      <c r="J48" s="157"/>
      <c r="K48" s="157"/>
      <c r="L48" s="157"/>
      <c r="M48" s="157"/>
      <c r="N48" s="157"/>
      <c r="O48" s="156"/>
      <c r="P48" s="157"/>
    </row>
    <row r="49" spans="2:16" ht="21.95" customHeight="1" x14ac:dyDescent="0.2">
      <c r="B49" s="155"/>
      <c r="C49" s="156"/>
      <c r="D49" s="157"/>
      <c r="E49" s="157"/>
      <c r="F49" s="157"/>
      <c r="G49" s="157"/>
      <c r="H49" s="157"/>
      <c r="I49" s="156"/>
      <c r="J49" s="157"/>
      <c r="K49" s="157"/>
      <c r="L49" s="157"/>
      <c r="M49" s="157"/>
      <c r="N49" s="157"/>
      <c r="O49" s="156"/>
      <c r="P49" s="157"/>
    </row>
    <row r="50" spans="2:16" ht="21.95" customHeight="1" x14ac:dyDescent="0.2">
      <c r="B50" s="155"/>
      <c r="C50" s="156"/>
      <c r="D50" s="157"/>
      <c r="E50" s="157"/>
      <c r="F50" s="157"/>
      <c r="G50" s="157"/>
      <c r="H50" s="160"/>
      <c r="I50" s="156"/>
      <c r="J50" s="157"/>
      <c r="K50" s="157"/>
      <c r="L50" s="157"/>
      <c r="M50" s="157"/>
      <c r="N50" s="160"/>
      <c r="O50" s="156"/>
      <c r="P50" s="157"/>
    </row>
    <row r="51" spans="2:16" ht="21.95" customHeight="1" x14ac:dyDescent="0.25">
      <c r="B51" s="161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62"/>
      <c r="P51" s="162"/>
    </row>
    <row r="52" spans="2:16" x14ac:dyDescent="0.2">
      <c r="B52" s="163"/>
      <c r="C52" s="48"/>
      <c r="D52" s="48"/>
      <c r="E52" s="48"/>
      <c r="F52" s="48"/>
      <c r="G52" s="48"/>
      <c r="H52" s="48"/>
      <c r="I52" s="164"/>
      <c r="J52" s="164"/>
      <c r="K52" s="164"/>
      <c r="L52" s="164"/>
      <c r="M52" s="164"/>
      <c r="N52" s="164"/>
      <c r="O52" s="165"/>
      <c r="P52" s="166"/>
    </row>
    <row r="53" spans="2:16" x14ac:dyDescent="0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2:16" x14ac:dyDescent="0.2">
      <c r="B54" s="140"/>
      <c r="C54" s="141"/>
      <c r="D54" s="141"/>
      <c r="E54" s="141"/>
      <c r="F54" s="141"/>
      <c r="G54" s="141"/>
      <c r="H54" s="141"/>
      <c r="I54" s="49"/>
      <c r="J54" s="49"/>
      <c r="K54" s="49"/>
      <c r="L54" s="49"/>
      <c r="M54" s="49"/>
      <c r="N54" s="49"/>
      <c r="O54" s="49"/>
      <c r="P54" s="49"/>
    </row>
    <row r="55" spans="2:16" x14ac:dyDescent="0.2">
      <c r="B55" s="49"/>
      <c r="C55" s="143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2:16" x14ac:dyDescent="0.2">
      <c r="B56" s="49"/>
      <c r="C56" s="143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</row>
    <row r="57" spans="2:16" x14ac:dyDescent="0.2">
      <c r="B57" s="145"/>
      <c r="C57" s="145"/>
      <c r="D57" s="145"/>
      <c r="F57" s="49"/>
      <c r="G57" s="49"/>
      <c r="H57" s="49"/>
      <c r="I57" s="49"/>
      <c r="J57" s="49"/>
      <c r="K57" s="49"/>
      <c r="L57" s="49"/>
      <c r="M57" s="49"/>
      <c r="N57" s="49"/>
      <c r="O57" s="143"/>
      <c r="P57" s="49"/>
    </row>
    <row r="58" spans="2:16" x14ac:dyDescent="0.2">
      <c r="C58" s="143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P58" s="143"/>
    </row>
    <row r="59" spans="2:16" x14ac:dyDescent="0.2">
      <c r="C59" s="143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P59" s="143"/>
    </row>
    <row r="60" spans="2:16" x14ac:dyDescent="0.2"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</row>
    <row r="61" spans="2:16" x14ac:dyDescent="0.2"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</row>
    <row r="62" spans="2:16" x14ac:dyDescent="0.2"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spans="2:16" x14ac:dyDescent="0.2"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</row>
    <row r="64" spans="2:16" x14ac:dyDescent="0.2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</row>
    <row r="65" spans="2:16" x14ac:dyDescent="0.2"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spans="2:16" x14ac:dyDescent="0.2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6" x14ac:dyDescent="0.2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6" x14ac:dyDescent="0.2"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  <row r="69" spans="2:16" x14ac:dyDescent="0.2"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</row>
    <row r="70" spans="2:16" x14ac:dyDescent="0.2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</row>
    <row r="71" spans="2:16" x14ac:dyDescent="0.2"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</row>
    <row r="72" spans="2:16" x14ac:dyDescent="0.2"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</row>
    <row r="73" spans="2:16" x14ac:dyDescent="0.2"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</row>
    <row r="74" spans="2:16" x14ac:dyDescent="0.2"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spans="2:16" x14ac:dyDescent="0.2"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</row>
    <row r="76" spans="2:16" x14ac:dyDescent="0.2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</row>
    <row r="77" spans="2:16" x14ac:dyDescent="0.2"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</row>
    <row r="78" spans="2:16" x14ac:dyDescent="0.2"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</row>
    <row r="79" spans="2:16" x14ac:dyDescent="0.2"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</row>
    <row r="80" spans="2:16" x14ac:dyDescent="0.2"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</row>
    <row r="81" spans="2:16" x14ac:dyDescent="0.2"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</row>
    <row r="82" spans="2:16" x14ac:dyDescent="0.2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</row>
    <row r="83" spans="2:16" x14ac:dyDescent="0.2"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</row>
    <row r="84" spans="2:16" x14ac:dyDescent="0.2"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</row>
  </sheetData>
  <mergeCells count="12">
    <mergeCell ref="B32:P32"/>
    <mergeCell ref="B33:P33"/>
    <mergeCell ref="B34:P34"/>
    <mergeCell ref="C36:O36"/>
    <mergeCell ref="C37:G37"/>
    <mergeCell ref="I37:M37"/>
    <mergeCell ref="B3:P3"/>
    <mergeCell ref="B4:P4"/>
    <mergeCell ref="B5:P5"/>
    <mergeCell ref="C7:O7"/>
    <mergeCell ref="C8:G8"/>
    <mergeCell ref="I8:M8"/>
  </mergeCells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8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3.5703125" style="46" customWidth="1"/>
    <col min="2" max="2" width="16.28515625" style="46" customWidth="1"/>
    <col min="3" max="3" width="15" style="46" customWidth="1"/>
    <col min="4" max="4" width="11.42578125" style="46"/>
    <col min="5" max="5" width="14.85546875" style="46" customWidth="1"/>
    <col min="6" max="6" width="15.42578125" style="46" customWidth="1"/>
    <col min="7" max="7" width="13.42578125" style="46" customWidth="1"/>
    <col min="8" max="8" width="14.28515625" style="46" customWidth="1"/>
    <col min="9" max="9" width="10.42578125" style="46" customWidth="1"/>
    <col min="10" max="10" width="11.5703125" style="46" customWidth="1"/>
    <col min="11" max="16384" width="11.42578125" style="46"/>
  </cols>
  <sheetData>
    <row r="3" spans="2:10" x14ac:dyDescent="0.2">
      <c r="B3" s="167"/>
    </row>
    <row r="4" spans="2:10" x14ac:dyDescent="0.2">
      <c r="B4" s="45"/>
      <c r="C4" s="45"/>
      <c r="D4" s="45"/>
      <c r="E4" s="45"/>
    </row>
    <row r="5" spans="2:10" x14ac:dyDescent="0.2">
      <c r="B5" s="168" t="s">
        <v>55</v>
      </c>
      <c r="C5" s="168"/>
      <c r="D5" s="168"/>
      <c r="E5" s="168"/>
      <c r="F5" s="168"/>
      <c r="G5" s="49"/>
    </row>
    <row r="6" spans="2:10" x14ac:dyDescent="0.2">
      <c r="B6" s="168" t="s">
        <v>56</v>
      </c>
      <c r="C6" s="168"/>
      <c r="D6" s="168"/>
      <c r="E6" s="168"/>
      <c r="F6" s="168"/>
      <c r="G6" s="49"/>
    </row>
    <row r="7" spans="2:10" x14ac:dyDescent="0.2">
      <c r="B7" s="48"/>
      <c r="C7" s="49"/>
      <c r="D7" s="49"/>
      <c r="E7" s="49"/>
      <c r="F7" s="49"/>
      <c r="G7" s="48"/>
    </row>
    <row r="8" spans="2:10" ht="24.95" customHeight="1" x14ac:dyDescent="0.2">
      <c r="B8" s="169"/>
      <c r="C8" s="170" t="s">
        <v>57</v>
      </c>
      <c r="D8" s="171"/>
      <c r="E8" s="171"/>
      <c r="F8" s="172"/>
      <c r="G8" s="48"/>
    </row>
    <row r="9" spans="2:10" ht="50.25" customHeight="1" x14ac:dyDescent="0.2">
      <c r="B9" s="173" t="s">
        <v>1</v>
      </c>
      <c r="C9" s="174" t="s">
        <v>58</v>
      </c>
      <c r="D9" s="175" t="s">
        <v>59</v>
      </c>
      <c r="E9" s="176" t="s">
        <v>60</v>
      </c>
      <c r="F9" s="177" t="s">
        <v>61</v>
      </c>
      <c r="G9" s="54"/>
      <c r="H9" s="54"/>
      <c r="I9" s="54"/>
      <c r="J9" s="54"/>
    </row>
    <row r="10" spans="2:10" ht="23.1" customHeight="1" x14ac:dyDescent="0.2">
      <c r="B10" s="178" t="s">
        <v>4</v>
      </c>
      <c r="C10" s="179">
        <f>25+42+54</f>
        <v>121</v>
      </c>
      <c r="D10" s="180">
        <f>12.48+15.01+29.21</f>
        <v>56.7</v>
      </c>
      <c r="E10" s="180">
        <f>26006.29+34008.06+45980.01</f>
        <v>105994.36</v>
      </c>
      <c r="F10" s="181">
        <f>22620.83+28664.58+39397.11</f>
        <v>90682.52</v>
      </c>
      <c r="G10" s="182"/>
      <c r="H10" s="81"/>
      <c r="I10" s="81"/>
      <c r="J10" s="81"/>
    </row>
    <row r="11" spans="2:10" ht="23.1" customHeight="1" x14ac:dyDescent="0.2">
      <c r="B11" s="178" t="s">
        <v>6</v>
      </c>
      <c r="C11" s="179">
        <f>29+30+29+23</f>
        <v>111</v>
      </c>
      <c r="D11" s="183">
        <f>34.63+12.69+41.72+22.2</f>
        <v>111.24</v>
      </c>
      <c r="E11" s="183">
        <f>29846.59+33359.53+37034.61+18123.54</f>
        <v>118364.26999999999</v>
      </c>
      <c r="F11" s="181">
        <f>26935.13+29151.89+34151.94+16463.04</f>
        <v>106702</v>
      </c>
      <c r="G11" s="182"/>
      <c r="H11" s="81" t="s">
        <v>14</v>
      </c>
      <c r="I11" s="81"/>
      <c r="J11" s="81"/>
    </row>
    <row r="12" spans="2:10" ht="23.1" customHeight="1" x14ac:dyDescent="0.2">
      <c r="B12" s="178" t="s">
        <v>7</v>
      </c>
      <c r="C12" s="179">
        <f>5+48+25+17+9</f>
        <v>104</v>
      </c>
      <c r="D12" s="184">
        <f>11.25+24.15+48.75+1.87</f>
        <v>86.02000000000001</v>
      </c>
      <c r="E12" s="184">
        <f>15621.74+22975.49+46765.69+2966.68+8118.63</f>
        <v>96448.23000000001</v>
      </c>
      <c r="F12" s="181">
        <f>14340.89+19503.54+41523.36+2394.92+6778.4</f>
        <v>84541.11</v>
      </c>
      <c r="G12" s="182"/>
      <c r="H12" s="81" t="s">
        <v>14</v>
      </c>
      <c r="I12" s="81"/>
      <c r="J12" s="81"/>
    </row>
    <row r="13" spans="2:10" ht="23.1" customHeight="1" x14ac:dyDescent="0.2">
      <c r="B13" s="178" t="s">
        <v>8</v>
      </c>
      <c r="C13" s="179">
        <f>24+34+34</f>
        <v>92</v>
      </c>
      <c r="D13" s="180">
        <f>22.87+4.24+1.65</f>
        <v>28.759999999999998</v>
      </c>
      <c r="E13" s="180">
        <f>30619.28+20577.72+19551.27</f>
        <v>70748.27</v>
      </c>
      <c r="F13" s="181">
        <f>28002.06+16927.13+16403.66</f>
        <v>61332.850000000006</v>
      </c>
      <c r="G13" s="185"/>
      <c r="H13" s="186"/>
      <c r="I13" s="81"/>
      <c r="J13" s="81"/>
    </row>
    <row r="14" spans="2:10" ht="23.1" customHeight="1" x14ac:dyDescent="0.2">
      <c r="B14" s="178" t="s">
        <v>9</v>
      </c>
      <c r="C14" s="179">
        <f>15+5+43+14+17</f>
        <v>94</v>
      </c>
      <c r="D14" s="180">
        <f>15.89+13.71+3.51+45.87</f>
        <v>78.97999999999999</v>
      </c>
      <c r="E14" s="180">
        <f>19478.32+18520.82+8880.21+44585.87+5538.79</f>
        <v>97004.01</v>
      </c>
      <c r="F14" s="180">
        <f>4784.52+41274.97+7265.51+16996.7+17524.96</f>
        <v>87846.66</v>
      </c>
      <c r="G14" s="187"/>
      <c r="H14" s="81"/>
      <c r="I14" s="81"/>
      <c r="J14" s="81"/>
    </row>
    <row r="15" spans="2:10" ht="23.1" customHeight="1" x14ac:dyDescent="0.2">
      <c r="B15" s="178" t="s">
        <v>10</v>
      </c>
      <c r="C15" s="179">
        <v>71</v>
      </c>
      <c r="D15" s="183">
        <v>44.14</v>
      </c>
      <c r="E15" s="183">
        <v>61234.78</v>
      </c>
      <c r="F15" s="181">
        <v>50635.12</v>
      </c>
      <c r="G15" s="182"/>
      <c r="H15" s="81" t="s">
        <v>14</v>
      </c>
      <c r="I15" s="81"/>
      <c r="J15" s="81"/>
    </row>
    <row r="16" spans="2:10" ht="23.1" customHeight="1" x14ac:dyDescent="0.2">
      <c r="B16" s="178" t="s">
        <v>11</v>
      </c>
      <c r="C16" s="179">
        <f>33+24+25+35</f>
        <v>117</v>
      </c>
      <c r="D16" s="180">
        <f>36.89+25.34+7.19+5.97</f>
        <v>75.39</v>
      </c>
      <c r="E16" s="180">
        <f>27260.8+17189.13+19737.38+31721.52</f>
        <v>95908.83</v>
      </c>
      <c r="F16" s="181">
        <f>29193.43+17896.31+15064.04+22772.94</f>
        <v>84926.720000000001</v>
      </c>
      <c r="G16" s="182"/>
      <c r="H16" s="186"/>
      <c r="I16" s="188" t="s">
        <v>14</v>
      </c>
      <c r="J16" s="81"/>
    </row>
    <row r="17" spans="1:10" ht="23.1" customHeight="1" x14ac:dyDescent="0.2">
      <c r="B17" s="178" t="s">
        <v>12</v>
      </c>
      <c r="C17" s="179">
        <f>8+35+30+16</f>
        <v>89</v>
      </c>
      <c r="D17" s="180">
        <f>7.91+23.58+46.12+5.27</f>
        <v>82.88</v>
      </c>
      <c r="E17" s="180">
        <f>37796.64+29233.1+6790.8+11498.16</f>
        <v>85318.7</v>
      </c>
      <c r="F17" s="181">
        <f>6178.41+26442.69+34972.05+9762.4</f>
        <v>77355.549999999988</v>
      </c>
      <c r="G17" s="182"/>
      <c r="H17" s="81"/>
      <c r="I17" s="81"/>
      <c r="J17" s="81"/>
    </row>
    <row r="18" spans="1:10" ht="23.1" customHeight="1" x14ac:dyDescent="0.2">
      <c r="B18" s="178" t="s">
        <v>15</v>
      </c>
      <c r="C18" s="179">
        <v>130</v>
      </c>
      <c r="D18" s="180">
        <v>90.95</v>
      </c>
      <c r="E18" s="180">
        <v>109942.61</v>
      </c>
      <c r="F18" s="180">
        <v>97956.46</v>
      </c>
      <c r="G18" s="182"/>
      <c r="H18" s="81"/>
      <c r="I18" s="81"/>
      <c r="J18" s="81"/>
    </row>
    <row r="19" spans="1:10" ht="23.1" customHeight="1" x14ac:dyDescent="0.2">
      <c r="B19" s="178" t="s">
        <v>17</v>
      </c>
      <c r="C19" s="179">
        <v>109</v>
      </c>
      <c r="D19" s="180">
        <v>76.45</v>
      </c>
      <c r="E19" s="180">
        <v>83324.22</v>
      </c>
      <c r="F19" s="181">
        <v>74546.17</v>
      </c>
      <c r="G19" s="182"/>
      <c r="H19" s="81"/>
      <c r="I19" s="81" t="s">
        <v>14</v>
      </c>
      <c r="J19" s="81"/>
    </row>
    <row r="20" spans="1:10" ht="23.1" customHeight="1" x14ac:dyDescent="0.2">
      <c r="B20" s="178" t="s">
        <v>18</v>
      </c>
      <c r="C20" s="179">
        <f>12+42+65+12+8</f>
        <v>139</v>
      </c>
      <c r="D20" s="183">
        <f>19.83+25.2+60.76+20.23+1.58</f>
        <v>127.6</v>
      </c>
      <c r="E20" s="183">
        <f>12017.33+33479.09+53786.6+12909.56+4434.61</f>
        <v>116627.18999999999</v>
      </c>
      <c r="F20" s="181">
        <f>3591.5+11817.91+48993.93+29982.67+11380.5</f>
        <v>105766.51</v>
      </c>
      <c r="G20" s="182"/>
      <c r="H20" s="81"/>
      <c r="I20" s="81"/>
      <c r="J20" s="81" t="s">
        <v>14</v>
      </c>
    </row>
    <row r="21" spans="1:10" ht="23.1" customHeight="1" x14ac:dyDescent="0.2">
      <c r="B21" s="178" t="s">
        <v>19</v>
      </c>
      <c r="C21" s="179">
        <f>25+55+18</f>
        <v>98</v>
      </c>
      <c r="D21" s="180">
        <f>10.33+43.41+20.67</f>
        <v>74.41</v>
      </c>
      <c r="E21" s="180">
        <f>19593.31+57512.41+16699.91</f>
        <v>93805.63</v>
      </c>
      <c r="F21" s="181">
        <f>15679.91+51755.64+17361.46</f>
        <v>84797.010000000009</v>
      </c>
      <c r="G21" s="182"/>
      <c r="H21" s="81"/>
      <c r="I21" s="81"/>
      <c r="J21" s="81"/>
    </row>
    <row r="22" spans="1:10" ht="24.95" customHeight="1" x14ac:dyDescent="0.2">
      <c r="B22" s="189" t="s">
        <v>0</v>
      </c>
      <c r="C22" s="190">
        <f>SUM(C10:C21)</f>
        <v>1275</v>
      </c>
      <c r="D22" s="191">
        <f>SUM(D10:D21)</f>
        <v>933.5200000000001</v>
      </c>
      <c r="E22" s="191">
        <f>SUM(E10:E21)</f>
        <v>1134721.0999999999</v>
      </c>
      <c r="F22" s="192">
        <f>SUM(F10:F21)</f>
        <v>1007088.68</v>
      </c>
      <c r="G22" s="193"/>
      <c r="H22" s="193"/>
      <c r="I22" s="193"/>
      <c r="J22" s="193"/>
    </row>
    <row r="23" spans="1:10" ht="12" customHeight="1" x14ac:dyDescent="0.2">
      <c r="B23" s="194"/>
      <c r="C23" s="49"/>
      <c r="D23" s="49"/>
      <c r="E23" s="49"/>
      <c r="F23" s="139" t="s">
        <v>27</v>
      </c>
      <c r="G23" s="49"/>
      <c r="H23" s="46" t="s">
        <v>14</v>
      </c>
    </row>
    <row r="24" spans="1:10" ht="12" customHeight="1" x14ac:dyDescent="0.2">
      <c r="B24" s="49"/>
      <c r="C24" s="49"/>
      <c r="D24" s="49"/>
      <c r="E24" s="49"/>
      <c r="F24" s="49"/>
      <c r="G24" s="49"/>
    </row>
    <row r="25" spans="1:10" x14ac:dyDescent="0.2">
      <c r="B25" s="140"/>
      <c r="C25" s="49"/>
      <c r="D25" s="49"/>
      <c r="E25" s="49"/>
      <c r="F25" s="49"/>
      <c r="G25" s="49"/>
      <c r="H25" s="195"/>
    </row>
    <row r="26" spans="1:10" x14ac:dyDescent="0.2">
      <c r="B26" s="49"/>
      <c r="C26" s="49"/>
      <c r="D26" s="49"/>
      <c r="E26" s="49"/>
      <c r="F26" s="49"/>
      <c r="G26" s="49"/>
    </row>
    <row r="27" spans="1:10" x14ac:dyDescent="0.2">
      <c r="B27" s="140"/>
      <c r="C27" s="49"/>
      <c r="D27" s="49"/>
      <c r="E27" s="49"/>
      <c r="F27" s="49"/>
      <c r="G27" s="49"/>
    </row>
    <row r="28" spans="1:10" x14ac:dyDescent="0.2">
      <c r="B28" s="49"/>
      <c r="C28" s="196"/>
      <c r="D28" s="196"/>
      <c r="E28" s="196"/>
      <c r="F28" s="49"/>
      <c r="G28" s="49"/>
    </row>
    <row r="29" spans="1:10" x14ac:dyDescent="0.2">
      <c r="A29" s="49" t="s">
        <v>49</v>
      </c>
      <c r="D29" s="197"/>
      <c r="E29" s="49" t="s">
        <v>50</v>
      </c>
      <c r="G29" s="49"/>
    </row>
    <row r="30" spans="1:10" x14ac:dyDescent="0.2">
      <c r="A30" s="198" t="s">
        <v>51</v>
      </c>
      <c r="D30" s="49"/>
      <c r="E30" s="49" t="s">
        <v>62</v>
      </c>
      <c r="G30" s="49"/>
    </row>
    <row r="31" spans="1:10" x14ac:dyDescent="0.2">
      <c r="A31" s="140" t="s">
        <v>63</v>
      </c>
      <c r="B31" s="199"/>
      <c r="D31" s="49"/>
      <c r="E31" s="49" t="s">
        <v>64</v>
      </c>
      <c r="G31" s="49"/>
    </row>
    <row r="32" spans="1:10" x14ac:dyDescent="0.2">
      <c r="A32" s="140"/>
      <c r="B32" s="197"/>
      <c r="D32" s="197"/>
      <c r="E32" s="197"/>
      <c r="F32" s="197"/>
      <c r="G32" s="49"/>
    </row>
    <row r="33" spans="2:7" x14ac:dyDescent="0.2">
      <c r="G33" s="49"/>
    </row>
    <row r="34" spans="2:7" x14ac:dyDescent="0.2">
      <c r="G34" s="49"/>
    </row>
    <row r="35" spans="2:7" x14ac:dyDescent="0.2">
      <c r="G35" s="49"/>
    </row>
    <row r="36" spans="2:7" x14ac:dyDescent="0.2">
      <c r="B36" s="49"/>
      <c r="G36" s="49"/>
    </row>
    <row r="37" spans="2:7" x14ac:dyDescent="0.2">
      <c r="B37" s="200"/>
      <c r="C37" s="49"/>
      <c r="D37" s="49"/>
      <c r="E37" s="49"/>
      <c r="F37" s="49"/>
      <c r="G37" s="49"/>
    </row>
    <row r="38" spans="2:7" x14ac:dyDescent="0.2">
      <c r="C38" s="197"/>
      <c r="D38" s="197"/>
      <c r="E38" s="197"/>
      <c r="F38" s="49"/>
      <c r="G38" s="49"/>
    </row>
    <row r="39" spans="2:7" x14ac:dyDescent="0.2">
      <c r="C39" s="197"/>
      <c r="D39" s="197"/>
      <c r="E39" s="197"/>
      <c r="F39" s="49"/>
      <c r="G39" s="49"/>
    </row>
    <row r="40" spans="2:7" x14ac:dyDescent="0.2">
      <c r="B40" s="49"/>
      <c r="C40" s="49"/>
      <c r="D40" s="49"/>
      <c r="E40" s="49"/>
      <c r="F40" s="49"/>
      <c r="G40" s="49"/>
    </row>
    <row r="41" spans="2:7" x14ac:dyDescent="0.2">
      <c r="B41" s="49"/>
      <c r="C41" s="49"/>
      <c r="D41" s="49"/>
      <c r="E41" s="49"/>
      <c r="F41" s="49"/>
      <c r="G41" s="49"/>
    </row>
    <row r="42" spans="2:7" x14ac:dyDescent="0.2">
      <c r="B42" s="49"/>
      <c r="C42" s="49"/>
      <c r="D42" s="49"/>
      <c r="E42" s="49"/>
      <c r="F42" s="49"/>
      <c r="G42" s="49"/>
    </row>
    <row r="43" spans="2:7" x14ac:dyDescent="0.2">
      <c r="B43" s="49"/>
      <c r="C43" s="49"/>
      <c r="D43" s="49"/>
      <c r="E43" s="49"/>
      <c r="F43" s="49"/>
      <c r="G43" s="49"/>
    </row>
    <row r="44" spans="2:7" x14ac:dyDescent="0.2">
      <c r="B44" s="49"/>
      <c r="C44" s="49"/>
      <c r="D44" s="49"/>
      <c r="E44" s="49"/>
      <c r="F44" s="49"/>
      <c r="G44" s="49"/>
    </row>
    <row r="45" spans="2:7" x14ac:dyDescent="0.2">
      <c r="B45" s="49"/>
      <c r="C45" s="49"/>
      <c r="D45" s="49"/>
      <c r="E45" s="49"/>
      <c r="F45" s="49"/>
      <c r="G45" s="49"/>
    </row>
    <row r="46" spans="2:7" x14ac:dyDescent="0.2">
      <c r="B46" s="49"/>
      <c r="C46" s="49"/>
      <c r="D46" s="49"/>
      <c r="E46" s="49"/>
      <c r="F46" s="49"/>
      <c r="G46" s="49"/>
    </row>
    <row r="47" spans="2:7" x14ac:dyDescent="0.2">
      <c r="B47" s="49"/>
      <c r="C47" s="49"/>
      <c r="D47" s="49"/>
      <c r="E47" s="49"/>
      <c r="F47" s="49"/>
      <c r="G47" s="49"/>
    </row>
    <row r="48" spans="2:7" x14ac:dyDescent="0.2">
      <c r="B48" s="49"/>
      <c r="C48" s="49"/>
      <c r="D48" s="49"/>
      <c r="E48" s="49"/>
      <c r="F48" s="49"/>
      <c r="G48" s="49"/>
    </row>
  </sheetData>
  <mergeCells count="3">
    <mergeCell ref="B5:F5"/>
    <mergeCell ref="B6:F6"/>
    <mergeCell ref="C8:F8"/>
  </mergeCells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tabSelected="1" zoomScaleNormal="100" workbookViewId="0">
      <selection activeCell="H20" sqref="H20"/>
    </sheetView>
  </sheetViews>
  <sheetFormatPr baseColWidth="10" defaultRowHeight="12.75" x14ac:dyDescent="0.2"/>
  <cols>
    <col min="1" max="1" width="6.7109375" style="46" customWidth="1"/>
    <col min="2" max="2" width="15.28515625" style="46" customWidth="1"/>
    <col min="3" max="3" width="13.28515625" style="46" customWidth="1"/>
    <col min="4" max="5" width="13.85546875" style="46" customWidth="1"/>
    <col min="6" max="6" width="14.42578125" style="46" customWidth="1"/>
    <col min="7" max="7" width="13.42578125" style="46" customWidth="1"/>
    <col min="8" max="8" width="13.5703125" style="46" customWidth="1"/>
    <col min="9" max="9" width="10.42578125" style="46" customWidth="1"/>
    <col min="10" max="10" width="12.140625" style="46" customWidth="1"/>
    <col min="11" max="16384" width="11.42578125" style="46"/>
  </cols>
  <sheetData>
    <row r="3" spans="2:11" x14ac:dyDescent="0.2">
      <c r="H3" s="46" t="s">
        <v>14</v>
      </c>
    </row>
    <row r="4" spans="2:11" x14ac:dyDescent="0.2">
      <c r="B4" s="167"/>
    </row>
    <row r="5" spans="2:11" x14ac:dyDescent="0.2">
      <c r="B5" s="45"/>
      <c r="C5" s="45"/>
      <c r="D5" s="45"/>
      <c r="E5" s="45"/>
    </row>
    <row r="6" spans="2:11" x14ac:dyDescent="0.2">
      <c r="B6" s="45"/>
      <c r="C6" s="45"/>
      <c r="D6" s="45"/>
      <c r="E6" s="45"/>
    </row>
    <row r="7" spans="2:11" x14ac:dyDescent="0.2">
      <c r="B7" s="168" t="s">
        <v>65</v>
      </c>
      <c r="C7" s="168"/>
      <c r="D7" s="168"/>
      <c r="E7" s="168"/>
      <c r="F7" s="168"/>
      <c r="G7" s="49"/>
    </row>
    <row r="8" spans="2:11" x14ac:dyDescent="0.2">
      <c r="B8" s="168" t="s">
        <v>66</v>
      </c>
      <c r="C8" s="168"/>
      <c r="D8" s="168"/>
      <c r="E8" s="168"/>
      <c r="F8" s="168"/>
      <c r="G8" s="49"/>
      <c r="H8" s="46" t="s">
        <v>14</v>
      </c>
    </row>
    <row r="9" spans="2:11" x14ac:dyDescent="0.2">
      <c r="B9" s="201"/>
      <c r="C9" s="138"/>
      <c r="D9" s="138"/>
      <c r="E9" s="138"/>
      <c r="F9" s="138"/>
      <c r="G9" s="140"/>
    </row>
    <row r="10" spans="2:11" ht="24.95" customHeight="1" x14ac:dyDescent="0.2">
      <c r="B10" s="169"/>
      <c r="C10" s="170" t="s">
        <v>57</v>
      </c>
      <c r="D10" s="171"/>
      <c r="E10" s="171"/>
      <c r="F10" s="202"/>
      <c r="G10" s="49"/>
      <c r="H10" s="46" t="s">
        <v>14</v>
      </c>
    </row>
    <row r="11" spans="2:11" ht="45" customHeight="1" x14ac:dyDescent="0.2">
      <c r="B11" s="173" t="s">
        <v>1</v>
      </c>
      <c r="C11" s="177" t="s">
        <v>67</v>
      </c>
      <c r="D11" s="175" t="s">
        <v>59</v>
      </c>
      <c r="E11" s="175" t="s">
        <v>68</v>
      </c>
      <c r="F11" s="174" t="s">
        <v>69</v>
      </c>
      <c r="G11" s="54"/>
      <c r="H11" s="54"/>
      <c r="I11" s="54"/>
      <c r="J11" s="54"/>
      <c r="K11" s="203"/>
    </row>
    <row r="12" spans="2:11" ht="23.1" customHeight="1" x14ac:dyDescent="0.2">
      <c r="B12" s="178" t="s">
        <v>4</v>
      </c>
      <c r="C12" s="179">
        <f>12+30+11</f>
        <v>53</v>
      </c>
      <c r="D12" s="181">
        <f>106.5+218.73+119.13</f>
        <v>444.36</v>
      </c>
      <c r="E12" s="181">
        <f>22125.48+43280.4+20523</f>
        <v>85928.88</v>
      </c>
      <c r="F12" s="181">
        <f>23322.09+45495.61+21595.16</f>
        <v>90412.86</v>
      </c>
      <c r="I12" s="81"/>
      <c r="J12" s="185"/>
      <c r="K12" s="186"/>
    </row>
    <row r="13" spans="2:11" ht="23.1" customHeight="1" x14ac:dyDescent="0.2">
      <c r="B13" s="178" t="s">
        <v>6</v>
      </c>
      <c r="C13" s="179">
        <f>11+6+21+6</f>
        <v>44</v>
      </c>
      <c r="D13" s="181">
        <f>63.86+30.34+159.2+58.65</f>
        <v>312.04999999999995</v>
      </c>
      <c r="E13" s="181">
        <f>12504.6+5982.4+30979.8+16449.62</f>
        <v>65916.42</v>
      </c>
      <c r="F13" s="181">
        <f>13079.03+6255.39+32412.27+17655.65</f>
        <v>69402.34</v>
      </c>
      <c r="G13" s="182" t="s">
        <v>14</v>
      </c>
      <c r="H13" s="81"/>
      <c r="I13" s="81"/>
      <c r="J13" s="185"/>
      <c r="K13" s="186"/>
    </row>
    <row r="14" spans="2:11" ht="23.1" customHeight="1" x14ac:dyDescent="0.2">
      <c r="B14" s="178" t="s">
        <v>7</v>
      </c>
      <c r="C14" s="179">
        <f>7+8+22+7+6</f>
        <v>50</v>
      </c>
      <c r="D14" s="181">
        <f>47.32+33.53+139+36.18+36.43</f>
        <v>292.45999999999998</v>
      </c>
      <c r="E14" s="181">
        <f>9241.2+7042.6+26610.6+7066.8+8108.4</f>
        <v>58069.600000000006</v>
      </c>
      <c r="F14" s="181">
        <f>9666.98+7395.05+27861.06+7392.4+8535.01</f>
        <v>60850.5</v>
      </c>
      <c r="G14" s="182" t="s">
        <v>14</v>
      </c>
      <c r="H14" s="81"/>
      <c r="I14" s="81"/>
      <c r="J14" s="185"/>
      <c r="K14" s="186"/>
    </row>
    <row r="15" spans="2:11" ht="23.1" customHeight="1" x14ac:dyDescent="0.2">
      <c r="B15" s="178" t="s">
        <v>8</v>
      </c>
      <c r="C15" s="179">
        <f>13+14+9</f>
        <v>36</v>
      </c>
      <c r="D15" s="181">
        <f>41.79+97.29+84.74</f>
        <v>223.82</v>
      </c>
      <c r="E15" s="181">
        <f>12159+18456+16765.8</f>
        <v>47380.800000000003</v>
      </c>
      <c r="F15" s="181">
        <f>17629.56+19331.3+13101.08</f>
        <v>50061.94</v>
      </c>
      <c r="G15" s="182"/>
      <c r="H15" s="81"/>
      <c r="I15" s="81"/>
      <c r="J15" s="185"/>
      <c r="K15" s="186"/>
    </row>
    <row r="16" spans="2:11" ht="23.1" customHeight="1" x14ac:dyDescent="0.2">
      <c r="B16" s="178" t="s">
        <v>9</v>
      </c>
      <c r="C16" s="179">
        <f>6+30+8+7+1</f>
        <v>52</v>
      </c>
      <c r="D16" s="181">
        <f>8.47+44.03+48.14+179.56+28.25</f>
        <v>308.45</v>
      </c>
      <c r="E16" s="181">
        <f>5431.8+34090.2+8661.6+8131.2+1629.6</f>
        <v>57944.399999999994</v>
      </c>
      <c r="F16" s="181">
        <f>1705.82+8527.41+9094.73+35820.51+5686.05</f>
        <v>60834.520000000004</v>
      </c>
      <c r="G16" s="182"/>
      <c r="H16" s="81"/>
      <c r="I16" s="81"/>
      <c r="J16" s="81"/>
    </row>
    <row r="17" spans="1:10" ht="23.1" customHeight="1" x14ac:dyDescent="0.2">
      <c r="B17" s="178" t="s">
        <v>10</v>
      </c>
      <c r="C17" s="179">
        <v>49</v>
      </c>
      <c r="D17" s="183">
        <v>281.32</v>
      </c>
      <c r="E17" s="183">
        <v>57865.8</v>
      </c>
      <c r="F17" s="181">
        <v>60861.66</v>
      </c>
      <c r="G17" s="182"/>
      <c r="H17" s="81"/>
      <c r="I17" s="81"/>
      <c r="J17" s="81"/>
    </row>
    <row r="18" spans="1:10" ht="23.1" customHeight="1" x14ac:dyDescent="0.25">
      <c r="B18" s="178" t="s">
        <v>70</v>
      </c>
      <c r="C18" s="179">
        <f>9+11+27+10</f>
        <v>57</v>
      </c>
      <c r="D18" s="183">
        <f>56.94+66.77+203.1+63.03</f>
        <v>389.84000000000003</v>
      </c>
      <c r="E18" s="183">
        <f>16779.6+40384.2+12475.2+10859.4</f>
        <v>80498.399999999994</v>
      </c>
      <c r="F18" s="181">
        <f>11371.66+13076.11+42654.08+18222.71</f>
        <v>85324.56</v>
      </c>
      <c r="G18" s="204"/>
      <c r="H18" s="186"/>
      <c r="I18" s="81"/>
      <c r="J18" s="81"/>
    </row>
    <row r="19" spans="1:10" ht="23.1" customHeight="1" x14ac:dyDescent="0.2">
      <c r="B19" s="178" t="s">
        <v>12</v>
      </c>
      <c r="C19" s="179">
        <f>5+11+23+5</f>
        <v>44</v>
      </c>
      <c r="D19" s="181">
        <f>49.65+142.11+58.69+19.88</f>
        <v>270.33000000000004</v>
      </c>
      <c r="E19" s="181">
        <f>5278.2+13023.8+28663.8+14234.4</f>
        <v>61200.200000000004</v>
      </c>
      <c r="F19" s="181">
        <f>15378.92+30143.65+13655.62+5694.41</f>
        <v>64872.600000000006</v>
      </c>
      <c r="G19" s="182"/>
      <c r="H19" s="81"/>
      <c r="I19" s="81"/>
      <c r="J19" s="81"/>
    </row>
    <row r="20" spans="1:10" ht="23.1" customHeight="1" x14ac:dyDescent="0.2">
      <c r="B20" s="178" t="s">
        <v>15</v>
      </c>
      <c r="C20" s="179">
        <v>64</v>
      </c>
      <c r="D20" s="205">
        <v>411.75</v>
      </c>
      <c r="E20" s="205">
        <v>84272.4</v>
      </c>
      <c r="F20" s="181">
        <v>88731.27</v>
      </c>
      <c r="G20" s="182"/>
      <c r="H20" s="81"/>
      <c r="I20" s="188" t="s">
        <v>14</v>
      </c>
      <c r="J20" s="81"/>
    </row>
    <row r="21" spans="1:10" ht="23.1" customHeight="1" x14ac:dyDescent="0.2">
      <c r="B21" s="178" t="s">
        <v>17</v>
      </c>
      <c r="C21" s="179">
        <v>60</v>
      </c>
      <c r="D21" s="181">
        <v>402.83</v>
      </c>
      <c r="E21" s="181">
        <v>95725.8</v>
      </c>
      <c r="F21" s="181">
        <v>101882.97</v>
      </c>
      <c r="G21" s="182"/>
      <c r="H21" s="81"/>
      <c r="I21" s="188"/>
      <c r="J21" s="81"/>
    </row>
    <row r="22" spans="1:10" ht="23.1" customHeight="1" x14ac:dyDescent="0.2">
      <c r="B22" s="178" t="s">
        <v>18</v>
      </c>
      <c r="C22" s="179">
        <f>3+8+30+28+3</f>
        <v>72</v>
      </c>
      <c r="D22" s="181">
        <f>14.75+166.93+234.18+87.98+5.51</f>
        <v>509.35</v>
      </c>
      <c r="E22" s="181">
        <f>6781.8+14548.8+47246.28+34890+2709.6</f>
        <v>106176.48000000001</v>
      </c>
      <c r="F22" s="181">
        <f>7423.07+15340.6+50051.58+36975.96+2842.4</f>
        <v>112633.60999999999</v>
      </c>
      <c r="G22" s="182"/>
      <c r="H22" s="81"/>
      <c r="I22" s="188" t="s">
        <v>14</v>
      </c>
      <c r="J22" s="81"/>
    </row>
    <row r="23" spans="1:10" ht="23.1" customHeight="1" x14ac:dyDescent="0.2">
      <c r="B23" s="178" t="s">
        <v>19</v>
      </c>
      <c r="C23" s="179">
        <f>16+26+17</f>
        <v>59</v>
      </c>
      <c r="D23" s="183">
        <f>106.62+183.18+104.18</f>
        <v>393.98</v>
      </c>
      <c r="E23" s="183">
        <f>18362.4+35691+20569.2</f>
        <v>74622.600000000006</v>
      </c>
      <c r="F23" s="183">
        <f>21610.15+37531.13+19321.98</f>
        <v>78463.259999999995</v>
      </c>
      <c r="G23" s="182"/>
      <c r="H23" s="81"/>
      <c r="I23" s="188"/>
      <c r="J23" s="81"/>
    </row>
    <row r="24" spans="1:10" ht="24.95" customHeight="1" x14ac:dyDescent="0.2">
      <c r="B24" s="189" t="s">
        <v>0</v>
      </c>
      <c r="C24" s="190">
        <f>SUM(C12:C23)</f>
        <v>640</v>
      </c>
      <c r="D24" s="191">
        <f t="shared" ref="D24:F24" si="0">SUM(D12:D23)</f>
        <v>4240.5399999999991</v>
      </c>
      <c r="E24" s="191">
        <f t="shared" si="0"/>
        <v>875601.77999999991</v>
      </c>
      <c r="F24" s="191">
        <f t="shared" si="0"/>
        <v>924332.09000000008</v>
      </c>
      <c r="G24" s="193"/>
      <c r="H24" s="193" t="s">
        <v>14</v>
      </c>
      <c r="I24" s="193"/>
      <c r="J24" s="193"/>
    </row>
    <row r="25" spans="1:10" ht="12" customHeight="1" x14ac:dyDescent="0.2">
      <c r="B25" s="194"/>
      <c r="C25" s="49"/>
      <c r="D25" s="49"/>
      <c r="E25" s="49"/>
      <c r="F25" s="139" t="s">
        <v>27</v>
      </c>
      <c r="G25" s="49"/>
    </row>
    <row r="26" spans="1:10" ht="12" customHeight="1" x14ac:dyDescent="0.2">
      <c r="B26" s="206"/>
      <c r="C26" s="49"/>
      <c r="D26" s="49"/>
      <c r="E26" s="49"/>
      <c r="F26" s="139"/>
      <c r="G26" s="49"/>
    </row>
    <row r="27" spans="1:10" ht="18" x14ac:dyDescent="0.25">
      <c r="A27" s="207"/>
      <c r="B27" s="140"/>
      <c r="C27" s="140"/>
      <c r="D27" s="140"/>
      <c r="E27" s="140"/>
      <c r="F27" s="208"/>
      <c r="G27" s="208"/>
      <c r="H27" s="208"/>
    </row>
    <row r="28" spans="1:10" x14ac:dyDescent="0.2">
      <c r="A28" s="140"/>
      <c r="F28" s="140"/>
      <c r="G28" s="140"/>
      <c r="H28" s="140" t="s">
        <v>14</v>
      </c>
    </row>
    <row r="29" spans="1:10" x14ac:dyDescent="0.2">
      <c r="C29" s="49"/>
      <c r="D29" s="49"/>
      <c r="E29" s="49"/>
      <c r="G29" s="49"/>
    </row>
    <row r="32" spans="1:10" x14ac:dyDescent="0.2">
      <c r="A32" s="49" t="s">
        <v>49</v>
      </c>
      <c r="D32" s="49" t="s">
        <v>71</v>
      </c>
    </row>
    <row r="33" spans="1:8" x14ac:dyDescent="0.2">
      <c r="A33" s="49" t="s">
        <v>72</v>
      </c>
      <c r="B33" s="199"/>
      <c r="D33" s="49"/>
      <c r="E33" s="49" t="s">
        <v>73</v>
      </c>
      <c r="F33" s="49"/>
    </row>
    <row r="34" spans="1:8" x14ac:dyDescent="0.2">
      <c r="A34" s="138" t="s">
        <v>74</v>
      </c>
      <c r="B34" s="49"/>
      <c r="D34" s="49"/>
      <c r="E34" s="49" t="s">
        <v>75</v>
      </c>
      <c r="F34" s="49"/>
      <c r="H34" s="197"/>
    </row>
    <row r="35" spans="1:8" x14ac:dyDescent="0.2">
      <c r="A35" s="143"/>
      <c r="B35" s="143"/>
      <c r="C35" s="143"/>
      <c r="F35" s="49"/>
    </row>
    <row r="36" spans="1:8" x14ac:dyDescent="0.2">
      <c r="B36" s="49"/>
      <c r="C36" s="49"/>
      <c r="D36" s="49"/>
      <c r="E36" s="49"/>
      <c r="F36" s="49"/>
      <c r="G36" s="49"/>
    </row>
    <row r="37" spans="1:8" x14ac:dyDescent="0.2">
      <c r="B37" s="49"/>
      <c r="F37" s="49"/>
      <c r="G37" s="49"/>
    </row>
    <row r="38" spans="1:8" x14ac:dyDescent="0.2">
      <c r="B38" s="49"/>
      <c r="F38" s="49"/>
      <c r="G38" s="49"/>
    </row>
    <row r="39" spans="1:8" x14ac:dyDescent="0.2">
      <c r="B39" s="49"/>
      <c r="F39" s="49"/>
      <c r="G39" s="49"/>
    </row>
    <row r="40" spans="1:8" x14ac:dyDescent="0.2">
      <c r="B40" s="49"/>
      <c r="C40" s="49"/>
      <c r="D40" s="49"/>
      <c r="E40" s="49"/>
      <c r="F40" s="49"/>
      <c r="G40" s="49"/>
    </row>
    <row r="41" spans="1:8" x14ac:dyDescent="0.2">
      <c r="B41" s="49"/>
      <c r="C41" s="49"/>
      <c r="D41" s="49"/>
      <c r="E41" s="49"/>
      <c r="F41" s="49"/>
      <c r="G41" s="49"/>
    </row>
    <row r="42" spans="1:8" x14ac:dyDescent="0.2">
      <c r="B42" s="49"/>
      <c r="C42" s="49"/>
      <c r="D42" s="49"/>
      <c r="E42" s="49"/>
      <c r="F42" s="49"/>
      <c r="G42" s="49"/>
    </row>
    <row r="43" spans="1:8" x14ac:dyDescent="0.2">
      <c r="B43" s="49"/>
      <c r="C43" s="49"/>
      <c r="D43" s="49"/>
      <c r="E43" s="49"/>
      <c r="F43" s="49"/>
      <c r="G43" s="49"/>
    </row>
    <row r="44" spans="1:8" x14ac:dyDescent="0.2">
      <c r="B44" s="49"/>
      <c r="C44" s="49"/>
      <c r="D44" s="49"/>
      <c r="E44" s="49"/>
      <c r="F44" s="49"/>
      <c r="G44" s="49"/>
    </row>
  </sheetData>
  <mergeCells count="3">
    <mergeCell ref="B7:F7"/>
    <mergeCell ref="B8:F8"/>
    <mergeCell ref="C10:F10"/>
  </mergeCells>
  <printOptions verticalCentered="1"/>
  <pageMargins left="1.21" right="0.78740157480314965" top="0.78740157480314965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FALLECIDOS POR SEXO 2017 </vt:lpstr>
      <vt:lpstr>RECLAMOS 2017</vt:lpstr>
      <vt:lpstr>VALORES DE RESCATE PAGADOS 2017</vt:lpstr>
      <vt:lpstr>PAGO DE S.V.D. VENC POLIZA 2017</vt:lpstr>
      <vt:lpstr>'RECLAMOS 2017'!Área_de_impresión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2018-01-08T18:31:12Z</cp:lastPrinted>
  <dcterms:created xsi:type="dcterms:W3CDTF">2002-04-29T19:59:45Z</dcterms:created>
  <dcterms:modified xsi:type="dcterms:W3CDTF">2018-01-24T16:45:14Z</dcterms:modified>
</cp:coreProperties>
</file>