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7\1er trimestre 2017\"/>
    </mc:Choice>
  </mc:AlternateContent>
  <bookViews>
    <workbookView xWindow="0" yWindow="0" windowWidth="14370" windowHeight="7515" tabRatio="601"/>
  </bookViews>
  <sheets>
    <sheet name="FALLECIDOS POR TIPO DE SEGURO" sheetId="1" r:id="rId1"/>
    <sheet name="FALLECIDOS POR SEXO 2017 " sheetId="3" r:id="rId2"/>
    <sheet name="SEGUROS PAGADOS AÑO 2017" sheetId="4" r:id="rId3"/>
    <sheet name="VALORES DE RESCATE PAGADOS 2017" sheetId="5" r:id="rId4"/>
    <sheet name="PAGO DE S.V.D. VENC POLIZA 2017" sheetId="6" r:id="rId5"/>
    <sheet name="Hoja1" sheetId="2" r:id="rId6"/>
  </sheets>
  <definedNames>
    <definedName name="_xlnm.Print_Area" localSheetId="0">'FALLECIDOS POR TIPO DE SEGURO'!$1:$1048576</definedName>
  </definedNames>
  <calcPr calcId="152511"/>
</workbook>
</file>

<file path=xl/calcChain.xml><?xml version="1.0" encoding="utf-8"?>
<calcChain xmlns="http://schemas.openxmlformats.org/spreadsheetml/2006/main">
  <c r="F14" i="6" l="1"/>
  <c r="E14" i="6"/>
  <c r="D14" i="6"/>
  <c r="C14" i="6"/>
  <c r="F13" i="6"/>
  <c r="E13" i="6"/>
  <c r="D13" i="6"/>
  <c r="C13" i="6"/>
  <c r="F12" i="6"/>
  <c r="F24" i="6" s="1"/>
  <c r="E12" i="6"/>
  <c r="E24" i="6" s="1"/>
  <c r="D12" i="6"/>
  <c r="D24" i="6" s="1"/>
  <c r="C12" i="6"/>
  <c r="C24" i="6" s="1"/>
  <c r="F12" i="5" l="1"/>
  <c r="E12" i="5"/>
  <c r="D12" i="5"/>
  <c r="C12" i="5"/>
  <c r="F11" i="5"/>
  <c r="E11" i="5"/>
  <c r="D11" i="5"/>
  <c r="C11" i="5"/>
  <c r="F10" i="5"/>
  <c r="F22" i="5" s="1"/>
  <c r="E10" i="5"/>
  <c r="E22" i="5" s="1"/>
  <c r="D10" i="5"/>
  <c r="D22" i="5" s="1"/>
  <c r="C10" i="5"/>
  <c r="C22" i="5" s="1"/>
  <c r="L19" i="4" l="1"/>
  <c r="H19" i="4"/>
  <c r="P18" i="4"/>
  <c r="P20" i="4" s="1"/>
  <c r="O18" i="4"/>
  <c r="O20" i="4" s="1"/>
  <c r="N18" i="4"/>
  <c r="N20" i="4" s="1"/>
  <c r="K18" i="4"/>
  <c r="K20" i="4" s="1"/>
  <c r="J18" i="4"/>
  <c r="J20" i="4" s="1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M8" i="4"/>
  <c r="Q8" i="4" s="1"/>
  <c r="L8" i="4"/>
  <c r="I8" i="4"/>
  <c r="R8" i="4" s="1"/>
  <c r="H8" i="4"/>
  <c r="G8" i="4"/>
  <c r="F8" i="4"/>
  <c r="E8" i="4"/>
  <c r="D8" i="4"/>
  <c r="C8" i="4"/>
  <c r="B8" i="4"/>
  <c r="B18" i="4" s="1"/>
  <c r="R7" i="4"/>
  <c r="M7" i="4"/>
  <c r="Q7" i="4" s="1"/>
  <c r="L7" i="4"/>
  <c r="H7" i="4"/>
  <c r="G7" i="4"/>
  <c r="F7" i="4"/>
  <c r="E7" i="4"/>
  <c r="D7" i="4"/>
  <c r="C7" i="4"/>
  <c r="M6" i="4"/>
  <c r="Q6" i="4" s="1"/>
  <c r="L6" i="4"/>
  <c r="L18" i="4" s="1"/>
  <c r="I6" i="4"/>
  <c r="I18" i="4" s="1"/>
  <c r="H6" i="4"/>
  <c r="H18" i="4" s="1"/>
  <c r="G6" i="4"/>
  <c r="G18" i="4" s="1"/>
  <c r="G20" i="4" s="1"/>
  <c r="F6" i="4"/>
  <c r="F18" i="4" s="1"/>
  <c r="F20" i="4" s="1"/>
  <c r="E6" i="4"/>
  <c r="E18" i="4" s="1"/>
  <c r="E20" i="4" s="1"/>
  <c r="D6" i="4"/>
  <c r="C6" i="4"/>
  <c r="C18" i="4" s="1"/>
  <c r="C20" i="4" s="1"/>
  <c r="H20" i="4" l="1"/>
  <c r="R18" i="4"/>
  <c r="I20" i="4"/>
  <c r="R20" i="4" s="1"/>
  <c r="Q18" i="4"/>
  <c r="B20" i="4"/>
  <c r="D18" i="4"/>
  <c r="D20" i="4" s="1"/>
  <c r="L20" i="4"/>
  <c r="R6" i="4"/>
  <c r="M18" i="4"/>
  <c r="M20" i="4" s="1"/>
  <c r="Q19" i="4"/>
  <c r="Q20" i="4" l="1"/>
  <c r="C23" i="3" l="1"/>
  <c r="D13" i="3"/>
  <c r="E13" i="3" s="1"/>
  <c r="E12" i="3"/>
  <c r="E11" i="3"/>
  <c r="E23" i="3" s="1"/>
  <c r="D11" i="3"/>
  <c r="D23" i="3" s="1"/>
  <c r="O21" i="1" l="1"/>
  <c r="O20" i="1"/>
  <c r="O19" i="1"/>
  <c r="O18" i="1"/>
  <c r="O17" i="1"/>
  <c r="O16" i="1"/>
  <c r="O15" i="1"/>
  <c r="O14" i="1"/>
  <c r="O13" i="1"/>
  <c r="O12" i="1"/>
  <c r="O11" i="1"/>
  <c r="N21" i="1" l="1"/>
  <c r="N20" i="1"/>
  <c r="N19" i="1"/>
  <c r="N18" i="1"/>
  <c r="N17" i="1"/>
  <c r="N16" i="1"/>
  <c r="N15" i="1"/>
  <c r="N14" i="1"/>
  <c r="N13" i="1"/>
  <c r="N12" i="1"/>
  <c r="N11" i="1"/>
  <c r="O10" i="1" l="1"/>
  <c r="N10" i="1"/>
  <c r="H21" i="1"/>
  <c r="H20" i="1"/>
  <c r="H19" i="1"/>
  <c r="H18" i="1"/>
  <c r="H17" i="1"/>
  <c r="H16" i="1"/>
  <c r="H15" i="1"/>
  <c r="H14" i="1"/>
  <c r="H13" i="1"/>
  <c r="H12" i="1"/>
  <c r="H11" i="1"/>
  <c r="H10" i="1"/>
  <c r="P21" i="1" l="1"/>
  <c r="P20" i="1"/>
  <c r="P19" i="1"/>
  <c r="P18" i="1"/>
  <c r="P17" i="1"/>
  <c r="P16" i="1"/>
  <c r="M22" i="1"/>
  <c r="L22" i="1"/>
  <c r="K22" i="1"/>
  <c r="J22" i="1"/>
  <c r="I22" i="1"/>
  <c r="G22" i="1"/>
  <c r="F22" i="1"/>
  <c r="E22" i="1"/>
  <c r="D22" i="1"/>
  <c r="C22" i="1"/>
  <c r="P15" i="1"/>
  <c r="P14" i="1"/>
  <c r="P13" i="1"/>
  <c r="P12" i="1"/>
  <c r="H22" i="1"/>
  <c r="P11" i="1"/>
  <c r="P10" i="1"/>
  <c r="P22" i="1" l="1"/>
  <c r="N22" i="1"/>
  <c r="O22" i="1"/>
</calcChain>
</file>

<file path=xl/sharedStrings.xml><?xml version="1.0" encoding="utf-8"?>
<sst xmlns="http://schemas.openxmlformats.org/spreadsheetml/2006/main" count="197" uniqueCount="120">
  <si>
    <t>MESES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</si>
  <si>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</si>
  <si>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</si>
  <si>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</si>
  <si>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</si>
  <si>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</si>
  <si>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</si>
  <si>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</si>
  <si>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</si>
  <si>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</si>
  <si>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</si>
  <si>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>OPCIONAL</t>
  </si>
  <si>
    <t>DOTAL</t>
  </si>
  <si>
    <t>SEPELIO</t>
  </si>
  <si>
    <t xml:space="preserve"> </t>
  </si>
  <si>
    <t>OPCIONAL,  DOTAL Y SEGURO POR SEPELIO.</t>
  </si>
  <si>
    <t>TOTAL</t>
  </si>
  <si>
    <t>GENERAL SEGUROS RECLAMADOS</t>
  </si>
  <si>
    <t xml:space="preserve">TOTAL </t>
  </si>
  <si>
    <t xml:space="preserve"> GENERAL FALLECIDOS</t>
  </si>
  <si>
    <t>SEGUROS RECLAMADOS MUJERES</t>
  </si>
  <si>
    <t>SEPTIEM</t>
  </si>
  <si>
    <t>OCTUBRE</t>
  </si>
  <si>
    <t>HOMBRES FALLECIDOS</t>
  </si>
  <si>
    <t>MUJERES FALLECIDAS</t>
  </si>
  <si>
    <t>NOVIEM</t>
  </si>
  <si>
    <t>DICIEM</t>
  </si>
  <si>
    <t>Elaboró:</t>
  </si>
  <si>
    <t xml:space="preserve">         TIPOS DE SEGUROS RECLAMADOS</t>
  </si>
  <si>
    <t xml:space="preserve">        TIPOS DE SEGUROS RECLAMADOS</t>
  </si>
  <si>
    <t>Vo.Bo.</t>
  </si>
  <si>
    <t>ASEGURADOS REPORTADOS FALLECIDOS EN SEGUROS DE VIDA BÁSICO,</t>
  </si>
  <si>
    <t>TAMBIÉN SEGUROS RECLAMADOS POR TIPO DE SEGURO</t>
  </si>
  <si>
    <t xml:space="preserve">           Dina Lariza Rivera Menjívar</t>
  </si>
  <si>
    <t>SEGUROS RECLAMADOS HOMBRES</t>
  </si>
  <si>
    <t>BÁSICO</t>
  </si>
  <si>
    <t xml:space="preserve">              Encargada de Reclamos</t>
  </si>
  <si>
    <t xml:space="preserve">               Jefa Unidad de Seguros</t>
  </si>
  <si>
    <t xml:space="preserve">          Silvia Elena Henríquez Campos</t>
  </si>
  <si>
    <t>DEL 01 DE ENERO AL 31 DE MARZO DEL AÑO 2017</t>
  </si>
  <si>
    <t>San Salvador, 04 de abril de 2017</t>
  </si>
  <si>
    <t>ASEGURADOS REPORTADOS FALLECIDOS EN SEGURO</t>
  </si>
  <si>
    <t>DE VIDA BÁSICO, OPCIONAL, DOTAL Y SEGURO POR SEPELIO</t>
  </si>
  <si>
    <t>DEL 1 DE ENERO AL 31 DE MARZO AÑO 2017</t>
  </si>
  <si>
    <t>HOMBRES</t>
  </si>
  <si>
    <t>MUJERES</t>
  </si>
  <si>
    <t>SEPTIEMBRE</t>
  </si>
  <si>
    <t>NOVIEMBRE</t>
  </si>
  <si>
    <t>DICIEMBRE</t>
  </si>
  <si>
    <t>San Salvador,  04 de abril de 2017</t>
  </si>
  <si>
    <t xml:space="preserve">              Elaboró:</t>
  </si>
  <si>
    <t xml:space="preserve">           Vo.Bo.</t>
  </si>
  <si>
    <t xml:space="preserve">                       Silvia Elena Henríquez Campos</t>
  </si>
  <si>
    <t xml:space="preserve">                      Dina Lariza Rivera Menjívar</t>
  </si>
  <si>
    <t xml:space="preserve">  Colaborador de Reclamos</t>
  </si>
  <si>
    <t xml:space="preserve">                      Jefa Unidad de Seguros</t>
  </si>
  <si>
    <t>RESUMEN DE SEGUROS DE VIDA APROBADOS POR EL CONSEJO DIRECTIVO</t>
  </si>
  <si>
    <t>PAGADOS POR FALLECIMIENTOS DEL 01 DE ENERO AL 31 DE MARZO DEL AÑO 2017</t>
  </si>
  <si>
    <t xml:space="preserve">MES   </t>
  </si>
  <si>
    <t>ASEGURADOS FALLECIDOS DEL AÑO 2017 DE QUIENES HAN RECLAMADO PAGOS</t>
  </si>
  <si>
    <t>CASOS DE SEGUROS PEND.DE PAGO DE OTROS AÑOS, PAGADOS EN EL 2017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</si>
  <si>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</si>
  <si>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</si>
  <si>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</si>
  <si>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</si>
  <si>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</si>
  <si>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</si>
  <si>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</si>
  <si>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</si>
  <si>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</si>
  <si>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</si>
  <si>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</si>
  <si>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</si>
  <si>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 xml:space="preserve">AL PAGAR INCAPACIDAD TOTAL Y PERMANENTE, MONTOS PAGADOS POR LOS ASEGURADOS A TRAVÉS DE LAS CUOTAS MENSUALES EN  EL SVO </t>
  </si>
  <si>
    <t>TOTAL GENERAL PAGADO EN SEGUROS</t>
  </si>
  <si>
    <t>TOTAL DE APORTES DE CUOTAS</t>
  </si>
  <si>
    <t>Ene.</t>
  </si>
  <si>
    <t xml:space="preserve">           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</si>
  <si>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</si>
  <si>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</si>
  <si>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</si>
  <si>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</si>
  <si>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</si>
  <si>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</si>
  <si>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</si>
  <si>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</si>
  <si>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</si>
  <si>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</si>
  <si>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</si>
  <si>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CUOTAS RETENI-DAS</t>
  </si>
  <si>
    <t>TOTAL MAS CUOTAS</t>
  </si>
  <si>
    <t xml:space="preserve">          San Salvador, 4 de abril de 2017</t>
  </si>
  <si>
    <t xml:space="preserve">           Silvia Elena Henríquez Campos</t>
  </si>
  <si>
    <t xml:space="preserve">         Dina Lariza Rivera Menjívar</t>
  </si>
  <si>
    <t xml:space="preserve">               Encargada de  Reclamos</t>
  </si>
  <si>
    <t xml:space="preserve">            Jefa Unidad de Seguros</t>
  </si>
  <si>
    <t xml:space="preserve">RESUMEN SOBRE VALORES DE RESCATE </t>
  </si>
  <si>
    <t>DE SEGURO DE VIDA DOTAL PAGADOS AÑO 2017</t>
  </si>
  <si>
    <t>DEL 01 DE ENERO AL 31 DE MARZO AÑO 2017</t>
  </si>
  <si>
    <t>Nº DE VALORES DE RESCATE RECLAMADOS</t>
  </si>
  <si>
    <t>RENTA RETENIDA 10%</t>
  </si>
  <si>
    <t>VALORES PAGADOS POR LOS ASEGURADOS</t>
  </si>
  <si>
    <t>CANTIDAD PAGADA</t>
  </si>
  <si>
    <t xml:space="preserve">          </t>
  </si>
  <si>
    <t>San Salvador, 04 de abirl de 2017</t>
  </si>
  <si>
    <t xml:space="preserve">        Dina Lariza Rivera Menjívar</t>
  </si>
  <si>
    <t xml:space="preserve">             Colaborador de Reclamos</t>
  </si>
  <si>
    <t xml:space="preserve">       Jefa Unidad de Seguros</t>
  </si>
  <si>
    <t xml:space="preserve">RESUMEN MENSUAL SOBRE PAGO DE SEGURO  </t>
  </si>
  <si>
    <t>DE VIDA DOTAL POR VENCIMIENTO DE PÓLIZA  AÑO 2017</t>
  </si>
  <si>
    <t>NUMERO DE SEGUROS RECLAMADOS</t>
  </si>
  <si>
    <t>VALORES PAGADOS POR EL ASEGURADO</t>
  </si>
  <si>
    <t>CANTIDAD LIQUIDA PAGADA</t>
  </si>
  <si>
    <t xml:space="preserve">JULIO  </t>
  </si>
  <si>
    <t>San Salvador, 04 de abril  de 2017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</si>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</sst>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4" fillId="0" borderId="15" xfId="0" applyNumberFormat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7" fontId="18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7" fontId="14" fillId="0" borderId="29" xfId="0" applyNumberFormat="1" applyFont="1" applyBorder="1" applyAlignment="1">
      <alignment horizontal="left"/>
    </xf>
    <xf numFmtId="0" fontId="16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17" fontId="14" fillId="0" borderId="37" xfId="0" applyNumberFormat="1" applyFont="1" applyBorder="1" applyAlignment="1">
      <alignment horizontal="left"/>
    </xf>
    <xf numFmtId="0" fontId="16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17" fontId="14" fillId="0" borderId="42" xfId="0" applyNumberFormat="1" applyFont="1" applyBorder="1" applyAlignment="1">
      <alignment horizontal="left"/>
    </xf>
    <xf numFmtId="0" fontId="16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17" fontId="14" fillId="0" borderId="47" xfId="0" applyNumberFormat="1" applyFont="1" applyBorder="1" applyAlignment="1">
      <alignment horizontal="left"/>
    </xf>
    <xf numFmtId="0" fontId="16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13" fillId="0" borderId="0" xfId="0" applyFont="1" applyBorder="1"/>
    <xf numFmtId="0" fontId="1" fillId="0" borderId="0" xfId="0" applyFont="1"/>
    <xf numFmtId="0" fontId="15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" fillId="0" borderId="0" xfId="0" applyFont="1" applyAlignment="1"/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6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17" fontId="25" fillId="0" borderId="64" xfId="0" applyNumberFormat="1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2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0" xfId="1" applyBorder="1"/>
    <xf numFmtId="0" fontId="21" fillId="0" borderId="67" xfId="1" applyFont="1" applyBorder="1" applyAlignment="1">
      <alignment horizontal="center" wrapText="1" shrinkToFit="1"/>
    </xf>
    <xf numFmtId="0" fontId="21" fillId="0" borderId="68" xfId="1" applyFont="1" applyBorder="1" applyAlignment="1">
      <alignment horizontal="center" wrapText="1" shrinkToFit="1"/>
    </xf>
    <xf numFmtId="0" fontId="12" fillId="0" borderId="69" xfId="1" applyFont="1" applyBorder="1" applyAlignment="1">
      <alignment horizontal="center" wrapText="1" shrinkToFit="1"/>
    </xf>
    <xf numFmtId="0" fontId="4" fillId="0" borderId="70" xfId="1" applyFont="1" applyBorder="1" applyAlignment="1">
      <alignment horizontal="center" wrapText="1" shrinkToFit="1"/>
    </xf>
    <xf numFmtId="0" fontId="4" fillId="0" borderId="71" xfId="1" applyFont="1" applyBorder="1" applyAlignment="1">
      <alignment horizontal="center" wrapText="1" shrinkToFit="1"/>
    </xf>
    <xf numFmtId="0" fontId="4" fillId="0" borderId="72" xfId="1" applyFont="1" applyBorder="1" applyAlignment="1">
      <alignment horizontal="center" wrapText="1" shrinkToFit="1"/>
    </xf>
    <xf numFmtId="0" fontId="12" fillId="0" borderId="73" xfId="1" applyFont="1" applyBorder="1" applyAlignment="1">
      <alignment horizontal="center" wrapText="1" shrinkToFit="1"/>
    </xf>
    <xf numFmtId="0" fontId="17" fillId="0" borderId="71" xfId="1" applyFont="1" applyBorder="1" applyAlignment="1">
      <alignment horizontal="center" wrapText="1" shrinkToFit="1"/>
    </xf>
    <xf numFmtId="0" fontId="4" fillId="0" borderId="0" xfId="1" applyFont="1" applyAlignment="1">
      <alignment horizontal="center" wrapText="1"/>
    </xf>
    <xf numFmtId="17" fontId="26" fillId="0" borderId="74" xfId="1" applyNumberFormat="1" applyFont="1" applyBorder="1" applyAlignment="1">
      <alignment horizontal="center"/>
    </xf>
    <xf numFmtId="0" fontId="26" fillId="0" borderId="75" xfId="1" applyFont="1" applyBorder="1" applyAlignment="1">
      <alignment horizontal="center"/>
    </xf>
    <xf numFmtId="165" fontId="26" fillId="0" borderId="75" xfId="2" applyFont="1" applyBorder="1" applyAlignment="1">
      <alignment horizontal="center"/>
    </xf>
    <xf numFmtId="165" fontId="26" fillId="0" borderId="76" xfId="2" applyFont="1" applyBorder="1" applyAlignment="1">
      <alignment horizontal="center"/>
    </xf>
    <xf numFmtId="165" fontId="26" fillId="0" borderId="62" xfId="2" applyFont="1" applyBorder="1" applyAlignment="1">
      <alignment horizontal="center"/>
    </xf>
    <xf numFmtId="165" fontId="26" fillId="0" borderId="77" xfId="2" applyFont="1" applyBorder="1" applyAlignment="1">
      <alignment horizontal="center"/>
    </xf>
    <xf numFmtId="165" fontId="26" fillId="0" borderId="78" xfId="2" applyFont="1" applyBorder="1" applyAlignment="1">
      <alignment horizontal="center"/>
    </xf>
    <xf numFmtId="164" fontId="1" fillId="0" borderId="0" xfId="1" applyNumberFormat="1"/>
    <xf numFmtId="17" fontId="26" fillId="0" borderId="79" xfId="1" applyNumberFormat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165" fontId="26" fillId="0" borderId="6" xfId="2" applyFont="1" applyBorder="1" applyAlignment="1">
      <alignment horizontal="center"/>
    </xf>
    <xf numFmtId="165" fontId="26" fillId="0" borderId="12" xfId="2" applyFont="1" applyBorder="1" applyAlignment="1">
      <alignment horizontal="center"/>
    </xf>
    <xf numFmtId="165" fontId="26" fillId="0" borderId="54" xfId="2" applyFont="1" applyBorder="1" applyAlignment="1">
      <alignment horizontal="center"/>
    </xf>
    <xf numFmtId="0" fontId="24" fillId="0" borderId="0" xfId="1" applyFont="1"/>
    <xf numFmtId="0" fontId="26" fillId="0" borderId="0" xfId="1" applyFont="1" applyBorder="1" applyAlignment="1">
      <alignment horizontal="center"/>
    </xf>
    <xf numFmtId="165" fontId="1" fillId="0" borderId="0" xfId="1" applyNumberFormat="1"/>
    <xf numFmtId="165" fontId="1" fillId="0" borderId="0" xfId="1" applyNumberFormat="1" applyFont="1"/>
    <xf numFmtId="17" fontId="26" fillId="0" borderId="80" xfId="1" applyNumberFormat="1" applyFont="1" applyBorder="1" applyAlignment="1">
      <alignment horizontal="center"/>
    </xf>
    <xf numFmtId="0" fontId="26" fillId="0" borderId="81" xfId="1" applyFont="1" applyBorder="1" applyAlignment="1">
      <alignment horizontal="center"/>
    </xf>
    <xf numFmtId="0" fontId="26" fillId="0" borderId="82" xfId="1" applyFont="1" applyBorder="1" applyAlignment="1">
      <alignment horizontal="center"/>
    </xf>
    <xf numFmtId="165" fontId="26" fillId="0" borderId="81" xfId="2" applyFont="1" applyBorder="1" applyAlignment="1">
      <alignment horizontal="center"/>
    </xf>
    <xf numFmtId="165" fontId="26" fillId="0" borderId="83" xfId="2" applyFont="1" applyBorder="1" applyAlignment="1">
      <alignment horizontal="center"/>
    </xf>
    <xf numFmtId="17" fontId="26" fillId="0" borderId="84" xfId="1" applyNumberFormat="1" applyFont="1" applyBorder="1" applyAlignment="1">
      <alignment horizontal="center"/>
    </xf>
    <xf numFmtId="0" fontId="26" fillId="0" borderId="85" xfId="1" applyFont="1" applyBorder="1" applyAlignment="1">
      <alignment horizontal="center"/>
    </xf>
    <xf numFmtId="0" fontId="26" fillId="0" borderId="86" xfId="1" applyFont="1" applyBorder="1" applyAlignment="1">
      <alignment horizontal="center"/>
    </xf>
    <xf numFmtId="165" fontId="26" fillId="0" borderId="86" xfId="2" applyFont="1" applyBorder="1" applyAlignment="1">
      <alignment horizontal="center"/>
    </xf>
    <xf numFmtId="17" fontId="26" fillId="0" borderId="87" xfId="1" applyNumberFormat="1" applyFont="1" applyBorder="1" applyAlignment="1">
      <alignment horizontal="center"/>
    </xf>
    <xf numFmtId="0" fontId="26" fillId="0" borderId="88" xfId="1" applyFont="1" applyBorder="1" applyAlignment="1">
      <alignment horizontal="center"/>
    </xf>
    <xf numFmtId="165" fontId="26" fillId="0" borderId="88" xfId="2" applyFont="1" applyBorder="1" applyAlignment="1">
      <alignment horizontal="center"/>
    </xf>
    <xf numFmtId="17" fontId="26" fillId="0" borderId="89" xfId="1" applyNumberFormat="1" applyFont="1" applyBorder="1" applyAlignment="1">
      <alignment horizontal="center"/>
    </xf>
    <xf numFmtId="0" fontId="26" fillId="0" borderId="90" xfId="1" applyFont="1" applyBorder="1" applyAlignment="1">
      <alignment horizontal="center"/>
    </xf>
    <xf numFmtId="165" fontId="26" fillId="0" borderId="90" xfId="2" applyFont="1" applyBorder="1" applyAlignment="1">
      <alignment horizontal="center"/>
    </xf>
    <xf numFmtId="0" fontId="17" fillId="0" borderId="91" xfId="1" applyFont="1" applyBorder="1" applyAlignment="1">
      <alignment horizontal="center"/>
    </xf>
    <xf numFmtId="0" fontId="27" fillId="0" borderId="54" xfId="1" applyFont="1" applyBorder="1" applyAlignment="1">
      <alignment horizontal="center"/>
    </xf>
    <xf numFmtId="165" fontId="27" fillId="0" borderId="54" xfId="2" applyFont="1" applyBorder="1" applyAlignment="1">
      <alignment horizontal="center"/>
    </xf>
    <xf numFmtId="165" fontId="27" fillId="0" borderId="0" xfId="2" applyFont="1" applyFill="1" applyBorder="1" applyAlignment="1">
      <alignment horizontal="center"/>
    </xf>
    <xf numFmtId="0" fontId="4" fillId="0" borderId="84" xfId="1" applyFont="1" applyBorder="1" applyAlignment="1">
      <alignment horizontal="center" wrapText="1"/>
    </xf>
    <xf numFmtId="0" fontId="27" fillId="0" borderId="62" xfId="1" applyFont="1" applyBorder="1" applyAlignment="1">
      <alignment horizontal="center"/>
    </xf>
    <xf numFmtId="165" fontId="17" fillId="0" borderId="62" xfId="2" applyFont="1" applyBorder="1" applyAlignment="1">
      <alignment horizontal="center"/>
    </xf>
    <xf numFmtId="165" fontId="17" fillId="0" borderId="92" xfId="2" applyFont="1" applyBorder="1" applyAlignment="1">
      <alignment horizontal="center"/>
    </xf>
    <xf numFmtId="165" fontId="27" fillId="0" borderId="92" xfId="2" applyFont="1" applyBorder="1" applyAlignment="1">
      <alignment horizontal="center"/>
    </xf>
    <xf numFmtId="165" fontId="27" fillId="0" borderId="93" xfId="2" applyFont="1" applyBorder="1" applyAlignment="1">
      <alignment horizontal="center"/>
    </xf>
    <xf numFmtId="0" fontId="4" fillId="0" borderId="94" xfId="1" applyFont="1" applyBorder="1" applyAlignment="1">
      <alignment horizontal="center" wrapText="1"/>
    </xf>
    <xf numFmtId="0" fontId="17" fillId="0" borderId="61" xfId="2" applyNumberFormat="1" applyFont="1" applyBorder="1" applyAlignment="1">
      <alignment horizontal="center"/>
    </xf>
    <xf numFmtId="165" fontId="17" fillId="0" borderId="61" xfId="2" applyFont="1" applyBorder="1" applyAlignment="1">
      <alignment horizontal="center"/>
    </xf>
    <xf numFmtId="165" fontId="17" fillId="0" borderId="95" xfId="2" applyFont="1" applyBorder="1" applyAlignment="1">
      <alignment horizontal="center"/>
    </xf>
    <xf numFmtId="165" fontId="26" fillId="0" borderId="96" xfId="2" applyFont="1" applyBorder="1" applyAlignment="1">
      <alignment horizontal="center"/>
    </xf>
    <xf numFmtId="0" fontId="12" fillId="0" borderId="0" xfId="1" applyFont="1"/>
    <xf numFmtId="0" fontId="17" fillId="0" borderId="0" xfId="1" applyFont="1"/>
    <xf numFmtId="0" fontId="26" fillId="0" borderId="0" xfId="1" applyFont="1"/>
    <xf numFmtId="0" fontId="28" fillId="0" borderId="0" xfId="1" applyFont="1"/>
    <xf numFmtId="164" fontId="26" fillId="0" borderId="0" xfId="3" applyNumberFormat="1" applyFont="1"/>
    <xf numFmtId="9" fontId="26" fillId="0" borderId="0" xfId="3" applyFont="1"/>
    <xf numFmtId="165" fontId="11" fillId="0" borderId="0" xfId="3" applyNumberFormat="1" applyFont="1"/>
    <xf numFmtId="164" fontId="28" fillId="0" borderId="0" xfId="1" applyNumberFormat="1" applyFont="1"/>
    <xf numFmtId="0" fontId="11" fillId="0" borderId="0" xfId="1" applyFont="1"/>
    <xf numFmtId="9" fontId="11" fillId="0" borderId="0" xfId="3" applyFont="1"/>
    <xf numFmtId="0" fontId="8" fillId="0" borderId="0" xfId="1" applyFont="1"/>
    <xf numFmtId="0" fontId="2" fillId="0" borderId="0" xfId="1" applyFont="1"/>
    <xf numFmtId="9" fontId="0" fillId="0" borderId="0" xfId="3" applyFont="1"/>
    <xf numFmtId="0" fontId="29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0" fillId="0" borderId="0" xfId="1" applyFont="1"/>
    <xf numFmtId="0" fontId="26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31" fillId="0" borderId="0" xfId="1" applyFont="1"/>
    <xf numFmtId="0" fontId="3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1" fillId="0" borderId="0" xfId="1" applyFont="1" applyBorder="1"/>
    <xf numFmtId="0" fontId="1" fillId="0" borderId="97" xfId="1" applyFont="1" applyBorder="1"/>
    <xf numFmtId="0" fontId="33" fillId="0" borderId="98" xfId="1" applyFont="1" applyBorder="1" applyAlignment="1">
      <alignment horizontal="center" wrapText="1"/>
    </xf>
    <xf numFmtId="0" fontId="33" fillId="0" borderId="99" xfId="1" applyFont="1" applyBorder="1" applyAlignment="1">
      <alignment horizontal="center" wrapText="1"/>
    </xf>
    <xf numFmtId="0" fontId="33" fillId="0" borderId="100" xfId="1" applyFont="1" applyBorder="1" applyAlignment="1">
      <alignment horizontal="center" wrapText="1"/>
    </xf>
    <xf numFmtId="0" fontId="33" fillId="0" borderId="101" xfId="1" applyFont="1" applyBorder="1" applyAlignment="1">
      <alignment horizontal="center" vertical="center" wrapText="1"/>
    </xf>
    <xf numFmtId="0" fontId="34" fillId="0" borderId="97" xfId="1" applyFont="1" applyBorder="1" applyAlignment="1">
      <alignment horizontal="center" vertical="center" wrapText="1"/>
    </xf>
    <xf numFmtId="0" fontId="33" fillId="0" borderId="102" xfId="1" applyFont="1" applyBorder="1" applyAlignment="1">
      <alignment horizontal="center" vertical="center" wrapText="1"/>
    </xf>
    <xf numFmtId="0" fontId="33" fillId="0" borderId="103" xfId="1" applyFont="1" applyBorder="1" applyAlignment="1">
      <alignment horizontal="center" vertical="center" wrapText="1"/>
    </xf>
    <xf numFmtId="0" fontId="33" fillId="0" borderId="10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7" fontId="35" fillId="0" borderId="54" xfId="1" applyNumberFormat="1" applyFont="1" applyBorder="1" applyAlignment="1">
      <alignment horizontal="left"/>
    </xf>
    <xf numFmtId="0" fontId="1" fillId="0" borderId="54" xfId="1" applyFont="1" applyBorder="1" applyAlignment="1">
      <alignment horizontal="center"/>
    </xf>
    <xf numFmtId="165" fontId="1" fillId="0" borderId="54" xfId="2" applyFont="1" applyBorder="1" applyAlignment="1">
      <alignment horizontal="center"/>
    </xf>
    <xf numFmtId="166" fontId="1" fillId="0" borderId="5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Border="1" applyAlignment="1">
      <alignment horizontal="center"/>
    </xf>
    <xf numFmtId="165" fontId="0" fillId="0" borderId="54" xfId="2" applyFont="1" applyBorder="1"/>
    <xf numFmtId="165" fontId="36" fillId="0" borderId="54" xfId="2" applyFont="1" applyBorder="1" applyProtection="1">
      <protection locked="0"/>
    </xf>
    <xf numFmtId="166" fontId="1" fillId="0" borderId="0" xfId="1" applyNumberFormat="1" applyFont="1" applyBorder="1" applyAlignment="1">
      <alignment horizontal="right"/>
    </xf>
    <xf numFmtId="166" fontId="1" fillId="0" borderId="0" xfId="1" applyNumberFormat="1" applyBorder="1" applyAlignment="1">
      <alignment horizontal="center"/>
    </xf>
    <xf numFmtId="165" fontId="12" fillId="0" borderId="0" xfId="2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2" fillId="0" borderId="54" xfId="1" applyFont="1" applyBorder="1"/>
    <xf numFmtId="0" fontId="2" fillId="0" borderId="54" xfId="1" applyFont="1" applyBorder="1" applyAlignment="1">
      <alignment horizontal="center"/>
    </xf>
    <xf numFmtId="165" fontId="2" fillId="0" borderId="54" xfId="2" applyFont="1" applyBorder="1" applyAlignment="1">
      <alignment horizontal="center"/>
    </xf>
    <xf numFmtId="166" fontId="2" fillId="0" borderId="54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7" fillId="0" borderId="0" xfId="1" applyFont="1"/>
    <xf numFmtId="0" fontId="1" fillId="0" borderId="0" xfId="1" applyFont="1" applyAlignment="1">
      <alignment horizontal="center"/>
    </xf>
    <xf numFmtId="0" fontId="3" fillId="0" borderId="0" xfId="1" applyFont="1"/>
    <xf numFmtId="0" fontId="12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33" fillId="0" borderId="105" xfId="1" applyFont="1" applyBorder="1" applyAlignment="1">
      <alignment horizontal="center" wrapText="1"/>
    </xf>
    <xf numFmtId="0" fontId="34" fillId="0" borderId="104" xfId="1" applyFont="1" applyBorder="1" applyAlignment="1">
      <alignment horizontal="center" vertical="center" wrapText="1"/>
    </xf>
    <xf numFmtId="0" fontId="33" fillId="0" borderId="97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164" fontId="38" fillId="0" borderId="0" xfId="1" applyNumberFormat="1" applyFont="1" applyBorder="1" applyAlignment="1">
      <alignment horizontal="left"/>
    </xf>
    <xf numFmtId="166" fontId="1" fillId="0" borderId="54" xfId="1" applyNumberFormat="1" applyBorder="1" applyAlignment="1">
      <alignment horizontal="center"/>
    </xf>
    <xf numFmtId="0" fontId="12" fillId="0" borderId="0" xfId="1" applyFont="1" applyProtection="1">
      <protection locked="0"/>
    </xf>
    <xf numFmtId="0" fontId="3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1" fillId="0" borderId="0" xfId="1" applyFont="1" applyAlignment="1">
      <alignment horizontal="center"/>
    </xf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8880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514350</xdr:colOff>
      <xdr:row>4</xdr:row>
      <xdr:rowOff>0</xdr:rowOff>
    </xdr:to>
    <xdr:pic>
      <xdr:nvPicPr>
        <xdr:cNvPr id="2" name="3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selection activeCell="C23" sqref="C23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138" t="s">
        <v>31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2:20" x14ac:dyDescent="0.2">
      <c r="B4" s="138" t="s">
        <v>15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2:20" x14ac:dyDescent="0.2">
      <c r="B5" s="138" t="s">
        <v>32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2:20" ht="13.5" thickBot="1" x14ac:dyDescent="0.25"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1"/>
      <c r="Q6" s="10" t="s">
        <v>14</v>
      </c>
    </row>
    <row r="7" spans="2:20" ht="16.5" customHeight="1" thickBot="1" x14ac:dyDescent="0.25">
      <c r="B7" s="17"/>
      <c r="C7" s="133" t="s">
        <v>39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51"/>
      <c r="Q7" s="2"/>
      <c r="R7" s="2"/>
      <c r="S7" s="2"/>
      <c r="T7" s="2"/>
    </row>
    <row r="8" spans="2:20" ht="15" customHeight="1" thickBot="1" x14ac:dyDescent="0.25">
      <c r="B8" s="28"/>
      <c r="C8" s="135" t="s">
        <v>29</v>
      </c>
      <c r="D8" s="136"/>
      <c r="E8" s="136"/>
      <c r="F8" s="136"/>
      <c r="G8" s="137"/>
      <c r="H8" s="56" t="s">
        <v>18</v>
      </c>
      <c r="I8" s="135" t="s">
        <v>28</v>
      </c>
      <c r="J8" s="136"/>
      <c r="K8" s="136"/>
      <c r="L8" s="136"/>
      <c r="M8" s="137"/>
      <c r="N8" s="55" t="s">
        <v>18</v>
      </c>
      <c r="O8" s="65" t="s">
        <v>18</v>
      </c>
      <c r="P8" s="67" t="s">
        <v>16</v>
      </c>
      <c r="Q8" s="2"/>
      <c r="R8" s="2"/>
      <c r="S8" s="2"/>
      <c r="T8" s="2"/>
    </row>
    <row r="9" spans="2:20" ht="35.25" customHeight="1" thickBot="1" x14ac:dyDescent="0.25">
      <c r="B9" s="18" t="s">
        <v>0</v>
      </c>
      <c r="C9" s="63" t="s">
        <v>23</v>
      </c>
      <c r="D9" s="27" t="s">
        <v>35</v>
      </c>
      <c r="E9" s="27" t="s">
        <v>11</v>
      </c>
      <c r="F9" s="27" t="s">
        <v>12</v>
      </c>
      <c r="G9" s="27" t="s">
        <v>13</v>
      </c>
      <c r="H9" s="50" t="s">
        <v>34</v>
      </c>
      <c r="I9" s="64" t="s">
        <v>24</v>
      </c>
      <c r="J9" s="27" t="s">
        <v>35</v>
      </c>
      <c r="K9" s="27" t="s">
        <v>11</v>
      </c>
      <c r="L9" s="27" t="s">
        <v>12</v>
      </c>
      <c r="M9" s="40" t="s">
        <v>13</v>
      </c>
      <c r="N9" s="50" t="s">
        <v>20</v>
      </c>
      <c r="O9" s="66" t="s">
        <v>19</v>
      </c>
      <c r="P9" s="68" t="s">
        <v>17</v>
      </c>
      <c r="Q9" s="2"/>
      <c r="R9" s="2"/>
      <c r="S9" s="2"/>
      <c r="T9" s="2"/>
    </row>
    <row r="10" spans="2:20" ht="21.95" customHeight="1" thickBot="1" x14ac:dyDescent="0.25">
      <c r="B10" s="19" t="s">
        <v>1</v>
      </c>
      <c r="C10" s="41">
        <v>11</v>
      </c>
      <c r="D10" s="20">
        <v>4</v>
      </c>
      <c r="E10" s="20">
        <v>11</v>
      </c>
      <c r="F10" s="20">
        <v>0</v>
      </c>
      <c r="G10" s="31">
        <v>2</v>
      </c>
      <c r="H10" s="52">
        <f>SUM(D10:G10)</f>
        <v>17</v>
      </c>
      <c r="I10" s="45">
        <v>9</v>
      </c>
      <c r="J10" s="20">
        <v>3</v>
      </c>
      <c r="K10" s="20">
        <v>7</v>
      </c>
      <c r="L10" s="20">
        <v>1</v>
      </c>
      <c r="M10" s="20">
        <v>5</v>
      </c>
      <c r="N10" s="110">
        <f>SUM(J10:M10)</f>
        <v>16</v>
      </c>
      <c r="O10" s="118">
        <f>+C10+I10</f>
        <v>20</v>
      </c>
      <c r="P10" s="111">
        <f t="shared" ref="P10:P21" si="0">+N10+H10</f>
        <v>33</v>
      </c>
      <c r="Q10" s="7"/>
      <c r="R10" s="7"/>
      <c r="S10" s="3"/>
      <c r="T10" s="3"/>
    </row>
    <row r="11" spans="2:20" ht="21.95" customHeight="1" thickBot="1" x14ac:dyDescent="0.25">
      <c r="B11" s="21" t="s">
        <v>3</v>
      </c>
      <c r="C11" s="42">
        <v>10</v>
      </c>
      <c r="D11" s="22">
        <v>5</v>
      </c>
      <c r="E11" s="22">
        <v>7</v>
      </c>
      <c r="F11" s="22">
        <v>1</v>
      </c>
      <c r="G11" s="32">
        <v>4</v>
      </c>
      <c r="H11" s="52">
        <f t="shared" ref="H11:H21" si="1">SUM(D11:G11)</f>
        <v>17</v>
      </c>
      <c r="I11" s="46">
        <v>11</v>
      </c>
      <c r="J11" s="29">
        <v>1</v>
      </c>
      <c r="K11" s="29">
        <v>11</v>
      </c>
      <c r="L11" s="29">
        <v>0</v>
      </c>
      <c r="M11" s="29">
        <v>5</v>
      </c>
      <c r="N11" s="110">
        <f t="shared" ref="N11:N21" si="2">SUM(J11:M11)</f>
        <v>17</v>
      </c>
      <c r="O11" s="116">
        <f t="shared" ref="O11:O21" si="3">+C11+I11</f>
        <v>21</v>
      </c>
      <c r="P11" s="111">
        <f t="shared" si="0"/>
        <v>34</v>
      </c>
      <c r="Q11" s="4"/>
      <c r="R11" s="3"/>
      <c r="S11" s="3"/>
      <c r="T11" s="3"/>
    </row>
    <row r="12" spans="2:20" ht="21.95" customHeight="1" thickBot="1" x14ac:dyDescent="0.25">
      <c r="B12" s="21" t="s">
        <v>4</v>
      </c>
      <c r="C12" s="43">
        <v>11</v>
      </c>
      <c r="D12" s="23">
        <v>8</v>
      </c>
      <c r="E12" s="23">
        <v>6</v>
      </c>
      <c r="F12" s="23">
        <v>1</v>
      </c>
      <c r="G12" s="24">
        <v>5</v>
      </c>
      <c r="H12" s="52">
        <f t="shared" si="1"/>
        <v>20</v>
      </c>
      <c r="I12" s="47">
        <v>16</v>
      </c>
      <c r="J12" s="29">
        <v>6</v>
      </c>
      <c r="K12" s="29">
        <v>12</v>
      </c>
      <c r="L12" s="29">
        <v>2</v>
      </c>
      <c r="M12" s="29">
        <v>4</v>
      </c>
      <c r="N12" s="110">
        <f t="shared" si="2"/>
        <v>24</v>
      </c>
      <c r="O12" s="116">
        <f t="shared" si="3"/>
        <v>27</v>
      </c>
      <c r="P12" s="111">
        <f t="shared" si="0"/>
        <v>44</v>
      </c>
      <c r="Q12" s="4"/>
      <c r="R12" s="3"/>
      <c r="S12" s="3" t="s">
        <v>10</v>
      </c>
      <c r="T12" s="3"/>
    </row>
    <row r="13" spans="2:20" ht="21.95" customHeight="1" thickBot="1" x14ac:dyDescent="0.25">
      <c r="B13" s="21" t="s">
        <v>5</v>
      </c>
      <c r="C13" s="44"/>
      <c r="D13" s="26"/>
      <c r="E13" s="26"/>
      <c r="F13" s="26"/>
      <c r="G13" s="33"/>
      <c r="H13" s="52">
        <f t="shared" si="1"/>
        <v>0</v>
      </c>
      <c r="I13" s="48"/>
      <c r="J13" s="30"/>
      <c r="K13" s="30"/>
      <c r="L13" s="30"/>
      <c r="M13" s="30"/>
      <c r="N13" s="110">
        <f t="shared" si="2"/>
        <v>0</v>
      </c>
      <c r="O13" s="116">
        <f t="shared" si="3"/>
        <v>0</v>
      </c>
      <c r="P13" s="111">
        <f t="shared" si="0"/>
        <v>0</v>
      </c>
      <c r="Q13" s="4"/>
      <c r="R13" s="3"/>
      <c r="S13" s="3"/>
      <c r="T13" s="3"/>
    </row>
    <row r="14" spans="2:20" ht="21.95" customHeight="1" thickBot="1" x14ac:dyDescent="0.25">
      <c r="B14" s="21" t="s">
        <v>6</v>
      </c>
      <c r="C14" s="44"/>
      <c r="D14" s="26"/>
      <c r="E14" s="26"/>
      <c r="F14" s="26"/>
      <c r="G14" s="33"/>
      <c r="H14" s="52">
        <f t="shared" si="1"/>
        <v>0</v>
      </c>
      <c r="I14" s="48"/>
      <c r="J14" s="30"/>
      <c r="K14" s="30"/>
      <c r="L14" s="30"/>
      <c r="M14" s="30"/>
      <c r="N14" s="110">
        <f t="shared" si="2"/>
        <v>0</v>
      </c>
      <c r="O14" s="116">
        <f t="shared" si="3"/>
        <v>0</v>
      </c>
      <c r="P14" s="112">
        <f t="shared" si="0"/>
        <v>0</v>
      </c>
      <c r="Q14" s="4"/>
      <c r="R14" s="3"/>
      <c r="S14" s="3"/>
      <c r="T14" s="3"/>
    </row>
    <row r="15" spans="2:20" ht="21.95" customHeight="1" thickBot="1" x14ac:dyDescent="0.25">
      <c r="B15" s="21" t="s">
        <v>7</v>
      </c>
      <c r="C15" s="42"/>
      <c r="D15" s="22"/>
      <c r="E15" s="22"/>
      <c r="F15" s="22"/>
      <c r="G15" s="32"/>
      <c r="H15" s="52">
        <f t="shared" si="1"/>
        <v>0</v>
      </c>
      <c r="I15" s="46"/>
      <c r="J15" s="29"/>
      <c r="K15" s="29"/>
      <c r="L15" s="29"/>
      <c r="M15" s="29"/>
      <c r="N15" s="110">
        <f t="shared" si="2"/>
        <v>0</v>
      </c>
      <c r="O15" s="116">
        <f t="shared" si="3"/>
        <v>0</v>
      </c>
      <c r="P15" s="112">
        <f t="shared" si="0"/>
        <v>0</v>
      </c>
      <c r="Q15" s="4"/>
      <c r="R15" s="3"/>
      <c r="S15" s="3"/>
      <c r="T15" s="3"/>
    </row>
    <row r="16" spans="2:20" ht="21.95" customHeight="1" thickBot="1" x14ac:dyDescent="0.25">
      <c r="B16" s="21" t="s">
        <v>8</v>
      </c>
      <c r="C16" s="42"/>
      <c r="D16" s="22"/>
      <c r="E16" s="22"/>
      <c r="F16" s="22"/>
      <c r="G16" s="32"/>
      <c r="H16" s="52">
        <f t="shared" si="1"/>
        <v>0</v>
      </c>
      <c r="I16" s="46"/>
      <c r="J16" s="29"/>
      <c r="K16" s="29"/>
      <c r="L16" s="29"/>
      <c r="M16" s="29"/>
      <c r="N16" s="110">
        <f t="shared" si="2"/>
        <v>0</v>
      </c>
      <c r="O16" s="116">
        <f t="shared" si="3"/>
        <v>0</v>
      </c>
      <c r="P16" s="112">
        <f t="shared" si="0"/>
        <v>0</v>
      </c>
      <c r="Q16" s="8"/>
      <c r="R16" s="8"/>
      <c r="S16" s="3"/>
      <c r="T16" s="3"/>
    </row>
    <row r="17" spans="2:20" ht="21.95" customHeight="1" thickBot="1" x14ac:dyDescent="0.25">
      <c r="B17" s="34" t="s">
        <v>9</v>
      </c>
      <c r="C17" s="43"/>
      <c r="D17" s="23"/>
      <c r="E17" s="23"/>
      <c r="F17" s="23"/>
      <c r="G17" s="24"/>
      <c r="H17" s="52">
        <f t="shared" si="1"/>
        <v>0</v>
      </c>
      <c r="I17" s="47"/>
      <c r="J17" s="29"/>
      <c r="K17" s="29"/>
      <c r="L17" s="29"/>
      <c r="M17" s="29"/>
      <c r="N17" s="110">
        <f t="shared" si="2"/>
        <v>0</v>
      </c>
      <c r="O17" s="116">
        <f t="shared" si="3"/>
        <v>0</v>
      </c>
      <c r="P17" s="112">
        <f t="shared" si="0"/>
        <v>0</v>
      </c>
      <c r="Q17" s="8"/>
      <c r="R17" s="8"/>
      <c r="S17" s="3"/>
      <c r="T17" s="3"/>
    </row>
    <row r="18" spans="2:20" ht="21.95" customHeight="1" thickBot="1" x14ac:dyDescent="0.25">
      <c r="B18" s="57" t="s">
        <v>21</v>
      </c>
      <c r="C18" s="58"/>
      <c r="D18" s="59"/>
      <c r="E18" s="59"/>
      <c r="F18" s="59"/>
      <c r="G18" s="60"/>
      <c r="H18" s="52">
        <f t="shared" si="1"/>
        <v>0</v>
      </c>
      <c r="I18" s="61"/>
      <c r="J18" s="62"/>
      <c r="K18" s="62"/>
      <c r="L18" s="62"/>
      <c r="M18" s="62"/>
      <c r="N18" s="110">
        <f t="shared" si="2"/>
        <v>0</v>
      </c>
      <c r="O18" s="116">
        <f t="shared" si="3"/>
        <v>0</v>
      </c>
      <c r="P18" s="113">
        <f t="shared" si="0"/>
        <v>0</v>
      </c>
      <c r="Q18" s="8"/>
      <c r="R18" s="8"/>
      <c r="S18" s="3"/>
      <c r="T18" s="3"/>
    </row>
    <row r="19" spans="2:20" ht="21.95" customHeight="1" thickBot="1" x14ac:dyDescent="0.25">
      <c r="B19" s="69" t="s">
        <v>22</v>
      </c>
      <c r="C19" s="70"/>
      <c r="D19" s="71"/>
      <c r="E19" s="71"/>
      <c r="F19" s="71"/>
      <c r="G19" s="72"/>
      <c r="H19" s="52">
        <f t="shared" si="1"/>
        <v>0</v>
      </c>
      <c r="I19" s="73"/>
      <c r="J19" s="74"/>
      <c r="K19" s="74"/>
      <c r="L19" s="74"/>
      <c r="M19" s="74"/>
      <c r="N19" s="110">
        <f t="shared" si="2"/>
        <v>0</v>
      </c>
      <c r="O19" s="116">
        <f t="shared" si="3"/>
        <v>0</v>
      </c>
      <c r="P19" s="113">
        <f t="shared" si="0"/>
        <v>0</v>
      </c>
      <c r="Q19" s="8"/>
      <c r="R19" s="8"/>
      <c r="S19" s="3"/>
      <c r="T19" s="3"/>
    </row>
    <row r="20" spans="2:20" ht="21.95" customHeight="1" thickBot="1" x14ac:dyDescent="0.25">
      <c r="B20" s="81" t="s">
        <v>25</v>
      </c>
      <c r="C20" s="82"/>
      <c r="D20" s="83"/>
      <c r="E20" s="83"/>
      <c r="F20" s="83"/>
      <c r="G20" s="84"/>
      <c r="H20" s="52">
        <f t="shared" si="1"/>
        <v>0</v>
      </c>
      <c r="I20" s="85"/>
      <c r="J20" s="86"/>
      <c r="K20" s="86"/>
      <c r="L20" s="86"/>
      <c r="M20" s="86"/>
      <c r="N20" s="110">
        <f t="shared" si="2"/>
        <v>0</v>
      </c>
      <c r="O20" s="116">
        <f t="shared" si="3"/>
        <v>0</v>
      </c>
      <c r="P20" s="113">
        <f t="shared" si="0"/>
        <v>0</v>
      </c>
      <c r="Q20" s="8"/>
      <c r="R20" s="8"/>
      <c r="S20" s="3"/>
      <c r="T20" s="3"/>
    </row>
    <row r="21" spans="2:20" ht="21.95" customHeight="1" thickBot="1" x14ac:dyDescent="0.25">
      <c r="B21" s="75" t="s">
        <v>26</v>
      </c>
      <c r="C21" s="76"/>
      <c r="D21" s="77"/>
      <c r="E21" s="77"/>
      <c r="F21" s="77"/>
      <c r="G21" s="78"/>
      <c r="H21" s="52">
        <f t="shared" si="1"/>
        <v>0</v>
      </c>
      <c r="I21" s="79"/>
      <c r="J21" s="80"/>
      <c r="K21" s="80"/>
      <c r="L21" s="80"/>
      <c r="M21" s="80"/>
      <c r="N21" s="110">
        <f t="shared" si="2"/>
        <v>0</v>
      </c>
      <c r="O21" s="117">
        <f t="shared" si="3"/>
        <v>0</v>
      </c>
      <c r="P21" s="114">
        <f t="shared" si="0"/>
        <v>0</v>
      </c>
      <c r="Q21" s="8"/>
      <c r="R21" s="8"/>
      <c r="S21" s="3"/>
      <c r="T21" s="3"/>
    </row>
    <row r="22" spans="2:20" ht="17.25" customHeight="1" thickBot="1" x14ac:dyDescent="0.3">
      <c r="B22" s="39" t="s">
        <v>2</v>
      </c>
      <c r="C22" s="35">
        <f t="shared" ref="C22:P22" si="4">SUM(C10:C21)</f>
        <v>32</v>
      </c>
      <c r="D22" s="35">
        <f t="shared" si="4"/>
        <v>17</v>
      </c>
      <c r="E22" s="35">
        <f t="shared" si="4"/>
        <v>24</v>
      </c>
      <c r="F22" s="35">
        <f t="shared" si="4"/>
        <v>2</v>
      </c>
      <c r="G22" s="36">
        <f t="shared" si="4"/>
        <v>11</v>
      </c>
      <c r="H22" s="49">
        <f t="shared" si="4"/>
        <v>54</v>
      </c>
      <c r="I22" s="37">
        <f t="shared" si="4"/>
        <v>36</v>
      </c>
      <c r="J22" s="38">
        <f t="shared" si="4"/>
        <v>10</v>
      </c>
      <c r="K22" s="38">
        <f t="shared" si="4"/>
        <v>30</v>
      </c>
      <c r="L22" s="38">
        <f t="shared" si="4"/>
        <v>3</v>
      </c>
      <c r="M22" s="38">
        <f t="shared" si="4"/>
        <v>14</v>
      </c>
      <c r="N22" s="49">
        <f t="shared" si="4"/>
        <v>57</v>
      </c>
      <c r="O22" s="115">
        <f t="shared" si="4"/>
        <v>68</v>
      </c>
      <c r="P22" s="53">
        <f t="shared" si="4"/>
        <v>111</v>
      </c>
      <c r="Q22" s="8"/>
      <c r="R22" s="8"/>
      <c r="S22" s="3"/>
      <c r="T22" s="3"/>
    </row>
    <row r="23" spans="2:20" ht="14.25" customHeight="1" x14ac:dyDescent="0.2">
      <c r="B23" s="6"/>
      <c r="C23" s="11"/>
      <c r="D23" s="11"/>
      <c r="E23" s="11"/>
      <c r="F23" s="11"/>
      <c r="G23" s="11"/>
      <c r="H23" s="11"/>
      <c r="I23" s="15"/>
      <c r="J23" s="15"/>
      <c r="K23" s="15"/>
      <c r="L23" s="15"/>
      <c r="M23" s="15"/>
      <c r="N23" s="15"/>
      <c r="P23" s="25" t="s">
        <v>40</v>
      </c>
    </row>
    <row r="24" spans="2:20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20" x14ac:dyDescent="0.2">
      <c r="B25" s="16"/>
      <c r="C25" s="13"/>
      <c r="D25" s="13"/>
      <c r="E25" s="13"/>
      <c r="F25" s="13"/>
      <c r="G25" s="13"/>
      <c r="H25" s="13"/>
      <c r="I25" s="10"/>
      <c r="J25" s="10"/>
      <c r="K25" s="10"/>
      <c r="L25" s="10"/>
      <c r="M25" s="10"/>
      <c r="N25" s="10"/>
      <c r="O25" s="10"/>
      <c r="P25" s="10"/>
      <c r="Q25" s="5"/>
    </row>
    <row r="26" spans="2:20" x14ac:dyDescent="0.2">
      <c r="B26" s="10" t="s">
        <v>27</v>
      </c>
      <c r="C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 t="s">
        <v>30</v>
      </c>
      <c r="O26" s="10"/>
      <c r="P26" s="10"/>
      <c r="Q26" s="5"/>
    </row>
    <row r="27" spans="2:20" x14ac:dyDescent="0.2">
      <c r="B27" s="109" t="s">
        <v>38</v>
      </c>
      <c r="C27" s="14"/>
      <c r="F27" s="10"/>
      <c r="G27" s="10"/>
      <c r="H27" s="109"/>
      <c r="L27" s="10"/>
      <c r="M27" s="10"/>
      <c r="N27" s="109" t="s">
        <v>33</v>
      </c>
      <c r="O27" s="10"/>
      <c r="P27" s="10"/>
      <c r="Q27" s="10"/>
    </row>
    <row r="28" spans="2:20" x14ac:dyDescent="0.2">
      <c r="B28" s="119" t="s">
        <v>36</v>
      </c>
      <c r="C28" s="87"/>
      <c r="D28" s="87"/>
      <c r="F28" s="10"/>
      <c r="G28" s="10"/>
      <c r="H28" s="16"/>
      <c r="I28" s="16"/>
      <c r="J28" s="16"/>
      <c r="K28" s="16"/>
      <c r="L28" s="16"/>
      <c r="M28" s="10"/>
      <c r="N28" s="109" t="s">
        <v>37</v>
      </c>
      <c r="O28" s="16"/>
      <c r="P28" s="16"/>
      <c r="Q28" s="16"/>
    </row>
    <row r="29" spans="2:20" x14ac:dyDescent="0.2">
      <c r="C29" s="1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14"/>
      <c r="Q29" s="5"/>
    </row>
    <row r="30" spans="2:20" x14ac:dyDescent="0.2">
      <c r="C30" s="1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5"/>
    </row>
    <row r="33" spans="1:17" ht="15.95" customHeight="1" x14ac:dyDescent="0.2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5"/>
    </row>
    <row r="34" spans="1:17" ht="15.95" customHeight="1" x14ac:dyDescent="0.2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</row>
    <row r="35" spans="1:17" ht="15.95" customHeight="1" x14ac:dyDescent="0.2">
      <c r="B35" s="9"/>
      <c r="C35" s="9"/>
      <c r="D35" s="9"/>
      <c r="E35" s="9"/>
      <c r="F35" s="9"/>
      <c r="G35" s="9"/>
      <c r="H35" s="9"/>
      <c r="I35" s="10"/>
      <c r="J35" s="10"/>
      <c r="K35" s="10"/>
      <c r="L35" s="10"/>
      <c r="M35" s="10"/>
      <c r="N35" s="10"/>
      <c r="O35" s="10"/>
      <c r="P35" s="11"/>
    </row>
    <row r="36" spans="1:17" ht="21.95" customHeight="1" x14ac:dyDescent="0.2">
      <c r="B36" s="88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89"/>
    </row>
    <row r="37" spans="1:17" ht="21.95" customHeight="1" x14ac:dyDescent="0.2">
      <c r="B37" s="88"/>
      <c r="C37" s="140"/>
      <c r="D37" s="140"/>
      <c r="E37" s="140"/>
      <c r="F37" s="140"/>
      <c r="G37" s="140"/>
      <c r="H37" s="90"/>
      <c r="I37" s="140"/>
      <c r="J37" s="140"/>
      <c r="K37" s="140"/>
      <c r="L37" s="140"/>
      <c r="M37" s="140"/>
      <c r="N37" s="90"/>
      <c r="O37" s="91"/>
      <c r="P37" s="91"/>
    </row>
    <row r="38" spans="1:17" ht="34.5" customHeight="1" x14ac:dyDescent="0.2">
      <c r="B38" s="88"/>
      <c r="C38" s="2"/>
      <c r="D38" s="92"/>
      <c r="E38" s="92"/>
      <c r="F38" s="92"/>
      <c r="G38" s="92"/>
      <c r="H38" s="2"/>
      <c r="I38" s="93"/>
      <c r="J38" s="92"/>
      <c r="K38" s="92"/>
      <c r="L38" s="92"/>
      <c r="M38" s="92"/>
      <c r="N38" s="2"/>
      <c r="O38" s="94"/>
      <c r="P38" s="91"/>
    </row>
    <row r="39" spans="1:17" ht="21.95" customHeight="1" x14ac:dyDescent="0.2">
      <c r="B39" s="95"/>
      <c r="C39" s="54"/>
      <c r="D39" s="96"/>
      <c r="E39" s="96"/>
      <c r="F39" s="96"/>
      <c r="G39" s="96"/>
      <c r="H39" s="96"/>
      <c r="I39" s="54"/>
      <c r="J39" s="96"/>
      <c r="K39" s="96"/>
      <c r="L39" s="96"/>
      <c r="M39" s="96"/>
      <c r="N39" s="96"/>
      <c r="O39" s="54"/>
      <c r="P39" s="97"/>
    </row>
    <row r="40" spans="1:17" ht="21.95" customHeight="1" x14ac:dyDescent="0.2">
      <c r="B40" s="95"/>
      <c r="C40" s="54"/>
      <c r="D40" s="96"/>
      <c r="E40" s="96"/>
      <c r="F40" s="96"/>
      <c r="G40" s="96"/>
      <c r="H40" s="96"/>
      <c r="I40" s="54"/>
      <c r="J40" s="96"/>
      <c r="K40" s="96"/>
      <c r="L40" s="96"/>
      <c r="M40" s="96"/>
      <c r="N40" s="96"/>
      <c r="O40" s="54"/>
      <c r="P40" s="97"/>
    </row>
    <row r="41" spans="1:17" ht="21.95" customHeight="1" x14ac:dyDescent="0.2">
      <c r="B41" s="95"/>
      <c r="C41" s="54"/>
      <c r="D41" s="96"/>
      <c r="E41" s="96"/>
      <c r="F41" s="96"/>
      <c r="G41" s="96"/>
      <c r="H41" s="96"/>
      <c r="I41" s="54"/>
      <c r="J41" s="96"/>
      <c r="K41" s="96"/>
      <c r="L41" s="96"/>
      <c r="M41" s="96"/>
      <c r="N41" s="96"/>
      <c r="O41" s="54"/>
      <c r="P41" s="97"/>
    </row>
    <row r="42" spans="1:17" ht="21.95" customHeight="1" x14ac:dyDescent="0.2">
      <c r="B42" s="95"/>
      <c r="C42" s="98"/>
      <c r="D42" s="99"/>
      <c r="E42" s="99"/>
      <c r="F42" s="99"/>
      <c r="G42" s="99"/>
      <c r="H42" s="96"/>
      <c r="I42" s="98"/>
      <c r="J42" s="99"/>
      <c r="K42" s="99"/>
      <c r="L42" s="99"/>
      <c r="M42" s="99"/>
      <c r="N42" s="96"/>
      <c r="O42" s="98"/>
      <c r="P42" s="97"/>
    </row>
    <row r="43" spans="1:17" ht="21.95" customHeight="1" x14ac:dyDescent="0.2">
      <c r="B43" s="95"/>
      <c r="C43" s="98"/>
      <c r="D43" s="99"/>
      <c r="E43" s="99"/>
      <c r="F43" s="99"/>
      <c r="G43" s="99"/>
      <c r="H43" s="96"/>
      <c r="I43" s="98"/>
      <c r="J43" s="99"/>
      <c r="K43" s="99"/>
      <c r="L43" s="99"/>
      <c r="M43" s="99"/>
      <c r="N43" s="96"/>
      <c r="O43" s="98"/>
      <c r="P43" s="97"/>
    </row>
    <row r="44" spans="1:17" ht="21.95" customHeight="1" x14ac:dyDescent="0.2">
      <c r="B44" s="95"/>
      <c r="C44" s="54"/>
      <c r="D44" s="96"/>
      <c r="E44" s="96"/>
      <c r="F44" s="96"/>
      <c r="G44" s="96"/>
      <c r="H44" s="96"/>
      <c r="I44" s="54"/>
      <c r="J44" s="96"/>
      <c r="K44" s="96"/>
      <c r="L44" s="96"/>
      <c r="M44" s="96"/>
      <c r="N44" s="96"/>
      <c r="O44" s="98"/>
      <c r="P44" s="97"/>
    </row>
    <row r="45" spans="1:17" ht="21.95" customHeight="1" x14ac:dyDescent="0.2">
      <c r="A45" t="s">
        <v>10</v>
      </c>
      <c r="B45" s="95"/>
      <c r="C45" s="54"/>
      <c r="D45" s="96"/>
      <c r="E45" s="96"/>
      <c r="F45" s="96"/>
      <c r="G45" s="96"/>
      <c r="H45" s="96"/>
      <c r="I45" s="54"/>
      <c r="J45" s="96"/>
      <c r="K45" s="96"/>
      <c r="L45" s="96"/>
      <c r="M45" s="96"/>
      <c r="N45" s="96"/>
      <c r="O45" s="54"/>
      <c r="P45" s="97"/>
    </row>
    <row r="46" spans="1:17" ht="21.95" customHeight="1" x14ac:dyDescent="0.2">
      <c r="B46" s="95"/>
      <c r="C46" s="54"/>
      <c r="D46" s="96"/>
      <c r="E46" s="96"/>
      <c r="F46" s="96"/>
      <c r="G46" s="96"/>
      <c r="H46" s="96"/>
      <c r="I46" s="54"/>
      <c r="J46" s="96"/>
      <c r="K46" s="96"/>
      <c r="L46" s="96"/>
      <c r="M46" s="96"/>
      <c r="N46" s="96"/>
      <c r="O46" s="54"/>
      <c r="P46" s="97"/>
    </row>
    <row r="47" spans="1:17" ht="21.95" customHeight="1" x14ac:dyDescent="0.2">
      <c r="B47" s="95"/>
      <c r="C47" s="54"/>
      <c r="D47" s="96"/>
      <c r="E47" s="96"/>
      <c r="F47" s="96"/>
      <c r="G47" s="96"/>
      <c r="H47" s="96"/>
      <c r="I47" s="54"/>
      <c r="J47" s="96"/>
      <c r="K47" s="96"/>
      <c r="L47" s="96"/>
      <c r="M47" s="96"/>
      <c r="N47" s="96"/>
      <c r="O47" s="54"/>
      <c r="P47" s="96"/>
    </row>
    <row r="48" spans="1:17" ht="21.95" customHeight="1" x14ac:dyDescent="0.2">
      <c r="B48" s="95"/>
      <c r="C48" s="54"/>
      <c r="D48" s="96"/>
      <c r="E48" s="96"/>
      <c r="F48" s="96"/>
      <c r="G48" s="96"/>
      <c r="H48" s="96"/>
      <c r="I48" s="54"/>
      <c r="J48" s="96"/>
      <c r="K48" s="96"/>
      <c r="L48" s="96"/>
      <c r="M48" s="96"/>
      <c r="N48" s="96"/>
      <c r="O48" s="54"/>
      <c r="P48" s="96"/>
    </row>
    <row r="49" spans="2:16" ht="21.95" customHeight="1" x14ac:dyDescent="0.2">
      <c r="B49" s="95"/>
      <c r="C49" s="54"/>
      <c r="D49" s="96"/>
      <c r="E49" s="96"/>
      <c r="F49" s="96"/>
      <c r="G49" s="96"/>
      <c r="H49" s="96"/>
      <c r="I49" s="54"/>
      <c r="J49" s="96"/>
      <c r="K49" s="96"/>
      <c r="L49" s="96"/>
      <c r="M49" s="96"/>
      <c r="N49" s="96"/>
      <c r="O49" s="54"/>
      <c r="P49" s="96"/>
    </row>
    <row r="50" spans="2:16" ht="21.95" customHeight="1" x14ac:dyDescent="0.2">
      <c r="B50" s="95"/>
      <c r="C50" s="54"/>
      <c r="D50" s="96"/>
      <c r="E50" s="96"/>
      <c r="F50" s="96"/>
      <c r="G50" s="96"/>
      <c r="H50" s="100"/>
      <c r="I50" s="54"/>
      <c r="J50" s="96"/>
      <c r="K50" s="96"/>
      <c r="L50" s="96"/>
      <c r="M50" s="96"/>
      <c r="N50" s="100"/>
      <c r="O50" s="54"/>
      <c r="P50" s="96"/>
    </row>
    <row r="51" spans="2:16" ht="21.95" customHeight="1" x14ac:dyDescent="0.25">
      <c r="B51" s="101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102"/>
      <c r="P51" s="102"/>
    </row>
    <row r="52" spans="2:16" x14ac:dyDescent="0.2">
      <c r="B52" s="103"/>
      <c r="C52" s="104"/>
      <c r="D52" s="104"/>
      <c r="E52" s="104"/>
      <c r="F52" s="104"/>
      <c r="G52" s="104"/>
      <c r="H52" s="104"/>
      <c r="I52" s="105"/>
      <c r="J52" s="105"/>
      <c r="K52" s="105"/>
      <c r="L52" s="105"/>
      <c r="M52" s="105"/>
      <c r="N52" s="105"/>
      <c r="O52" s="106"/>
      <c r="P52" s="107"/>
    </row>
    <row r="53" spans="2:16" x14ac:dyDescent="0.2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2:16" x14ac:dyDescent="0.2">
      <c r="B54" s="16"/>
      <c r="C54" s="13"/>
      <c r="D54" s="13"/>
      <c r="E54" s="13"/>
      <c r="F54" s="13"/>
      <c r="G54" s="13"/>
      <c r="H54" s="13"/>
      <c r="I54" s="10"/>
      <c r="J54" s="10"/>
      <c r="K54" s="10"/>
      <c r="L54" s="10"/>
      <c r="M54" s="10"/>
      <c r="N54" s="10"/>
      <c r="O54" s="10"/>
      <c r="P54" s="10"/>
    </row>
    <row r="55" spans="2:16" x14ac:dyDescent="0.2">
      <c r="B55" s="10"/>
      <c r="C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x14ac:dyDescent="0.2">
      <c r="B56" s="10"/>
      <c r="C56" s="1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x14ac:dyDescent="0.2">
      <c r="B57" s="87"/>
      <c r="C57" s="87"/>
      <c r="D57" s="87"/>
      <c r="F57" s="10"/>
      <c r="G57" s="10"/>
      <c r="H57" s="10"/>
      <c r="I57" s="10"/>
      <c r="J57" s="10"/>
      <c r="K57" s="10"/>
      <c r="L57" s="10"/>
      <c r="M57" s="10"/>
      <c r="N57" s="10"/>
      <c r="O57" s="14"/>
      <c r="P57" s="10"/>
    </row>
    <row r="58" spans="2:16" x14ac:dyDescent="0.2">
      <c r="C58" s="1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P58" s="14"/>
    </row>
    <row r="59" spans="2:16" x14ac:dyDescent="0.2">
      <c r="C59" s="1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4"/>
    </row>
    <row r="60" spans="2:1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</sheetData>
  <mergeCells count="12">
    <mergeCell ref="B32:P32"/>
    <mergeCell ref="B33:P33"/>
    <mergeCell ref="B34:P34"/>
    <mergeCell ref="C36:O36"/>
    <mergeCell ref="C37:G37"/>
    <mergeCell ref="I37:M37"/>
    <mergeCell ref="C7:O7"/>
    <mergeCell ref="C8:G8"/>
    <mergeCell ref="I8:M8"/>
    <mergeCell ref="B3:P3"/>
    <mergeCell ref="B4:P4"/>
    <mergeCell ref="B5:P5"/>
  </mergeCells>
  <phoneticPr fontId="0" type="noConversion"/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E13" sqref="E13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138" t="s">
        <v>41</v>
      </c>
      <c r="C6" s="138"/>
      <c r="D6" s="138"/>
      <c r="E6" s="138"/>
      <c r="F6" s="109"/>
    </row>
    <row r="7" spans="2:10" x14ac:dyDescent="0.2">
      <c r="B7" s="138" t="s">
        <v>42</v>
      </c>
      <c r="C7" s="138"/>
      <c r="D7" s="138"/>
      <c r="E7" s="138"/>
      <c r="F7" s="109"/>
    </row>
    <row r="8" spans="2:10" ht="13.5" thickBot="1" x14ac:dyDescent="0.25">
      <c r="B8" s="122"/>
      <c r="C8" s="122"/>
      <c r="D8" s="109"/>
      <c r="E8" s="109"/>
      <c r="F8" s="109"/>
    </row>
    <row r="9" spans="2:10" ht="24.95" customHeight="1" thickBot="1" x14ac:dyDescent="0.25">
      <c r="B9" s="17"/>
      <c r="C9" s="133" t="s">
        <v>43</v>
      </c>
      <c r="D9" s="133"/>
      <c r="E9" s="133"/>
      <c r="F9" s="121"/>
      <c r="G9" s="2"/>
      <c r="H9" s="2"/>
      <c r="I9" s="2"/>
      <c r="J9" s="2"/>
    </row>
    <row r="10" spans="2:10" ht="24.95" customHeight="1" thickBot="1" x14ac:dyDescent="0.25">
      <c r="B10" s="18" t="s">
        <v>0</v>
      </c>
      <c r="C10" s="120" t="s">
        <v>44</v>
      </c>
      <c r="D10" s="120" t="s">
        <v>45</v>
      </c>
      <c r="E10" s="123" t="s">
        <v>16</v>
      </c>
      <c r="F10" s="121"/>
      <c r="G10" s="2"/>
      <c r="H10" s="2"/>
      <c r="I10" s="2"/>
      <c r="J10" s="2"/>
    </row>
    <row r="11" spans="2:10" ht="21.95" customHeight="1" x14ac:dyDescent="0.2">
      <c r="B11" s="19" t="s">
        <v>1</v>
      </c>
      <c r="C11" s="20">
        <v>11</v>
      </c>
      <c r="D11" s="20">
        <f>20-11</f>
        <v>9</v>
      </c>
      <c r="E11" s="124">
        <f>+C11+D11</f>
        <v>20</v>
      </c>
      <c r="F11" s="125"/>
      <c r="G11" s="125"/>
      <c r="H11" s="7"/>
      <c r="I11" s="3"/>
      <c r="J11" s="3"/>
    </row>
    <row r="12" spans="2:10" ht="21.95" customHeight="1" x14ac:dyDescent="0.2">
      <c r="B12" s="21" t="s">
        <v>3</v>
      </c>
      <c r="C12" s="22">
        <v>10</v>
      </c>
      <c r="D12" s="22">
        <v>11</v>
      </c>
      <c r="E12" s="124">
        <f>SUM(C12:D12)</f>
        <v>21</v>
      </c>
      <c r="F12" s="99"/>
      <c r="G12" s="4"/>
      <c r="H12" s="3"/>
      <c r="I12" s="3"/>
      <c r="J12" s="3"/>
    </row>
    <row r="13" spans="2:10" ht="21.95" customHeight="1" x14ac:dyDescent="0.2">
      <c r="B13" s="21" t="s">
        <v>4</v>
      </c>
      <c r="C13" s="23">
        <v>11</v>
      </c>
      <c r="D13" s="23">
        <f>27-11</f>
        <v>16</v>
      </c>
      <c r="E13" s="124">
        <f>SUM(C13:D13)</f>
        <v>27</v>
      </c>
      <c r="F13" s="99"/>
      <c r="G13" s="4"/>
      <c r="H13" s="3"/>
      <c r="I13" s="3" t="s">
        <v>10</v>
      </c>
      <c r="J13" s="3"/>
    </row>
    <row r="14" spans="2:10" ht="21.95" customHeight="1" x14ac:dyDescent="0.2">
      <c r="B14" s="21" t="s">
        <v>5</v>
      </c>
      <c r="C14" s="26"/>
      <c r="D14" s="26"/>
      <c r="E14" s="124"/>
      <c r="F14" s="99"/>
      <c r="G14" s="4"/>
      <c r="H14" s="3"/>
      <c r="I14" s="3"/>
      <c r="J14" s="3"/>
    </row>
    <row r="15" spans="2:10" ht="21.95" customHeight="1" x14ac:dyDescent="0.2">
      <c r="B15" s="21" t="s">
        <v>6</v>
      </c>
      <c r="C15" s="26"/>
      <c r="D15" s="26"/>
      <c r="E15" s="124"/>
      <c r="F15" s="99"/>
      <c r="G15" s="4"/>
      <c r="H15" s="3"/>
      <c r="I15" s="3"/>
      <c r="J15" s="3"/>
    </row>
    <row r="16" spans="2:10" ht="21.95" customHeight="1" x14ac:dyDescent="0.2">
      <c r="B16" s="21" t="s">
        <v>7</v>
      </c>
      <c r="C16" s="22"/>
      <c r="D16" s="22"/>
      <c r="E16" s="124"/>
      <c r="F16" s="99"/>
      <c r="G16" s="4"/>
      <c r="H16" s="3"/>
      <c r="I16" s="3"/>
      <c r="J16" s="3"/>
    </row>
    <row r="17" spans="1:10" ht="21.95" customHeight="1" x14ac:dyDescent="0.2">
      <c r="B17" s="21" t="s">
        <v>8</v>
      </c>
      <c r="C17" s="22"/>
      <c r="D17" s="22"/>
      <c r="E17" s="124"/>
      <c r="F17" s="98"/>
      <c r="G17" s="8"/>
      <c r="H17" s="8"/>
      <c r="I17" s="3"/>
      <c r="J17" s="3"/>
    </row>
    <row r="18" spans="1:10" ht="21.95" customHeight="1" x14ac:dyDescent="0.2">
      <c r="B18" s="21" t="s">
        <v>9</v>
      </c>
      <c r="C18" s="22"/>
      <c r="D18" s="22"/>
      <c r="E18" s="124"/>
      <c r="F18" s="98"/>
      <c r="G18" s="8"/>
      <c r="H18" s="8"/>
      <c r="I18" s="3"/>
      <c r="J18" s="3"/>
    </row>
    <row r="19" spans="1:10" ht="21.95" customHeight="1" x14ac:dyDescent="0.2">
      <c r="B19" s="34" t="s">
        <v>46</v>
      </c>
      <c r="C19" s="23"/>
      <c r="D19" s="23"/>
      <c r="E19" s="124"/>
      <c r="F19" s="98"/>
      <c r="G19" s="8" t="s">
        <v>14</v>
      </c>
      <c r="H19" s="8"/>
      <c r="I19" s="3"/>
      <c r="J19" s="3"/>
    </row>
    <row r="20" spans="1:10" ht="21.95" customHeight="1" x14ac:dyDescent="0.2">
      <c r="B20" s="34" t="s">
        <v>22</v>
      </c>
      <c r="C20" s="23"/>
      <c r="D20" s="23"/>
      <c r="E20" s="124"/>
      <c r="F20" s="98"/>
      <c r="G20" s="8"/>
      <c r="H20" s="8"/>
      <c r="I20" s="3"/>
      <c r="J20" s="3"/>
    </row>
    <row r="21" spans="1:10" ht="21.95" customHeight="1" x14ac:dyDescent="0.2">
      <c r="B21" s="34" t="s">
        <v>47</v>
      </c>
      <c r="C21" s="23"/>
      <c r="D21" s="23"/>
      <c r="E21" s="124"/>
      <c r="F21" s="98"/>
      <c r="G21" s="8"/>
      <c r="H21" s="8"/>
      <c r="I21" s="3"/>
      <c r="J21" s="3"/>
    </row>
    <row r="22" spans="1:10" ht="21.95" customHeight="1" x14ac:dyDescent="0.2">
      <c r="B22" s="34" t="s">
        <v>48</v>
      </c>
      <c r="C22" s="23"/>
      <c r="D22" s="23"/>
      <c r="E22" s="124"/>
      <c r="F22" s="98"/>
      <c r="G22" s="8" t="s">
        <v>14</v>
      </c>
      <c r="H22" s="8"/>
      <c r="I22" s="3"/>
      <c r="J22" s="3"/>
    </row>
    <row r="23" spans="1:10" ht="22.5" customHeight="1" thickBot="1" x14ac:dyDescent="0.25">
      <c r="B23" s="126" t="s">
        <v>2</v>
      </c>
      <c r="C23" s="127">
        <f>SUM(C11:C22)</f>
        <v>32</v>
      </c>
      <c r="D23" s="127">
        <f>SUM(D11:D22)</f>
        <v>36</v>
      </c>
      <c r="E23" s="128">
        <f>SUM(E11:E22)</f>
        <v>68</v>
      </c>
      <c r="F23" s="98"/>
      <c r="G23" s="8"/>
      <c r="H23" s="8"/>
      <c r="I23" s="3"/>
      <c r="J23" s="3"/>
    </row>
    <row r="24" spans="1:10" ht="14.25" customHeight="1" x14ac:dyDescent="0.2">
      <c r="C24" s="109"/>
      <c r="D24" s="15"/>
      <c r="E24" s="25" t="s">
        <v>49</v>
      </c>
      <c r="F24" s="109"/>
    </row>
    <row r="25" spans="1:10" x14ac:dyDescent="0.2">
      <c r="B25" s="6"/>
      <c r="C25" s="109"/>
      <c r="D25" s="109"/>
      <c r="E25" s="109"/>
      <c r="F25" s="109"/>
    </row>
    <row r="26" spans="1:10" x14ac:dyDescent="0.2">
      <c r="B26" s="109"/>
      <c r="C26" s="109"/>
      <c r="D26" s="109"/>
      <c r="E26" s="109"/>
      <c r="F26" s="109"/>
    </row>
    <row r="27" spans="1:10" x14ac:dyDescent="0.2">
      <c r="B27" s="109"/>
      <c r="C27" s="109"/>
      <c r="D27" s="109"/>
      <c r="E27" s="109"/>
      <c r="F27" s="109"/>
      <c r="G27" s="5"/>
    </row>
    <row r="28" spans="1:10" x14ac:dyDescent="0.2">
      <c r="B28" s="129" t="s">
        <v>14</v>
      </c>
      <c r="C28" s="13"/>
      <c r="D28" s="109"/>
      <c r="E28" s="109"/>
      <c r="F28" s="109"/>
      <c r="G28" s="5"/>
    </row>
    <row r="29" spans="1:10" x14ac:dyDescent="0.2">
      <c r="B29" s="16"/>
      <c r="C29" s="109"/>
      <c r="D29" s="109"/>
      <c r="E29" s="109"/>
      <c r="F29" s="109"/>
      <c r="G29" s="5"/>
    </row>
    <row r="30" spans="1:10" x14ac:dyDescent="0.2">
      <c r="A30" s="109" t="s">
        <v>50</v>
      </c>
      <c r="B30" s="109"/>
      <c r="C30" s="109"/>
      <c r="D30" s="130" t="s">
        <v>51</v>
      </c>
      <c r="E30" s="130"/>
      <c r="F30" s="109"/>
      <c r="G30" s="5"/>
    </row>
    <row r="31" spans="1:10" x14ac:dyDescent="0.2">
      <c r="A31" s="109" t="s">
        <v>52</v>
      </c>
      <c r="B31" s="14"/>
      <c r="C31" s="109"/>
      <c r="D31" s="130" t="s">
        <v>53</v>
      </c>
      <c r="E31" s="131"/>
      <c r="F31" s="109"/>
      <c r="G31" s="5"/>
    </row>
    <row r="32" spans="1:10" x14ac:dyDescent="0.2">
      <c r="A32" s="14"/>
      <c r="B32" t="s">
        <v>54</v>
      </c>
      <c r="C32" s="109"/>
      <c r="D32" s="16" t="s">
        <v>55</v>
      </c>
      <c r="E32" s="130"/>
      <c r="F32" s="14"/>
      <c r="G32" s="5"/>
    </row>
    <row r="33" spans="2:7" x14ac:dyDescent="0.2">
      <c r="B33" s="16"/>
      <c r="C33" s="109"/>
      <c r="D33" s="109"/>
      <c r="F33" s="14"/>
      <c r="G33" s="5"/>
    </row>
    <row r="34" spans="2:7" x14ac:dyDescent="0.2">
      <c r="C34" s="109"/>
      <c r="D34" s="109"/>
      <c r="E34" s="109"/>
      <c r="F34" s="14"/>
      <c r="G34" s="5"/>
    </row>
    <row r="35" spans="2:7" x14ac:dyDescent="0.2">
      <c r="B35" s="109"/>
      <c r="C35" s="109"/>
      <c r="D35" s="109"/>
      <c r="E35" s="109"/>
      <c r="F35" s="132"/>
      <c r="G35" s="5"/>
    </row>
    <row r="36" spans="2:7" x14ac:dyDescent="0.2">
      <c r="B36" s="109"/>
      <c r="E36" s="109"/>
      <c r="F36" s="109"/>
      <c r="G36" s="5"/>
    </row>
    <row r="37" spans="2:7" x14ac:dyDescent="0.2">
      <c r="B37" s="130"/>
      <c r="E37" s="109"/>
      <c r="F37" s="109"/>
      <c r="G37" s="5"/>
    </row>
    <row r="38" spans="2:7" x14ac:dyDescent="0.2">
      <c r="B38" s="109"/>
      <c r="E38" s="109"/>
      <c r="F38" s="109"/>
    </row>
    <row r="39" spans="2:7" x14ac:dyDescent="0.2">
      <c r="B39" s="109"/>
      <c r="C39" s="109"/>
      <c r="D39" s="109"/>
      <c r="E39" s="109"/>
      <c r="F39" s="109"/>
    </row>
    <row r="40" spans="2:7" x14ac:dyDescent="0.2">
      <c r="B40" s="109"/>
      <c r="C40" s="109"/>
      <c r="D40" s="109"/>
      <c r="E40" s="109"/>
      <c r="F40" s="109"/>
    </row>
    <row r="41" spans="2:7" x14ac:dyDescent="0.2">
      <c r="B41" s="109"/>
      <c r="C41" s="109"/>
      <c r="D41" s="109"/>
      <c r="E41" s="109"/>
      <c r="F41" s="109"/>
    </row>
    <row r="42" spans="2:7" x14ac:dyDescent="0.2">
      <c r="B42" s="109"/>
      <c r="C42" s="109"/>
      <c r="D42" s="109"/>
      <c r="E42" s="109"/>
      <c r="F42" s="109"/>
    </row>
    <row r="43" spans="2:7" x14ac:dyDescent="0.2">
      <c r="B43" s="109"/>
      <c r="C43" s="109"/>
      <c r="D43" s="109"/>
      <c r="E43" s="109"/>
      <c r="F43" s="109"/>
    </row>
    <row r="44" spans="2:7" x14ac:dyDescent="0.2">
      <c r="B44" s="109"/>
      <c r="C44" s="109"/>
      <c r="D44" s="109"/>
      <c r="E44" s="109"/>
      <c r="F44" s="109"/>
    </row>
    <row r="45" spans="2:7" x14ac:dyDescent="0.2">
      <c r="B45" s="109"/>
      <c r="C45" s="109"/>
      <c r="D45" s="109"/>
      <c r="E45" s="109"/>
      <c r="F45" s="109"/>
    </row>
    <row r="46" spans="2:7" x14ac:dyDescent="0.2">
      <c r="B46" s="109"/>
      <c r="C46" s="109"/>
      <c r="D46" s="109"/>
      <c r="E46" s="109"/>
      <c r="F46" s="109"/>
    </row>
    <row r="47" spans="2:7" x14ac:dyDescent="0.2">
      <c r="B47" s="109"/>
      <c r="C47" s="109"/>
      <c r="D47" s="109"/>
      <c r="E47" s="109"/>
      <c r="F47" s="109"/>
    </row>
    <row r="48" spans="2:7" x14ac:dyDescent="0.2">
      <c r="B48" s="109"/>
      <c r="C48" s="109"/>
      <c r="D48" s="109"/>
      <c r="E48" s="109"/>
      <c r="F48" s="109"/>
    </row>
    <row r="49" spans="1:6" x14ac:dyDescent="0.2">
      <c r="A49" t="s">
        <v>10</v>
      </c>
      <c r="B49" s="109"/>
      <c r="C49" s="109"/>
      <c r="D49" s="109"/>
      <c r="E49" s="109"/>
      <c r="F49" s="109"/>
    </row>
    <row r="50" spans="1:6" x14ac:dyDescent="0.2">
      <c r="B50" s="109"/>
      <c r="C50" s="109"/>
      <c r="D50" s="109"/>
      <c r="E50" s="109"/>
      <c r="F50" s="109"/>
    </row>
    <row r="51" spans="1:6" x14ac:dyDescent="0.2">
      <c r="B51" s="109"/>
      <c r="C51" s="109"/>
      <c r="D51" s="109"/>
      <c r="E51" s="109"/>
      <c r="F51" s="109"/>
    </row>
    <row r="52" spans="1:6" x14ac:dyDescent="0.2">
      <c r="B52" s="109"/>
      <c r="C52" s="109"/>
      <c r="D52" s="109"/>
      <c r="E52" s="109"/>
      <c r="F52" s="109"/>
    </row>
    <row r="53" spans="1:6" x14ac:dyDescent="0.2">
      <c r="B53" s="109"/>
      <c r="C53" s="109"/>
      <c r="D53" s="109"/>
      <c r="E53" s="109"/>
      <c r="F53" s="109"/>
    </row>
    <row r="54" spans="1:6" x14ac:dyDescent="0.2">
      <c r="B54" s="109"/>
      <c r="C54" s="109"/>
      <c r="D54" s="109"/>
      <c r="E54" s="109"/>
      <c r="F54" s="109"/>
    </row>
    <row r="55" spans="1:6" x14ac:dyDescent="0.2">
      <c r="B55" s="109"/>
      <c r="C55" s="109"/>
      <c r="D55" s="109"/>
      <c r="E55" s="109"/>
      <c r="F55" s="109"/>
    </row>
    <row r="56" spans="1:6" x14ac:dyDescent="0.2">
      <c r="B56" s="109"/>
      <c r="C56" s="109"/>
      <c r="D56" s="109"/>
      <c r="E56" s="109"/>
      <c r="F56" s="109"/>
    </row>
    <row r="57" spans="1:6" x14ac:dyDescent="0.2">
      <c r="B57" s="109"/>
      <c r="C57" s="109"/>
      <c r="D57" s="109"/>
      <c r="E57" s="109"/>
      <c r="F57" s="109"/>
    </row>
    <row r="58" spans="1:6" x14ac:dyDescent="0.2">
      <c r="B58" s="109"/>
      <c r="C58" s="109"/>
      <c r="D58" s="109"/>
      <c r="E58" s="109"/>
      <c r="F58" s="109"/>
    </row>
    <row r="59" spans="1:6" x14ac:dyDescent="0.2">
      <c r="B59" s="109"/>
      <c r="C59" s="109"/>
      <c r="D59" s="109"/>
      <c r="E59" s="109"/>
      <c r="F59" s="109"/>
    </row>
    <row r="60" spans="1:6" x14ac:dyDescent="0.2">
      <c r="B60" s="109"/>
      <c r="C60" s="109"/>
      <c r="D60" s="109"/>
      <c r="E60" s="109"/>
      <c r="F60" s="109"/>
    </row>
    <row r="61" spans="1:6" x14ac:dyDescent="0.2">
      <c r="B61" s="109"/>
      <c r="C61" s="109"/>
      <c r="D61" s="109"/>
      <c r="E61" s="109"/>
      <c r="F61" s="109"/>
    </row>
    <row r="62" spans="1:6" x14ac:dyDescent="0.2">
      <c r="B62" s="109"/>
      <c r="C62" s="109"/>
      <c r="D62" s="109"/>
      <c r="E62" s="109"/>
      <c r="F62" s="109"/>
    </row>
    <row r="63" spans="1:6" x14ac:dyDescent="0.2">
      <c r="B63" s="109"/>
      <c r="C63" s="109"/>
      <c r="D63" s="109"/>
      <c r="E63" s="109"/>
      <c r="F63" s="109"/>
    </row>
    <row r="64" spans="1:6" x14ac:dyDescent="0.2">
      <c r="B64" s="109"/>
      <c r="C64" s="109"/>
      <c r="D64" s="109"/>
      <c r="E64" s="109"/>
      <c r="F64" s="109"/>
    </row>
    <row r="65" spans="2:6" x14ac:dyDescent="0.2">
      <c r="B65" s="109"/>
      <c r="C65" s="109"/>
      <c r="D65" s="109"/>
      <c r="E65" s="109"/>
      <c r="F65" s="109"/>
    </row>
    <row r="66" spans="2:6" x14ac:dyDescent="0.2">
      <c r="B66" s="109"/>
      <c r="C66" s="109"/>
      <c r="D66" s="109"/>
      <c r="E66" s="109"/>
      <c r="F66" s="109"/>
    </row>
    <row r="67" spans="2:6" x14ac:dyDescent="0.2">
      <c r="B67" s="109"/>
      <c r="C67" s="109"/>
      <c r="D67" s="109"/>
      <c r="E67" s="109"/>
      <c r="F67" s="109"/>
    </row>
    <row r="68" spans="2:6" x14ac:dyDescent="0.2">
      <c r="B68" s="109"/>
      <c r="C68" s="109"/>
      <c r="D68" s="109"/>
      <c r="E68" s="109"/>
      <c r="F68" s="109"/>
    </row>
    <row r="69" spans="2:6" x14ac:dyDescent="0.2">
      <c r="B69" s="109"/>
      <c r="C69" s="109"/>
      <c r="D69" s="109"/>
      <c r="E69" s="109"/>
      <c r="F69" s="109"/>
    </row>
    <row r="70" spans="2:6" x14ac:dyDescent="0.2">
      <c r="B70" s="109"/>
      <c r="C70" s="109"/>
      <c r="D70" s="109"/>
      <c r="E70" s="109"/>
      <c r="F70" s="109"/>
    </row>
    <row r="71" spans="2:6" x14ac:dyDescent="0.2">
      <c r="B71" s="109"/>
      <c r="C71" s="109"/>
      <c r="D71" s="109"/>
      <c r="E71" s="109"/>
      <c r="F71" s="109"/>
    </row>
    <row r="72" spans="2:6" x14ac:dyDescent="0.2">
      <c r="B72" s="109"/>
      <c r="C72" s="109"/>
      <c r="D72" s="109"/>
      <c r="E72" s="109"/>
      <c r="F72" s="109"/>
    </row>
    <row r="73" spans="2:6" x14ac:dyDescent="0.2">
      <c r="B73" s="109"/>
      <c r="C73" s="109"/>
      <c r="D73" s="109"/>
      <c r="E73" s="109"/>
      <c r="F73" s="109"/>
    </row>
    <row r="74" spans="2:6" x14ac:dyDescent="0.2">
      <c r="B74" s="109"/>
      <c r="C74" s="109"/>
      <c r="D74" s="109"/>
      <c r="E74" s="109"/>
      <c r="F74" s="109"/>
    </row>
    <row r="75" spans="2:6" x14ac:dyDescent="0.2">
      <c r="B75" s="109"/>
      <c r="C75" s="109"/>
      <c r="D75" s="109"/>
      <c r="E75" s="109"/>
      <c r="F75" s="109"/>
    </row>
    <row r="76" spans="2:6" x14ac:dyDescent="0.2">
      <c r="B76" s="109"/>
      <c r="C76" s="109"/>
      <c r="D76" s="109"/>
      <c r="E76" s="109"/>
      <c r="F76" s="109"/>
    </row>
    <row r="77" spans="2:6" x14ac:dyDescent="0.2">
      <c r="B77" s="109"/>
      <c r="C77" s="109"/>
      <c r="D77" s="109"/>
      <c r="E77" s="109"/>
      <c r="F77" s="109"/>
    </row>
    <row r="78" spans="2:6" x14ac:dyDescent="0.2">
      <c r="B78" s="109"/>
      <c r="C78" s="109"/>
      <c r="D78" s="109"/>
      <c r="E78" s="109"/>
      <c r="F78" s="109"/>
    </row>
    <row r="79" spans="2:6" x14ac:dyDescent="0.2">
      <c r="B79" s="109"/>
      <c r="C79" s="109"/>
      <c r="D79" s="109"/>
      <c r="E79" s="109"/>
      <c r="F79" s="109"/>
    </row>
    <row r="80" spans="2:6" x14ac:dyDescent="0.2">
      <c r="B80" s="109"/>
      <c r="C80" s="109"/>
      <c r="D80" s="109"/>
      <c r="E80" s="109"/>
      <c r="F80" s="109"/>
    </row>
    <row r="81" spans="2:6" x14ac:dyDescent="0.2">
      <c r="B81" s="109"/>
      <c r="C81" s="109"/>
      <c r="D81" s="109"/>
      <c r="E81" s="109"/>
      <c r="F81" s="109"/>
    </row>
    <row r="82" spans="2:6" x14ac:dyDescent="0.2">
      <c r="B82" s="109"/>
      <c r="C82" s="109"/>
      <c r="D82" s="109"/>
      <c r="E82" s="109"/>
      <c r="F82" s="109"/>
    </row>
    <row r="83" spans="2:6" x14ac:dyDescent="0.2">
      <c r="B83" s="109"/>
      <c r="C83" s="109"/>
      <c r="D83" s="109"/>
      <c r="E83" s="109"/>
      <c r="F83" s="109"/>
    </row>
    <row r="84" spans="2:6" x14ac:dyDescent="0.2">
      <c r="B84" s="109"/>
      <c r="C84" s="109"/>
      <c r="D84" s="109"/>
      <c r="E84" s="109"/>
      <c r="F84" s="109"/>
    </row>
    <row r="85" spans="2:6" x14ac:dyDescent="0.2">
      <c r="B85" s="109"/>
      <c r="C85" s="109"/>
      <c r="D85" s="109"/>
      <c r="E85" s="109"/>
      <c r="F85" s="109"/>
    </row>
    <row r="86" spans="2:6" x14ac:dyDescent="0.2">
      <c r="B86" s="109"/>
      <c r="C86" s="109"/>
      <c r="D86" s="109"/>
      <c r="E86" s="109"/>
      <c r="F86" s="109"/>
    </row>
    <row r="87" spans="2:6" x14ac:dyDescent="0.2">
      <c r="B87" s="109"/>
      <c r="C87" s="109"/>
      <c r="D87" s="109"/>
      <c r="E87" s="109"/>
      <c r="F87" s="109"/>
    </row>
    <row r="88" spans="2:6" x14ac:dyDescent="0.2">
      <c r="B88" s="109"/>
      <c r="C88" s="109"/>
      <c r="D88" s="109"/>
      <c r="E88" s="109"/>
      <c r="F88" s="109"/>
    </row>
    <row r="89" spans="2:6" x14ac:dyDescent="0.2">
      <c r="B89" s="109"/>
    </row>
  </sheetData>
  <mergeCells count="3">
    <mergeCell ref="B6:E6"/>
    <mergeCell ref="B7:E7"/>
    <mergeCell ref="C9:E9"/>
  </mergeCells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Normal="100" workbookViewId="0">
      <selection activeCell="D15" sqref="D15"/>
    </sheetView>
  </sheetViews>
  <sheetFormatPr baseColWidth="10" defaultRowHeight="12.75" x14ac:dyDescent="0.2"/>
  <cols>
    <col min="1" max="1" width="7.140625" style="142" customWidth="1"/>
    <col min="2" max="2" width="9.7109375" style="142" customWidth="1"/>
    <col min="3" max="3" width="8.140625" style="142" customWidth="1"/>
    <col min="4" max="4" width="6.140625" style="142" customWidth="1"/>
    <col min="5" max="5" width="6.85546875" style="142" customWidth="1"/>
    <col min="6" max="6" width="7" style="142" customWidth="1"/>
    <col min="7" max="7" width="12.28515625" style="142" customWidth="1"/>
    <col min="8" max="9" width="13.85546875" style="142" customWidth="1"/>
    <col min="10" max="11" width="11.42578125" style="142" customWidth="1"/>
    <col min="12" max="12" width="11.28515625" style="142" customWidth="1"/>
    <col min="13" max="13" width="11.42578125" style="142" customWidth="1"/>
    <col min="14" max="14" width="11.28515625" style="142" customWidth="1"/>
    <col min="15" max="16" width="16.28515625" style="142" customWidth="1"/>
    <col min="17" max="17" width="15" style="142" customWidth="1"/>
    <col min="18" max="18" width="12.42578125" style="142" customWidth="1"/>
    <col min="19" max="20" width="12.28515625" style="142" bestFit="1" customWidth="1"/>
    <col min="21" max="16384" width="11.42578125" style="142"/>
  </cols>
  <sheetData>
    <row r="1" spans="1:20" x14ac:dyDescent="0.2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0" x14ac:dyDescent="0.2">
      <c r="A2" s="141" t="s">
        <v>57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20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20" ht="12.75" customHeight="1" thickBo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O4" s="145"/>
      <c r="P4" s="145"/>
      <c r="Q4" s="144"/>
    </row>
    <row r="5" spans="1:20" ht="79.5" customHeight="1" thickBot="1" x14ac:dyDescent="0.25">
      <c r="A5" s="146" t="s">
        <v>58</v>
      </c>
      <c r="B5" s="147" t="s">
        <v>59</v>
      </c>
      <c r="C5" s="147" t="s">
        <v>60</v>
      </c>
      <c r="D5" s="147" t="s">
        <v>61</v>
      </c>
      <c r="E5" s="147" t="s">
        <v>62</v>
      </c>
      <c r="F5" s="147" t="s">
        <v>63</v>
      </c>
      <c r="G5" s="147" t="s">
        <v>64</v>
      </c>
      <c r="H5" s="147" t="s">
        <v>65</v>
      </c>
      <c r="I5" s="147" t="s">
        <v>66</v>
      </c>
      <c r="J5" s="147" t="s">
        <v>67</v>
      </c>
      <c r="K5" s="147" t="s">
        <v>68</v>
      </c>
      <c r="L5" s="147" t="s">
        <v>69</v>
      </c>
      <c r="M5" s="148" t="s">
        <v>70</v>
      </c>
      <c r="N5" s="149" t="s">
        <v>71</v>
      </c>
      <c r="O5" s="150" t="s">
        <v>72</v>
      </c>
      <c r="P5" s="151" t="s">
        <v>73</v>
      </c>
      <c r="Q5" s="152" t="s">
        <v>74</v>
      </c>
      <c r="R5" s="153" t="s">
        <v>75</v>
      </c>
      <c r="S5" s="154"/>
    </row>
    <row r="6" spans="1:20" ht="23.1" customHeight="1" x14ac:dyDescent="0.2">
      <c r="A6" s="155" t="s">
        <v>76</v>
      </c>
      <c r="B6" s="156" t="s">
        <v>77</v>
      </c>
      <c r="C6" s="156">
        <f>7+1+5+4+2</f>
        <v>19</v>
      </c>
      <c r="D6" s="156">
        <f>11+3+9+9+3</f>
        <v>35</v>
      </c>
      <c r="E6" s="156">
        <f>4+2+3+1</f>
        <v>10</v>
      </c>
      <c r="F6" s="156">
        <f>3+1+3+1+1</f>
        <v>9</v>
      </c>
      <c r="G6" s="157">
        <f>5999.99+857.15+3428.57</f>
        <v>10285.709999999999</v>
      </c>
      <c r="H6" s="157">
        <f>25867.01+9166.63+19317.65+18248.62+3404.37</f>
        <v>76004.28</v>
      </c>
      <c r="I6" s="157">
        <f>714.84+359.64+338.58+1076.9+1434.68+666.54+149.73+179.08+1531.4+1072.06+408.98+1047.8+1030.92+145.08+155.1+387.2+596.44+150.04+1660.36+59.94+594.09+714.84+1074.48+99.22+411.06</f>
        <v>16059</v>
      </c>
      <c r="J6" s="157">
        <v>0</v>
      </c>
      <c r="K6" s="157">
        <v>0</v>
      </c>
      <c r="L6" s="157">
        <f>(1142.86*7)+1133.19+1133.19+1133.19</f>
        <v>11399.59</v>
      </c>
      <c r="M6" s="158">
        <f>305.55+305.56+305.55+380.95+380.96+1142.86+190.48+190.47+190.48+190.47+190.48+190.48+228.58+228.57+228.57+228.57</f>
        <v>4878.579999999999</v>
      </c>
      <c r="N6" s="159">
        <v>0</v>
      </c>
      <c r="O6" s="159">
        <v>0</v>
      </c>
      <c r="P6" s="159">
        <v>0</v>
      </c>
      <c r="Q6" s="160">
        <f>+O6+N6+M6+L6+J6+H6+G6</f>
        <v>102568.16</v>
      </c>
      <c r="R6" s="161">
        <f>+I6+K6+P6</f>
        <v>16059</v>
      </c>
      <c r="S6" s="162"/>
    </row>
    <row r="7" spans="1:20" ht="23.1" customHeight="1" x14ac:dyDescent="0.2">
      <c r="A7" s="163" t="s">
        <v>78</v>
      </c>
      <c r="B7" s="164"/>
      <c r="C7" s="164">
        <f>11+4+7+4</f>
        <v>26</v>
      </c>
      <c r="D7" s="164">
        <f>29+6+19+13</f>
        <v>67</v>
      </c>
      <c r="E7" s="164">
        <f>3+3+3+1</f>
        <v>10</v>
      </c>
      <c r="F7" s="164">
        <f>8+1+4+3</f>
        <v>16</v>
      </c>
      <c r="G7" s="165">
        <f>13371.44+1714.29+3428.57</f>
        <v>18514.3</v>
      </c>
      <c r="H7" s="165">
        <f>39920.08+15287.66+13431.57+9085.6</f>
        <v>77724.91</v>
      </c>
      <c r="I7" s="165">
        <v>21469.84</v>
      </c>
      <c r="J7" s="165">
        <v>1106.52</v>
      </c>
      <c r="K7" s="165">
        <v>581.44000000000005</v>
      </c>
      <c r="L7" s="165">
        <f>(1142.86*8)+(1133.19)</f>
        <v>10276.07</v>
      </c>
      <c r="M7" s="166">
        <f>142.86+228.58+228.57+228.57+228.57+1142.86</f>
        <v>2200.0099999999998</v>
      </c>
      <c r="N7" s="167">
        <v>0</v>
      </c>
      <c r="O7" s="167">
        <v>0</v>
      </c>
      <c r="P7" s="167">
        <v>0</v>
      </c>
      <c r="Q7" s="160">
        <f t="shared" ref="Q7:Q17" si="0">+O7+N7+M7+L7+J7+H7+G7</f>
        <v>109821.81000000001</v>
      </c>
      <c r="R7" s="161">
        <f t="shared" ref="R7:R20" si="1">+I7+K7+P7</f>
        <v>22051.279999999999</v>
      </c>
    </row>
    <row r="8" spans="1:20" ht="23.1" customHeight="1" x14ac:dyDescent="0.2">
      <c r="A8" s="163" t="s">
        <v>79</v>
      </c>
      <c r="B8" s="164">
        <f>5+4+2+3</f>
        <v>14</v>
      </c>
      <c r="C8" s="164">
        <f>3+1+6+2</f>
        <v>12</v>
      </c>
      <c r="D8" s="164">
        <f>13+11+16+10</f>
        <v>50</v>
      </c>
      <c r="E8" s="164">
        <f>3+3+5+2</f>
        <v>13</v>
      </c>
      <c r="F8" s="164">
        <f>5+2+3+3</f>
        <v>13</v>
      </c>
      <c r="G8" s="165">
        <f>1714.28+7165.71+3428.57+3428.57</f>
        <v>15737.13</v>
      </c>
      <c r="H8" s="165">
        <f>13206.55+11299.76+35909.72+8956.8</f>
        <v>69372.83</v>
      </c>
      <c r="I8" s="165">
        <f>1079.32+1076.9+1023.66+359.64+194.81+227.48+826.15+58.08+1636.18+197.47+435.24+674.59+972.84+1062.38+1023.66+1011.56+711.48+922.02+204.47+1241.24+359.64+343.44+711.48+1079.32+1074.48+1009.14+346.06+730.84</f>
        <v>20593.57</v>
      </c>
      <c r="J8" s="165">
        <v>0</v>
      </c>
      <c r="K8" s="165">
        <v>0</v>
      </c>
      <c r="L8" s="165">
        <f>1142.86*13</f>
        <v>14857.179999999998</v>
      </c>
      <c r="M8" s="166">
        <f>190.46+380.95+228.57+228.57+228.57+228.58+571.43+571.43+571.43+571.43+1142.86+285.72+285.7+285.72+285.72</f>
        <v>6057.1399999999994</v>
      </c>
      <c r="N8" s="167">
        <v>0</v>
      </c>
      <c r="O8" s="167">
        <v>0</v>
      </c>
      <c r="P8" s="167">
        <v>0</v>
      </c>
      <c r="Q8" s="160">
        <f t="shared" si="0"/>
        <v>106024.28</v>
      </c>
      <c r="R8" s="161">
        <f t="shared" si="1"/>
        <v>20593.57</v>
      </c>
      <c r="S8" s="168"/>
      <c r="T8" s="168"/>
    </row>
    <row r="9" spans="1:20" ht="23.1" customHeight="1" x14ac:dyDescent="0.2">
      <c r="A9" s="163" t="s">
        <v>80</v>
      </c>
      <c r="B9" s="164"/>
      <c r="C9" s="164"/>
      <c r="D9" s="164"/>
      <c r="E9" s="164"/>
      <c r="F9" s="164"/>
      <c r="G9" s="165"/>
      <c r="H9" s="165"/>
      <c r="I9" s="165"/>
      <c r="J9" s="165"/>
      <c r="K9" s="165"/>
      <c r="L9" s="165"/>
      <c r="M9" s="166"/>
      <c r="N9" s="167"/>
      <c r="O9" s="167"/>
      <c r="P9" s="167"/>
      <c r="Q9" s="160">
        <f t="shared" si="0"/>
        <v>0</v>
      </c>
      <c r="R9" s="161">
        <f t="shared" si="1"/>
        <v>0</v>
      </c>
    </row>
    <row r="10" spans="1:20" ht="23.1" customHeight="1" x14ac:dyDescent="0.2">
      <c r="A10" s="163" t="s">
        <v>81</v>
      </c>
      <c r="B10" s="164"/>
      <c r="C10" s="169"/>
      <c r="D10" s="164"/>
      <c r="E10" s="164"/>
      <c r="F10" s="164"/>
      <c r="G10" s="165"/>
      <c r="H10" s="165"/>
      <c r="I10" s="165"/>
      <c r="J10" s="165"/>
      <c r="K10" s="165"/>
      <c r="L10" s="165"/>
      <c r="M10" s="166"/>
      <c r="N10" s="167"/>
      <c r="O10" s="167"/>
      <c r="P10" s="167"/>
      <c r="Q10" s="160">
        <f t="shared" si="0"/>
        <v>0</v>
      </c>
      <c r="R10" s="161">
        <f t="shared" si="1"/>
        <v>0</v>
      </c>
    </row>
    <row r="11" spans="1:20" ht="23.1" customHeight="1" x14ac:dyDescent="0.2">
      <c r="A11" s="163" t="s">
        <v>82</v>
      </c>
      <c r="B11" s="164"/>
      <c r="C11" s="164"/>
      <c r="D11" s="164"/>
      <c r="E11" s="164"/>
      <c r="F11" s="164"/>
      <c r="G11" s="165"/>
      <c r="H11" s="165"/>
      <c r="I11" s="165"/>
      <c r="J11" s="165"/>
      <c r="K11" s="165"/>
      <c r="L11" s="165"/>
      <c r="M11" s="166"/>
      <c r="N11" s="167"/>
      <c r="O11" s="167"/>
      <c r="P11" s="167"/>
      <c r="Q11" s="160">
        <f t="shared" si="0"/>
        <v>0</v>
      </c>
      <c r="R11" s="161">
        <f t="shared" si="1"/>
        <v>0</v>
      </c>
    </row>
    <row r="12" spans="1:20" ht="23.1" customHeight="1" x14ac:dyDescent="0.2">
      <c r="A12" s="163" t="s">
        <v>83</v>
      </c>
      <c r="B12" s="164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6"/>
      <c r="N12" s="167"/>
      <c r="O12" s="167"/>
      <c r="P12" s="167"/>
      <c r="Q12" s="160">
        <f t="shared" si="0"/>
        <v>0</v>
      </c>
      <c r="R12" s="161">
        <f t="shared" si="1"/>
        <v>0</v>
      </c>
      <c r="S12" s="170"/>
      <c r="T12" s="170"/>
    </row>
    <row r="13" spans="1:20" ht="23.1" customHeight="1" x14ac:dyDescent="0.2">
      <c r="A13" s="163" t="s">
        <v>84</v>
      </c>
      <c r="B13" s="164"/>
      <c r="C13" s="164"/>
      <c r="D13" s="164"/>
      <c r="E13" s="164"/>
      <c r="F13" s="164"/>
      <c r="G13" s="165"/>
      <c r="H13" s="165"/>
      <c r="I13" s="165"/>
      <c r="J13" s="165"/>
      <c r="K13" s="165"/>
      <c r="L13" s="165"/>
      <c r="M13" s="166"/>
      <c r="N13" s="167"/>
      <c r="O13" s="167"/>
      <c r="P13" s="167"/>
      <c r="Q13" s="160">
        <f t="shared" si="0"/>
        <v>0</v>
      </c>
      <c r="R13" s="161">
        <f t="shared" si="1"/>
        <v>0</v>
      </c>
      <c r="S13" s="171"/>
    </row>
    <row r="14" spans="1:20" ht="23.1" customHeight="1" x14ac:dyDescent="0.2">
      <c r="A14" s="172" t="s">
        <v>85</v>
      </c>
      <c r="B14" s="173"/>
      <c r="C14" s="174"/>
      <c r="D14" s="173"/>
      <c r="E14" s="173"/>
      <c r="F14" s="173"/>
      <c r="G14" s="175"/>
      <c r="H14" s="175"/>
      <c r="I14" s="175"/>
      <c r="J14" s="175"/>
      <c r="K14" s="175"/>
      <c r="L14" s="175"/>
      <c r="M14" s="176"/>
      <c r="N14" s="167"/>
      <c r="O14" s="167"/>
      <c r="P14" s="167"/>
      <c r="Q14" s="160">
        <f t="shared" si="0"/>
        <v>0</v>
      </c>
      <c r="R14" s="161">
        <f t="shared" si="1"/>
        <v>0</v>
      </c>
      <c r="S14" s="162"/>
    </row>
    <row r="15" spans="1:20" ht="23.1" customHeight="1" x14ac:dyDescent="0.2">
      <c r="A15" s="177" t="s">
        <v>86</v>
      </c>
      <c r="B15" s="178"/>
      <c r="C15" s="179"/>
      <c r="D15" s="179"/>
      <c r="E15" s="179"/>
      <c r="F15" s="179"/>
      <c r="G15" s="180"/>
      <c r="H15" s="180"/>
      <c r="I15" s="180"/>
      <c r="J15" s="180"/>
      <c r="K15" s="180"/>
      <c r="L15" s="180"/>
      <c r="M15" s="180"/>
      <c r="N15" s="167"/>
      <c r="O15" s="167"/>
      <c r="P15" s="167"/>
      <c r="Q15" s="160">
        <f t="shared" si="0"/>
        <v>0</v>
      </c>
      <c r="R15" s="161">
        <f t="shared" si="1"/>
        <v>0</v>
      </c>
    </row>
    <row r="16" spans="1:20" ht="23.1" customHeight="1" x14ac:dyDescent="0.2">
      <c r="A16" s="181" t="s">
        <v>87</v>
      </c>
      <c r="B16" s="182"/>
      <c r="C16" s="182"/>
      <c r="D16" s="182"/>
      <c r="E16" s="182"/>
      <c r="F16" s="182"/>
      <c r="G16" s="183"/>
      <c r="H16" s="183"/>
      <c r="I16" s="183"/>
      <c r="J16" s="183"/>
      <c r="K16" s="183"/>
      <c r="L16" s="183"/>
      <c r="M16" s="183"/>
      <c r="N16" s="167"/>
      <c r="O16" s="167"/>
      <c r="P16" s="167"/>
      <c r="Q16" s="160">
        <f t="shared" si="0"/>
        <v>0</v>
      </c>
      <c r="R16" s="161">
        <f t="shared" si="1"/>
        <v>0</v>
      </c>
    </row>
    <row r="17" spans="1:20" ht="23.1" customHeight="1" x14ac:dyDescent="0.2">
      <c r="A17" s="184" t="s">
        <v>88</v>
      </c>
      <c r="B17" s="185"/>
      <c r="C17" s="185"/>
      <c r="D17" s="185"/>
      <c r="E17" s="185"/>
      <c r="F17" s="185"/>
      <c r="G17" s="186"/>
      <c r="H17" s="186"/>
      <c r="I17" s="186"/>
      <c r="J17" s="186"/>
      <c r="K17" s="186"/>
      <c r="L17" s="186"/>
      <c r="M17" s="186"/>
      <c r="N17" s="180"/>
      <c r="O17" s="180"/>
      <c r="P17" s="167"/>
      <c r="Q17" s="160">
        <f t="shared" si="0"/>
        <v>0</v>
      </c>
      <c r="R17" s="161">
        <f t="shared" si="1"/>
        <v>0</v>
      </c>
    </row>
    <row r="18" spans="1:20" ht="23.1" customHeight="1" x14ac:dyDescent="0.2">
      <c r="A18" s="187" t="s">
        <v>16</v>
      </c>
      <c r="B18" s="188">
        <f>SUM(B6:B17)</f>
        <v>14</v>
      </c>
      <c r="C18" s="188">
        <f>SUM(C6:C17)</f>
        <v>57</v>
      </c>
      <c r="D18" s="188">
        <f>SUM(B18:C18)</f>
        <v>71</v>
      </c>
      <c r="E18" s="188">
        <f>SUM(E6:E17)</f>
        <v>33</v>
      </c>
      <c r="F18" s="188">
        <f>SUM(F6:F17)</f>
        <v>38</v>
      </c>
      <c r="G18" s="189">
        <f>SUM(G6:G17)</f>
        <v>44537.14</v>
      </c>
      <c r="H18" s="189">
        <f>SUM(H6:H17)</f>
        <v>223102.02000000002</v>
      </c>
      <c r="I18" s="189">
        <f t="shared" ref="I18:P18" si="2">SUM(I6:I17)</f>
        <v>58122.409999999996</v>
      </c>
      <c r="J18" s="189">
        <f t="shared" si="2"/>
        <v>1106.52</v>
      </c>
      <c r="K18" s="189">
        <f t="shared" si="2"/>
        <v>581.44000000000005</v>
      </c>
      <c r="L18" s="189">
        <f t="shared" si="2"/>
        <v>36532.839999999997</v>
      </c>
      <c r="M18" s="189">
        <f t="shared" si="2"/>
        <v>13135.729999999998</v>
      </c>
      <c r="N18" s="189">
        <f t="shared" si="2"/>
        <v>0</v>
      </c>
      <c r="O18" s="189">
        <f t="shared" si="2"/>
        <v>0</v>
      </c>
      <c r="P18" s="189">
        <f t="shared" si="2"/>
        <v>0</v>
      </c>
      <c r="Q18" s="189">
        <f>SUM(Q6:Q17)</f>
        <v>318414.25</v>
      </c>
      <c r="R18" s="161">
        <f t="shared" si="1"/>
        <v>58703.85</v>
      </c>
      <c r="S18" s="190"/>
    </row>
    <row r="19" spans="1:20" ht="27" customHeight="1" x14ac:dyDescent="0.2">
      <c r="A19" s="191" t="s">
        <v>89</v>
      </c>
      <c r="B19" s="192"/>
      <c r="C19" s="192"/>
      <c r="D19" s="192"/>
      <c r="E19" s="192"/>
      <c r="F19" s="192"/>
      <c r="G19" s="193"/>
      <c r="H19" s="193">
        <f>(132.97+8.06+37.09+24.2)+(194.19+26.62+111.29+57.25)+(73.46+14.52+90.28+71.77)</f>
        <v>841.7</v>
      </c>
      <c r="I19" s="193"/>
      <c r="J19" s="193">
        <v>36.340000000000003</v>
      </c>
      <c r="K19" s="193"/>
      <c r="L19" s="193">
        <f>(9.67+9.67+9.67)+9.67</f>
        <v>38.68</v>
      </c>
      <c r="M19" s="193"/>
      <c r="N19" s="193"/>
      <c r="O19" s="193"/>
      <c r="P19" s="194"/>
      <c r="Q19" s="195">
        <f>SUM(G19:P19)</f>
        <v>916.72</v>
      </c>
      <c r="R19" s="196"/>
      <c r="S19" s="190"/>
    </row>
    <row r="20" spans="1:20" ht="27" customHeight="1" thickBot="1" x14ac:dyDescent="0.25">
      <c r="A20" s="197" t="s">
        <v>90</v>
      </c>
      <c r="B20" s="198">
        <f t="shared" ref="B20:F20" si="3">+B18</f>
        <v>14</v>
      </c>
      <c r="C20" s="198">
        <f t="shared" si="3"/>
        <v>57</v>
      </c>
      <c r="D20" s="198">
        <f>+D18</f>
        <v>71</v>
      </c>
      <c r="E20" s="198">
        <f t="shared" si="3"/>
        <v>33</v>
      </c>
      <c r="F20" s="198">
        <f t="shared" si="3"/>
        <v>38</v>
      </c>
      <c r="G20" s="199">
        <f>+G18</f>
        <v>44537.14</v>
      </c>
      <c r="H20" s="199">
        <f>+H19+H18</f>
        <v>223943.72000000003</v>
      </c>
      <c r="I20" s="199">
        <f>+I18</f>
        <v>58122.409999999996</v>
      </c>
      <c r="J20" s="199">
        <f t="shared" ref="J20:O20" si="4">+J19+J18</f>
        <v>1142.8599999999999</v>
      </c>
      <c r="K20" s="199">
        <f>+K18</f>
        <v>581.44000000000005</v>
      </c>
      <c r="L20" s="199">
        <f t="shared" si="4"/>
        <v>36571.519999999997</v>
      </c>
      <c r="M20" s="199">
        <f t="shared" si="4"/>
        <v>13135.729999999998</v>
      </c>
      <c r="N20" s="199">
        <f t="shared" si="4"/>
        <v>0</v>
      </c>
      <c r="O20" s="199">
        <f t="shared" si="4"/>
        <v>0</v>
      </c>
      <c r="P20" s="200">
        <f>SUM(P6:P19)</f>
        <v>0</v>
      </c>
      <c r="Q20" s="200">
        <f>SUM(Q18:Q19)</f>
        <v>319330.96999999997</v>
      </c>
      <c r="R20" s="201">
        <f t="shared" si="1"/>
        <v>58703.85</v>
      </c>
    </row>
    <row r="21" spans="1:20" x14ac:dyDescent="0.2">
      <c r="A21" s="202"/>
      <c r="B21" s="203"/>
      <c r="C21" s="203"/>
      <c r="D21" s="203"/>
      <c r="E21" s="203"/>
      <c r="F21" s="203"/>
      <c r="G21" s="204"/>
      <c r="H21" s="203"/>
      <c r="I21" s="203"/>
      <c r="J21" s="204"/>
      <c r="K21" s="204"/>
      <c r="L21" s="204"/>
      <c r="M21" s="204"/>
      <c r="N21" s="204"/>
      <c r="O21" s="144" t="s">
        <v>91</v>
      </c>
      <c r="P21" s="144"/>
      <c r="R21" s="205"/>
    </row>
    <row r="22" spans="1:20" x14ac:dyDescent="0.2">
      <c r="A22" s="202"/>
      <c r="B22" s="204"/>
      <c r="C22" s="203"/>
      <c r="D22" s="203"/>
      <c r="E22" s="203"/>
      <c r="F22" s="203"/>
      <c r="G22" s="204"/>
      <c r="H22" s="203"/>
      <c r="I22" s="203"/>
      <c r="J22" s="204"/>
      <c r="K22" s="204"/>
      <c r="L22" s="204"/>
      <c r="M22" s="204"/>
      <c r="N22" s="204"/>
      <c r="O22" s="204"/>
      <c r="P22" s="204"/>
      <c r="Q22" s="206"/>
      <c r="R22" s="205"/>
    </row>
    <row r="23" spans="1:20" x14ac:dyDescent="0.2">
      <c r="A23" s="202"/>
      <c r="B23" s="204"/>
      <c r="C23" s="203"/>
      <c r="D23" s="203"/>
      <c r="E23" s="203"/>
      <c r="F23" s="203"/>
      <c r="G23" s="204"/>
      <c r="H23" s="203"/>
      <c r="I23" s="203"/>
      <c r="J23" s="204"/>
      <c r="K23" s="204"/>
      <c r="L23" s="204"/>
      <c r="M23" s="204"/>
      <c r="N23" s="204"/>
      <c r="O23" s="204"/>
      <c r="P23" s="204"/>
      <c r="Q23" s="207"/>
      <c r="R23" s="205"/>
    </row>
    <row r="24" spans="1:20" x14ac:dyDescent="0.2">
      <c r="A24" s="202"/>
      <c r="B24" s="204"/>
      <c r="C24" s="203"/>
      <c r="D24" s="203"/>
      <c r="E24" s="203"/>
      <c r="F24" s="203"/>
      <c r="G24" s="204"/>
      <c r="H24" s="203"/>
      <c r="I24" s="203"/>
      <c r="J24" s="204"/>
      <c r="K24" s="204"/>
      <c r="L24" s="204"/>
      <c r="M24" s="204"/>
      <c r="N24" s="204"/>
      <c r="O24" s="204"/>
      <c r="P24" s="204"/>
      <c r="Q24" s="208"/>
      <c r="R24" s="209"/>
    </row>
    <row r="25" spans="1:20" x14ac:dyDescent="0.2">
      <c r="A25" s="202"/>
      <c r="B25" s="210"/>
      <c r="C25" s="203"/>
      <c r="D25" s="203"/>
      <c r="E25" s="203"/>
      <c r="F25" s="203"/>
      <c r="G25" s="204"/>
      <c r="H25" s="203"/>
      <c r="I25" s="203"/>
      <c r="J25" s="204"/>
      <c r="K25" s="204"/>
      <c r="L25" s="204"/>
      <c r="M25" s="204"/>
      <c r="N25" s="204"/>
      <c r="O25" s="204"/>
      <c r="P25" s="204"/>
      <c r="Q25" s="208"/>
      <c r="R25" s="209"/>
    </row>
    <row r="26" spans="1:20" x14ac:dyDescent="0.2">
      <c r="A26" s="202"/>
      <c r="B26" s="210"/>
      <c r="C26" s="202"/>
      <c r="D26" s="202"/>
      <c r="E26" s="202"/>
      <c r="F26" s="202"/>
      <c r="G26" s="210"/>
      <c r="H26" s="202"/>
      <c r="I26" s="202"/>
      <c r="J26" s="210"/>
      <c r="K26" s="210"/>
      <c r="L26" s="210"/>
      <c r="M26" s="210"/>
      <c r="N26" s="210"/>
      <c r="O26" s="210"/>
      <c r="P26" s="210"/>
      <c r="Q26" s="211"/>
      <c r="R26" s="212"/>
    </row>
    <row r="27" spans="1:20" x14ac:dyDescent="0.2">
      <c r="A27" s="202"/>
      <c r="B27" s="210"/>
      <c r="C27" s="202"/>
      <c r="D27" s="202"/>
      <c r="E27" s="202"/>
      <c r="F27" s="202"/>
      <c r="G27" s="210"/>
      <c r="H27" s="213"/>
      <c r="I27" s="213"/>
      <c r="Q27" s="214"/>
      <c r="R27" s="212"/>
    </row>
    <row r="28" spans="1:20" x14ac:dyDescent="0.2">
      <c r="A28" s="202"/>
      <c r="B28" s="210"/>
      <c r="C28" s="213"/>
      <c r="D28" s="213"/>
      <c r="E28" s="213"/>
      <c r="F28" s="213"/>
      <c r="G28" s="144"/>
      <c r="H28" s="213"/>
      <c r="I28" s="213"/>
      <c r="Q28" s="214"/>
      <c r="R28" s="212"/>
    </row>
    <row r="29" spans="1:20" x14ac:dyDescent="0.2">
      <c r="A29" s="202"/>
      <c r="B29" s="204"/>
      <c r="C29" s="203"/>
      <c r="D29" s="203"/>
      <c r="E29" s="203"/>
      <c r="F29" s="203"/>
      <c r="G29" s="204"/>
      <c r="H29" s="203"/>
      <c r="I29" s="203"/>
      <c r="J29" s="204"/>
      <c r="K29" s="204"/>
      <c r="L29" s="204"/>
      <c r="M29" s="204"/>
      <c r="Q29" s="214"/>
      <c r="R29" s="212"/>
    </row>
    <row r="30" spans="1:20" x14ac:dyDescent="0.2">
      <c r="A30" s="202"/>
      <c r="B30" s="204"/>
      <c r="C30" s="213"/>
      <c r="D30" s="213"/>
      <c r="E30" s="213"/>
      <c r="F30" s="213"/>
      <c r="G30" s="144"/>
      <c r="H30" s="213"/>
      <c r="I30" s="213"/>
      <c r="Q30" s="214"/>
      <c r="R30" s="212"/>
    </row>
    <row r="31" spans="1:20" x14ac:dyDescent="0.2">
      <c r="A31" s="202"/>
      <c r="B31" s="204"/>
      <c r="C31" s="213"/>
      <c r="D31" s="213"/>
      <c r="E31" s="213"/>
      <c r="F31" s="213"/>
      <c r="G31" s="144"/>
      <c r="H31" s="213"/>
      <c r="I31" s="213"/>
      <c r="Q31" s="214"/>
      <c r="R31" s="212"/>
    </row>
    <row r="32" spans="1:20" x14ac:dyDescent="0.2">
      <c r="A32" s="144" t="s">
        <v>27</v>
      </c>
      <c r="E32" s="215"/>
      <c r="G32" s="170"/>
      <c r="H32" s="170"/>
      <c r="J32" s="170"/>
      <c r="M32" s="144" t="s">
        <v>30</v>
      </c>
      <c r="N32" s="144"/>
      <c r="O32" s="144"/>
      <c r="P32" s="144"/>
      <c r="Q32" s="144"/>
      <c r="T32" s="144" t="s">
        <v>14</v>
      </c>
    </row>
    <row r="33" spans="1:18" x14ac:dyDescent="0.2">
      <c r="A33" s="216" t="s">
        <v>92</v>
      </c>
      <c r="B33" s="217"/>
      <c r="C33" s="144"/>
      <c r="D33" s="144"/>
      <c r="E33" s="218"/>
      <c r="M33" s="144" t="s">
        <v>93</v>
      </c>
      <c r="N33" s="144"/>
    </row>
    <row r="34" spans="1:18" x14ac:dyDescent="0.2">
      <c r="A34" s="219" t="s">
        <v>94</v>
      </c>
      <c r="B34" s="204"/>
      <c r="C34" s="204"/>
      <c r="D34" s="204"/>
      <c r="E34" s="218"/>
      <c r="F34" s="204"/>
      <c r="G34" s="204"/>
      <c r="H34" s="204"/>
      <c r="I34" s="204"/>
      <c r="J34" s="170"/>
      <c r="K34" s="170"/>
      <c r="L34" s="170"/>
      <c r="M34" s="204" t="s">
        <v>95</v>
      </c>
      <c r="N34" s="204"/>
      <c r="O34" s="204"/>
      <c r="P34" s="204"/>
      <c r="Q34" s="220"/>
    </row>
    <row r="35" spans="1:18" x14ac:dyDescent="0.2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145"/>
    </row>
    <row r="36" spans="1:18" x14ac:dyDescent="0.2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</row>
    <row r="37" spans="1:18" x14ac:dyDescent="0.2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145"/>
    </row>
    <row r="38" spans="1:18" x14ac:dyDescent="0.2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</row>
    <row r="40" spans="1:18" x14ac:dyDescent="0.2">
      <c r="A40" s="218"/>
      <c r="F40" s="144"/>
      <c r="G40" s="212"/>
    </row>
    <row r="41" spans="1:18" x14ac:dyDescent="0.2">
      <c r="F41" s="204"/>
      <c r="G41" s="205"/>
      <c r="N41" s="204"/>
      <c r="O41" s="204"/>
      <c r="P41" s="204"/>
      <c r="Q41" s="204"/>
    </row>
    <row r="44" spans="1:18" x14ac:dyDescent="0.2">
      <c r="R44" s="204"/>
    </row>
    <row r="45" spans="1:18" x14ac:dyDescent="0.2">
      <c r="B45" s="219"/>
      <c r="C45" s="204"/>
      <c r="D45" s="204"/>
      <c r="E45" s="204"/>
      <c r="F45" s="204"/>
      <c r="L45" s="204"/>
      <c r="M45" s="204"/>
      <c r="N45" s="204"/>
      <c r="O45" s="204"/>
      <c r="P45" s="204"/>
      <c r="Q45" s="204"/>
      <c r="R45" s="204"/>
    </row>
    <row r="47" spans="1:18" x14ac:dyDescent="0.2">
      <c r="B47" s="144"/>
    </row>
    <row r="48" spans="1:18" x14ac:dyDescent="0.2">
      <c r="B48" s="144"/>
    </row>
    <row r="49" spans="2:2" x14ac:dyDescent="0.2">
      <c r="B49" s="144"/>
    </row>
  </sheetData>
  <mergeCells count="2">
    <mergeCell ref="A1:Q1"/>
    <mergeCell ref="A2:Q2"/>
  </mergeCells>
  <printOptions horizontalCentered="1"/>
  <pageMargins left="0.75" right="0.28000000000000003" top="0.57999999999999996" bottom="0.74803149606299213" header="0.31496062992125984" footer="0.17"/>
  <pageSetup paperSize="5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workbookViewId="0">
      <selection activeCell="H9" sqref="H9"/>
    </sheetView>
  </sheetViews>
  <sheetFormatPr baseColWidth="10" defaultRowHeight="12.75" x14ac:dyDescent="0.2"/>
  <cols>
    <col min="1" max="1" width="3.5703125" style="142" customWidth="1"/>
    <col min="2" max="2" width="16.28515625" style="142" customWidth="1"/>
    <col min="3" max="3" width="15" style="142" customWidth="1"/>
    <col min="4" max="4" width="11.42578125" style="142"/>
    <col min="5" max="5" width="13.7109375" style="142" customWidth="1"/>
    <col min="6" max="6" width="15.42578125" style="142" customWidth="1"/>
    <col min="7" max="7" width="13.42578125" style="142" customWidth="1"/>
    <col min="8" max="8" width="14.28515625" style="142" customWidth="1"/>
    <col min="9" max="9" width="10.42578125" style="142" customWidth="1"/>
    <col min="10" max="10" width="11.5703125" style="142" customWidth="1"/>
    <col min="11" max="16384" width="11.42578125" style="142"/>
  </cols>
  <sheetData>
    <row r="3" spans="2:10" x14ac:dyDescent="0.2">
      <c r="B3" s="221"/>
    </row>
    <row r="4" spans="2:10" x14ac:dyDescent="0.2">
      <c r="B4" s="222"/>
      <c r="C4" s="222"/>
      <c r="D4" s="222"/>
      <c r="E4" s="222"/>
    </row>
    <row r="5" spans="2:10" x14ac:dyDescent="0.2">
      <c r="B5" s="223" t="s">
        <v>96</v>
      </c>
      <c r="C5" s="223"/>
      <c r="D5" s="223"/>
      <c r="E5" s="223"/>
      <c r="F5" s="223"/>
      <c r="G5" s="144"/>
    </row>
    <row r="6" spans="2:10" x14ac:dyDescent="0.2">
      <c r="B6" s="223" t="s">
        <v>97</v>
      </c>
      <c r="C6" s="223"/>
      <c r="D6" s="223"/>
      <c r="E6" s="223"/>
      <c r="F6" s="223"/>
      <c r="G6" s="144"/>
    </row>
    <row r="7" spans="2:10" x14ac:dyDescent="0.2">
      <c r="B7" s="224"/>
      <c r="C7" s="144"/>
      <c r="D7" s="144"/>
      <c r="E7" s="144"/>
      <c r="F7" s="144"/>
      <c r="G7" s="224"/>
    </row>
    <row r="8" spans="2:10" ht="24.95" customHeight="1" x14ac:dyDescent="0.2">
      <c r="B8" s="225"/>
      <c r="C8" s="226" t="s">
        <v>98</v>
      </c>
      <c r="D8" s="227"/>
      <c r="E8" s="227"/>
      <c r="F8" s="228"/>
      <c r="G8" s="224"/>
    </row>
    <row r="9" spans="2:10" ht="50.25" customHeight="1" x14ac:dyDescent="0.2">
      <c r="B9" s="229" t="s">
        <v>0</v>
      </c>
      <c r="C9" s="230" t="s">
        <v>99</v>
      </c>
      <c r="D9" s="231" t="s">
        <v>100</v>
      </c>
      <c r="E9" s="232" t="s">
        <v>101</v>
      </c>
      <c r="F9" s="233" t="s">
        <v>102</v>
      </c>
      <c r="G9" s="234"/>
      <c r="H9" s="234"/>
      <c r="I9" s="234"/>
      <c r="J9" s="234"/>
    </row>
    <row r="10" spans="2:10" ht="23.1" customHeight="1" x14ac:dyDescent="0.2">
      <c r="B10" s="235" t="s">
        <v>1</v>
      </c>
      <c r="C10" s="236">
        <f>25+42+54</f>
        <v>121</v>
      </c>
      <c r="D10" s="237">
        <f>12.48+15.01+29.21</f>
        <v>56.7</v>
      </c>
      <c r="E10" s="237">
        <f>26006.29+34008.06+45980.01</f>
        <v>105994.36</v>
      </c>
      <c r="F10" s="238">
        <f>22620.83+28664.58+39397.11</f>
        <v>90682.52</v>
      </c>
      <c r="G10" s="239"/>
      <c r="H10" s="240"/>
      <c r="I10" s="240"/>
      <c r="J10" s="240"/>
    </row>
    <row r="11" spans="2:10" ht="23.1" customHeight="1" x14ac:dyDescent="0.2">
      <c r="B11" s="235" t="s">
        <v>3</v>
      </c>
      <c r="C11" s="236">
        <f>29+30+29+23</f>
        <v>111</v>
      </c>
      <c r="D11" s="241">
        <f>34.63+12.69+41.72+22.2</f>
        <v>111.24</v>
      </c>
      <c r="E11" s="241">
        <f>29846.59+33359.53+37034.61+18123.54</f>
        <v>118364.26999999999</v>
      </c>
      <c r="F11" s="238">
        <f>26935.13+29151.89+34151.94+16463.04</f>
        <v>106702</v>
      </c>
      <c r="G11" s="239"/>
      <c r="H11" s="240" t="s">
        <v>14</v>
      </c>
      <c r="I11" s="240"/>
      <c r="J11" s="240"/>
    </row>
    <row r="12" spans="2:10" ht="23.1" customHeight="1" x14ac:dyDescent="0.2">
      <c r="B12" s="235" t="s">
        <v>4</v>
      </c>
      <c r="C12" s="236">
        <f>5+48+25+17+9</f>
        <v>104</v>
      </c>
      <c r="D12" s="242">
        <f>11.25+24.15+48.75+1.87</f>
        <v>86.02000000000001</v>
      </c>
      <c r="E12" s="242">
        <f>15621.74+22975.49+46765.69+2966.68+8118.63</f>
        <v>96448.23000000001</v>
      </c>
      <c r="F12" s="238">
        <f>14340.89+19503.54+41523.36+2394.92+6778.4</f>
        <v>84541.11</v>
      </c>
      <c r="G12" s="239"/>
      <c r="H12" s="240" t="s">
        <v>14</v>
      </c>
      <c r="I12" s="240"/>
      <c r="J12" s="240"/>
    </row>
    <row r="13" spans="2:10" ht="23.1" customHeight="1" x14ac:dyDescent="0.2">
      <c r="B13" s="235" t="s">
        <v>5</v>
      </c>
      <c r="C13" s="236" t="s">
        <v>103</v>
      </c>
      <c r="D13" s="237"/>
      <c r="E13" s="237"/>
      <c r="F13" s="238"/>
      <c r="G13" s="243"/>
      <c r="H13" s="244"/>
      <c r="I13" s="240"/>
      <c r="J13" s="240"/>
    </row>
    <row r="14" spans="2:10" ht="23.1" customHeight="1" x14ac:dyDescent="0.2">
      <c r="B14" s="235" t="s">
        <v>6</v>
      </c>
      <c r="C14" s="236"/>
      <c r="D14" s="237"/>
      <c r="E14" s="237"/>
      <c r="F14" s="238"/>
      <c r="G14" s="245"/>
      <c r="H14" s="240"/>
      <c r="I14" s="240"/>
      <c r="J14" s="240"/>
    </row>
    <row r="15" spans="2:10" ht="23.1" customHeight="1" x14ac:dyDescent="0.2">
      <c r="B15" s="235" t="s">
        <v>7</v>
      </c>
      <c r="C15" s="236"/>
      <c r="D15" s="241"/>
      <c r="E15" s="241"/>
      <c r="F15" s="238"/>
      <c r="G15" s="239"/>
      <c r="H15" s="240" t="s">
        <v>14</v>
      </c>
      <c r="I15" s="240"/>
      <c r="J15" s="240"/>
    </row>
    <row r="16" spans="2:10" ht="23.1" customHeight="1" x14ac:dyDescent="0.2">
      <c r="B16" s="235" t="s">
        <v>8</v>
      </c>
      <c r="C16" s="236"/>
      <c r="D16" s="237"/>
      <c r="E16" s="237"/>
      <c r="F16" s="238"/>
      <c r="G16" s="239"/>
      <c r="H16" s="244"/>
      <c r="I16" s="246" t="s">
        <v>14</v>
      </c>
      <c r="J16" s="240"/>
    </row>
    <row r="17" spans="1:10" ht="23.1" customHeight="1" x14ac:dyDescent="0.2">
      <c r="B17" s="235" t="s">
        <v>9</v>
      </c>
      <c r="C17" s="236"/>
      <c r="D17" s="237"/>
      <c r="E17" s="237"/>
      <c r="F17" s="238"/>
      <c r="G17" s="239"/>
      <c r="H17" s="240"/>
      <c r="I17" s="240"/>
      <c r="J17" s="240"/>
    </row>
    <row r="18" spans="1:10" ht="23.1" customHeight="1" x14ac:dyDescent="0.2">
      <c r="B18" s="235" t="s">
        <v>46</v>
      </c>
      <c r="C18" s="236"/>
      <c r="D18" s="237"/>
      <c r="E18" s="237"/>
      <c r="F18" s="237"/>
      <c r="G18" s="239"/>
      <c r="H18" s="240"/>
      <c r="I18" s="240"/>
      <c r="J18" s="240"/>
    </row>
    <row r="19" spans="1:10" ht="23.1" customHeight="1" x14ac:dyDescent="0.2">
      <c r="B19" s="235" t="s">
        <v>22</v>
      </c>
      <c r="C19" s="236"/>
      <c r="D19" s="237"/>
      <c r="E19" s="237"/>
      <c r="F19" s="238"/>
      <c r="G19" s="239"/>
      <c r="H19" s="240"/>
      <c r="I19" s="240" t="s">
        <v>14</v>
      </c>
      <c r="J19" s="240"/>
    </row>
    <row r="20" spans="1:10" ht="23.1" customHeight="1" x14ac:dyDescent="0.2">
      <c r="B20" s="235" t="s">
        <v>47</v>
      </c>
      <c r="C20" s="236"/>
      <c r="D20" s="241"/>
      <c r="E20" s="241"/>
      <c r="F20" s="238"/>
      <c r="G20" s="239"/>
      <c r="H20" s="240"/>
      <c r="I20" s="240"/>
      <c r="J20" s="240" t="s">
        <v>14</v>
      </c>
    </row>
    <row r="21" spans="1:10" ht="23.1" customHeight="1" x14ac:dyDescent="0.2">
      <c r="B21" s="235" t="s">
        <v>48</v>
      </c>
      <c r="C21" s="236"/>
      <c r="D21" s="237"/>
      <c r="E21" s="237"/>
      <c r="F21" s="238"/>
      <c r="G21" s="239"/>
      <c r="H21" s="240"/>
      <c r="I21" s="240"/>
      <c r="J21" s="240"/>
    </row>
    <row r="22" spans="1:10" ht="24.95" customHeight="1" x14ac:dyDescent="0.2">
      <c r="B22" s="247" t="s">
        <v>16</v>
      </c>
      <c r="C22" s="248">
        <f>SUM(C10:C21)</f>
        <v>336</v>
      </c>
      <c r="D22" s="249">
        <f>SUM(D10:D21)</f>
        <v>253.96</v>
      </c>
      <c r="E22" s="249">
        <f>SUM(E10:E21)</f>
        <v>320806.86</v>
      </c>
      <c r="F22" s="250">
        <f>SUM(F10:F21)</f>
        <v>281925.63</v>
      </c>
      <c r="G22" s="251"/>
      <c r="H22" s="251"/>
      <c r="I22" s="251"/>
      <c r="J22" s="251"/>
    </row>
    <row r="23" spans="1:10" ht="12" customHeight="1" x14ac:dyDescent="0.2">
      <c r="B23" s="252"/>
      <c r="C23" s="144"/>
      <c r="D23" s="144"/>
      <c r="E23" s="144"/>
      <c r="F23" s="220" t="s">
        <v>104</v>
      </c>
      <c r="G23" s="144"/>
      <c r="H23" s="142" t="s">
        <v>14</v>
      </c>
    </row>
    <row r="24" spans="1:10" ht="12" customHeight="1" x14ac:dyDescent="0.2">
      <c r="B24" s="144"/>
      <c r="C24" s="144"/>
      <c r="D24" s="144"/>
      <c r="E24" s="144"/>
      <c r="F24" s="144"/>
      <c r="G24" s="144"/>
    </row>
    <row r="25" spans="1:10" x14ac:dyDescent="0.2">
      <c r="B25" s="210"/>
      <c r="C25" s="144"/>
      <c r="D25" s="144"/>
      <c r="E25" s="144"/>
      <c r="F25" s="144"/>
      <c r="G25" s="144"/>
      <c r="H25" s="170"/>
    </row>
    <row r="26" spans="1:10" x14ac:dyDescent="0.2">
      <c r="B26" s="144"/>
      <c r="C26" s="144"/>
      <c r="D26" s="144"/>
      <c r="E26" s="144"/>
      <c r="F26" s="144"/>
      <c r="G26" s="144"/>
    </row>
    <row r="27" spans="1:10" x14ac:dyDescent="0.2">
      <c r="B27" s="210"/>
      <c r="C27" s="144"/>
      <c r="D27" s="144"/>
      <c r="E27" s="144"/>
      <c r="F27" s="144"/>
      <c r="G27" s="144"/>
    </row>
    <row r="28" spans="1:10" x14ac:dyDescent="0.2">
      <c r="B28" s="144"/>
      <c r="C28" s="171"/>
      <c r="D28" s="171"/>
      <c r="E28" s="171"/>
      <c r="F28" s="144"/>
      <c r="G28" s="144"/>
    </row>
    <row r="29" spans="1:10" x14ac:dyDescent="0.2">
      <c r="A29" s="144" t="s">
        <v>27</v>
      </c>
      <c r="D29" s="204"/>
      <c r="E29" s="144" t="s">
        <v>30</v>
      </c>
      <c r="G29" s="144"/>
    </row>
    <row r="30" spans="1:10" x14ac:dyDescent="0.2">
      <c r="A30" s="216" t="s">
        <v>38</v>
      </c>
      <c r="D30" s="144"/>
      <c r="E30" s="144" t="s">
        <v>105</v>
      </c>
      <c r="G30" s="144"/>
    </row>
    <row r="31" spans="1:10" x14ac:dyDescent="0.2">
      <c r="A31" s="210" t="s">
        <v>106</v>
      </c>
      <c r="B31" s="253"/>
      <c r="D31" s="144"/>
      <c r="E31" s="144" t="s">
        <v>107</v>
      </c>
      <c r="G31" s="144"/>
    </row>
    <row r="32" spans="1:10" x14ac:dyDescent="0.2">
      <c r="A32" s="210"/>
      <c r="B32" s="204"/>
      <c r="D32" s="204"/>
      <c r="E32" s="204"/>
      <c r="F32" s="204"/>
      <c r="G32" s="144"/>
    </row>
    <row r="33" spans="2:7" x14ac:dyDescent="0.2">
      <c r="G33" s="144"/>
    </row>
    <row r="34" spans="2:7" x14ac:dyDescent="0.2">
      <c r="G34" s="144"/>
    </row>
    <row r="35" spans="2:7" x14ac:dyDescent="0.2">
      <c r="G35" s="144"/>
    </row>
    <row r="36" spans="2:7" x14ac:dyDescent="0.2">
      <c r="B36" s="144"/>
      <c r="G36" s="144"/>
    </row>
    <row r="37" spans="2:7" x14ac:dyDescent="0.2">
      <c r="B37" s="254"/>
      <c r="C37" s="144"/>
      <c r="D37" s="144"/>
      <c r="E37" s="144"/>
      <c r="F37" s="144"/>
      <c r="G37" s="144"/>
    </row>
    <row r="38" spans="2:7" x14ac:dyDescent="0.2">
      <c r="C38" s="204"/>
      <c r="D38" s="204"/>
      <c r="E38" s="204"/>
      <c r="F38" s="144"/>
      <c r="G38" s="144"/>
    </row>
    <row r="39" spans="2:7" x14ac:dyDescent="0.2">
      <c r="C39" s="204"/>
      <c r="D39" s="204"/>
      <c r="E39" s="204"/>
      <c r="F39" s="144"/>
      <c r="G39" s="144"/>
    </row>
    <row r="40" spans="2:7" x14ac:dyDescent="0.2">
      <c r="B40" s="144"/>
      <c r="C40" s="144"/>
      <c r="D40" s="144"/>
      <c r="E40" s="144"/>
      <c r="F40" s="144"/>
      <c r="G40" s="144"/>
    </row>
    <row r="41" spans="2:7" x14ac:dyDescent="0.2">
      <c r="B41" s="144"/>
      <c r="C41" s="144"/>
      <c r="D41" s="144"/>
      <c r="E41" s="144"/>
      <c r="F41" s="144"/>
      <c r="G41" s="144"/>
    </row>
    <row r="42" spans="2:7" x14ac:dyDescent="0.2">
      <c r="B42" s="144"/>
      <c r="C42" s="144"/>
      <c r="D42" s="144"/>
      <c r="E42" s="144"/>
      <c r="F42" s="144"/>
      <c r="G42" s="144"/>
    </row>
    <row r="43" spans="2:7" x14ac:dyDescent="0.2">
      <c r="B43" s="144"/>
      <c r="C43" s="144"/>
      <c r="D43" s="144"/>
      <c r="E43" s="144"/>
      <c r="F43" s="144"/>
      <c r="G43" s="144"/>
    </row>
    <row r="44" spans="2:7" x14ac:dyDescent="0.2">
      <c r="B44" s="144"/>
      <c r="C44" s="144"/>
      <c r="D44" s="144"/>
      <c r="E44" s="144"/>
      <c r="F44" s="144"/>
      <c r="G44" s="144"/>
    </row>
    <row r="45" spans="2:7" x14ac:dyDescent="0.2">
      <c r="B45" s="144"/>
      <c r="C45" s="144"/>
      <c r="D45" s="144"/>
      <c r="E45" s="144"/>
      <c r="F45" s="144"/>
      <c r="G45" s="144"/>
    </row>
    <row r="46" spans="2:7" x14ac:dyDescent="0.2">
      <c r="B46" s="144"/>
      <c r="C46" s="144"/>
      <c r="D46" s="144"/>
      <c r="E46" s="144"/>
      <c r="F46" s="144"/>
      <c r="G46" s="144"/>
    </row>
    <row r="47" spans="2:7" x14ac:dyDescent="0.2">
      <c r="B47" s="144"/>
      <c r="C47" s="144"/>
      <c r="D47" s="144"/>
      <c r="E47" s="144"/>
      <c r="F47" s="144"/>
      <c r="G47" s="144"/>
    </row>
    <row r="48" spans="2:7" x14ac:dyDescent="0.2">
      <c r="B48" s="144"/>
      <c r="C48" s="144"/>
      <c r="D48" s="144"/>
      <c r="E48" s="144"/>
      <c r="F48" s="144"/>
      <c r="G48" s="144"/>
    </row>
  </sheetData>
  <mergeCells count="3">
    <mergeCell ref="B5:F5"/>
    <mergeCell ref="B6:F6"/>
    <mergeCell ref="C8:F8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6.7109375" style="142" customWidth="1"/>
    <col min="2" max="2" width="15.28515625" style="142" customWidth="1"/>
    <col min="3" max="3" width="13.28515625" style="142" customWidth="1"/>
    <col min="4" max="5" width="13.85546875" style="142" customWidth="1"/>
    <col min="6" max="6" width="14.42578125" style="142" customWidth="1"/>
    <col min="7" max="7" width="13.42578125" style="142" customWidth="1"/>
    <col min="8" max="8" width="13.5703125" style="142" customWidth="1"/>
    <col min="9" max="9" width="10.42578125" style="142" customWidth="1"/>
    <col min="10" max="10" width="12.140625" style="142" customWidth="1"/>
    <col min="11" max="16384" width="11.42578125" style="142"/>
  </cols>
  <sheetData>
    <row r="3" spans="2:11" x14ac:dyDescent="0.2">
      <c r="H3" s="142" t="s">
        <v>14</v>
      </c>
    </row>
    <row r="4" spans="2:11" x14ac:dyDescent="0.2">
      <c r="B4" s="221"/>
    </row>
    <row r="5" spans="2:11" x14ac:dyDescent="0.2">
      <c r="B5" s="222"/>
      <c r="C5" s="222"/>
      <c r="D5" s="222"/>
      <c r="E5" s="222"/>
    </row>
    <row r="6" spans="2:11" x14ac:dyDescent="0.2">
      <c r="B6" s="222"/>
      <c r="C6" s="222"/>
      <c r="D6" s="222"/>
      <c r="E6" s="222"/>
    </row>
    <row r="7" spans="2:11" x14ac:dyDescent="0.2">
      <c r="B7" s="223" t="s">
        <v>108</v>
      </c>
      <c r="C7" s="223"/>
      <c r="D7" s="223"/>
      <c r="E7" s="223"/>
      <c r="F7" s="223"/>
      <c r="G7" s="144"/>
    </row>
    <row r="8" spans="2:11" x14ac:dyDescent="0.2">
      <c r="B8" s="223" t="s">
        <v>109</v>
      </c>
      <c r="C8" s="223"/>
      <c r="D8" s="223"/>
      <c r="E8" s="223"/>
      <c r="F8" s="223"/>
      <c r="G8" s="144"/>
      <c r="H8" s="142" t="s">
        <v>14</v>
      </c>
    </row>
    <row r="9" spans="2:11" x14ac:dyDescent="0.2">
      <c r="B9" s="255"/>
      <c r="C9" s="256"/>
      <c r="D9" s="256"/>
      <c r="E9" s="256"/>
      <c r="F9" s="256"/>
      <c r="G9" s="210"/>
    </row>
    <row r="10" spans="2:11" ht="24.95" customHeight="1" x14ac:dyDescent="0.2">
      <c r="B10" s="225"/>
      <c r="C10" s="226" t="s">
        <v>98</v>
      </c>
      <c r="D10" s="227"/>
      <c r="E10" s="227"/>
      <c r="F10" s="257"/>
      <c r="G10" s="144"/>
      <c r="H10" s="142" t="s">
        <v>14</v>
      </c>
    </row>
    <row r="11" spans="2:11" ht="45" customHeight="1" x14ac:dyDescent="0.2">
      <c r="B11" s="229" t="s">
        <v>0</v>
      </c>
      <c r="C11" s="258" t="s">
        <v>110</v>
      </c>
      <c r="D11" s="231" t="s">
        <v>100</v>
      </c>
      <c r="E11" s="231" t="s">
        <v>111</v>
      </c>
      <c r="F11" s="259" t="s">
        <v>112</v>
      </c>
      <c r="G11" s="234"/>
      <c r="H11" s="234"/>
      <c r="I11" s="234"/>
      <c r="J11" s="234"/>
      <c r="K11" s="260"/>
    </row>
    <row r="12" spans="2:11" ht="23.1" customHeight="1" x14ac:dyDescent="0.2">
      <c r="B12" s="235" t="s">
        <v>1</v>
      </c>
      <c r="C12" s="236">
        <f>12+30+11</f>
        <v>53</v>
      </c>
      <c r="D12" s="238">
        <f>106.5+218.73+119.13</f>
        <v>444.36</v>
      </c>
      <c r="E12" s="238">
        <f>22125.48+43280.4+20523</f>
        <v>85928.88</v>
      </c>
      <c r="F12" s="238">
        <f>23322.09+45495.61+21595.16</f>
        <v>90412.86</v>
      </c>
      <c r="I12" s="240"/>
      <c r="J12" s="243"/>
      <c r="K12" s="244"/>
    </row>
    <row r="13" spans="2:11" ht="23.1" customHeight="1" x14ac:dyDescent="0.2">
      <c r="B13" s="235" t="s">
        <v>3</v>
      </c>
      <c r="C13" s="236">
        <f>11+6+21+6</f>
        <v>44</v>
      </c>
      <c r="D13" s="238">
        <f>63.86+30.34+159.2+58.65</f>
        <v>312.04999999999995</v>
      </c>
      <c r="E13" s="238">
        <f>12504.6+5982.4+30979.8+16449.62</f>
        <v>65916.42</v>
      </c>
      <c r="F13" s="238">
        <f>13079.03+6255.39+32412.27+17655.65</f>
        <v>69402.34</v>
      </c>
      <c r="G13" s="239" t="s">
        <v>14</v>
      </c>
      <c r="H13" s="240"/>
      <c r="I13" s="240"/>
      <c r="J13" s="243"/>
      <c r="K13" s="244"/>
    </row>
    <row r="14" spans="2:11" ht="23.1" customHeight="1" x14ac:dyDescent="0.2">
      <c r="B14" s="235" t="s">
        <v>4</v>
      </c>
      <c r="C14" s="236">
        <f>7+8+22+7+6</f>
        <v>50</v>
      </c>
      <c r="D14" s="238">
        <f>47.32+33.53+139+36.18+36.43</f>
        <v>292.45999999999998</v>
      </c>
      <c r="E14" s="238">
        <f>9241.2+7042.6+26610.6+7066.8+8108.4</f>
        <v>58069.600000000006</v>
      </c>
      <c r="F14" s="238">
        <f>9666.98+7395.05+27861.06+7392.4+8535.01</f>
        <v>60850.5</v>
      </c>
      <c r="G14" s="239" t="s">
        <v>14</v>
      </c>
      <c r="H14" s="240"/>
      <c r="I14" s="240"/>
      <c r="J14" s="243"/>
      <c r="K14" s="244"/>
    </row>
    <row r="15" spans="2:11" ht="23.1" customHeight="1" x14ac:dyDescent="0.2">
      <c r="B15" s="235" t="s">
        <v>5</v>
      </c>
      <c r="C15" s="236"/>
      <c r="D15" s="238"/>
      <c r="E15" s="238"/>
      <c r="F15" s="238"/>
      <c r="G15" s="239"/>
      <c r="H15" s="240"/>
      <c r="I15" s="240"/>
      <c r="J15" s="243"/>
      <c r="K15" s="244"/>
    </row>
    <row r="16" spans="2:11" ht="23.1" customHeight="1" x14ac:dyDescent="0.2">
      <c r="B16" s="235" t="s">
        <v>6</v>
      </c>
      <c r="C16" s="236"/>
      <c r="D16" s="238"/>
      <c r="E16" s="238"/>
      <c r="F16" s="238"/>
      <c r="G16" s="239"/>
      <c r="H16" s="240"/>
      <c r="I16" s="240"/>
      <c r="J16" s="240"/>
    </row>
    <row r="17" spans="1:10" ht="23.1" customHeight="1" x14ac:dyDescent="0.2">
      <c r="B17" s="235" t="s">
        <v>7</v>
      </c>
      <c r="C17" s="236"/>
      <c r="D17" s="241"/>
      <c r="E17" s="241"/>
      <c r="F17" s="238"/>
      <c r="G17" s="239"/>
      <c r="H17" s="240"/>
      <c r="I17" s="240"/>
      <c r="J17" s="240"/>
    </row>
    <row r="18" spans="1:10" ht="23.1" customHeight="1" x14ac:dyDescent="0.25">
      <c r="B18" s="235" t="s">
        <v>113</v>
      </c>
      <c r="C18" s="236"/>
      <c r="D18" s="241"/>
      <c r="E18" s="241"/>
      <c r="F18" s="238"/>
      <c r="G18" s="261"/>
      <c r="H18" s="244"/>
      <c r="I18" s="240"/>
      <c r="J18" s="240"/>
    </row>
    <row r="19" spans="1:10" ht="23.1" customHeight="1" x14ac:dyDescent="0.2">
      <c r="B19" s="235" t="s">
        <v>9</v>
      </c>
      <c r="C19" s="236"/>
      <c r="D19" s="238"/>
      <c r="E19" s="238"/>
      <c r="F19" s="238"/>
      <c r="G19" s="239"/>
      <c r="H19" s="240"/>
      <c r="I19" s="240"/>
      <c r="J19" s="240"/>
    </row>
    <row r="20" spans="1:10" ht="23.1" customHeight="1" x14ac:dyDescent="0.2">
      <c r="B20" s="235" t="s">
        <v>46</v>
      </c>
      <c r="C20" s="236"/>
      <c r="D20" s="262"/>
      <c r="E20" s="262"/>
      <c r="F20" s="238"/>
      <c r="G20" s="239"/>
      <c r="H20" s="240"/>
      <c r="I20" s="246" t="s">
        <v>14</v>
      </c>
      <c r="J20" s="240"/>
    </row>
    <row r="21" spans="1:10" ht="23.1" customHeight="1" x14ac:dyDescent="0.2">
      <c r="B21" s="235" t="s">
        <v>22</v>
      </c>
      <c r="C21" s="236"/>
      <c r="D21" s="238"/>
      <c r="E21" s="238"/>
      <c r="F21" s="238"/>
      <c r="G21" s="239"/>
      <c r="H21" s="240"/>
      <c r="I21" s="246"/>
      <c r="J21" s="240"/>
    </row>
    <row r="22" spans="1:10" ht="23.1" customHeight="1" x14ac:dyDescent="0.2">
      <c r="B22" s="235" t="s">
        <v>47</v>
      </c>
      <c r="C22" s="236"/>
      <c r="D22" s="238"/>
      <c r="E22" s="238"/>
      <c r="F22" s="238"/>
      <c r="G22" s="239"/>
      <c r="H22" s="240"/>
      <c r="I22" s="246" t="s">
        <v>14</v>
      </c>
      <c r="J22" s="240"/>
    </row>
    <row r="23" spans="1:10" ht="23.1" customHeight="1" x14ac:dyDescent="0.2">
      <c r="B23" s="235" t="s">
        <v>48</v>
      </c>
      <c r="C23" s="236"/>
      <c r="D23" s="241"/>
      <c r="E23" s="241"/>
      <c r="F23" s="241"/>
      <c r="G23" s="239"/>
      <c r="H23" s="240"/>
      <c r="I23" s="246"/>
      <c r="J23" s="240"/>
    </row>
    <row r="24" spans="1:10" ht="24.95" customHeight="1" x14ac:dyDescent="0.2">
      <c r="B24" s="247" t="s">
        <v>16</v>
      </c>
      <c r="C24" s="248">
        <f>SUM(C12:C23)</f>
        <v>147</v>
      </c>
      <c r="D24" s="249">
        <f t="shared" ref="D24:F24" si="0">SUM(D12:D23)</f>
        <v>1048.8699999999999</v>
      </c>
      <c r="E24" s="249">
        <f t="shared" si="0"/>
        <v>209914.9</v>
      </c>
      <c r="F24" s="249">
        <f t="shared" si="0"/>
        <v>220665.7</v>
      </c>
      <c r="G24" s="251"/>
      <c r="H24" s="251" t="s">
        <v>14</v>
      </c>
      <c r="I24" s="251"/>
      <c r="J24" s="251"/>
    </row>
    <row r="25" spans="1:10" ht="12" customHeight="1" x14ac:dyDescent="0.2">
      <c r="B25" s="252"/>
      <c r="C25" s="144"/>
      <c r="D25" s="144"/>
      <c r="E25" s="144"/>
      <c r="F25" s="220" t="s">
        <v>114</v>
      </c>
      <c r="G25" s="144"/>
    </row>
    <row r="26" spans="1:10" ht="12" customHeight="1" x14ac:dyDescent="0.2">
      <c r="B26" s="263"/>
      <c r="C26" s="144"/>
      <c r="D26" s="144"/>
      <c r="E26" s="144"/>
      <c r="F26" s="220"/>
      <c r="G26" s="144"/>
    </row>
    <row r="27" spans="1:10" ht="18" x14ac:dyDescent="0.25">
      <c r="A27" s="264"/>
      <c r="B27" s="210"/>
      <c r="C27" s="210"/>
      <c r="D27" s="210"/>
      <c r="E27" s="210"/>
      <c r="F27" s="265"/>
      <c r="G27" s="265"/>
      <c r="H27" s="265"/>
    </row>
    <row r="28" spans="1:10" x14ac:dyDescent="0.2">
      <c r="A28" s="210"/>
      <c r="F28" s="210"/>
      <c r="G28" s="210"/>
      <c r="H28" s="210" t="s">
        <v>14</v>
      </c>
    </row>
    <row r="29" spans="1:10" x14ac:dyDescent="0.2">
      <c r="C29" s="144"/>
      <c r="D29" s="144"/>
      <c r="E29" s="144"/>
      <c r="G29" s="144"/>
    </row>
    <row r="32" spans="1:10" x14ac:dyDescent="0.2">
      <c r="A32" s="144" t="s">
        <v>27</v>
      </c>
      <c r="D32" s="144" t="s">
        <v>115</v>
      </c>
    </row>
    <row r="33" spans="1:8" x14ac:dyDescent="0.2">
      <c r="A33" s="144" t="s">
        <v>116</v>
      </c>
      <c r="B33" s="253"/>
      <c r="D33" s="144"/>
      <c r="E33" s="144" t="s">
        <v>117</v>
      </c>
      <c r="F33" s="144"/>
    </row>
    <row r="34" spans="1:8" x14ac:dyDescent="0.2">
      <c r="A34" s="256" t="s">
        <v>118</v>
      </c>
      <c r="B34" s="144"/>
      <c r="D34" s="144"/>
      <c r="E34" s="144" t="s">
        <v>119</v>
      </c>
      <c r="F34" s="144"/>
      <c r="H34" s="204"/>
    </row>
    <row r="35" spans="1:8" x14ac:dyDescent="0.2">
      <c r="A35" s="266"/>
      <c r="B35" s="266"/>
      <c r="C35" s="266"/>
      <c r="F35" s="144"/>
    </row>
    <row r="36" spans="1:8" x14ac:dyDescent="0.2">
      <c r="B36" s="144"/>
      <c r="C36" s="144"/>
      <c r="D36" s="144"/>
      <c r="E36" s="144"/>
      <c r="F36" s="144"/>
      <c r="G36" s="144"/>
    </row>
    <row r="37" spans="1:8" x14ac:dyDescent="0.2">
      <c r="B37" s="144"/>
      <c r="F37" s="144"/>
      <c r="G37" s="144"/>
    </row>
    <row r="38" spans="1:8" x14ac:dyDescent="0.2">
      <c r="B38" s="144"/>
      <c r="F38" s="144"/>
      <c r="G38" s="144"/>
    </row>
    <row r="39" spans="1:8" x14ac:dyDescent="0.2">
      <c r="B39" s="144"/>
      <c r="F39" s="144"/>
      <c r="G39" s="144"/>
    </row>
    <row r="40" spans="1:8" x14ac:dyDescent="0.2">
      <c r="B40" s="144"/>
      <c r="C40" s="144"/>
      <c r="D40" s="144"/>
      <c r="E40" s="144"/>
      <c r="F40" s="144"/>
      <c r="G40" s="144"/>
    </row>
    <row r="41" spans="1:8" x14ac:dyDescent="0.2">
      <c r="B41" s="144"/>
      <c r="C41" s="144"/>
      <c r="D41" s="144"/>
      <c r="E41" s="144"/>
      <c r="F41" s="144"/>
      <c r="G41" s="144"/>
    </row>
    <row r="42" spans="1:8" x14ac:dyDescent="0.2">
      <c r="B42" s="144"/>
      <c r="C42" s="144"/>
      <c r="D42" s="144"/>
      <c r="E42" s="144"/>
      <c r="F42" s="144"/>
      <c r="G42" s="144"/>
    </row>
    <row r="43" spans="1:8" x14ac:dyDescent="0.2">
      <c r="B43" s="144"/>
      <c r="C43" s="144"/>
      <c r="D43" s="144"/>
      <c r="E43" s="144"/>
      <c r="F43" s="144"/>
      <c r="G43" s="144"/>
    </row>
    <row r="44" spans="1:8" x14ac:dyDescent="0.2">
      <c r="B44" s="144"/>
      <c r="C44" s="144"/>
      <c r="D44" s="144"/>
      <c r="E44" s="144"/>
      <c r="F44" s="144"/>
      <c r="G44" s="144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FALLECIDOS POR TIPO DE SEGURO</vt:lpstr>
      <vt:lpstr>FALLECIDOS POR SEXO 2017 </vt:lpstr>
      <vt:lpstr>SEGUROS PAGADOS AÑO 2017</vt:lpstr>
      <vt:lpstr>VALORES DE RESCATE PAGADOS 2017</vt:lpstr>
      <vt:lpstr>PAGO DE S.V.D. VENC POLIZA 2017</vt:lpstr>
      <vt:lpstr>Hoja1</vt:lpstr>
      <vt:lpstr>'FALLECIDOS POR TIPO DE SEGURO'!Área_de_impresión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2017-01-05T17:20:10Z</cp:lastPrinted>
  <dcterms:created xsi:type="dcterms:W3CDTF">2002-04-29T19:59:45Z</dcterms:created>
  <dcterms:modified xsi:type="dcterms:W3CDTF">2017-04-27T17:09:10Z</dcterms:modified>
</cp:coreProperties>
</file>