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/>
  </bookViews>
  <sheets>
    <sheet name="ASEGURADOS REPORTADOS" sheetId="1" r:id="rId1"/>
    <sheet name="FALLECIDOS POR SEXO Y DEPTO" sheetId="3" r:id="rId2"/>
    <sheet name="SEGUROS PAGADOS AÑO 2016" sheetId="6" r:id="rId3"/>
    <sheet name="PAGO DE S.V.D. VENC POLIZA 2016" sheetId="5" r:id="rId4"/>
    <sheet name="Valores de Rescate pagados 2016" sheetId="4" r:id="rId5"/>
    <sheet name="Hoja1" sheetId="2" r:id="rId6"/>
  </sheets>
  <definedNames>
    <definedName name="_xlnm.Print_Area" localSheetId="0">'ASEGURADOS REPORTADOS'!$1:$1048576</definedName>
    <definedName name="_xlnm.Print_Area" localSheetId="4">'Valores de Rescate pagados 2016'!$A$1:$E$23</definedName>
  </definedNames>
  <calcPr calcId="145621"/>
</workbook>
</file>

<file path=xl/calcChain.xml><?xml version="1.0" encoding="utf-8"?>
<calcChain xmlns="http://schemas.openxmlformats.org/spreadsheetml/2006/main">
  <c r="J19" i="6" l="1"/>
  <c r="H19" i="6"/>
  <c r="O18" i="6"/>
  <c r="O20" i="6" s="1"/>
  <c r="N18" i="6"/>
  <c r="N20" i="6" s="1"/>
  <c r="P17" i="6"/>
  <c r="Q17" i="6" s="1"/>
  <c r="P16" i="6"/>
  <c r="Q16" i="6" s="1"/>
  <c r="P15" i="6"/>
  <c r="Q15" i="6" s="1"/>
  <c r="P14" i="6"/>
  <c r="Q14" i="6" s="1"/>
  <c r="P13" i="6"/>
  <c r="Q13" i="6" s="1"/>
  <c r="P12" i="6"/>
  <c r="Q12" i="6" s="1"/>
  <c r="P11" i="6"/>
  <c r="Q11" i="6" s="1"/>
  <c r="P10" i="6"/>
  <c r="Q10" i="6" s="1"/>
  <c r="P9" i="6"/>
  <c r="Q9" i="6" s="1"/>
  <c r="M8" i="6"/>
  <c r="L8" i="6"/>
  <c r="K8" i="6"/>
  <c r="K18" i="6" s="1"/>
  <c r="K20" i="6" s="1"/>
  <c r="J8" i="6"/>
  <c r="J18" i="6" s="1"/>
  <c r="I8" i="6"/>
  <c r="Q8" i="6" s="1"/>
  <c r="H8" i="6"/>
  <c r="G8" i="6"/>
  <c r="F8" i="6"/>
  <c r="E8" i="6"/>
  <c r="D8" i="6"/>
  <c r="C8" i="6"/>
  <c r="B8" i="6"/>
  <c r="M7" i="6"/>
  <c r="L7" i="6"/>
  <c r="I7" i="6"/>
  <c r="I18" i="6" s="1"/>
  <c r="I20" i="6" s="1"/>
  <c r="H7" i="6"/>
  <c r="G7" i="6"/>
  <c r="F7" i="6"/>
  <c r="E7" i="6"/>
  <c r="D7" i="6"/>
  <c r="C7" i="6"/>
  <c r="B7" i="6"/>
  <c r="B18" i="6" s="1"/>
  <c r="M6" i="6"/>
  <c r="M18" i="6" s="1"/>
  <c r="M20" i="6" s="1"/>
  <c r="L6" i="6"/>
  <c r="L18" i="6" s="1"/>
  <c r="L20" i="6" s="1"/>
  <c r="H6" i="6"/>
  <c r="H18" i="6" s="1"/>
  <c r="G6" i="6"/>
  <c r="G18" i="6" s="1"/>
  <c r="G20" i="6" s="1"/>
  <c r="F6" i="6"/>
  <c r="F18" i="6" s="1"/>
  <c r="E6" i="6"/>
  <c r="E18" i="6" s="1"/>
  <c r="D6" i="6"/>
  <c r="D18" i="6" s="1"/>
  <c r="C6" i="6"/>
  <c r="C18" i="6" s="1"/>
  <c r="P7" i="6" l="1"/>
  <c r="P8" i="6"/>
  <c r="H20" i="6"/>
  <c r="J20" i="6"/>
  <c r="P6" i="6"/>
  <c r="P18" i="6" s="1"/>
  <c r="Q7" i="6"/>
  <c r="Q18" i="6" s="1"/>
  <c r="Q19" i="6"/>
  <c r="P20" i="6" l="1"/>
  <c r="Q20" i="6"/>
  <c r="F14" i="5" l="1"/>
  <c r="E14" i="5"/>
  <c r="D14" i="5"/>
  <c r="C14" i="5"/>
  <c r="F13" i="5"/>
  <c r="E13" i="5"/>
  <c r="D13" i="5"/>
  <c r="C13" i="5"/>
  <c r="F12" i="5"/>
  <c r="F24" i="5" s="1"/>
  <c r="E12" i="5"/>
  <c r="E24" i="5" s="1"/>
  <c r="D12" i="5"/>
  <c r="D24" i="5" s="1"/>
  <c r="C12" i="5"/>
  <c r="C24" i="5" s="1"/>
  <c r="E22" i="4" l="1"/>
  <c r="D22" i="4"/>
  <c r="C22" i="4"/>
  <c r="E18" i="3" l="1"/>
  <c r="D17" i="3"/>
  <c r="E17" i="3" s="1"/>
  <c r="E16" i="3"/>
  <c r="C15" i="3"/>
  <c r="E15" i="3" s="1"/>
  <c r="C14" i="3"/>
  <c r="E14" i="3" s="1"/>
  <c r="E13" i="3"/>
  <c r="D12" i="3"/>
  <c r="D19" i="3" s="1"/>
  <c r="C12" i="3"/>
  <c r="C19" i="3" s="1"/>
  <c r="E12" i="3" l="1"/>
  <c r="E19" i="3" s="1"/>
  <c r="P10" i="1" l="1"/>
  <c r="N12" i="1"/>
  <c r="N11" i="1"/>
  <c r="N10" i="1"/>
  <c r="P12" i="1"/>
  <c r="P11" i="1"/>
  <c r="O12" i="1"/>
  <c r="O11" i="1"/>
  <c r="D12" i="1" l="1"/>
  <c r="O21" i="1" l="1"/>
  <c r="O20" i="1"/>
  <c r="O19" i="1"/>
  <c r="O18" i="1"/>
  <c r="O17" i="1"/>
  <c r="O16" i="1"/>
  <c r="O15" i="1"/>
  <c r="O14" i="1"/>
  <c r="O13" i="1"/>
  <c r="N21" i="1" l="1"/>
  <c r="N20" i="1"/>
  <c r="N19" i="1"/>
  <c r="N18" i="1"/>
  <c r="N17" i="1"/>
  <c r="N16" i="1"/>
  <c r="N15" i="1"/>
  <c r="N14" i="1"/>
  <c r="N13" i="1"/>
  <c r="O10" i="1" l="1"/>
  <c r="H21" i="1"/>
  <c r="H20" i="1"/>
  <c r="H19" i="1"/>
  <c r="H18" i="1"/>
  <c r="H17" i="1"/>
  <c r="H16" i="1"/>
  <c r="H15" i="1"/>
  <c r="H14" i="1"/>
  <c r="H13" i="1"/>
  <c r="H12" i="1"/>
  <c r="H11" i="1"/>
  <c r="H10" i="1"/>
  <c r="P21" i="1" l="1"/>
  <c r="P20" i="1"/>
  <c r="P19" i="1"/>
  <c r="P18" i="1"/>
  <c r="P17" i="1"/>
  <c r="P16" i="1"/>
  <c r="M22" i="1"/>
  <c r="L22" i="1"/>
  <c r="K22" i="1"/>
  <c r="J22" i="1"/>
  <c r="I22" i="1"/>
  <c r="G22" i="1"/>
  <c r="F22" i="1"/>
  <c r="E22" i="1"/>
  <c r="D22" i="1"/>
  <c r="C22" i="1"/>
  <c r="P15" i="1"/>
  <c r="P14" i="1"/>
  <c r="P13" i="1"/>
  <c r="H22" i="1"/>
  <c r="P22" i="1" l="1"/>
  <c r="N22" i="1"/>
  <c r="O22" i="1"/>
</calcChain>
</file>

<file path=xl/sharedStrings.xml><?xml version="1.0" encoding="utf-8"?>
<sst xmlns="http://schemas.openxmlformats.org/spreadsheetml/2006/main" count="187" uniqueCount="130">
  <si>
    <t>MESES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</si>
  <si>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</si>
  <si>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</si>
  <si>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</si>
  <si>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</si>
  <si>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</si>
  <si>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</si>
  <si>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</si>
  <si>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</si>
  <si>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</si>
  <si>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</si>
  <si>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>OPCIONAL</t>
  </si>
  <si>
    <t>DOTAL</t>
  </si>
  <si>
    <t>SEPELIO</t>
  </si>
  <si>
    <t xml:space="preserve"> </t>
  </si>
  <si>
    <t>OPCIONAL,  DOTAL Y SEGURO POR SEPELIO.</t>
  </si>
  <si>
    <t>TOTAL</t>
  </si>
  <si>
    <t>GENERAL SEGUROS RECLAMADOS</t>
  </si>
  <si>
    <t xml:space="preserve">TOTAL </t>
  </si>
  <si>
    <t xml:space="preserve"> GENERAL FALLECIDOS</t>
  </si>
  <si>
    <t>SEGUROS RECLAMADOS MUJERES</t>
  </si>
  <si>
    <t>SEPTIEM</t>
  </si>
  <si>
    <t>OCTUBRE</t>
  </si>
  <si>
    <t>HOMBRES FALLECIDOS</t>
  </si>
  <si>
    <t>MUJERES FALLECIDAS</t>
  </si>
  <si>
    <t>NOVIEM</t>
  </si>
  <si>
    <t>DICIEM</t>
  </si>
  <si>
    <t>Elaboró:</t>
  </si>
  <si>
    <t>Revisó:</t>
  </si>
  <si>
    <t xml:space="preserve">         TIPOS DE SEGUROS RECLAMADOS</t>
  </si>
  <si>
    <t xml:space="preserve">        TIPOS DE SEGUROS RECLAMADOS</t>
  </si>
  <si>
    <t>Vo.Bo.</t>
  </si>
  <si>
    <t>ASEGURADOS REPORTADOS FALLECIDOS EN SEGUROS DE VIDA BÁSICO,</t>
  </si>
  <si>
    <t>TAMBIÉN SEGUROS RECLAMADOS POR TIPO DE SEGURO</t>
  </si>
  <si>
    <t xml:space="preserve">          Silvia Elena Henríquez</t>
  </si>
  <si>
    <t xml:space="preserve">         Raúl Ernesto Calderón Sánchez</t>
  </si>
  <si>
    <t xml:space="preserve">           Dina Lariza Rivera Menjívar</t>
  </si>
  <si>
    <t xml:space="preserve">              Colaborador de Reclamos</t>
  </si>
  <si>
    <t xml:space="preserve">             Jefe de Operaciones</t>
  </si>
  <si>
    <t xml:space="preserve">               Coordinación de Seguros</t>
  </si>
  <si>
    <t>SEGUROS RECLAMADOS HOMBRES</t>
  </si>
  <si>
    <t>BÁSICO</t>
  </si>
  <si>
    <t>DEL 01 DE ENERO AL31 DE MARZO DEL AÑO 2016</t>
  </si>
  <si>
    <t>San Salvador, 04 de abril de 2016</t>
  </si>
  <si>
    <t>ASEGURADOS REPORTADOS FALLECIDOS POR SEXO EN SEGURO</t>
  </si>
  <si>
    <t>DE VIDA BÁSICO, OPCIONAL, DOTAL Y SEGURO POR SEPELIO</t>
  </si>
  <si>
    <t>DEL 01  AL 31 DE MARZO  AÑO 2016</t>
  </si>
  <si>
    <t>DEPARTAMENTO DE FALLECIMIENTO</t>
  </si>
  <si>
    <t>HOMBRES</t>
  </si>
  <si>
    <t>MUJERES</t>
  </si>
  <si>
    <t>SAN SALVADOR</t>
  </si>
  <si>
    <t>LA LIBERTAD</t>
  </si>
  <si>
    <t>SAN MIGUEL</t>
  </si>
  <si>
    <t>CUSCATLAN</t>
  </si>
  <si>
    <t>USULUTÁN</t>
  </si>
  <si>
    <t>SONSONATE</t>
  </si>
  <si>
    <t>SANTA ANA</t>
  </si>
  <si>
    <t>San Salvador,  04 de abril de 2016</t>
  </si>
  <si>
    <t xml:space="preserve">              Elaboró:</t>
  </si>
  <si>
    <t>Revisó</t>
  </si>
  <si>
    <t xml:space="preserve">                       Silvia Elena Henríquez</t>
  </si>
  <si>
    <t xml:space="preserve">      Raúl Ernesto Calderón Sánchez</t>
  </si>
  <si>
    <t xml:space="preserve">  Colaborador de Reclamos</t>
  </si>
  <si>
    <t xml:space="preserve">        Jefe de Operaciones</t>
  </si>
  <si>
    <t xml:space="preserve">            Coordinación de Seguros</t>
  </si>
  <si>
    <t xml:space="preserve">RESUMEN SOBRE VALORES DE RESCATE </t>
  </si>
  <si>
    <t>MES</t>
  </si>
  <si>
    <t>Nº DE VALORES DE RESCATE RECLAMADOS</t>
  </si>
  <si>
    <t>RENTA RETENIDA 10%</t>
  </si>
  <si>
    <t>CANTIDAD PAGADA</t>
  </si>
  <si>
    <t>SEPTIEMBRE</t>
  </si>
  <si>
    <t>NOVIEMBRE</t>
  </si>
  <si>
    <t>DICIEMBRE</t>
  </si>
  <si>
    <t>Silvia Elena Henríquez</t>
  </si>
  <si>
    <t>Colaborador de Reclamos</t>
  </si>
  <si>
    <t>Dina Lariza Rivera Menjívar</t>
  </si>
  <si>
    <t>Coordinación de Seguros</t>
  </si>
  <si>
    <t>DE SEGURO DE VIDA DOTAL PAGADOS AÑO 2016</t>
  </si>
  <si>
    <t>DEL 01 DE ENERO AL 31 DE MARZO DEL AÑO 2016</t>
  </si>
  <si>
    <t xml:space="preserve">RESUMEN MENSUAL SOBRE PAGO DE SEGURO  </t>
  </si>
  <si>
    <t>DE VIDA DOTAL POR VENCIMIENTO DE PÓLIZA  AÑO 2016</t>
  </si>
  <si>
    <t>DEL 01 DE ENERO AL 31 DE MARZO AÑO 2016</t>
  </si>
  <si>
    <t>NUMERO DE SEGUROS RECLAMADOS</t>
  </si>
  <si>
    <t>VALOR TOTAL DE INGRESOS RECIBIDOS</t>
  </si>
  <si>
    <t>CANTIDAD LIQUIDA PAGADA</t>
  </si>
  <si>
    <t xml:space="preserve">JULIO  </t>
  </si>
  <si>
    <t xml:space="preserve">                       Revisó :</t>
  </si>
  <si>
    <t xml:space="preserve">         Silvia Elena Henríquez </t>
  </si>
  <si>
    <t xml:space="preserve">                          Raúl Ernesto Calderón Sánchez</t>
  </si>
  <si>
    <t xml:space="preserve">            Colaborador de Reclamos</t>
  </si>
  <si>
    <t xml:space="preserve">                                  Jefe de Operaciones</t>
  </si>
  <si>
    <t xml:space="preserve">            Vo.Bo.</t>
  </si>
  <si>
    <t>RESUMEN DE SEGUROS DE VIDA APROBADOS POR EL CONSEJO DIRECTIVO</t>
  </si>
  <si>
    <t>PAGADOS POR FALLECIMIENTOS DEL 01 DE ENERO AL 31 DE MARZO DEL AÑO 2016</t>
  </si>
  <si>
    <t xml:space="preserve">MES   </t>
  </si>
  <si>
    <t>ASEGURADOS FALLECIDOS DEL AÑO 2016 DE QUIENES HAN RECLAMADO PAGOS</t>
  </si>
  <si>
    <t>CASOS DE SEGUROS PEND.DE PAGO DE OTROS AÑOS, PAGADOS EN EL 2016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</si>
  <si>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</si>
  <si>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</si>
  <si>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</si>
  <si>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</si>
  <si>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</si>
  <si>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</si>
  <si>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</si>
  <si>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</si>
  <si>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</si>
  <si>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</si>
  <si>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</si>
  <si>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</si>
  <si>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</si>
  <si>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</si>
  <si>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</si>
  <si>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</si>
  <si>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</si>
  <si>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</si>
  <si>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</si>
  <si>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</si>
  <si>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</si>
  <si>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</si>
  <si>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</si>
  <si>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</si>
  <si>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</si>
  <si>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</si>
  <si>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>CUOTAS RETENI-DAS</t>
  </si>
  <si>
    <t>TOTAL MAS CUOTAS</t>
  </si>
  <si>
    <t xml:space="preserve">           Silvia Elena Henríquez</t>
  </si>
  <si>
    <t xml:space="preserve">          Raúl Ernesto Calderón Sánchez</t>
  </si>
  <si>
    <t xml:space="preserve">         Dina Lariza Rivera Menjívar</t>
  </si>
  <si>
    <t xml:space="preserve">               Colaborador de  Reclamos</t>
  </si>
  <si>
    <t xml:space="preserve">              Jefe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</si>
</sst>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8"/>
      <name val="Bookman Old Style"/>
      <family val="1"/>
    </font>
    <font>
      <b/>
      <sz val="7"/>
      <name val="Bookman Old Style"/>
      <family val="1"/>
    </font>
    <font>
      <b/>
      <sz val="14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" fontId="14" fillId="0" borderId="15" xfId="0" applyNumberFormat="1" applyFont="1" applyBorder="1" applyAlignment="1">
      <alignment horizontal="left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7" fontId="18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17" fontId="14" fillId="0" borderId="29" xfId="0" applyNumberFormat="1" applyFont="1" applyBorder="1" applyAlignment="1">
      <alignment horizontal="left"/>
    </xf>
    <xf numFmtId="0" fontId="16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17" fontId="14" fillId="0" borderId="37" xfId="0" applyNumberFormat="1" applyFont="1" applyBorder="1" applyAlignment="1">
      <alignment horizontal="left"/>
    </xf>
    <xf numFmtId="0" fontId="16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17" fontId="14" fillId="0" borderId="42" xfId="0" applyNumberFormat="1" applyFont="1" applyBorder="1" applyAlignment="1">
      <alignment horizontal="left"/>
    </xf>
    <xf numFmtId="0" fontId="16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17" fontId="14" fillId="0" borderId="47" xfId="0" applyNumberFormat="1" applyFont="1" applyBorder="1" applyAlignment="1">
      <alignment horizontal="left"/>
    </xf>
    <xf numFmtId="0" fontId="16" fillId="0" borderId="4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" fontId="18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13" fillId="0" borderId="0" xfId="0" applyFont="1" applyBorder="1"/>
    <xf numFmtId="0" fontId="1" fillId="0" borderId="0" xfId="0" applyFont="1"/>
    <xf numFmtId="0" fontId="15" fillId="0" borderId="55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Border="1"/>
    <xf numFmtId="0" fontId="17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17" fontId="25" fillId="0" borderId="63" xfId="0" applyNumberFormat="1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11" fillId="0" borderId="3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1" applyFont="1"/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Font="1" applyBorder="1"/>
    <xf numFmtId="0" fontId="1" fillId="0" borderId="0" xfId="1" applyFont="1"/>
    <xf numFmtId="0" fontId="1" fillId="0" borderId="66" xfId="1" applyFont="1" applyBorder="1"/>
    <xf numFmtId="0" fontId="12" fillId="0" borderId="70" xfId="1" applyFont="1" applyBorder="1" applyAlignment="1">
      <alignment horizontal="center" vertical="center" wrapText="1"/>
    </xf>
    <xf numFmtId="0" fontId="20" fillId="0" borderId="71" xfId="1" applyFont="1" applyBorder="1" applyAlignment="1">
      <alignment horizontal="center" vertical="center" wrapText="1"/>
    </xf>
    <xf numFmtId="0" fontId="12" fillId="0" borderId="72" xfId="1" applyFont="1" applyBorder="1" applyAlignment="1">
      <alignment horizontal="center" vertical="center" wrapText="1"/>
    </xf>
    <xf numFmtId="0" fontId="12" fillId="0" borderId="73" xfId="1" applyFont="1" applyBorder="1" applyAlignment="1">
      <alignment horizontal="center" vertical="center" wrapText="1"/>
    </xf>
    <xf numFmtId="17" fontId="29" fillId="0" borderId="66" xfId="1" applyNumberFormat="1" applyFont="1" applyBorder="1" applyAlignment="1">
      <alignment horizontal="left"/>
    </xf>
    <xf numFmtId="0" fontId="1" fillId="0" borderId="71" xfId="1" applyFont="1" applyBorder="1" applyAlignment="1">
      <alignment horizontal="center"/>
    </xf>
    <xf numFmtId="44" fontId="1" fillId="0" borderId="71" xfId="2" applyFont="1" applyBorder="1" applyAlignment="1">
      <alignment horizontal="center"/>
    </xf>
    <xf numFmtId="44" fontId="0" fillId="0" borderId="0" xfId="2" applyFont="1"/>
    <xf numFmtId="164" fontId="1" fillId="0" borderId="70" xfId="1" applyNumberFormat="1" applyFont="1" applyBorder="1" applyAlignment="1">
      <alignment horizontal="center"/>
    </xf>
    <xf numFmtId="44" fontId="30" fillId="0" borderId="71" xfId="2" applyFont="1" applyBorder="1" applyProtection="1">
      <protection locked="0"/>
    </xf>
    <xf numFmtId="0" fontId="1" fillId="0" borderId="73" xfId="1" applyFont="1" applyBorder="1" applyAlignment="1">
      <alignment horizontal="center"/>
    </xf>
    <xf numFmtId="44" fontId="1" fillId="0" borderId="74" xfId="2" applyFont="1" applyBorder="1" applyAlignment="1">
      <alignment horizontal="center"/>
    </xf>
    <xf numFmtId="164" fontId="1" fillId="0" borderId="71" xfId="1" applyNumberFormat="1" applyFont="1" applyBorder="1" applyAlignment="1">
      <alignment horizontal="center"/>
    </xf>
    <xf numFmtId="44" fontId="1" fillId="0" borderId="70" xfId="2" applyFont="1" applyBorder="1" applyAlignment="1">
      <alignment horizontal="center"/>
    </xf>
    <xf numFmtId="44" fontId="0" fillId="0" borderId="75" xfId="2" applyFont="1" applyBorder="1"/>
    <xf numFmtId="0" fontId="1" fillId="0" borderId="66" xfId="1" applyFont="1" applyBorder="1" applyAlignment="1">
      <alignment horizontal="center"/>
    </xf>
    <xf numFmtId="0" fontId="2" fillId="0" borderId="71" xfId="1" applyFont="1" applyBorder="1"/>
    <xf numFmtId="0" fontId="2" fillId="0" borderId="71" xfId="1" applyFont="1" applyBorder="1" applyAlignment="1">
      <alignment horizontal="center"/>
    </xf>
    <xf numFmtId="164" fontId="2" fillId="0" borderId="71" xfId="1" applyNumberFormat="1" applyFont="1" applyBorder="1" applyAlignment="1">
      <alignment horizontal="center"/>
    </xf>
    <xf numFmtId="0" fontId="31" fillId="0" borderId="0" xfId="1" applyFont="1"/>
    <xf numFmtId="0" fontId="11" fillId="0" borderId="0" xfId="1" applyFont="1"/>
    <xf numFmtId="0" fontId="11" fillId="0" borderId="0" xfId="1" applyFont="1" applyAlignment="1">
      <alignment horizontal="right"/>
    </xf>
    <xf numFmtId="0" fontId="26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71" xfId="0" applyFont="1" applyBorder="1" applyAlignment="1">
      <alignment horizontal="center"/>
    </xf>
    <xf numFmtId="164" fontId="1" fillId="0" borderId="73" xfId="0" applyNumberFormat="1" applyFont="1" applyBorder="1" applyAlignment="1">
      <alignment horizontal="center"/>
    </xf>
    <xf numFmtId="164" fontId="1" fillId="0" borderId="70" xfId="0" applyNumberFormat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32" fillId="0" borderId="70" xfId="1" applyFont="1" applyBorder="1" applyAlignment="1">
      <alignment horizontal="center" vertical="center" wrapText="1"/>
    </xf>
    <xf numFmtId="0" fontId="33" fillId="0" borderId="73" xfId="1" applyFont="1" applyBorder="1" applyAlignment="1">
      <alignment horizontal="center" vertical="center" wrapText="1"/>
    </xf>
    <xf numFmtId="0" fontId="32" fillId="0" borderId="72" xfId="1" applyFont="1" applyBorder="1" applyAlignment="1">
      <alignment horizontal="center" vertical="center" wrapText="1"/>
    </xf>
    <xf numFmtId="0" fontId="32" fillId="0" borderId="76" xfId="1" applyFont="1" applyBorder="1" applyAlignment="1">
      <alignment horizontal="center" vertical="center" wrapText="1"/>
    </xf>
    <xf numFmtId="0" fontId="32" fillId="0" borderId="7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wrapText="1"/>
    </xf>
    <xf numFmtId="164" fontId="1" fillId="0" borderId="68" xfId="1" applyNumberFormat="1" applyFont="1" applyBorder="1" applyAlignment="1">
      <alignment horizontal="center"/>
    </xf>
    <xf numFmtId="164" fontId="1" fillId="0" borderId="54" xfId="1" applyNumberFormat="1" applyFont="1" applyBorder="1" applyAlignment="1">
      <alignment horizontal="center"/>
    </xf>
    <xf numFmtId="164" fontId="1" fillId="0" borderId="72" xfId="1" applyNumberFormat="1" applyFont="1" applyBorder="1" applyAlignment="1">
      <alignment horizontal="center"/>
    </xf>
    <xf numFmtId="8" fontId="1" fillId="0" borderId="0" xfId="1" applyNumberForma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Border="1" applyAlignment="1">
      <alignment horizontal="center"/>
    </xf>
    <xf numFmtId="164" fontId="1" fillId="0" borderId="77" xfId="1" applyNumberFormat="1" applyFont="1" applyBorder="1" applyAlignment="1">
      <alignment horizontal="center"/>
    </xf>
    <xf numFmtId="164" fontId="1" fillId="0" borderId="74" xfId="1" applyNumberFormat="1" applyFont="1" applyBorder="1" applyAlignment="1">
      <alignment horizontal="center"/>
    </xf>
    <xf numFmtId="8" fontId="1" fillId="0" borderId="0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44" fontId="0" fillId="0" borderId="78" xfId="2" applyFont="1" applyBorder="1"/>
    <xf numFmtId="44" fontId="0" fillId="0" borderId="54" xfId="2" applyFont="1" applyBorder="1"/>
    <xf numFmtId="44" fontId="0" fillId="0" borderId="79" xfId="2" applyFont="1" applyBorder="1"/>
    <xf numFmtId="8" fontId="34" fillId="0" borderId="0" xfId="1" applyNumberFormat="1" applyFont="1" applyBorder="1" applyAlignment="1">
      <alignment horizontal="left"/>
    </xf>
    <xf numFmtId="0" fontId="1" fillId="0" borderId="80" xfId="1" applyFont="1" applyBorder="1" applyAlignment="1">
      <alignment horizontal="center"/>
    </xf>
    <xf numFmtId="164" fontId="1" fillId="0" borderId="77" xfId="1" applyNumberFormat="1" applyBorder="1" applyAlignment="1">
      <alignment horizontal="center"/>
    </xf>
    <xf numFmtId="164" fontId="1" fillId="0" borderId="54" xfId="1" applyNumberFormat="1" applyBorder="1" applyAlignment="1">
      <alignment horizontal="center"/>
    </xf>
    <xf numFmtId="8" fontId="1" fillId="0" borderId="0" xfId="1" applyNumberFormat="1" applyFont="1" applyBorder="1" applyAlignment="1">
      <alignment horizontal="center"/>
    </xf>
    <xf numFmtId="44" fontId="0" fillId="0" borderId="81" xfId="2" applyFont="1" applyBorder="1"/>
    <xf numFmtId="44" fontId="0" fillId="0" borderId="69" xfId="2" applyFont="1" applyBorder="1"/>
    <xf numFmtId="0" fontId="2" fillId="0" borderId="73" xfId="1" applyFont="1" applyBorder="1" applyAlignment="1">
      <alignment horizontal="center"/>
    </xf>
    <xf numFmtId="44" fontId="2" fillId="0" borderId="73" xfId="2" applyFont="1" applyBorder="1" applyAlignment="1">
      <alignment horizontal="center"/>
    </xf>
    <xf numFmtId="8" fontId="2" fillId="0" borderId="0" xfId="1" applyNumberFormat="1" applyFont="1" applyBorder="1" applyAlignment="1">
      <alignment horizontal="center"/>
    </xf>
    <xf numFmtId="0" fontId="12" fillId="0" borderId="0" xfId="1" applyFont="1" applyProtection="1">
      <protection locked="0"/>
    </xf>
    <xf numFmtId="0" fontId="34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1" fillId="0" borderId="0" xfId="1" applyFont="1" applyAlignment="1">
      <alignment horizontal="center"/>
    </xf>
    <xf numFmtId="0" fontId="21" fillId="0" borderId="82" xfId="0" applyFont="1" applyBorder="1" applyAlignment="1">
      <alignment horizontal="center" wrapText="1" shrinkToFit="1"/>
    </xf>
    <xf numFmtId="0" fontId="21" fillId="0" borderId="83" xfId="0" applyFont="1" applyBorder="1" applyAlignment="1">
      <alignment horizontal="center" wrapText="1" shrinkToFit="1"/>
    </xf>
    <xf numFmtId="0" fontId="12" fillId="0" borderId="84" xfId="0" applyFont="1" applyBorder="1" applyAlignment="1">
      <alignment horizontal="center" wrapText="1" shrinkToFit="1"/>
    </xf>
    <xf numFmtId="0" fontId="4" fillId="0" borderId="85" xfId="0" applyFont="1" applyBorder="1" applyAlignment="1">
      <alignment horizontal="center" wrapText="1" shrinkToFit="1"/>
    </xf>
    <xf numFmtId="0" fontId="4" fillId="0" borderId="86" xfId="0" applyFont="1" applyBorder="1" applyAlignment="1">
      <alignment horizontal="center" wrapText="1" shrinkToFit="1"/>
    </xf>
    <xf numFmtId="0" fontId="12" fillId="0" borderId="87" xfId="0" applyFont="1" applyBorder="1" applyAlignment="1">
      <alignment horizontal="center" wrapText="1" shrinkToFit="1"/>
    </xf>
    <xf numFmtId="0" fontId="17" fillId="0" borderId="86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26" fillId="0" borderId="88" xfId="0" applyNumberFormat="1" applyFont="1" applyBorder="1" applyAlignment="1">
      <alignment horizontal="center"/>
    </xf>
    <xf numFmtId="0" fontId="26" fillId="0" borderId="89" xfId="0" applyFont="1" applyBorder="1" applyAlignment="1">
      <alignment horizontal="center"/>
    </xf>
    <xf numFmtId="8" fontId="26" fillId="0" borderId="89" xfId="0" applyNumberFormat="1" applyFont="1" applyBorder="1" applyAlignment="1">
      <alignment horizontal="center"/>
    </xf>
    <xf numFmtId="164" fontId="26" fillId="0" borderId="89" xfId="0" applyNumberFormat="1" applyFont="1" applyBorder="1" applyAlignment="1">
      <alignment horizontal="center"/>
    </xf>
    <xf numFmtId="8" fontId="26" fillId="0" borderId="90" xfId="0" applyNumberFormat="1" applyFont="1" applyBorder="1" applyAlignment="1">
      <alignment horizontal="center"/>
    </xf>
    <xf numFmtId="8" fontId="26" fillId="0" borderId="62" xfId="0" applyNumberFormat="1" applyFont="1" applyBorder="1" applyAlignment="1">
      <alignment horizontal="center"/>
    </xf>
    <xf numFmtId="44" fontId="26" fillId="0" borderId="62" xfId="2" applyFont="1" applyBorder="1" applyAlignment="1">
      <alignment horizontal="center"/>
    </xf>
    <xf numFmtId="44" fontId="26" fillId="0" borderId="91" xfId="2" applyFont="1" applyBorder="1" applyAlignment="1">
      <alignment horizontal="center"/>
    </xf>
    <xf numFmtId="44" fontId="26" fillId="0" borderId="92" xfId="2" applyFont="1" applyBorder="1" applyAlignment="1">
      <alignment horizontal="center"/>
    </xf>
    <xf numFmtId="17" fontId="26" fillId="0" borderId="93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8" fontId="26" fillId="0" borderId="6" xfId="0" applyNumberFormat="1" applyFont="1" applyBorder="1" applyAlignment="1">
      <alignment horizontal="center"/>
    </xf>
    <xf numFmtId="164" fontId="26" fillId="0" borderId="6" xfId="0" applyNumberFormat="1" applyFont="1" applyBorder="1" applyAlignment="1">
      <alignment horizontal="center"/>
    </xf>
    <xf numFmtId="8" fontId="26" fillId="0" borderId="12" xfId="0" applyNumberFormat="1" applyFont="1" applyBorder="1" applyAlignment="1">
      <alignment horizontal="center"/>
    </xf>
    <xf numFmtId="44" fontId="26" fillId="0" borderId="54" xfId="2" applyFont="1" applyBorder="1" applyAlignment="1">
      <alignment horizontal="center"/>
    </xf>
    <xf numFmtId="8" fontId="26" fillId="0" borderId="94" xfId="2" applyNumberFormat="1" applyFont="1" applyBorder="1" applyAlignment="1">
      <alignment horizontal="center"/>
    </xf>
    <xf numFmtId="8" fontId="26" fillId="0" borderId="95" xfId="2" applyNumberFormat="1" applyFont="1" applyBorder="1" applyAlignment="1">
      <alignment horizontal="center"/>
    </xf>
    <xf numFmtId="44" fontId="26" fillId="0" borderId="6" xfId="2" applyFont="1" applyBorder="1" applyAlignment="1">
      <alignment horizontal="center"/>
    </xf>
    <xf numFmtId="8" fontId="26" fillId="0" borderId="54" xfId="0" applyNumberFormat="1" applyFont="1" applyBorder="1" applyAlignment="1">
      <alignment horizontal="center"/>
    </xf>
    <xf numFmtId="0" fontId="24" fillId="0" borderId="0" xfId="0" applyFont="1"/>
    <xf numFmtId="44" fontId="26" fillId="0" borderId="95" xfId="2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7" fontId="26" fillId="0" borderId="96" xfId="0" applyNumberFormat="1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26" fillId="0" borderId="98" xfId="0" applyFont="1" applyBorder="1" applyAlignment="1">
      <alignment horizontal="center"/>
    </xf>
    <xf numFmtId="8" fontId="26" fillId="0" borderId="97" xfId="0" applyNumberFormat="1" applyFont="1" applyBorder="1" applyAlignment="1">
      <alignment horizontal="center"/>
    </xf>
    <xf numFmtId="164" fontId="26" fillId="0" borderId="97" xfId="0" applyNumberFormat="1" applyFont="1" applyBorder="1" applyAlignment="1">
      <alignment horizontal="center"/>
    </xf>
    <xf numFmtId="8" fontId="26" fillId="0" borderId="99" xfId="0" applyNumberFormat="1" applyFont="1" applyBorder="1" applyAlignment="1">
      <alignment horizontal="center"/>
    </xf>
    <xf numFmtId="8" fontId="0" fillId="0" borderId="0" xfId="0" applyNumberFormat="1"/>
    <xf numFmtId="17" fontId="26" fillId="0" borderId="100" xfId="0" applyNumberFormat="1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8" fontId="26" fillId="0" borderId="102" xfId="0" applyNumberFormat="1" applyFont="1" applyBorder="1" applyAlignment="1">
      <alignment horizontal="center"/>
    </xf>
    <xf numFmtId="164" fontId="26" fillId="0" borderId="102" xfId="0" applyNumberFormat="1" applyFont="1" applyBorder="1" applyAlignment="1">
      <alignment horizontal="center"/>
    </xf>
    <xf numFmtId="17" fontId="26" fillId="0" borderId="103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8" fontId="26" fillId="0" borderId="78" xfId="0" applyNumberFormat="1" applyFont="1" applyBorder="1" applyAlignment="1">
      <alignment horizontal="center"/>
    </xf>
    <xf numFmtId="164" fontId="26" fillId="0" borderId="78" xfId="0" applyNumberFormat="1" applyFont="1" applyBorder="1" applyAlignment="1">
      <alignment horizontal="center"/>
    </xf>
    <xf numFmtId="17" fontId="26" fillId="0" borderId="104" xfId="0" applyNumberFormat="1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8" fontId="26" fillId="0" borderId="105" xfId="0" applyNumberFormat="1" applyFont="1" applyBorder="1" applyAlignment="1">
      <alignment horizontal="center"/>
    </xf>
    <xf numFmtId="164" fontId="26" fillId="0" borderId="105" xfId="0" applyNumberFormat="1" applyFont="1" applyBorder="1" applyAlignment="1">
      <alignment horizontal="center"/>
    </xf>
    <xf numFmtId="44" fontId="26" fillId="0" borderId="102" xfId="2" applyFont="1" applyBorder="1" applyAlignment="1">
      <alignment horizontal="center"/>
    </xf>
    <xf numFmtId="44" fontId="26" fillId="0" borderId="106" xfId="2" applyFont="1" applyBorder="1" applyAlignment="1">
      <alignment horizontal="center"/>
    </xf>
    <xf numFmtId="0" fontId="17" fillId="0" borderId="107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44" fontId="35" fillId="0" borderId="54" xfId="2" applyFont="1" applyBorder="1" applyAlignment="1">
      <alignment horizontal="center"/>
    </xf>
    <xf numFmtId="8" fontId="35" fillId="0" borderId="54" xfId="2" applyNumberFormat="1" applyFont="1" applyBorder="1" applyAlignment="1">
      <alignment horizontal="center"/>
    </xf>
    <xf numFmtId="44" fontId="35" fillId="0" borderId="95" xfId="2" applyFont="1" applyBorder="1" applyAlignment="1">
      <alignment horizontal="center"/>
    </xf>
    <xf numFmtId="44" fontId="35" fillId="0" borderId="0" xfId="2" applyFont="1" applyFill="1" applyBorder="1" applyAlignment="1">
      <alignment horizontal="center"/>
    </xf>
    <xf numFmtId="0" fontId="4" fillId="0" borderId="100" xfId="0" applyFont="1" applyBorder="1" applyAlignment="1">
      <alignment horizontal="center" wrapText="1"/>
    </xf>
    <xf numFmtId="0" fontId="35" fillId="0" borderId="62" xfId="0" applyFont="1" applyBorder="1" applyAlignment="1">
      <alignment horizontal="center"/>
    </xf>
    <xf numFmtId="8" fontId="17" fillId="0" borderId="62" xfId="0" applyNumberFormat="1" applyFont="1" applyBorder="1" applyAlignment="1">
      <alignment horizontal="center"/>
    </xf>
    <xf numFmtId="44" fontId="17" fillId="0" borderId="62" xfId="2" applyFont="1" applyBorder="1" applyAlignment="1">
      <alignment horizontal="center"/>
    </xf>
    <xf numFmtId="164" fontId="17" fillId="0" borderId="62" xfId="0" applyNumberFormat="1" applyFont="1" applyBorder="1" applyAlignment="1">
      <alignment horizontal="center"/>
    </xf>
    <xf numFmtId="44" fontId="35" fillId="0" borderId="79" xfId="2" applyFont="1" applyBorder="1" applyAlignment="1">
      <alignment horizontal="center"/>
    </xf>
    <xf numFmtId="44" fontId="35" fillId="0" borderId="92" xfId="2" applyFont="1" applyBorder="1" applyAlignment="1">
      <alignment horizontal="center"/>
    </xf>
    <xf numFmtId="0" fontId="4" fillId="0" borderId="108" xfId="0" applyFont="1" applyBorder="1" applyAlignment="1">
      <alignment horizontal="center" wrapText="1"/>
    </xf>
    <xf numFmtId="0" fontId="35" fillId="0" borderId="61" xfId="0" applyFont="1" applyBorder="1" applyAlignment="1">
      <alignment horizontal="center"/>
    </xf>
    <xf numFmtId="44" fontId="17" fillId="0" borderId="61" xfId="0" applyNumberFormat="1" applyFont="1" applyBorder="1" applyAlignment="1">
      <alignment horizontal="center"/>
    </xf>
    <xf numFmtId="44" fontId="17" fillId="0" borderId="61" xfId="2" applyFont="1" applyBorder="1" applyAlignment="1">
      <alignment horizontal="center"/>
    </xf>
    <xf numFmtId="8" fontId="17" fillId="0" borderId="61" xfId="2" applyNumberFormat="1" applyFont="1" applyBorder="1" applyAlignment="1">
      <alignment horizontal="center"/>
    </xf>
    <xf numFmtId="44" fontId="17" fillId="0" borderId="109" xfId="0" applyNumberFormat="1" applyFont="1" applyBorder="1" applyAlignment="1">
      <alignment horizontal="center"/>
    </xf>
    <xf numFmtId="44" fontId="17" fillId="0" borderId="110" xfId="0" applyNumberFormat="1" applyFont="1" applyBorder="1" applyAlignment="1">
      <alignment horizontal="center"/>
    </xf>
    <xf numFmtId="0" fontId="17" fillId="0" borderId="0" xfId="0" applyFont="1"/>
    <xf numFmtId="0" fontId="36" fillId="0" borderId="0" xfId="0" applyFont="1"/>
    <xf numFmtId="8" fontId="26" fillId="0" borderId="0" xfId="3" applyNumberFormat="1" applyFont="1"/>
    <xf numFmtId="9" fontId="0" fillId="0" borderId="0" xfId="3" applyFont="1"/>
    <xf numFmtId="0" fontId="37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8" fillId="0" borderId="0" xfId="0" applyFont="1"/>
    <xf numFmtId="0" fontId="2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32" fillId="0" borderId="67" xfId="1" applyFont="1" applyBorder="1" applyAlignment="1">
      <alignment horizontal="center" wrapText="1"/>
    </xf>
    <xf numFmtId="0" fontId="32" fillId="0" borderId="68" xfId="1" applyFont="1" applyBorder="1" applyAlignment="1">
      <alignment horizontal="center" wrapText="1"/>
    </xf>
    <xf numFmtId="0" fontId="32" fillId="0" borderId="72" xfId="1" applyFont="1" applyBorder="1" applyAlignment="1">
      <alignment horizontal="center" wrapText="1"/>
    </xf>
    <xf numFmtId="0" fontId="28" fillId="0" borderId="0" xfId="1" applyFont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7" fillId="0" borderId="68" xfId="1" applyFont="1" applyBorder="1" applyAlignment="1">
      <alignment horizontal="center" vertical="center"/>
    </xf>
    <xf numFmtId="0" fontId="17" fillId="0" borderId="69" xfId="1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2" xfId="1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88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88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8880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762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762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533400</xdr:colOff>
      <xdr:row>4</xdr:row>
      <xdr:rowOff>0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8001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workbookViewId="0">
      <selection activeCell="F9" sqref="F9"/>
    </sheetView>
  </sheetViews>
  <sheetFormatPr baseColWidth="10" defaultRowHeight="12.75" x14ac:dyDescent="0.2"/>
  <cols>
    <col min="1" max="1" width="4" customWidth="1"/>
    <col min="2" max="2" width="8.710937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0" x14ac:dyDescent="0.2">
      <c r="B3" s="285" t="s">
        <v>32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</row>
    <row r="4" spans="2:20" x14ac:dyDescent="0.2">
      <c r="B4" s="285" t="s">
        <v>15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</row>
    <row r="5" spans="2:20" x14ac:dyDescent="0.2">
      <c r="B5" s="285" t="s">
        <v>33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</row>
    <row r="6" spans="2:20" ht="13.5" thickBot="1" x14ac:dyDescent="0.25"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10"/>
      <c r="N6" s="10"/>
      <c r="O6" s="10"/>
      <c r="P6" s="11"/>
      <c r="Q6" s="10" t="s">
        <v>14</v>
      </c>
    </row>
    <row r="7" spans="2:20" ht="16.5" customHeight="1" thickBot="1" x14ac:dyDescent="0.25">
      <c r="B7" s="17"/>
      <c r="C7" s="288" t="s">
        <v>42</v>
      </c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9"/>
      <c r="P7" s="51"/>
      <c r="Q7" s="2"/>
      <c r="R7" s="2"/>
      <c r="S7" s="2"/>
      <c r="T7" s="2"/>
    </row>
    <row r="8" spans="2:20" ht="15" customHeight="1" thickBot="1" x14ac:dyDescent="0.25">
      <c r="B8" s="28"/>
      <c r="C8" s="290" t="s">
        <v>30</v>
      </c>
      <c r="D8" s="291"/>
      <c r="E8" s="291"/>
      <c r="F8" s="291"/>
      <c r="G8" s="292"/>
      <c r="H8" s="56" t="s">
        <v>18</v>
      </c>
      <c r="I8" s="290" t="s">
        <v>29</v>
      </c>
      <c r="J8" s="291"/>
      <c r="K8" s="291"/>
      <c r="L8" s="291"/>
      <c r="M8" s="292"/>
      <c r="N8" s="55" t="s">
        <v>18</v>
      </c>
      <c r="O8" s="65" t="s">
        <v>18</v>
      </c>
      <c r="P8" s="67" t="s">
        <v>16</v>
      </c>
      <c r="Q8" s="2"/>
      <c r="R8" s="2"/>
      <c r="S8" s="2"/>
      <c r="T8" s="2"/>
    </row>
    <row r="9" spans="2:20" ht="35.25" customHeight="1" thickBot="1" x14ac:dyDescent="0.25">
      <c r="B9" s="18" t="s">
        <v>0</v>
      </c>
      <c r="C9" s="63" t="s">
        <v>23</v>
      </c>
      <c r="D9" s="27" t="s">
        <v>41</v>
      </c>
      <c r="E9" s="27" t="s">
        <v>11</v>
      </c>
      <c r="F9" s="27" t="s">
        <v>12</v>
      </c>
      <c r="G9" s="27" t="s">
        <v>13</v>
      </c>
      <c r="H9" s="50" t="s">
        <v>40</v>
      </c>
      <c r="I9" s="64" t="s">
        <v>24</v>
      </c>
      <c r="J9" s="27" t="s">
        <v>41</v>
      </c>
      <c r="K9" s="27" t="s">
        <v>11</v>
      </c>
      <c r="L9" s="27" t="s">
        <v>12</v>
      </c>
      <c r="M9" s="40" t="s">
        <v>13</v>
      </c>
      <c r="N9" s="50" t="s">
        <v>20</v>
      </c>
      <c r="O9" s="66" t="s">
        <v>19</v>
      </c>
      <c r="P9" s="68" t="s">
        <v>17</v>
      </c>
      <c r="Q9" s="2"/>
      <c r="R9" s="2"/>
      <c r="S9" s="2"/>
      <c r="T9" s="2"/>
    </row>
    <row r="10" spans="2:20" ht="21.95" customHeight="1" thickBot="1" x14ac:dyDescent="0.25">
      <c r="B10" s="19" t="s">
        <v>1</v>
      </c>
      <c r="C10" s="41">
        <v>6</v>
      </c>
      <c r="D10" s="20">
        <v>3</v>
      </c>
      <c r="E10" s="20">
        <v>6</v>
      </c>
      <c r="F10" s="20">
        <v>1</v>
      </c>
      <c r="G10" s="31">
        <v>2</v>
      </c>
      <c r="H10" s="52">
        <f>SUM(D10:G10)</f>
        <v>12</v>
      </c>
      <c r="I10" s="45">
        <v>11</v>
      </c>
      <c r="J10" s="20">
        <v>3</v>
      </c>
      <c r="K10" s="20">
        <v>9</v>
      </c>
      <c r="L10" s="20">
        <v>0</v>
      </c>
      <c r="M10" s="20">
        <v>2</v>
      </c>
      <c r="N10" s="110">
        <f>SUM(J10:M10)</f>
        <v>14</v>
      </c>
      <c r="O10" s="118">
        <f>+C10+I10</f>
        <v>17</v>
      </c>
      <c r="P10" s="111">
        <f>+N10+H10</f>
        <v>26</v>
      </c>
      <c r="Q10" s="7"/>
      <c r="R10" s="7"/>
      <c r="S10" s="3"/>
      <c r="T10" s="3"/>
    </row>
    <row r="11" spans="2:20" ht="21.95" customHeight="1" thickBot="1" x14ac:dyDescent="0.25">
      <c r="B11" s="21" t="s">
        <v>3</v>
      </c>
      <c r="C11" s="42">
        <v>10</v>
      </c>
      <c r="D11" s="22">
        <v>5</v>
      </c>
      <c r="E11" s="22">
        <v>9</v>
      </c>
      <c r="F11" s="22">
        <v>0</v>
      </c>
      <c r="G11" s="32">
        <v>2</v>
      </c>
      <c r="H11" s="52">
        <f t="shared" ref="H11:H21" si="0">SUM(D11:G11)</f>
        <v>16</v>
      </c>
      <c r="I11" s="46">
        <v>15</v>
      </c>
      <c r="J11" s="29">
        <v>7</v>
      </c>
      <c r="K11" s="29">
        <v>12</v>
      </c>
      <c r="L11" s="29">
        <v>1</v>
      </c>
      <c r="M11" s="29">
        <v>2</v>
      </c>
      <c r="N11" s="110">
        <f>SUM(J11:M11)</f>
        <v>22</v>
      </c>
      <c r="O11" s="116">
        <f>+C11+I11</f>
        <v>25</v>
      </c>
      <c r="P11" s="111">
        <f>+N11+H11</f>
        <v>38</v>
      </c>
      <c r="Q11" s="4"/>
      <c r="R11" s="3"/>
      <c r="S11" s="3"/>
      <c r="T11" s="3"/>
    </row>
    <row r="12" spans="2:20" ht="21.95" customHeight="1" thickBot="1" x14ac:dyDescent="0.25">
      <c r="B12" s="21" t="s">
        <v>4</v>
      </c>
      <c r="C12" s="43">
        <v>12</v>
      </c>
      <c r="D12" s="23">
        <f>1+1+1+1+1+1</f>
        <v>6</v>
      </c>
      <c r="E12" s="23">
        <v>11</v>
      </c>
      <c r="F12" s="23">
        <v>0</v>
      </c>
      <c r="G12" s="24">
        <v>5</v>
      </c>
      <c r="H12" s="52">
        <f t="shared" si="0"/>
        <v>22</v>
      </c>
      <c r="I12" s="47">
        <v>10</v>
      </c>
      <c r="J12" s="29">
        <v>4</v>
      </c>
      <c r="K12" s="29">
        <v>8</v>
      </c>
      <c r="L12" s="29">
        <v>1</v>
      </c>
      <c r="M12" s="29">
        <v>3</v>
      </c>
      <c r="N12" s="110">
        <f>SUM(J12:M12)</f>
        <v>16</v>
      </c>
      <c r="O12" s="116">
        <f>+C12+I12</f>
        <v>22</v>
      </c>
      <c r="P12" s="111">
        <f>+N12+H12</f>
        <v>38</v>
      </c>
      <c r="Q12" s="4"/>
      <c r="R12" s="3"/>
      <c r="S12" s="3" t="s">
        <v>10</v>
      </c>
      <c r="T12" s="3"/>
    </row>
    <row r="13" spans="2:20" ht="21.95" customHeight="1" thickBot="1" x14ac:dyDescent="0.25">
      <c r="B13" s="21" t="s">
        <v>5</v>
      </c>
      <c r="C13" s="44"/>
      <c r="D13" s="26"/>
      <c r="E13" s="26"/>
      <c r="F13" s="26"/>
      <c r="G13" s="33"/>
      <c r="H13" s="52">
        <f t="shared" si="0"/>
        <v>0</v>
      </c>
      <c r="I13" s="48"/>
      <c r="J13" s="30"/>
      <c r="K13" s="30"/>
      <c r="L13" s="30"/>
      <c r="M13" s="30"/>
      <c r="N13" s="110">
        <f t="shared" ref="N13:N21" si="1">SUM(J13:M13)</f>
        <v>0</v>
      </c>
      <c r="O13" s="116">
        <f t="shared" ref="O13:O21" si="2">+C13+I13</f>
        <v>0</v>
      </c>
      <c r="P13" s="111">
        <f t="shared" ref="P13:P21" si="3">+N13+H13</f>
        <v>0</v>
      </c>
      <c r="Q13" s="4"/>
      <c r="R13" s="3"/>
      <c r="S13" s="3"/>
      <c r="T13" s="3"/>
    </row>
    <row r="14" spans="2:20" ht="21.95" customHeight="1" thickBot="1" x14ac:dyDescent="0.25">
      <c r="B14" s="21" t="s">
        <v>6</v>
      </c>
      <c r="C14" s="44"/>
      <c r="D14" s="26"/>
      <c r="E14" s="26"/>
      <c r="F14" s="26"/>
      <c r="G14" s="33"/>
      <c r="H14" s="52">
        <f t="shared" si="0"/>
        <v>0</v>
      </c>
      <c r="I14" s="48"/>
      <c r="J14" s="30"/>
      <c r="K14" s="30"/>
      <c r="L14" s="30"/>
      <c r="M14" s="30"/>
      <c r="N14" s="110">
        <f t="shared" si="1"/>
        <v>0</v>
      </c>
      <c r="O14" s="116">
        <f t="shared" si="2"/>
        <v>0</v>
      </c>
      <c r="P14" s="112">
        <f t="shared" si="3"/>
        <v>0</v>
      </c>
      <c r="Q14" s="4"/>
      <c r="R14" s="3"/>
      <c r="S14" s="3"/>
      <c r="T14" s="3"/>
    </row>
    <row r="15" spans="2:20" ht="21.95" customHeight="1" thickBot="1" x14ac:dyDescent="0.25">
      <c r="B15" s="21" t="s">
        <v>7</v>
      </c>
      <c r="C15" s="42"/>
      <c r="D15" s="22"/>
      <c r="E15" s="22"/>
      <c r="F15" s="22"/>
      <c r="G15" s="32"/>
      <c r="H15" s="52">
        <f t="shared" si="0"/>
        <v>0</v>
      </c>
      <c r="I15" s="46"/>
      <c r="J15" s="29"/>
      <c r="K15" s="29"/>
      <c r="L15" s="29"/>
      <c r="M15" s="29"/>
      <c r="N15" s="110">
        <f t="shared" si="1"/>
        <v>0</v>
      </c>
      <c r="O15" s="116">
        <f t="shared" si="2"/>
        <v>0</v>
      </c>
      <c r="P15" s="112">
        <f t="shared" si="3"/>
        <v>0</v>
      </c>
      <c r="Q15" s="4"/>
      <c r="R15" s="3"/>
      <c r="S15" s="3"/>
      <c r="T15" s="3"/>
    </row>
    <row r="16" spans="2:20" ht="21.95" customHeight="1" thickBot="1" x14ac:dyDescent="0.25">
      <c r="B16" s="21" t="s">
        <v>8</v>
      </c>
      <c r="C16" s="42"/>
      <c r="D16" s="22"/>
      <c r="E16" s="22"/>
      <c r="F16" s="22"/>
      <c r="G16" s="32"/>
      <c r="H16" s="52">
        <f t="shared" si="0"/>
        <v>0</v>
      </c>
      <c r="I16" s="46"/>
      <c r="J16" s="29"/>
      <c r="K16" s="29"/>
      <c r="L16" s="29"/>
      <c r="M16" s="29"/>
      <c r="N16" s="110">
        <f t="shared" si="1"/>
        <v>0</v>
      </c>
      <c r="O16" s="116">
        <f t="shared" si="2"/>
        <v>0</v>
      </c>
      <c r="P16" s="112">
        <f t="shared" si="3"/>
        <v>0</v>
      </c>
      <c r="Q16" s="8"/>
      <c r="R16" s="8"/>
      <c r="S16" s="3"/>
      <c r="T16" s="3"/>
    </row>
    <row r="17" spans="2:20" ht="21.95" customHeight="1" thickBot="1" x14ac:dyDescent="0.25">
      <c r="B17" s="34" t="s">
        <v>9</v>
      </c>
      <c r="C17" s="43"/>
      <c r="D17" s="23"/>
      <c r="E17" s="23"/>
      <c r="F17" s="23"/>
      <c r="G17" s="24"/>
      <c r="H17" s="52">
        <f t="shared" si="0"/>
        <v>0</v>
      </c>
      <c r="I17" s="47"/>
      <c r="J17" s="29"/>
      <c r="K17" s="29"/>
      <c r="L17" s="29"/>
      <c r="M17" s="29"/>
      <c r="N17" s="110">
        <f t="shared" si="1"/>
        <v>0</v>
      </c>
      <c r="O17" s="116">
        <f t="shared" si="2"/>
        <v>0</v>
      </c>
      <c r="P17" s="112">
        <f t="shared" si="3"/>
        <v>0</v>
      </c>
      <c r="Q17" s="8"/>
      <c r="R17" s="8"/>
      <c r="S17" s="3"/>
      <c r="T17" s="3"/>
    </row>
    <row r="18" spans="2:20" ht="21.95" customHeight="1" thickBot="1" x14ac:dyDescent="0.25">
      <c r="B18" s="57" t="s">
        <v>21</v>
      </c>
      <c r="C18" s="58"/>
      <c r="D18" s="59"/>
      <c r="E18" s="59"/>
      <c r="F18" s="59"/>
      <c r="G18" s="60"/>
      <c r="H18" s="52">
        <f t="shared" si="0"/>
        <v>0</v>
      </c>
      <c r="I18" s="61"/>
      <c r="J18" s="62"/>
      <c r="K18" s="62"/>
      <c r="L18" s="62"/>
      <c r="M18" s="62"/>
      <c r="N18" s="110">
        <f t="shared" si="1"/>
        <v>0</v>
      </c>
      <c r="O18" s="116">
        <f t="shared" si="2"/>
        <v>0</v>
      </c>
      <c r="P18" s="113">
        <f t="shared" si="3"/>
        <v>0</v>
      </c>
      <c r="Q18" s="8"/>
      <c r="R18" s="8"/>
      <c r="S18" s="3"/>
      <c r="T18" s="3"/>
    </row>
    <row r="19" spans="2:20" ht="21.95" customHeight="1" thickBot="1" x14ac:dyDescent="0.25">
      <c r="B19" s="69" t="s">
        <v>22</v>
      </c>
      <c r="C19" s="70"/>
      <c r="D19" s="71"/>
      <c r="E19" s="71"/>
      <c r="F19" s="71"/>
      <c r="G19" s="72"/>
      <c r="H19" s="52">
        <f t="shared" si="0"/>
        <v>0</v>
      </c>
      <c r="I19" s="73"/>
      <c r="J19" s="74"/>
      <c r="K19" s="74"/>
      <c r="L19" s="74"/>
      <c r="M19" s="74"/>
      <c r="N19" s="110">
        <f t="shared" si="1"/>
        <v>0</v>
      </c>
      <c r="O19" s="116">
        <f t="shared" si="2"/>
        <v>0</v>
      </c>
      <c r="P19" s="113">
        <f t="shared" si="3"/>
        <v>0</v>
      </c>
      <c r="Q19" s="8"/>
      <c r="R19" s="8"/>
      <c r="S19" s="3"/>
      <c r="T19" s="3"/>
    </row>
    <row r="20" spans="2:20" ht="21.95" customHeight="1" thickBot="1" x14ac:dyDescent="0.25">
      <c r="B20" s="81" t="s">
        <v>25</v>
      </c>
      <c r="C20" s="82"/>
      <c r="D20" s="83"/>
      <c r="E20" s="83"/>
      <c r="F20" s="83"/>
      <c r="G20" s="84"/>
      <c r="H20" s="52">
        <f t="shared" si="0"/>
        <v>0</v>
      </c>
      <c r="I20" s="85"/>
      <c r="J20" s="86"/>
      <c r="K20" s="86"/>
      <c r="L20" s="86"/>
      <c r="M20" s="86"/>
      <c r="N20" s="110">
        <f t="shared" si="1"/>
        <v>0</v>
      </c>
      <c r="O20" s="116">
        <f t="shared" si="2"/>
        <v>0</v>
      </c>
      <c r="P20" s="113">
        <f t="shared" si="3"/>
        <v>0</v>
      </c>
      <c r="Q20" s="8"/>
      <c r="R20" s="8"/>
      <c r="S20" s="3"/>
      <c r="T20" s="3"/>
    </row>
    <row r="21" spans="2:20" ht="21.95" customHeight="1" thickBot="1" x14ac:dyDescent="0.25">
      <c r="B21" s="75" t="s">
        <v>26</v>
      </c>
      <c r="C21" s="76"/>
      <c r="D21" s="77"/>
      <c r="E21" s="77"/>
      <c r="F21" s="77"/>
      <c r="G21" s="78"/>
      <c r="H21" s="52">
        <f t="shared" si="0"/>
        <v>0</v>
      </c>
      <c r="I21" s="79"/>
      <c r="J21" s="80"/>
      <c r="K21" s="80"/>
      <c r="L21" s="80"/>
      <c r="M21" s="80"/>
      <c r="N21" s="110">
        <f t="shared" si="1"/>
        <v>0</v>
      </c>
      <c r="O21" s="117">
        <f t="shared" si="2"/>
        <v>0</v>
      </c>
      <c r="P21" s="114">
        <f t="shared" si="3"/>
        <v>0</v>
      </c>
      <c r="Q21" s="8"/>
      <c r="R21" s="8"/>
      <c r="S21" s="3"/>
      <c r="T21" s="3"/>
    </row>
    <row r="22" spans="2:20" ht="17.25" customHeight="1" thickBot="1" x14ac:dyDescent="0.3">
      <c r="B22" s="39" t="s">
        <v>2</v>
      </c>
      <c r="C22" s="35">
        <f t="shared" ref="C22:P22" si="4">SUM(C10:C21)</f>
        <v>28</v>
      </c>
      <c r="D22" s="35">
        <f t="shared" si="4"/>
        <v>14</v>
      </c>
      <c r="E22" s="35">
        <f t="shared" si="4"/>
        <v>26</v>
      </c>
      <c r="F22" s="35">
        <f t="shared" si="4"/>
        <v>1</v>
      </c>
      <c r="G22" s="36">
        <f t="shared" si="4"/>
        <v>9</v>
      </c>
      <c r="H22" s="49">
        <f t="shared" si="4"/>
        <v>50</v>
      </c>
      <c r="I22" s="37">
        <f t="shared" si="4"/>
        <v>36</v>
      </c>
      <c r="J22" s="38">
        <f t="shared" si="4"/>
        <v>14</v>
      </c>
      <c r="K22" s="38">
        <f t="shared" si="4"/>
        <v>29</v>
      </c>
      <c r="L22" s="38">
        <f t="shared" si="4"/>
        <v>2</v>
      </c>
      <c r="M22" s="38">
        <f t="shared" si="4"/>
        <v>7</v>
      </c>
      <c r="N22" s="49">
        <f t="shared" si="4"/>
        <v>52</v>
      </c>
      <c r="O22" s="115">
        <f t="shared" si="4"/>
        <v>64</v>
      </c>
      <c r="P22" s="53">
        <f t="shared" si="4"/>
        <v>102</v>
      </c>
      <c r="Q22" s="8"/>
      <c r="R22" s="8"/>
      <c r="S22" s="3"/>
      <c r="T22" s="3"/>
    </row>
    <row r="23" spans="2:20" ht="14.25" customHeight="1" x14ac:dyDescent="0.2">
      <c r="B23" s="6"/>
      <c r="C23" s="11"/>
      <c r="D23" s="11"/>
      <c r="E23" s="11"/>
      <c r="F23" s="11"/>
      <c r="G23" s="11"/>
      <c r="H23" s="11"/>
      <c r="I23" s="15"/>
      <c r="J23" s="15"/>
      <c r="K23" s="15"/>
      <c r="L23" s="15"/>
      <c r="M23" s="15"/>
      <c r="N23" s="15"/>
      <c r="P23" s="25" t="s">
        <v>43</v>
      </c>
    </row>
    <row r="24" spans="2:20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2:20" x14ac:dyDescent="0.2">
      <c r="B25" s="16"/>
      <c r="C25" s="13"/>
      <c r="D25" s="13"/>
      <c r="E25" s="13"/>
      <c r="F25" s="13"/>
      <c r="G25" s="13"/>
      <c r="H25" s="13"/>
      <c r="I25" s="10"/>
      <c r="J25" s="10"/>
      <c r="K25" s="10"/>
      <c r="L25" s="10"/>
      <c r="M25" s="10"/>
      <c r="N25" s="10"/>
      <c r="O25" s="10"/>
      <c r="P25" s="10"/>
      <c r="Q25" s="5"/>
    </row>
    <row r="26" spans="2:20" x14ac:dyDescent="0.2">
      <c r="B26" s="10" t="s">
        <v>27</v>
      </c>
      <c r="C26" s="14"/>
      <c r="D26" s="10"/>
      <c r="E26" s="10"/>
      <c r="F26" s="10"/>
      <c r="G26" s="10"/>
      <c r="H26" s="10" t="s">
        <v>28</v>
      </c>
      <c r="I26" s="10"/>
      <c r="J26" s="10"/>
      <c r="K26" s="10"/>
      <c r="L26" s="10"/>
      <c r="M26" s="10"/>
      <c r="N26" s="10" t="s">
        <v>31</v>
      </c>
      <c r="O26" s="10"/>
      <c r="P26" s="10"/>
      <c r="Q26" s="5"/>
    </row>
    <row r="27" spans="2:20" x14ac:dyDescent="0.2">
      <c r="B27" s="109" t="s">
        <v>34</v>
      </c>
      <c r="C27" s="14"/>
      <c r="F27" s="10"/>
      <c r="G27" s="10"/>
      <c r="H27" s="109" t="s">
        <v>35</v>
      </c>
      <c r="L27" s="10"/>
      <c r="M27" s="10"/>
      <c r="N27" s="109" t="s">
        <v>36</v>
      </c>
      <c r="O27" s="10"/>
      <c r="P27" s="10"/>
      <c r="Q27" s="10"/>
    </row>
    <row r="28" spans="2:20" x14ac:dyDescent="0.2">
      <c r="B28" s="87" t="s">
        <v>37</v>
      </c>
      <c r="C28" s="87"/>
      <c r="D28" s="87"/>
      <c r="F28" s="10"/>
      <c r="G28" s="10"/>
      <c r="H28" s="16" t="s">
        <v>38</v>
      </c>
      <c r="I28" s="16"/>
      <c r="J28" s="16"/>
      <c r="K28" s="16"/>
      <c r="L28" s="16"/>
      <c r="M28" s="10"/>
      <c r="N28" s="16" t="s">
        <v>39</v>
      </c>
      <c r="O28" s="16"/>
      <c r="P28" s="16"/>
      <c r="Q28" s="16"/>
    </row>
    <row r="29" spans="2:20" x14ac:dyDescent="0.2">
      <c r="C29" s="1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P29" s="14"/>
      <c r="Q29" s="5"/>
    </row>
    <row r="30" spans="2:20" x14ac:dyDescent="0.2">
      <c r="C30" s="1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P30" s="14"/>
      <c r="Q30" s="5"/>
    </row>
    <row r="31" spans="2:20" ht="15.9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Q31" s="5"/>
    </row>
    <row r="32" spans="2:20" ht="15.95" customHeight="1" x14ac:dyDescent="0.2"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5"/>
    </row>
    <row r="33" spans="1:17" ht="15.95" customHeight="1" x14ac:dyDescent="0.2"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5"/>
    </row>
    <row r="34" spans="1:17" ht="15.95" customHeight="1" x14ac:dyDescent="0.2"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</row>
    <row r="35" spans="1:17" ht="15.95" customHeight="1" x14ac:dyDescent="0.2">
      <c r="B35" s="9"/>
      <c r="C35" s="9"/>
      <c r="D35" s="9"/>
      <c r="E35" s="9"/>
      <c r="F35" s="9"/>
      <c r="G35" s="9"/>
      <c r="H35" s="9"/>
      <c r="I35" s="10"/>
      <c r="J35" s="10"/>
      <c r="K35" s="10"/>
      <c r="L35" s="10"/>
      <c r="M35" s="10"/>
      <c r="N35" s="10"/>
      <c r="O35" s="10"/>
      <c r="P35" s="11"/>
    </row>
    <row r="36" spans="1:17" ht="21.95" customHeight="1" x14ac:dyDescent="0.2">
      <c r="B36" s="88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89"/>
    </row>
    <row r="37" spans="1:17" ht="21.95" customHeight="1" x14ac:dyDescent="0.2">
      <c r="B37" s="88"/>
      <c r="C37" s="287"/>
      <c r="D37" s="287"/>
      <c r="E37" s="287"/>
      <c r="F37" s="287"/>
      <c r="G37" s="287"/>
      <c r="H37" s="90"/>
      <c r="I37" s="287"/>
      <c r="J37" s="287"/>
      <c r="K37" s="287"/>
      <c r="L37" s="287"/>
      <c r="M37" s="287"/>
      <c r="N37" s="90"/>
      <c r="O37" s="91"/>
      <c r="P37" s="91"/>
    </row>
    <row r="38" spans="1:17" ht="34.5" customHeight="1" x14ac:dyDescent="0.2">
      <c r="B38" s="88"/>
      <c r="C38" s="2"/>
      <c r="D38" s="92"/>
      <c r="E38" s="92"/>
      <c r="F38" s="92"/>
      <c r="G38" s="92"/>
      <c r="H38" s="2"/>
      <c r="I38" s="93"/>
      <c r="J38" s="92"/>
      <c r="K38" s="92"/>
      <c r="L38" s="92"/>
      <c r="M38" s="92"/>
      <c r="N38" s="2"/>
      <c r="O38" s="94"/>
      <c r="P38" s="91"/>
    </row>
    <row r="39" spans="1:17" ht="21.95" customHeight="1" x14ac:dyDescent="0.2">
      <c r="B39" s="95"/>
      <c r="C39" s="54"/>
      <c r="D39" s="96"/>
      <c r="E39" s="96"/>
      <c r="F39" s="96"/>
      <c r="G39" s="96"/>
      <c r="H39" s="96"/>
      <c r="I39" s="54"/>
      <c r="J39" s="96"/>
      <c r="K39" s="96"/>
      <c r="L39" s="96"/>
      <c r="M39" s="96"/>
      <c r="N39" s="96"/>
      <c r="O39" s="54"/>
      <c r="P39" s="97"/>
    </row>
    <row r="40" spans="1:17" ht="21.95" customHeight="1" x14ac:dyDescent="0.2">
      <c r="B40" s="95"/>
      <c r="C40" s="54"/>
      <c r="D40" s="96"/>
      <c r="E40" s="96"/>
      <c r="F40" s="96"/>
      <c r="G40" s="96"/>
      <c r="H40" s="96"/>
      <c r="I40" s="54"/>
      <c r="J40" s="96"/>
      <c r="K40" s="96"/>
      <c r="L40" s="96"/>
      <c r="M40" s="96"/>
      <c r="N40" s="96"/>
      <c r="O40" s="54"/>
      <c r="P40" s="97"/>
    </row>
    <row r="41" spans="1:17" ht="21.95" customHeight="1" x14ac:dyDescent="0.2">
      <c r="B41" s="95"/>
      <c r="C41" s="54"/>
      <c r="D41" s="96"/>
      <c r="E41" s="96"/>
      <c r="F41" s="96"/>
      <c r="G41" s="96"/>
      <c r="H41" s="96"/>
      <c r="I41" s="54"/>
      <c r="J41" s="96"/>
      <c r="K41" s="96"/>
      <c r="L41" s="96"/>
      <c r="M41" s="96"/>
      <c r="N41" s="96"/>
      <c r="O41" s="54"/>
      <c r="P41" s="97"/>
    </row>
    <row r="42" spans="1:17" ht="21.95" customHeight="1" x14ac:dyDescent="0.2">
      <c r="B42" s="95"/>
      <c r="C42" s="98"/>
      <c r="D42" s="99"/>
      <c r="E42" s="99"/>
      <c r="F42" s="99"/>
      <c r="G42" s="99"/>
      <c r="H42" s="96"/>
      <c r="I42" s="98"/>
      <c r="J42" s="99"/>
      <c r="K42" s="99"/>
      <c r="L42" s="99"/>
      <c r="M42" s="99"/>
      <c r="N42" s="96"/>
      <c r="O42" s="98"/>
      <c r="P42" s="97"/>
    </row>
    <row r="43" spans="1:17" ht="21.95" customHeight="1" x14ac:dyDescent="0.2">
      <c r="B43" s="95"/>
      <c r="C43" s="98"/>
      <c r="D43" s="99"/>
      <c r="E43" s="99"/>
      <c r="F43" s="99"/>
      <c r="G43" s="99"/>
      <c r="H43" s="96"/>
      <c r="I43" s="98"/>
      <c r="J43" s="99"/>
      <c r="K43" s="99"/>
      <c r="L43" s="99"/>
      <c r="M43" s="99"/>
      <c r="N43" s="96"/>
      <c r="O43" s="98"/>
      <c r="P43" s="97"/>
    </row>
    <row r="44" spans="1:17" ht="21.95" customHeight="1" x14ac:dyDescent="0.2">
      <c r="B44" s="95"/>
      <c r="C44" s="54"/>
      <c r="D44" s="96"/>
      <c r="E44" s="96"/>
      <c r="F44" s="96"/>
      <c r="G44" s="96"/>
      <c r="H44" s="96"/>
      <c r="I44" s="54"/>
      <c r="J44" s="96"/>
      <c r="K44" s="96"/>
      <c r="L44" s="96"/>
      <c r="M44" s="96"/>
      <c r="N44" s="96"/>
      <c r="O44" s="98"/>
      <c r="P44" s="97"/>
    </row>
    <row r="45" spans="1:17" ht="21.95" customHeight="1" x14ac:dyDescent="0.2">
      <c r="A45" t="s">
        <v>10</v>
      </c>
      <c r="B45" s="95"/>
      <c r="C45" s="54"/>
      <c r="D45" s="96"/>
      <c r="E45" s="96"/>
      <c r="F45" s="96"/>
      <c r="G45" s="96"/>
      <c r="H45" s="96"/>
      <c r="I45" s="54"/>
      <c r="J45" s="96"/>
      <c r="K45" s="96"/>
      <c r="L45" s="96"/>
      <c r="M45" s="96"/>
      <c r="N45" s="96"/>
      <c r="O45" s="54"/>
      <c r="P45" s="97"/>
    </row>
    <row r="46" spans="1:17" ht="21.95" customHeight="1" x14ac:dyDescent="0.2">
      <c r="B46" s="95"/>
      <c r="C46" s="54"/>
      <c r="D46" s="96"/>
      <c r="E46" s="96"/>
      <c r="F46" s="96"/>
      <c r="G46" s="96"/>
      <c r="H46" s="96"/>
      <c r="I46" s="54"/>
      <c r="J46" s="96"/>
      <c r="K46" s="96"/>
      <c r="L46" s="96"/>
      <c r="M46" s="96"/>
      <c r="N46" s="96"/>
      <c r="O46" s="54"/>
      <c r="P46" s="97"/>
    </row>
    <row r="47" spans="1:17" ht="21.95" customHeight="1" x14ac:dyDescent="0.2">
      <c r="B47" s="95"/>
      <c r="C47" s="54"/>
      <c r="D47" s="96"/>
      <c r="E47" s="96"/>
      <c r="F47" s="96"/>
      <c r="G47" s="96"/>
      <c r="H47" s="96"/>
      <c r="I47" s="54"/>
      <c r="J47" s="96"/>
      <c r="K47" s="96"/>
      <c r="L47" s="96"/>
      <c r="M47" s="96"/>
      <c r="N47" s="96"/>
      <c r="O47" s="54"/>
      <c r="P47" s="96"/>
    </row>
    <row r="48" spans="1:17" ht="21.95" customHeight="1" x14ac:dyDescent="0.2">
      <c r="B48" s="95"/>
      <c r="C48" s="54"/>
      <c r="D48" s="96"/>
      <c r="E48" s="96"/>
      <c r="F48" s="96"/>
      <c r="G48" s="96"/>
      <c r="H48" s="96"/>
      <c r="I48" s="54"/>
      <c r="J48" s="96"/>
      <c r="K48" s="96"/>
      <c r="L48" s="96"/>
      <c r="M48" s="96"/>
      <c r="N48" s="96"/>
      <c r="O48" s="54"/>
      <c r="P48" s="96"/>
    </row>
    <row r="49" spans="2:16" ht="21.95" customHeight="1" x14ac:dyDescent="0.2">
      <c r="B49" s="95"/>
      <c r="C49" s="54"/>
      <c r="D49" s="96"/>
      <c r="E49" s="96"/>
      <c r="F49" s="96"/>
      <c r="G49" s="96"/>
      <c r="H49" s="96"/>
      <c r="I49" s="54"/>
      <c r="J49" s="96"/>
      <c r="K49" s="96"/>
      <c r="L49" s="96"/>
      <c r="M49" s="96"/>
      <c r="N49" s="96"/>
      <c r="O49" s="54"/>
      <c r="P49" s="96"/>
    </row>
    <row r="50" spans="2:16" ht="21.95" customHeight="1" x14ac:dyDescent="0.2">
      <c r="B50" s="95"/>
      <c r="C50" s="54"/>
      <c r="D50" s="96"/>
      <c r="E50" s="96"/>
      <c r="F50" s="96"/>
      <c r="G50" s="96"/>
      <c r="H50" s="100"/>
      <c r="I50" s="54"/>
      <c r="J50" s="96"/>
      <c r="K50" s="96"/>
      <c r="L50" s="96"/>
      <c r="M50" s="96"/>
      <c r="N50" s="100"/>
      <c r="O50" s="54"/>
      <c r="P50" s="96"/>
    </row>
    <row r="51" spans="2:16" ht="21.95" customHeight="1" x14ac:dyDescent="0.25">
      <c r="B51" s="101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102"/>
      <c r="P51" s="102"/>
    </row>
    <row r="52" spans="2:16" x14ac:dyDescent="0.2">
      <c r="B52" s="103"/>
      <c r="C52" s="104"/>
      <c r="D52" s="104"/>
      <c r="E52" s="104"/>
      <c r="F52" s="104"/>
      <c r="G52" s="104"/>
      <c r="H52" s="104"/>
      <c r="I52" s="105"/>
      <c r="J52" s="105"/>
      <c r="K52" s="105"/>
      <c r="L52" s="105"/>
      <c r="M52" s="105"/>
      <c r="N52" s="105"/>
      <c r="O52" s="106"/>
      <c r="P52" s="107"/>
    </row>
    <row r="53" spans="2:16" x14ac:dyDescent="0.2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  <row r="54" spans="2:16" x14ac:dyDescent="0.2">
      <c r="B54" s="16"/>
      <c r="C54" s="13"/>
      <c r="D54" s="13"/>
      <c r="E54" s="13"/>
      <c r="F54" s="13"/>
      <c r="G54" s="13"/>
      <c r="H54" s="13"/>
      <c r="I54" s="10"/>
      <c r="J54" s="10"/>
      <c r="K54" s="10"/>
      <c r="L54" s="10"/>
      <c r="M54" s="10"/>
      <c r="N54" s="10"/>
      <c r="O54" s="10"/>
      <c r="P54" s="10"/>
    </row>
    <row r="55" spans="2:16" x14ac:dyDescent="0.2">
      <c r="B55" s="10"/>
      <c r="C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2:16" x14ac:dyDescent="0.2">
      <c r="B56" s="10"/>
      <c r="C56" s="14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2:16" x14ac:dyDescent="0.2">
      <c r="B57" s="87"/>
      <c r="C57" s="87"/>
      <c r="D57" s="87"/>
      <c r="F57" s="10"/>
      <c r="G57" s="10"/>
      <c r="H57" s="10"/>
      <c r="I57" s="10"/>
      <c r="J57" s="10"/>
      <c r="K57" s="10"/>
      <c r="L57" s="10"/>
      <c r="M57" s="10"/>
      <c r="N57" s="10"/>
      <c r="O57" s="14"/>
      <c r="P57" s="10"/>
    </row>
    <row r="58" spans="2:16" x14ac:dyDescent="0.2">
      <c r="C58" s="14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P58" s="14"/>
    </row>
    <row r="59" spans="2:16" x14ac:dyDescent="0.2">
      <c r="C59" s="1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P59" s="14"/>
    </row>
    <row r="60" spans="2:16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</sheetData>
  <mergeCells count="12">
    <mergeCell ref="C7:O7"/>
    <mergeCell ref="C8:G8"/>
    <mergeCell ref="I8:M8"/>
    <mergeCell ref="B3:P3"/>
    <mergeCell ref="B4:P4"/>
    <mergeCell ref="B5:P5"/>
    <mergeCell ref="B32:P32"/>
    <mergeCell ref="B33:P33"/>
    <mergeCell ref="B34:P34"/>
    <mergeCell ref="C36:O36"/>
    <mergeCell ref="C37:G37"/>
    <mergeCell ref="I37:M37"/>
  </mergeCells>
  <phoneticPr fontId="0" type="noConversion"/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5"/>
  <sheetViews>
    <sheetView workbookViewId="0">
      <selection activeCell="G15" sqref="G15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1"/>
      <c r="C6" s="1"/>
      <c r="D6" s="1"/>
    </row>
    <row r="7" spans="2:10" x14ac:dyDescent="0.2">
      <c r="B7" s="285" t="s">
        <v>44</v>
      </c>
      <c r="C7" s="285"/>
      <c r="D7" s="285"/>
      <c r="E7" s="285"/>
      <c r="F7" s="109"/>
    </row>
    <row r="8" spans="2:10" x14ac:dyDescent="0.2">
      <c r="B8" s="285" t="s">
        <v>45</v>
      </c>
      <c r="C8" s="285"/>
      <c r="D8" s="285"/>
      <c r="E8" s="285"/>
      <c r="F8" s="109"/>
    </row>
    <row r="9" spans="2:10" ht="13.5" thickBot="1" x14ac:dyDescent="0.25">
      <c r="B9" s="121"/>
      <c r="C9" s="121"/>
      <c r="D9" s="109"/>
      <c r="E9" s="109"/>
      <c r="F9" s="109"/>
    </row>
    <row r="10" spans="2:10" ht="24.95" customHeight="1" thickBot="1" x14ac:dyDescent="0.25">
      <c r="B10" s="17"/>
      <c r="C10" s="288" t="s">
        <v>46</v>
      </c>
      <c r="D10" s="288"/>
      <c r="E10" s="288"/>
      <c r="F10" s="119"/>
      <c r="G10" s="2"/>
      <c r="H10" s="2"/>
      <c r="I10" s="2"/>
      <c r="J10" s="2"/>
    </row>
    <row r="11" spans="2:10" ht="24.95" customHeight="1" thickBot="1" x14ac:dyDescent="0.25">
      <c r="B11" s="122" t="s">
        <v>47</v>
      </c>
      <c r="C11" s="120" t="s">
        <v>48</v>
      </c>
      <c r="D11" s="120" t="s">
        <v>49</v>
      </c>
      <c r="E11" s="120" t="s">
        <v>16</v>
      </c>
      <c r="F11" s="119"/>
      <c r="G11" s="2"/>
      <c r="H11" s="2"/>
      <c r="I11" s="2"/>
      <c r="J11" s="2"/>
    </row>
    <row r="12" spans="2:10" ht="21.95" customHeight="1" x14ac:dyDescent="0.2">
      <c r="B12" s="19" t="s">
        <v>50</v>
      </c>
      <c r="C12" s="20">
        <f>1+1+1+1</f>
        <v>4</v>
      </c>
      <c r="D12" s="20">
        <f>1+1+1+1</f>
        <v>4</v>
      </c>
      <c r="E12" s="132">
        <f>SUM(C12:D12)</f>
        <v>8</v>
      </c>
      <c r="F12" s="124"/>
      <c r="G12" s="124"/>
      <c r="H12" s="7"/>
      <c r="I12" s="3"/>
      <c r="J12" s="3"/>
    </row>
    <row r="13" spans="2:10" ht="21.95" customHeight="1" x14ac:dyDescent="0.2">
      <c r="B13" s="21" t="s">
        <v>51</v>
      </c>
      <c r="C13" s="22">
        <v>1</v>
      </c>
      <c r="D13" s="22">
        <v>0</v>
      </c>
      <c r="E13" s="123">
        <f t="shared" ref="E13:E18" si="0">SUM(C13:D13)</f>
        <v>1</v>
      </c>
      <c r="F13" s="99"/>
      <c r="G13" s="4"/>
      <c r="H13" s="3"/>
      <c r="I13" s="3"/>
      <c r="J13" s="3"/>
    </row>
    <row r="14" spans="2:10" ht="21.95" customHeight="1" x14ac:dyDescent="0.2">
      <c r="B14" s="21" t="s">
        <v>52</v>
      </c>
      <c r="C14" s="23">
        <f>1+1+1+1</f>
        <v>4</v>
      </c>
      <c r="D14" s="23">
        <v>1</v>
      </c>
      <c r="E14" s="123">
        <f t="shared" si="0"/>
        <v>5</v>
      </c>
      <c r="F14" s="99"/>
      <c r="G14" s="4"/>
      <c r="H14" s="3"/>
      <c r="I14" s="3" t="s">
        <v>10</v>
      </c>
      <c r="J14" s="3"/>
    </row>
    <row r="15" spans="2:10" ht="21.95" customHeight="1" x14ac:dyDescent="0.2">
      <c r="B15" s="21" t="s">
        <v>53</v>
      </c>
      <c r="C15" s="26">
        <f>1+1</f>
        <v>2</v>
      </c>
      <c r="D15" s="26">
        <v>1</v>
      </c>
      <c r="E15" s="123">
        <f t="shared" si="0"/>
        <v>3</v>
      </c>
      <c r="F15" s="99"/>
      <c r="G15" s="4"/>
      <c r="H15" s="3"/>
      <c r="I15" s="3"/>
      <c r="J15" s="3"/>
    </row>
    <row r="16" spans="2:10" ht="21.95" customHeight="1" x14ac:dyDescent="0.2">
      <c r="B16" s="21" t="s">
        <v>54</v>
      </c>
      <c r="C16" s="26">
        <v>0</v>
      </c>
      <c r="D16" s="26">
        <v>1</v>
      </c>
      <c r="E16" s="123">
        <f t="shared" si="0"/>
        <v>1</v>
      </c>
      <c r="F16" s="99"/>
      <c r="G16" s="4"/>
      <c r="H16" s="3"/>
      <c r="I16" s="3"/>
      <c r="J16" s="3"/>
    </row>
    <row r="17" spans="1:10" ht="21.95" customHeight="1" x14ac:dyDescent="0.2">
      <c r="B17" s="21" t="s">
        <v>55</v>
      </c>
      <c r="C17" s="22">
        <v>1</v>
      </c>
      <c r="D17" s="22">
        <f>1+1</f>
        <v>2</v>
      </c>
      <c r="E17" s="123">
        <f t="shared" si="0"/>
        <v>3</v>
      </c>
      <c r="F17" s="99"/>
      <c r="G17" s="4"/>
      <c r="H17" s="3"/>
      <c r="I17" s="3"/>
      <c r="J17" s="3"/>
    </row>
    <row r="18" spans="1:10" ht="21.95" customHeight="1" x14ac:dyDescent="0.2">
      <c r="B18" s="21" t="s">
        <v>56</v>
      </c>
      <c r="C18" s="22"/>
      <c r="D18" s="22">
        <v>1</v>
      </c>
      <c r="E18" s="123">
        <f t="shared" si="0"/>
        <v>1</v>
      </c>
      <c r="F18" s="98"/>
      <c r="G18" s="8"/>
      <c r="H18" s="8"/>
      <c r="I18" s="3"/>
      <c r="J18" s="3"/>
    </row>
    <row r="19" spans="1:10" ht="22.5" customHeight="1" thickBot="1" x14ac:dyDescent="0.25">
      <c r="B19" s="125" t="s">
        <v>2</v>
      </c>
      <c r="C19" s="126">
        <f>SUM(C12:C18)</f>
        <v>12</v>
      </c>
      <c r="D19" s="126">
        <f>SUM(D12:D18)</f>
        <v>10</v>
      </c>
      <c r="E19" s="127">
        <f>SUM(E12:E18)</f>
        <v>22</v>
      </c>
      <c r="F19" s="98"/>
      <c r="G19" s="8"/>
      <c r="H19" s="8"/>
      <c r="I19" s="3"/>
      <c r="J19" s="3"/>
    </row>
    <row r="20" spans="1:10" ht="14.25" customHeight="1" x14ac:dyDescent="0.2">
      <c r="C20" s="109"/>
      <c r="D20" s="15"/>
      <c r="E20" s="25" t="s">
        <v>57</v>
      </c>
      <c r="F20" s="109"/>
    </row>
    <row r="21" spans="1:10" x14ac:dyDescent="0.2">
      <c r="B21" s="6"/>
      <c r="C21" s="109"/>
      <c r="D21" s="109"/>
      <c r="E21" s="109"/>
      <c r="F21" s="109"/>
    </row>
    <row r="22" spans="1:10" x14ac:dyDescent="0.2">
      <c r="B22" s="109"/>
      <c r="C22" s="109"/>
      <c r="D22" s="109"/>
      <c r="E22" s="109"/>
      <c r="F22" s="109"/>
    </row>
    <row r="23" spans="1:10" x14ac:dyDescent="0.2">
      <c r="B23" s="109"/>
      <c r="C23" s="109"/>
      <c r="D23" s="109"/>
      <c r="E23" s="109"/>
      <c r="F23" s="109"/>
      <c r="G23" s="5"/>
    </row>
    <row r="24" spans="1:10" x14ac:dyDescent="0.2">
      <c r="B24" s="128" t="s">
        <v>14</v>
      </c>
      <c r="C24" s="13"/>
      <c r="D24" s="109"/>
      <c r="E24" s="109"/>
      <c r="F24" s="109"/>
      <c r="G24" s="5"/>
    </row>
    <row r="25" spans="1:10" x14ac:dyDescent="0.2">
      <c r="B25" s="16"/>
      <c r="C25" s="109"/>
      <c r="D25" s="109"/>
      <c r="E25" s="109"/>
      <c r="F25" s="109"/>
      <c r="G25" s="5"/>
    </row>
    <row r="26" spans="1:10" x14ac:dyDescent="0.2">
      <c r="A26" s="109" t="s">
        <v>58</v>
      </c>
      <c r="B26" s="109"/>
      <c r="C26" s="109"/>
      <c r="D26" t="s">
        <v>59</v>
      </c>
      <c r="F26" s="109"/>
      <c r="G26" s="5"/>
    </row>
    <row r="27" spans="1:10" x14ac:dyDescent="0.2">
      <c r="A27" s="109" t="s">
        <v>60</v>
      </c>
      <c r="B27" s="14"/>
      <c r="C27" s="109"/>
      <c r="D27" t="s">
        <v>61</v>
      </c>
      <c r="F27" s="109"/>
      <c r="G27" s="5"/>
    </row>
    <row r="28" spans="1:10" x14ac:dyDescent="0.2">
      <c r="A28" s="14"/>
      <c r="B28" t="s">
        <v>62</v>
      </c>
      <c r="C28" s="109"/>
      <c r="D28" s="16" t="s">
        <v>63</v>
      </c>
      <c r="F28" s="14"/>
      <c r="G28" s="5"/>
    </row>
    <row r="29" spans="1:10" x14ac:dyDescent="0.2">
      <c r="B29" s="16"/>
      <c r="C29" s="109"/>
      <c r="D29" s="109"/>
      <c r="F29" s="14"/>
      <c r="G29" s="5"/>
    </row>
    <row r="30" spans="1:10" x14ac:dyDescent="0.2">
      <c r="C30" s="109"/>
      <c r="D30" s="109"/>
      <c r="E30" s="109"/>
      <c r="F30" s="14"/>
      <c r="G30" s="5"/>
    </row>
    <row r="31" spans="1:10" x14ac:dyDescent="0.2">
      <c r="B31" s="109"/>
      <c r="C31" s="109"/>
      <c r="D31" s="109"/>
      <c r="E31" s="109"/>
      <c r="F31" s="129"/>
      <c r="G31" s="5"/>
    </row>
    <row r="32" spans="1:10" x14ac:dyDescent="0.2">
      <c r="B32" s="109"/>
      <c r="C32" s="130" t="s">
        <v>31</v>
      </c>
      <c r="D32" s="130"/>
      <c r="E32" s="109"/>
      <c r="F32" s="109"/>
      <c r="G32" s="5"/>
    </row>
    <row r="33" spans="1:7" x14ac:dyDescent="0.2">
      <c r="B33" s="130"/>
      <c r="C33" s="130" t="s">
        <v>36</v>
      </c>
      <c r="D33" s="131"/>
      <c r="E33" s="109"/>
      <c r="F33" s="109"/>
      <c r="G33" s="5"/>
    </row>
    <row r="34" spans="1:7" x14ac:dyDescent="0.2">
      <c r="B34" s="109"/>
      <c r="C34" s="16" t="s">
        <v>64</v>
      </c>
      <c r="D34" s="130"/>
      <c r="E34" s="109"/>
      <c r="F34" s="109"/>
    </row>
    <row r="35" spans="1:7" x14ac:dyDescent="0.2">
      <c r="B35" s="109"/>
      <c r="C35" s="109"/>
      <c r="D35" s="109"/>
      <c r="E35" s="109"/>
      <c r="F35" s="109"/>
    </row>
    <row r="36" spans="1:7" x14ac:dyDescent="0.2">
      <c r="B36" s="109"/>
      <c r="C36" s="109"/>
      <c r="D36" s="109"/>
      <c r="E36" s="109"/>
      <c r="F36" s="109"/>
    </row>
    <row r="37" spans="1:7" x14ac:dyDescent="0.2">
      <c r="B37" s="109"/>
      <c r="C37" s="109"/>
      <c r="D37" s="109"/>
      <c r="E37" s="109"/>
      <c r="F37" s="109"/>
    </row>
    <row r="38" spans="1:7" x14ac:dyDescent="0.2">
      <c r="B38" s="109"/>
      <c r="C38" s="109"/>
      <c r="D38" s="109"/>
      <c r="E38" s="109"/>
      <c r="F38" s="109"/>
    </row>
    <row r="39" spans="1:7" x14ac:dyDescent="0.2">
      <c r="B39" s="109"/>
      <c r="C39" s="109"/>
      <c r="D39" s="109"/>
      <c r="E39" s="109"/>
      <c r="F39" s="109"/>
    </row>
    <row r="40" spans="1:7" x14ac:dyDescent="0.2">
      <c r="B40" s="109"/>
      <c r="C40" s="109"/>
      <c r="D40" s="109"/>
      <c r="E40" s="109"/>
      <c r="F40" s="109"/>
    </row>
    <row r="41" spans="1:7" x14ac:dyDescent="0.2">
      <c r="B41" s="109"/>
      <c r="C41" s="109"/>
      <c r="D41" s="109"/>
      <c r="E41" s="109"/>
      <c r="F41" s="109"/>
    </row>
    <row r="42" spans="1:7" x14ac:dyDescent="0.2">
      <c r="B42" s="109"/>
      <c r="C42" s="109"/>
      <c r="D42" s="109"/>
      <c r="E42" s="109"/>
      <c r="F42" s="109"/>
    </row>
    <row r="43" spans="1:7" x14ac:dyDescent="0.2">
      <c r="B43" s="109"/>
      <c r="C43" s="109"/>
      <c r="D43" s="109"/>
      <c r="E43" s="109"/>
      <c r="F43" s="109"/>
    </row>
    <row r="44" spans="1:7" x14ac:dyDescent="0.2">
      <c r="B44" s="109"/>
      <c r="C44" s="109"/>
      <c r="D44" s="109"/>
      <c r="E44" s="109"/>
      <c r="F44" s="109"/>
    </row>
    <row r="45" spans="1:7" x14ac:dyDescent="0.2">
      <c r="A45" t="s">
        <v>10</v>
      </c>
      <c r="B45" s="109"/>
      <c r="C45" s="109"/>
      <c r="D45" s="109"/>
      <c r="E45" s="109"/>
      <c r="F45" s="109"/>
    </row>
    <row r="46" spans="1:7" x14ac:dyDescent="0.2">
      <c r="B46" s="109"/>
      <c r="C46" s="109"/>
      <c r="D46" s="109"/>
      <c r="E46" s="109"/>
      <c r="F46" s="109"/>
    </row>
    <row r="47" spans="1:7" x14ac:dyDescent="0.2">
      <c r="B47" s="109"/>
      <c r="C47" s="109"/>
      <c r="D47" s="109"/>
      <c r="E47" s="109"/>
      <c r="F47" s="109"/>
    </row>
    <row r="48" spans="1:7" x14ac:dyDescent="0.2">
      <c r="B48" s="109"/>
      <c r="C48" s="109"/>
      <c r="D48" s="109"/>
      <c r="E48" s="109"/>
      <c r="F48" s="109"/>
    </row>
    <row r="49" spans="2:6" x14ac:dyDescent="0.2">
      <c r="B49" s="109"/>
      <c r="C49" s="109"/>
      <c r="D49" s="109"/>
      <c r="E49" s="109"/>
      <c r="F49" s="109"/>
    </row>
    <row r="50" spans="2:6" x14ac:dyDescent="0.2">
      <c r="B50" s="109"/>
      <c r="C50" s="109"/>
      <c r="D50" s="109"/>
      <c r="E50" s="109"/>
      <c r="F50" s="109"/>
    </row>
    <row r="51" spans="2:6" x14ac:dyDescent="0.2">
      <c r="B51" s="109"/>
      <c r="C51" s="109"/>
      <c r="D51" s="109"/>
      <c r="E51" s="109"/>
      <c r="F51" s="109"/>
    </row>
    <row r="52" spans="2:6" x14ac:dyDescent="0.2">
      <c r="B52" s="109"/>
      <c r="C52" s="109"/>
      <c r="D52" s="109"/>
      <c r="E52" s="109"/>
      <c r="F52" s="109"/>
    </row>
    <row r="53" spans="2:6" x14ac:dyDescent="0.2">
      <c r="B53" s="109"/>
      <c r="C53" s="109"/>
      <c r="D53" s="109"/>
      <c r="E53" s="109"/>
      <c r="F53" s="109"/>
    </row>
    <row r="54" spans="2:6" x14ac:dyDescent="0.2">
      <c r="B54" s="109"/>
      <c r="C54" s="109"/>
      <c r="D54" s="109"/>
      <c r="E54" s="109"/>
      <c r="F54" s="109"/>
    </row>
    <row r="55" spans="2:6" x14ac:dyDescent="0.2">
      <c r="B55" s="109"/>
      <c r="C55" s="109"/>
      <c r="D55" s="109"/>
      <c r="E55" s="109"/>
      <c r="F55" s="109"/>
    </row>
    <row r="56" spans="2:6" x14ac:dyDescent="0.2">
      <c r="B56" s="109"/>
      <c r="C56" s="109"/>
      <c r="D56" s="109"/>
      <c r="E56" s="109"/>
      <c r="F56" s="109"/>
    </row>
    <row r="57" spans="2:6" x14ac:dyDescent="0.2">
      <c r="B57" s="109"/>
      <c r="C57" s="109"/>
      <c r="D57" s="109"/>
      <c r="E57" s="109"/>
      <c r="F57" s="109"/>
    </row>
    <row r="58" spans="2:6" x14ac:dyDescent="0.2">
      <c r="B58" s="109"/>
      <c r="C58" s="109"/>
      <c r="D58" s="109"/>
      <c r="E58" s="109"/>
      <c r="F58" s="109"/>
    </row>
    <row r="59" spans="2:6" x14ac:dyDescent="0.2">
      <c r="B59" s="109"/>
      <c r="C59" s="109"/>
      <c r="D59" s="109"/>
      <c r="E59" s="109"/>
      <c r="F59" s="109"/>
    </row>
    <row r="60" spans="2:6" x14ac:dyDescent="0.2">
      <c r="B60" s="109"/>
      <c r="C60" s="109"/>
      <c r="D60" s="109"/>
      <c r="E60" s="109"/>
      <c r="F60" s="109"/>
    </row>
    <row r="61" spans="2:6" x14ac:dyDescent="0.2">
      <c r="B61" s="109"/>
      <c r="C61" s="109"/>
      <c r="D61" s="109"/>
      <c r="E61" s="109"/>
      <c r="F61" s="109"/>
    </row>
    <row r="62" spans="2:6" x14ac:dyDescent="0.2">
      <c r="B62" s="109"/>
      <c r="C62" s="109"/>
      <c r="D62" s="109"/>
      <c r="E62" s="109"/>
      <c r="F62" s="109"/>
    </row>
    <row r="63" spans="2:6" x14ac:dyDescent="0.2">
      <c r="B63" s="109"/>
      <c r="C63" s="109"/>
      <c r="D63" s="109"/>
      <c r="E63" s="109"/>
      <c r="F63" s="109"/>
    </row>
    <row r="64" spans="2:6" x14ac:dyDescent="0.2">
      <c r="B64" s="109"/>
      <c r="C64" s="109"/>
      <c r="D64" s="109"/>
      <c r="E64" s="109"/>
      <c r="F64" s="109"/>
    </row>
    <row r="65" spans="2:6" x14ac:dyDescent="0.2">
      <c r="B65" s="109"/>
      <c r="C65" s="109"/>
      <c r="D65" s="109"/>
      <c r="E65" s="109"/>
      <c r="F65" s="109"/>
    </row>
    <row r="66" spans="2:6" x14ac:dyDescent="0.2">
      <c r="B66" s="109"/>
      <c r="C66" s="109"/>
      <c r="D66" s="109"/>
      <c r="E66" s="109"/>
      <c r="F66" s="109"/>
    </row>
    <row r="67" spans="2:6" x14ac:dyDescent="0.2">
      <c r="B67" s="109"/>
      <c r="C67" s="109"/>
      <c r="D67" s="109"/>
      <c r="E67" s="109"/>
      <c r="F67" s="109"/>
    </row>
    <row r="68" spans="2:6" x14ac:dyDescent="0.2">
      <c r="B68" s="109"/>
      <c r="C68" s="109"/>
      <c r="D68" s="109"/>
      <c r="E68" s="109"/>
      <c r="F68" s="109"/>
    </row>
    <row r="69" spans="2:6" x14ac:dyDescent="0.2">
      <c r="B69" s="109"/>
      <c r="C69" s="109"/>
      <c r="D69" s="109"/>
      <c r="E69" s="109"/>
      <c r="F69" s="109"/>
    </row>
    <row r="70" spans="2:6" x14ac:dyDescent="0.2">
      <c r="B70" s="109"/>
      <c r="C70" s="109"/>
      <c r="D70" s="109"/>
      <c r="E70" s="109"/>
      <c r="F70" s="109"/>
    </row>
    <row r="71" spans="2:6" x14ac:dyDescent="0.2">
      <c r="B71" s="109"/>
      <c r="C71" s="109"/>
      <c r="D71" s="109"/>
      <c r="E71" s="109"/>
      <c r="F71" s="109"/>
    </row>
    <row r="72" spans="2:6" x14ac:dyDescent="0.2">
      <c r="B72" s="109"/>
      <c r="C72" s="109"/>
      <c r="D72" s="109"/>
      <c r="E72" s="109"/>
      <c r="F72" s="109"/>
    </row>
    <row r="73" spans="2:6" x14ac:dyDescent="0.2">
      <c r="B73" s="109"/>
      <c r="C73" s="109"/>
      <c r="D73" s="109"/>
      <c r="E73" s="109"/>
      <c r="F73" s="109"/>
    </row>
    <row r="74" spans="2:6" x14ac:dyDescent="0.2">
      <c r="B74" s="109"/>
      <c r="C74" s="109"/>
      <c r="D74" s="109"/>
      <c r="E74" s="109"/>
      <c r="F74" s="109"/>
    </row>
    <row r="75" spans="2:6" x14ac:dyDescent="0.2">
      <c r="B75" s="109"/>
      <c r="C75" s="109"/>
      <c r="D75" s="109"/>
      <c r="E75" s="109"/>
      <c r="F75" s="109"/>
    </row>
    <row r="76" spans="2:6" x14ac:dyDescent="0.2">
      <c r="B76" s="109"/>
      <c r="C76" s="109"/>
      <c r="D76" s="109"/>
      <c r="E76" s="109"/>
      <c r="F76" s="109"/>
    </row>
    <row r="77" spans="2:6" x14ac:dyDescent="0.2">
      <c r="B77" s="109"/>
      <c r="C77" s="109"/>
      <c r="D77" s="109"/>
      <c r="E77" s="109"/>
      <c r="F77" s="109"/>
    </row>
    <row r="78" spans="2:6" x14ac:dyDescent="0.2">
      <c r="B78" s="109"/>
      <c r="C78" s="109"/>
      <c r="D78" s="109"/>
      <c r="E78" s="109"/>
      <c r="F78" s="109"/>
    </row>
    <row r="79" spans="2:6" x14ac:dyDescent="0.2">
      <c r="B79" s="109"/>
      <c r="C79" s="109"/>
      <c r="D79" s="109"/>
      <c r="E79" s="109"/>
      <c r="F79" s="109"/>
    </row>
    <row r="80" spans="2:6" x14ac:dyDescent="0.2">
      <c r="B80" s="109"/>
      <c r="C80" s="109"/>
      <c r="D80" s="109"/>
      <c r="E80" s="109"/>
      <c r="F80" s="109"/>
    </row>
    <row r="81" spans="2:6" x14ac:dyDescent="0.2">
      <c r="B81" s="109"/>
      <c r="C81" s="109"/>
      <c r="D81" s="109"/>
      <c r="E81" s="109"/>
      <c r="F81" s="109"/>
    </row>
    <row r="82" spans="2:6" x14ac:dyDescent="0.2">
      <c r="B82" s="109"/>
      <c r="C82" s="109"/>
      <c r="D82" s="109"/>
      <c r="E82" s="109"/>
      <c r="F82" s="109"/>
    </row>
    <row r="83" spans="2:6" x14ac:dyDescent="0.2">
      <c r="B83" s="109"/>
      <c r="C83" s="109"/>
      <c r="D83" s="109"/>
      <c r="E83" s="109"/>
      <c r="F83" s="109"/>
    </row>
    <row r="84" spans="2:6" x14ac:dyDescent="0.2">
      <c r="B84" s="109"/>
      <c r="C84" s="109"/>
      <c r="D84" s="109"/>
      <c r="E84" s="109"/>
      <c r="F84" s="109"/>
    </row>
    <row r="85" spans="2:6" x14ac:dyDescent="0.2">
      <c r="B85" s="109"/>
    </row>
  </sheetData>
  <mergeCells count="3">
    <mergeCell ref="B7:E7"/>
    <mergeCell ref="B8:E8"/>
    <mergeCell ref="C10:E10"/>
  </mergeCells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selection activeCell="D24" sqref="D24"/>
    </sheetView>
  </sheetViews>
  <sheetFormatPr baseColWidth="10" defaultRowHeight="12.75" x14ac:dyDescent="0.2"/>
  <cols>
    <col min="1" max="1" width="7.1406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2.28515625" customWidth="1"/>
    <col min="8" max="9" width="13.85546875" customWidth="1"/>
    <col min="10" max="11" width="11.42578125" customWidth="1"/>
    <col min="12" max="12" width="11.28515625" customWidth="1"/>
    <col min="13" max="13" width="11.42578125" customWidth="1"/>
    <col min="14" max="14" width="11.28515625" customWidth="1"/>
    <col min="15" max="15" width="16.28515625" customWidth="1"/>
    <col min="16" max="16" width="13" customWidth="1"/>
    <col min="17" max="17" width="12.42578125" customWidth="1"/>
  </cols>
  <sheetData>
    <row r="1" spans="1:19" x14ac:dyDescent="0.2">
      <c r="A1" s="285" t="s">
        <v>92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</row>
    <row r="2" spans="1:19" x14ac:dyDescent="0.2">
      <c r="A2" s="285" t="s">
        <v>93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</row>
    <row r="3" spans="1:19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9" ht="12.75" customHeight="1" thickBot="1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O4" s="106"/>
      <c r="P4" s="109"/>
    </row>
    <row r="5" spans="1:19" ht="73.5" customHeight="1" thickBot="1" x14ac:dyDescent="0.25">
      <c r="A5" s="204" t="s">
        <v>94</v>
      </c>
      <c r="B5" s="205" t="s">
        <v>95</v>
      </c>
      <c r="C5" s="205" t="s">
        <v>96</v>
      </c>
      <c r="D5" s="205" t="s">
        <v>97</v>
      </c>
      <c r="E5" s="205" t="s">
        <v>98</v>
      </c>
      <c r="F5" s="205" t="s">
        <v>99</v>
      </c>
      <c r="G5" s="205" t="s">
        <v>100</v>
      </c>
      <c r="H5" s="205" t="s">
        <v>101</v>
      </c>
      <c r="I5" s="205" t="s">
        <v>102</v>
      </c>
      <c r="J5" s="205" t="s">
        <v>103</v>
      </c>
      <c r="K5" s="205" t="s">
        <v>104</v>
      </c>
      <c r="L5" s="205" t="s">
        <v>105</v>
      </c>
      <c r="M5" s="206" t="s">
        <v>106</v>
      </c>
      <c r="N5" s="207" t="s">
        <v>107</v>
      </c>
      <c r="O5" s="208" t="s">
        <v>108</v>
      </c>
      <c r="P5" s="209" t="s">
        <v>109</v>
      </c>
      <c r="Q5" s="210" t="s">
        <v>110</v>
      </c>
      <c r="R5" s="211"/>
    </row>
    <row r="6" spans="1:19" ht="23.1" customHeight="1" x14ac:dyDescent="0.2">
      <c r="A6" s="212" t="s">
        <v>111</v>
      </c>
      <c r="B6" s="213">
        <v>0</v>
      </c>
      <c r="C6" s="213">
        <f>3+2+10+10</f>
        <v>25</v>
      </c>
      <c r="D6" s="213">
        <f>6+5+21+21</f>
        <v>53</v>
      </c>
      <c r="E6" s="213">
        <f>2+8+7</f>
        <v>17</v>
      </c>
      <c r="F6" s="213">
        <f>3+2+3</f>
        <v>8</v>
      </c>
      <c r="G6" s="214">
        <f>2742.86+3428.57+3085.72+12571.42</f>
        <v>21828.57</v>
      </c>
      <c r="H6" s="214">
        <f>7096.87+2728.36+29851.95+26799.25+14799.83</f>
        <v>81276.259999999995</v>
      </c>
      <c r="I6" s="214"/>
      <c r="J6" s="215">
        <v>3561.8</v>
      </c>
      <c r="K6" s="215"/>
      <c r="L6" s="214">
        <f>+(1142.86*5)-9.67</f>
        <v>5704.6299999999992</v>
      </c>
      <c r="M6" s="216">
        <f>1200+685.71+190.47+190.48+190.48+571.43+571.43</f>
        <v>3599.9999999999995</v>
      </c>
      <c r="N6" s="217">
        <v>3809.53</v>
      </c>
      <c r="O6" s="218">
        <v>11347.77</v>
      </c>
      <c r="P6" s="219">
        <f>SUM(G6:O6)</f>
        <v>131128.56</v>
      </c>
      <c r="Q6" s="220"/>
    </row>
    <row r="7" spans="1:19" ht="23.1" customHeight="1" x14ac:dyDescent="0.2">
      <c r="A7" s="221" t="s">
        <v>112</v>
      </c>
      <c r="B7" s="222">
        <f>2+5+2</f>
        <v>9</v>
      </c>
      <c r="C7" s="222">
        <f>1+3+3+4+4</f>
        <v>15</v>
      </c>
      <c r="D7" s="222">
        <f>4+10+25+10+7</f>
        <v>56</v>
      </c>
      <c r="E7" s="222">
        <f>1+3+3+3+3</f>
        <v>13</v>
      </c>
      <c r="F7" s="222">
        <f>2+5+3+1</f>
        <v>11</v>
      </c>
      <c r="G7" s="223">
        <f>8000+10971.42+6857.14+5142.86</f>
        <v>30971.42</v>
      </c>
      <c r="H7" s="223">
        <f>5690.11+10254.25+35312.67+20484.34+3559.49</f>
        <v>75300.86</v>
      </c>
      <c r="I7" s="223">
        <f>340.2+982.52+230.04+1050.28+1011.56+341.84+1180.56+1050.28+951.06+1052.7+1028.85+355.74+660.92+1050.28+1035.76+513.04+972.84</f>
        <v>13808.470000000001</v>
      </c>
      <c r="J7" s="224">
        <v>1687.07</v>
      </c>
      <c r="K7" s="224">
        <v>244.98</v>
      </c>
      <c r="L7" s="223">
        <f>1142.86*4</f>
        <v>4571.4399999999996</v>
      </c>
      <c r="M7" s="225">
        <f>571.43+190.47+190.48+304.76+304.76+304.77+228.57+1142.86+228.57+228.57+400+400</f>
        <v>4495.24</v>
      </c>
      <c r="N7" s="226">
        <v>0</v>
      </c>
      <c r="O7" s="226">
        <v>0</v>
      </c>
      <c r="P7" s="227">
        <f>+O7+N7+M7+L7+J7+H7+G7</f>
        <v>117026.03</v>
      </c>
      <c r="Q7" s="228">
        <f>+I7+K7</f>
        <v>14053.45</v>
      </c>
    </row>
    <row r="8" spans="1:19" ht="23.1" customHeight="1" x14ac:dyDescent="0.2">
      <c r="A8" s="221" t="s">
        <v>113</v>
      </c>
      <c r="B8" s="222">
        <f>4+5+2+6</f>
        <v>17</v>
      </c>
      <c r="C8" s="222">
        <f>1+3+6</f>
        <v>10</v>
      </c>
      <c r="D8" s="222">
        <f>8+15+13+25</f>
        <v>61</v>
      </c>
      <c r="E8" s="222">
        <f>2+4+3+4</f>
        <v>13</v>
      </c>
      <c r="F8" s="222">
        <f>2+2+2+8</f>
        <v>14</v>
      </c>
      <c r="G8" s="223">
        <f>17428.44+6857.14+6857.14+6000</f>
        <v>37142.720000000001</v>
      </c>
      <c r="H8" s="223">
        <f>6535.92+17631.23+18751.52+26272.91</f>
        <v>69191.58</v>
      </c>
      <c r="I8" s="223">
        <f>1052.7+609.58+350.73+574.05+929.28+1050.28+700.35+210.54+1014.06+276.96+1050.28+1054.72+701.8+690.69+347.49+1392.47+44.55+1038.18+303.75+868.45+353.16</f>
        <v>14614.069999999998</v>
      </c>
      <c r="J8" s="224">
        <f>1052.86+1140.28</f>
        <v>2193.14</v>
      </c>
      <c r="K8" s="224">
        <f>220.24+909</f>
        <v>1129.24</v>
      </c>
      <c r="L8" s="229">
        <f>1142.86*9</f>
        <v>10285.74</v>
      </c>
      <c r="M8" s="225">
        <f>380.96+380.95+571.43+228.57+228.57+285.7+285.72+285.72+571.43+571.43+190.47+190.48+190.48+380.95+380.96+380.95+571.43+571.43+1142.86+190.48+190.48+228.57</f>
        <v>8400.0199999999986</v>
      </c>
      <c r="N8" s="230">
        <v>11428.57</v>
      </c>
      <c r="O8" s="226">
        <v>0</v>
      </c>
      <c r="P8" s="227">
        <f t="shared" ref="P8:P17" si="0">+O8+N8+M8+L8+J8+H8+G8</f>
        <v>138641.76999999999</v>
      </c>
      <c r="Q8" s="228">
        <f>+I8+K8</f>
        <v>15743.309999999998</v>
      </c>
      <c r="R8" s="231"/>
      <c r="S8" s="231"/>
    </row>
    <row r="9" spans="1:19" ht="23.1" customHeight="1" x14ac:dyDescent="0.2">
      <c r="A9" s="221" t="s">
        <v>114</v>
      </c>
      <c r="B9" s="222"/>
      <c r="C9" s="222"/>
      <c r="D9" s="222"/>
      <c r="E9" s="222"/>
      <c r="F9" s="222"/>
      <c r="G9" s="223"/>
      <c r="H9" s="223"/>
      <c r="I9" s="223"/>
      <c r="J9" s="224"/>
      <c r="K9" s="224"/>
      <c r="L9" s="223"/>
      <c r="M9" s="225"/>
      <c r="N9" s="230"/>
      <c r="O9" s="226"/>
      <c r="P9" s="227">
        <f t="shared" si="0"/>
        <v>0</v>
      </c>
      <c r="Q9" s="232">
        <f t="shared" ref="Q9:Q17" si="1">SUM(H9:P9)</f>
        <v>0</v>
      </c>
    </row>
    <row r="10" spans="1:19" ht="23.1" customHeight="1" x14ac:dyDescent="0.2">
      <c r="A10" s="221" t="s">
        <v>115</v>
      </c>
      <c r="B10" s="222"/>
      <c r="C10" s="233"/>
      <c r="D10" s="222"/>
      <c r="E10" s="222"/>
      <c r="F10" s="222"/>
      <c r="G10" s="223"/>
      <c r="H10" s="223"/>
      <c r="I10" s="223"/>
      <c r="J10" s="224"/>
      <c r="K10" s="224"/>
      <c r="L10" s="223"/>
      <c r="M10" s="225"/>
      <c r="N10" s="230"/>
      <c r="O10" s="226"/>
      <c r="P10" s="227">
        <f t="shared" si="0"/>
        <v>0</v>
      </c>
      <c r="Q10" s="232">
        <f t="shared" si="1"/>
        <v>0</v>
      </c>
    </row>
    <row r="11" spans="1:19" ht="23.1" customHeight="1" x14ac:dyDescent="0.2">
      <c r="A11" s="221" t="s">
        <v>116</v>
      </c>
      <c r="B11" s="222"/>
      <c r="C11" s="222"/>
      <c r="D11" s="222"/>
      <c r="E11" s="222"/>
      <c r="F11" s="222"/>
      <c r="G11" s="223"/>
      <c r="H11" s="223"/>
      <c r="I11" s="223"/>
      <c r="J11" s="224"/>
      <c r="K11" s="224"/>
      <c r="L11" s="223"/>
      <c r="M11" s="225"/>
      <c r="N11" s="230"/>
      <c r="O11" s="226"/>
      <c r="P11" s="227">
        <f t="shared" si="0"/>
        <v>0</v>
      </c>
      <c r="Q11" s="232">
        <f t="shared" si="1"/>
        <v>0</v>
      </c>
    </row>
    <row r="12" spans="1:19" ht="23.1" customHeight="1" x14ac:dyDescent="0.2">
      <c r="A12" s="221" t="s">
        <v>117</v>
      </c>
      <c r="B12" s="222"/>
      <c r="C12" s="222"/>
      <c r="D12" s="222"/>
      <c r="E12" s="222"/>
      <c r="F12" s="222"/>
      <c r="G12" s="223"/>
      <c r="H12" s="223"/>
      <c r="I12" s="223"/>
      <c r="J12" s="224"/>
      <c r="K12" s="224"/>
      <c r="L12" s="223"/>
      <c r="M12" s="225"/>
      <c r="N12" s="230"/>
      <c r="O12" s="226"/>
      <c r="P12" s="227">
        <f t="shared" si="0"/>
        <v>0</v>
      </c>
      <c r="Q12" s="232">
        <f t="shared" si="1"/>
        <v>0</v>
      </c>
    </row>
    <row r="13" spans="1:19" ht="23.1" customHeight="1" x14ac:dyDescent="0.2">
      <c r="A13" s="221" t="s">
        <v>118</v>
      </c>
      <c r="B13" s="222"/>
      <c r="C13" s="222"/>
      <c r="D13" s="222"/>
      <c r="E13" s="222"/>
      <c r="F13" s="222"/>
      <c r="G13" s="223"/>
      <c r="H13" s="223"/>
      <c r="I13" s="223"/>
      <c r="J13" s="224"/>
      <c r="K13" s="224"/>
      <c r="L13" s="223"/>
      <c r="M13" s="225"/>
      <c r="N13" s="230"/>
      <c r="O13" s="226"/>
      <c r="P13" s="227">
        <f t="shared" si="0"/>
        <v>0</v>
      </c>
      <c r="Q13" s="232">
        <f t="shared" si="1"/>
        <v>0</v>
      </c>
      <c r="R13" s="109"/>
    </row>
    <row r="14" spans="1:19" ht="23.1" customHeight="1" x14ac:dyDescent="0.2">
      <c r="A14" s="234" t="s">
        <v>119</v>
      </c>
      <c r="B14" s="235"/>
      <c r="C14" s="236"/>
      <c r="D14" s="235"/>
      <c r="E14" s="235"/>
      <c r="F14" s="235"/>
      <c r="G14" s="237"/>
      <c r="H14" s="237"/>
      <c r="I14" s="237"/>
      <c r="J14" s="238"/>
      <c r="K14" s="238"/>
      <c r="L14" s="237"/>
      <c r="M14" s="239"/>
      <c r="N14" s="230"/>
      <c r="O14" s="226"/>
      <c r="P14" s="227">
        <f t="shared" si="0"/>
        <v>0</v>
      </c>
      <c r="Q14" s="232">
        <f t="shared" si="1"/>
        <v>0</v>
      </c>
      <c r="R14" s="240"/>
    </row>
    <row r="15" spans="1:19" ht="23.1" customHeight="1" x14ac:dyDescent="0.2">
      <c r="A15" s="241" t="s">
        <v>120</v>
      </c>
      <c r="B15" s="242"/>
      <c r="C15" s="243"/>
      <c r="D15" s="243"/>
      <c r="E15" s="243"/>
      <c r="F15" s="243"/>
      <c r="G15" s="244"/>
      <c r="H15" s="244"/>
      <c r="I15" s="244"/>
      <c r="J15" s="245"/>
      <c r="K15" s="245"/>
      <c r="L15" s="244"/>
      <c r="M15" s="244"/>
      <c r="N15" s="230"/>
      <c r="O15" s="226"/>
      <c r="P15" s="227">
        <f t="shared" si="0"/>
        <v>0</v>
      </c>
      <c r="Q15" s="232">
        <f t="shared" si="1"/>
        <v>0</v>
      </c>
    </row>
    <row r="16" spans="1:19" ht="23.1" customHeight="1" x14ac:dyDescent="0.2">
      <c r="A16" s="246" t="s">
        <v>121</v>
      </c>
      <c r="B16" s="247"/>
      <c r="C16" s="247"/>
      <c r="D16" s="247"/>
      <c r="E16" s="247"/>
      <c r="F16" s="247"/>
      <c r="G16" s="248"/>
      <c r="H16" s="248"/>
      <c r="I16" s="248"/>
      <c r="J16" s="249"/>
      <c r="K16" s="249"/>
      <c r="L16" s="248"/>
      <c r="M16" s="248"/>
      <c r="N16" s="230"/>
      <c r="O16" s="226"/>
      <c r="P16" s="227">
        <f t="shared" si="0"/>
        <v>0</v>
      </c>
      <c r="Q16" s="232">
        <f t="shared" si="1"/>
        <v>0</v>
      </c>
    </row>
    <row r="17" spans="1:19" ht="23.1" customHeight="1" x14ac:dyDescent="0.2">
      <c r="A17" s="250" t="s">
        <v>122</v>
      </c>
      <c r="B17" s="251"/>
      <c r="C17" s="251"/>
      <c r="D17" s="251"/>
      <c r="E17" s="251"/>
      <c r="F17" s="251"/>
      <c r="G17" s="252"/>
      <c r="H17" s="252"/>
      <c r="I17" s="252"/>
      <c r="J17" s="253"/>
      <c r="K17" s="253"/>
      <c r="L17" s="252"/>
      <c r="M17" s="252"/>
      <c r="N17" s="244"/>
      <c r="O17" s="254"/>
      <c r="P17" s="227">
        <f t="shared" si="0"/>
        <v>0</v>
      </c>
      <c r="Q17" s="255">
        <f t="shared" si="1"/>
        <v>0</v>
      </c>
    </row>
    <row r="18" spans="1:19" ht="23.1" customHeight="1" x14ac:dyDescent="0.2">
      <c r="A18" s="256" t="s">
        <v>16</v>
      </c>
      <c r="B18" s="257">
        <f>SUM(B6:B17)</f>
        <v>26</v>
      </c>
      <c r="C18" s="257">
        <f t="shared" ref="C18:O18" si="2">SUM(C6:C17)</f>
        <v>50</v>
      </c>
      <c r="D18" s="257">
        <f t="shared" si="2"/>
        <v>170</v>
      </c>
      <c r="E18" s="257">
        <f t="shared" si="2"/>
        <v>43</v>
      </c>
      <c r="F18" s="257">
        <f t="shared" si="2"/>
        <v>33</v>
      </c>
      <c r="G18" s="258">
        <f t="shared" si="2"/>
        <v>89942.709999999992</v>
      </c>
      <c r="H18" s="258">
        <f t="shared" si="2"/>
        <v>225768.7</v>
      </c>
      <c r="I18" s="259">
        <f>SUM(I6:I17)</f>
        <v>28422.54</v>
      </c>
      <c r="J18" s="258">
        <f t="shared" si="2"/>
        <v>7442.01</v>
      </c>
      <c r="K18" s="258">
        <f>SUM(K7:K17)</f>
        <v>1374.22</v>
      </c>
      <c r="L18" s="259">
        <f>SUM(L6:L17)</f>
        <v>20561.809999999998</v>
      </c>
      <c r="M18" s="259">
        <f>SUM(M6:M17)</f>
        <v>16495.259999999998</v>
      </c>
      <c r="N18" s="258">
        <f t="shared" si="2"/>
        <v>15238.1</v>
      </c>
      <c r="O18" s="258">
        <f t="shared" si="2"/>
        <v>11347.77</v>
      </c>
      <c r="P18" s="258">
        <f>SUM(P6:P17)</f>
        <v>386796.36</v>
      </c>
      <c r="Q18" s="260">
        <f t="shared" ref="Q18" si="3">SUM(Q6:Q17)</f>
        <v>29796.76</v>
      </c>
      <c r="R18" s="261"/>
    </row>
    <row r="19" spans="1:19" ht="27" customHeight="1" x14ac:dyDescent="0.2">
      <c r="A19" s="262" t="s">
        <v>123</v>
      </c>
      <c r="B19" s="263"/>
      <c r="C19" s="263"/>
      <c r="D19" s="263"/>
      <c r="E19" s="263"/>
      <c r="F19" s="263"/>
      <c r="G19" s="264"/>
      <c r="H19" s="265">
        <f>(45.98+14.49+148.05+195.15+57.31)+(24.18+31.46+127.32+87.09+2.42)+(35.52+83.06+105.62+149.94)</f>
        <v>1107.5900000000001</v>
      </c>
      <c r="I19" s="265"/>
      <c r="J19" s="266">
        <f>438.2+27.22+(90+145.44)</f>
        <v>700.8599999999999</v>
      </c>
      <c r="K19" s="266"/>
      <c r="L19" s="265">
        <v>9.67</v>
      </c>
      <c r="M19" s="264"/>
      <c r="N19" s="264"/>
      <c r="O19" s="265">
        <v>80.8</v>
      </c>
      <c r="P19" s="267"/>
      <c r="Q19" s="268">
        <f>SUM(H19:O19)</f>
        <v>1898.92</v>
      </c>
      <c r="R19" s="261"/>
    </row>
    <row r="20" spans="1:19" ht="27" customHeight="1" thickBot="1" x14ac:dyDescent="0.25">
      <c r="A20" s="269" t="s">
        <v>124</v>
      </c>
      <c r="B20" s="270"/>
      <c r="C20" s="270"/>
      <c r="D20" s="270"/>
      <c r="E20" s="270"/>
      <c r="F20" s="270"/>
      <c r="G20" s="271">
        <f>+G18</f>
        <v>89942.709999999992</v>
      </c>
      <c r="H20" s="272">
        <f>+H19+H18</f>
        <v>226876.29</v>
      </c>
      <c r="I20" s="273">
        <f>+I18</f>
        <v>28422.54</v>
      </c>
      <c r="J20" s="272">
        <f t="shared" ref="J20:O20" si="4">+J19+J18</f>
        <v>8142.87</v>
      </c>
      <c r="K20" s="272">
        <f>+K18</f>
        <v>1374.22</v>
      </c>
      <c r="L20" s="272">
        <f t="shared" si="4"/>
        <v>20571.479999999996</v>
      </c>
      <c r="M20" s="272">
        <f t="shared" si="4"/>
        <v>16495.259999999998</v>
      </c>
      <c r="N20" s="272">
        <f t="shared" si="4"/>
        <v>15238.1</v>
      </c>
      <c r="O20" s="272">
        <f t="shared" si="4"/>
        <v>11428.57</v>
      </c>
      <c r="P20" s="274">
        <f>SUM(G20:O20)-(I20+K20)</f>
        <v>388695.27999999991</v>
      </c>
      <c r="Q20" s="275">
        <f>+Q18+Q19</f>
        <v>31695.68</v>
      </c>
    </row>
    <row r="21" spans="1:19" x14ac:dyDescent="0.2">
      <c r="A21" s="128"/>
      <c r="B21" s="276"/>
      <c r="C21" s="276"/>
      <c r="D21" s="276"/>
      <c r="E21" s="276"/>
      <c r="F21" s="276"/>
      <c r="G21" s="130"/>
      <c r="H21" s="276"/>
      <c r="I21" s="276"/>
      <c r="J21" s="130"/>
      <c r="K21" s="130"/>
      <c r="L21" s="130"/>
      <c r="M21" s="130"/>
      <c r="N21" s="130"/>
      <c r="O21" s="109"/>
      <c r="Q21" s="277"/>
    </row>
    <row r="22" spans="1:19" x14ac:dyDescent="0.2">
      <c r="A22" s="128"/>
      <c r="B22" s="130"/>
      <c r="C22" s="276"/>
      <c r="D22" s="276"/>
      <c r="E22" s="276"/>
      <c r="F22" s="276"/>
      <c r="G22" s="130"/>
      <c r="H22" s="276"/>
      <c r="I22" s="276"/>
      <c r="J22" s="130"/>
      <c r="K22" s="130"/>
      <c r="L22" s="130"/>
      <c r="M22" s="130"/>
      <c r="N22" s="130"/>
      <c r="O22" s="130"/>
      <c r="P22" s="278"/>
      <c r="Q22" s="277"/>
    </row>
    <row r="23" spans="1:19" x14ac:dyDescent="0.2">
      <c r="A23" s="128"/>
      <c r="B23" s="130"/>
      <c r="C23" s="13"/>
      <c r="D23" s="13"/>
      <c r="E23" s="13"/>
      <c r="F23" s="13"/>
      <c r="G23" s="109"/>
      <c r="H23" s="13"/>
      <c r="I23" s="13"/>
      <c r="P23" s="279"/>
      <c r="Q23" s="5"/>
    </row>
    <row r="24" spans="1:19" x14ac:dyDescent="0.2">
      <c r="A24" s="128"/>
      <c r="B24" s="130"/>
      <c r="C24" s="13"/>
      <c r="D24" s="13"/>
      <c r="E24" s="13"/>
      <c r="F24" s="13"/>
      <c r="G24" s="109"/>
      <c r="H24" s="13"/>
      <c r="I24" s="13"/>
      <c r="P24" s="279"/>
      <c r="Q24" s="5"/>
    </row>
    <row r="25" spans="1:19" x14ac:dyDescent="0.2">
      <c r="A25" s="128"/>
      <c r="B25" s="130"/>
      <c r="C25" s="13"/>
      <c r="D25" s="13"/>
      <c r="E25" s="13"/>
      <c r="F25" s="13"/>
      <c r="G25" s="109"/>
      <c r="H25" s="13"/>
      <c r="I25" s="13"/>
      <c r="P25" s="279"/>
      <c r="Q25" s="5"/>
    </row>
    <row r="26" spans="1:19" x14ac:dyDescent="0.2">
      <c r="A26" s="128"/>
      <c r="B26" s="130"/>
      <c r="C26" s="13"/>
      <c r="D26" s="13"/>
      <c r="E26" s="13"/>
      <c r="F26" s="13"/>
      <c r="G26" s="109"/>
      <c r="H26" s="13"/>
      <c r="I26" s="13"/>
      <c r="P26" s="279"/>
      <c r="Q26" s="5"/>
    </row>
    <row r="27" spans="1:19" x14ac:dyDescent="0.2">
      <c r="A27" s="109" t="s">
        <v>27</v>
      </c>
      <c r="E27" s="280"/>
      <c r="F27" t="s">
        <v>28</v>
      </c>
      <c r="M27" s="109" t="s">
        <v>31</v>
      </c>
      <c r="N27" s="109"/>
      <c r="O27" s="109"/>
      <c r="P27" s="109"/>
      <c r="S27" s="109" t="s">
        <v>14</v>
      </c>
    </row>
    <row r="28" spans="1:19" x14ac:dyDescent="0.2">
      <c r="A28" s="281" t="s">
        <v>125</v>
      </c>
      <c r="B28" s="282"/>
      <c r="C28" s="109"/>
      <c r="D28" s="109"/>
      <c r="E28" s="283"/>
      <c r="F28" t="s">
        <v>126</v>
      </c>
      <c r="M28" s="109" t="s">
        <v>127</v>
      </c>
      <c r="N28" s="109"/>
    </row>
    <row r="29" spans="1:19" x14ac:dyDescent="0.2">
      <c r="A29" s="284" t="s">
        <v>128</v>
      </c>
      <c r="B29" s="130"/>
      <c r="C29" s="130"/>
      <c r="D29" s="130"/>
      <c r="E29" s="283"/>
      <c r="F29" s="130" t="s">
        <v>129</v>
      </c>
      <c r="G29" s="130"/>
      <c r="H29" s="130"/>
      <c r="I29" s="130"/>
      <c r="M29" s="130" t="s">
        <v>64</v>
      </c>
      <c r="N29" s="130"/>
      <c r="O29" s="130"/>
      <c r="P29" s="25"/>
    </row>
    <row r="30" spans="1:19" x14ac:dyDescent="0.2">
      <c r="A30" s="283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106"/>
    </row>
    <row r="31" spans="1:19" x14ac:dyDescent="0.2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</row>
    <row r="32" spans="1:19" x14ac:dyDescent="0.2">
      <c r="A32" s="283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106"/>
    </row>
    <row r="33" spans="1:17" x14ac:dyDescent="0.2">
      <c r="A33" s="28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</row>
    <row r="35" spans="1:17" x14ac:dyDescent="0.2">
      <c r="A35" s="283"/>
      <c r="F35" s="109"/>
      <c r="G35" s="5"/>
    </row>
    <row r="36" spans="1:17" x14ac:dyDescent="0.2">
      <c r="F36" s="130"/>
      <c r="G36" s="277"/>
      <c r="N36" s="130"/>
      <c r="O36" s="130"/>
      <c r="P36" s="130"/>
    </row>
    <row r="39" spans="1:17" x14ac:dyDescent="0.2">
      <c r="Q39" s="130"/>
    </row>
    <row r="40" spans="1:17" x14ac:dyDescent="0.2">
      <c r="B40" s="284"/>
      <c r="C40" s="130"/>
      <c r="D40" s="130"/>
      <c r="E40" s="130"/>
      <c r="F40" s="130"/>
      <c r="L40" s="130"/>
      <c r="M40" s="130"/>
      <c r="N40" s="130"/>
      <c r="O40" s="130"/>
      <c r="P40" s="130"/>
      <c r="Q40" s="130"/>
    </row>
    <row r="42" spans="1:17" x14ac:dyDescent="0.2">
      <c r="B42" s="109"/>
    </row>
    <row r="43" spans="1:17" x14ac:dyDescent="0.2">
      <c r="B43" s="109"/>
    </row>
    <row r="44" spans="1:17" x14ac:dyDescent="0.2">
      <c r="B44" s="109"/>
    </row>
  </sheetData>
  <mergeCells count="2">
    <mergeCell ref="A1:P1"/>
    <mergeCell ref="A2:P2"/>
  </mergeCells>
  <printOptions horizontalCentered="1"/>
  <pageMargins left="0.70866141732283461" right="0.70866141732283461" top="0.74803149606299213" bottom="0.74803149606299213" header="0.31496062992125984" footer="0.31496062992125984"/>
  <pageSetup paperSize="17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Normal="100" workbookViewId="0">
      <selection activeCell="E15" sqref="E15"/>
    </sheetView>
  </sheetViews>
  <sheetFormatPr baseColWidth="10" defaultRowHeight="12.75" x14ac:dyDescent="0.2"/>
  <cols>
    <col min="1" max="1" width="6.7109375" style="135" customWidth="1"/>
    <col min="2" max="2" width="15.28515625" style="135" customWidth="1"/>
    <col min="3" max="3" width="13.28515625" style="135" customWidth="1"/>
    <col min="4" max="5" width="13.85546875" style="135" customWidth="1"/>
    <col min="6" max="6" width="14.42578125" style="135" customWidth="1"/>
    <col min="7" max="7" width="13.42578125" style="135" customWidth="1"/>
    <col min="8" max="8" width="11.5703125" style="135" customWidth="1"/>
    <col min="9" max="9" width="10.42578125" style="135" customWidth="1"/>
    <col min="10" max="10" width="12.140625" style="135" customWidth="1"/>
    <col min="11" max="16384" width="11.42578125" style="135"/>
  </cols>
  <sheetData>
    <row r="3" spans="2:11" x14ac:dyDescent="0.2">
      <c r="H3" s="135" t="s">
        <v>14</v>
      </c>
    </row>
    <row r="4" spans="2:11" x14ac:dyDescent="0.2">
      <c r="B4" s="134"/>
    </row>
    <row r="5" spans="2:11" x14ac:dyDescent="0.2">
      <c r="B5" s="136"/>
      <c r="C5" s="136"/>
      <c r="D5" s="136"/>
      <c r="E5" s="136"/>
    </row>
    <row r="6" spans="2:11" x14ac:dyDescent="0.2">
      <c r="B6" s="136"/>
      <c r="C6" s="136"/>
      <c r="D6" s="136"/>
      <c r="E6" s="136"/>
    </row>
    <row r="7" spans="2:11" x14ac:dyDescent="0.2">
      <c r="B7" s="293" t="s">
        <v>79</v>
      </c>
      <c r="C7" s="293"/>
      <c r="D7" s="293"/>
      <c r="E7" s="293"/>
      <c r="F7" s="293"/>
      <c r="G7" s="138"/>
    </row>
    <row r="8" spans="2:11" x14ac:dyDescent="0.2">
      <c r="B8" s="293" t="s">
        <v>80</v>
      </c>
      <c r="C8" s="293"/>
      <c r="D8" s="293"/>
      <c r="E8" s="293"/>
      <c r="F8" s="293"/>
      <c r="G8" s="138"/>
      <c r="H8" s="135" t="s">
        <v>14</v>
      </c>
    </row>
    <row r="9" spans="2:11" x14ac:dyDescent="0.2">
      <c r="B9" s="168"/>
      <c r="C9" s="169"/>
      <c r="D9" s="169"/>
      <c r="E9" s="169"/>
      <c r="F9" s="169"/>
      <c r="G9" s="160"/>
    </row>
    <row r="10" spans="2:11" ht="24.95" customHeight="1" x14ac:dyDescent="0.2">
      <c r="B10" s="139"/>
      <c r="C10" s="294" t="s">
        <v>81</v>
      </c>
      <c r="D10" s="295"/>
      <c r="E10" s="295"/>
      <c r="F10" s="296"/>
      <c r="G10" s="138"/>
      <c r="H10" s="135" t="s">
        <v>14</v>
      </c>
    </row>
    <row r="11" spans="2:11" ht="36.75" customHeight="1" x14ac:dyDescent="0.2">
      <c r="B11" s="170" t="s">
        <v>0</v>
      </c>
      <c r="C11" s="171" t="s">
        <v>82</v>
      </c>
      <c r="D11" s="172" t="s">
        <v>68</v>
      </c>
      <c r="E11" s="173" t="s">
        <v>83</v>
      </c>
      <c r="F11" s="174" t="s">
        <v>84</v>
      </c>
      <c r="G11" s="175"/>
      <c r="H11" s="175"/>
      <c r="I11" s="175"/>
      <c r="J11" s="175"/>
      <c r="K11" s="176"/>
    </row>
    <row r="12" spans="2:11" ht="23.1" customHeight="1" x14ac:dyDescent="0.2">
      <c r="B12" s="144" t="s">
        <v>1</v>
      </c>
      <c r="C12" s="150">
        <f>4+13+6+1</f>
        <v>24</v>
      </c>
      <c r="D12" s="177">
        <f>24.67+136.71+55.96+2.96</f>
        <v>220.3</v>
      </c>
      <c r="E12" s="178">
        <f>5882.4+33475.8+13128.12+541.8</f>
        <v>53028.12000000001</v>
      </c>
      <c r="F12" s="179">
        <f>6261.05+35863.3+14229.76+568.47</f>
        <v>56922.580000000009</v>
      </c>
      <c r="I12" s="180"/>
      <c r="J12" s="181"/>
      <c r="K12" s="182"/>
    </row>
    <row r="13" spans="2:11" ht="23.1" customHeight="1" x14ac:dyDescent="0.2">
      <c r="B13" s="144" t="s">
        <v>3</v>
      </c>
      <c r="C13" s="150">
        <f>10+20+51+14</f>
        <v>95</v>
      </c>
      <c r="D13" s="183">
        <f>54.95+108.27+290.06+76.41</f>
        <v>529.68999999999994</v>
      </c>
      <c r="E13" s="178">
        <f>10879.2+21774.6+59118.6+19284.28</f>
        <v>111056.68</v>
      </c>
      <c r="F13" s="184">
        <f>11373.64+22748.91+61995.76+20495.04</f>
        <v>116613.35</v>
      </c>
      <c r="G13" s="185" t="s">
        <v>14</v>
      </c>
      <c r="H13" s="180"/>
      <c r="I13" s="180"/>
      <c r="J13" s="181"/>
      <c r="K13" s="182"/>
    </row>
    <row r="14" spans="2:11" ht="23.1" customHeight="1" x14ac:dyDescent="0.2">
      <c r="B14" s="144" t="s">
        <v>4</v>
      </c>
      <c r="C14" s="150">
        <f>12+27+76+42</f>
        <v>157</v>
      </c>
      <c r="D14" s="183">
        <f>56.18+109.43+482.77+217.18</f>
        <v>865.56</v>
      </c>
      <c r="E14" s="178">
        <f>11438.4+21762.6+93459+41828.65</f>
        <v>168488.65</v>
      </c>
      <c r="F14" s="184">
        <f>11943.85+22747.76+97803.09+43782.9</f>
        <v>176277.6</v>
      </c>
      <c r="G14" s="185" t="s">
        <v>14</v>
      </c>
      <c r="H14" s="180"/>
      <c r="I14" s="180"/>
      <c r="J14" s="181"/>
      <c r="K14" s="182"/>
    </row>
    <row r="15" spans="2:11" ht="23.1" customHeight="1" x14ac:dyDescent="0.2">
      <c r="B15" s="144" t="s">
        <v>5</v>
      </c>
      <c r="C15" s="150"/>
      <c r="D15" s="183"/>
      <c r="E15" s="178"/>
      <c r="F15" s="184"/>
      <c r="G15" s="185"/>
      <c r="H15" s="180"/>
      <c r="I15" s="180"/>
      <c r="J15" s="180"/>
    </row>
    <row r="16" spans="2:11" ht="23.1" customHeight="1" x14ac:dyDescent="0.2">
      <c r="B16" s="144" t="s">
        <v>6</v>
      </c>
      <c r="C16" s="150"/>
      <c r="D16" s="186"/>
      <c r="E16" s="178"/>
      <c r="F16" s="184"/>
      <c r="G16" s="185"/>
      <c r="H16" s="180"/>
      <c r="I16" s="180"/>
      <c r="J16" s="180"/>
    </row>
    <row r="17" spans="1:10" ht="23.1" customHeight="1" x14ac:dyDescent="0.2">
      <c r="B17" s="144" t="s">
        <v>7</v>
      </c>
      <c r="C17" s="150"/>
      <c r="D17" s="187"/>
      <c r="E17" s="188"/>
      <c r="F17" s="184"/>
      <c r="G17" s="185"/>
      <c r="H17" s="180"/>
      <c r="I17" s="180"/>
      <c r="J17" s="180"/>
    </row>
    <row r="18" spans="1:10" ht="23.1" customHeight="1" x14ac:dyDescent="0.25">
      <c r="B18" s="144" t="s">
        <v>85</v>
      </c>
      <c r="C18" s="150"/>
      <c r="D18" s="189"/>
      <c r="E18" s="188"/>
      <c r="F18" s="184"/>
      <c r="G18" s="190"/>
      <c r="H18" s="180"/>
      <c r="I18" s="180"/>
      <c r="J18" s="180"/>
    </row>
    <row r="19" spans="1:10" ht="23.1" customHeight="1" x14ac:dyDescent="0.2">
      <c r="B19" s="144" t="s">
        <v>9</v>
      </c>
      <c r="C19" s="191"/>
      <c r="D19" s="183"/>
      <c r="E19" s="178"/>
      <c r="F19" s="184"/>
      <c r="G19" s="185"/>
      <c r="H19" s="180"/>
      <c r="I19" s="180"/>
      <c r="J19" s="180"/>
    </row>
    <row r="20" spans="1:10" ht="23.1" customHeight="1" x14ac:dyDescent="0.2">
      <c r="B20" s="144" t="s">
        <v>70</v>
      </c>
      <c r="C20" s="191"/>
      <c r="D20" s="192"/>
      <c r="E20" s="193"/>
      <c r="F20" s="184"/>
      <c r="G20" s="185"/>
      <c r="H20" s="180"/>
      <c r="I20" s="194" t="s">
        <v>14</v>
      </c>
      <c r="J20" s="180"/>
    </row>
    <row r="21" spans="1:10" ht="23.1" customHeight="1" x14ac:dyDescent="0.2">
      <c r="B21" s="144" t="s">
        <v>22</v>
      </c>
      <c r="C21" s="191"/>
      <c r="D21" s="183"/>
      <c r="E21" s="178"/>
      <c r="F21" s="184"/>
      <c r="G21" s="185"/>
      <c r="H21" s="180"/>
      <c r="I21" s="194"/>
      <c r="J21" s="180"/>
    </row>
    <row r="22" spans="1:10" ht="23.1" customHeight="1" x14ac:dyDescent="0.2">
      <c r="B22" s="144" t="s">
        <v>71</v>
      </c>
      <c r="C22" s="191"/>
      <c r="D22" s="183"/>
      <c r="E22" s="178"/>
      <c r="F22" s="184"/>
      <c r="G22" s="185"/>
      <c r="H22" s="180"/>
      <c r="I22" s="194" t="s">
        <v>14</v>
      </c>
      <c r="J22" s="180"/>
    </row>
    <row r="23" spans="1:10" ht="23.1" customHeight="1" x14ac:dyDescent="0.2">
      <c r="B23" s="144" t="s">
        <v>72</v>
      </c>
      <c r="C23" s="191"/>
      <c r="D23" s="195"/>
      <c r="E23" s="188"/>
      <c r="F23" s="196"/>
      <c r="G23" s="185"/>
      <c r="H23" s="180"/>
      <c r="I23" s="194"/>
      <c r="J23" s="180"/>
    </row>
    <row r="24" spans="1:10" ht="24.95" customHeight="1" x14ac:dyDescent="0.2">
      <c r="B24" s="156" t="s">
        <v>16</v>
      </c>
      <c r="C24" s="197">
        <f>SUM(C12:C23)</f>
        <v>276</v>
      </c>
      <c r="D24" s="198">
        <f t="shared" ref="D24:F24" si="0">SUM(D12:D23)</f>
        <v>1615.55</v>
      </c>
      <c r="E24" s="198">
        <f t="shared" si="0"/>
        <v>332573.44999999995</v>
      </c>
      <c r="F24" s="198">
        <f t="shared" si="0"/>
        <v>349813.53</v>
      </c>
      <c r="G24" s="199"/>
      <c r="H24" s="199" t="s">
        <v>14</v>
      </c>
      <c r="I24" s="199"/>
      <c r="J24" s="199"/>
    </row>
    <row r="25" spans="1:10" ht="12" customHeight="1" x14ac:dyDescent="0.2">
      <c r="B25" s="159"/>
      <c r="C25" s="138"/>
      <c r="D25" s="138"/>
      <c r="E25" s="138"/>
      <c r="F25" s="161" t="s">
        <v>43</v>
      </c>
      <c r="G25" s="138"/>
    </row>
    <row r="26" spans="1:10" ht="12" customHeight="1" x14ac:dyDescent="0.2">
      <c r="B26" s="200"/>
      <c r="C26" s="138"/>
      <c r="D26" s="138"/>
      <c r="E26" s="138"/>
      <c r="F26" s="161"/>
      <c r="G26" s="138"/>
    </row>
    <row r="27" spans="1:10" ht="18" x14ac:dyDescent="0.25">
      <c r="A27" s="201"/>
      <c r="B27" s="160"/>
      <c r="C27" s="160"/>
      <c r="D27" s="160"/>
      <c r="E27" s="160"/>
      <c r="F27" s="202"/>
      <c r="G27" s="202"/>
      <c r="H27" s="202"/>
    </row>
    <row r="28" spans="1:10" x14ac:dyDescent="0.2">
      <c r="A28" s="160"/>
      <c r="F28" s="160"/>
      <c r="G28" s="160"/>
      <c r="H28" s="160" t="s">
        <v>14</v>
      </c>
    </row>
    <row r="29" spans="1:10" x14ac:dyDescent="0.2">
      <c r="C29" s="138"/>
      <c r="D29" s="138"/>
      <c r="E29" s="138"/>
      <c r="G29" s="138"/>
    </row>
    <row r="32" spans="1:10" x14ac:dyDescent="0.2">
      <c r="B32" s="138" t="s">
        <v>27</v>
      </c>
      <c r="D32" s="162" t="s">
        <v>86</v>
      </c>
      <c r="E32" s="162"/>
    </row>
    <row r="33" spans="1:8" x14ac:dyDescent="0.2">
      <c r="B33" s="138" t="s">
        <v>87</v>
      </c>
      <c r="C33" s="164"/>
      <c r="D33" s="138" t="s">
        <v>88</v>
      </c>
      <c r="E33" s="138"/>
    </row>
    <row r="34" spans="1:8" x14ac:dyDescent="0.2">
      <c r="A34" s="138"/>
      <c r="B34" s="169" t="s">
        <v>89</v>
      </c>
      <c r="C34" s="138"/>
      <c r="D34" s="162" t="s">
        <v>90</v>
      </c>
      <c r="E34" s="162"/>
      <c r="F34" s="162"/>
      <c r="H34" s="162"/>
    </row>
    <row r="35" spans="1:8" x14ac:dyDescent="0.2">
      <c r="A35" s="203"/>
      <c r="B35" s="203"/>
      <c r="C35" s="203"/>
      <c r="F35" s="138"/>
    </row>
    <row r="36" spans="1:8" x14ac:dyDescent="0.2">
      <c r="B36" s="138"/>
      <c r="C36" s="138"/>
      <c r="D36" s="138"/>
      <c r="E36" s="138"/>
      <c r="F36" s="138"/>
      <c r="G36" s="138"/>
    </row>
    <row r="37" spans="1:8" x14ac:dyDescent="0.2">
      <c r="B37" s="138"/>
      <c r="C37" s="138" t="s">
        <v>91</v>
      </c>
      <c r="F37" s="138"/>
      <c r="G37" s="138"/>
    </row>
    <row r="38" spans="1:8" x14ac:dyDescent="0.2">
      <c r="B38" s="138"/>
      <c r="C38" s="138"/>
      <c r="D38" s="138" t="s">
        <v>75</v>
      </c>
      <c r="E38" s="138"/>
      <c r="F38" s="138"/>
      <c r="G38" s="138"/>
    </row>
    <row r="39" spans="1:8" x14ac:dyDescent="0.2">
      <c r="B39" s="138"/>
      <c r="C39" s="138"/>
      <c r="D39" s="138" t="s">
        <v>76</v>
      </c>
      <c r="E39" s="138"/>
      <c r="F39" s="138"/>
      <c r="G39" s="138"/>
    </row>
    <row r="40" spans="1:8" x14ac:dyDescent="0.2">
      <c r="B40" s="138"/>
      <c r="C40" s="138"/>
      <c r="D40" s="138"/>
      <c r="E40" s="138"/>
      <c r="F40" s="138"/>
      <c r="G40" s="138"/>
    </row>
    <row r="41" spans="1:8" x14ac:dyDescent="0.2">
      <c r="B41" s="138"/>
      <c r="C41" s="138"/>
      <c r="D41" s="138"/>
      <c r="E41" s="138"/>
      <c r="F41" s="138"/>
      <c r="G41" s="138"/>
    </row>
    <row r="42" spans="1:8" x14ac:dyDescent="0.2">
      <c r="B42" s="138"/>
      <c r="C42" s="138"/>
      <c r="D42" s="138"/>
      <c r="E42" s="138"/>
      <c r="F42" s="138"/>
      <c r="G42" s="138"/>
    </row>
    <row r="43" spans="1:8" x14ac:dyDescent="0.2">
      <c r="B43" s="138"/>
      <c r="C43" s="138"/>
      <c r="D43" s="138"/>
      <c r="E43" s="138"/>
      <c r="F43" s="138"/>
      <c r="G43" s="138"/>
    </row>
    <row r="44" spans="1:8" x14ac:dyDescent="0.2">
      <c r="B44" s="138"/>
      <c r="C44" s="138"/>
      <c r="D44" s="138"/>
      <c r="E44" s="138"/>
      <c r="F44" s="138"/>
      <c r="G44" s="138"/>
    </row>
  </sheetData>
  <mergeCells count="3">
    <mergeCell ref="B7:F7"/>
    <mergeCell ref="B8:F8"/>
    <mergeCell ref="C10:F10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workbookViewId="0">
      <selection activeCell="C32" sqref="C32"/>
    </sheetView>
  </sheetViews>
  <sheetFormatPr baseColWidth="10" defaultRowHeight="12.75" x14ac:dyDescent="0.2"/>
  <cols>
    <col min="1" max="1" width="6.7109375" style="135" customWidth="1"/>
    <col min="2" max="2" width="13.85546875" style="135" customWidth="1"/>
    <col min="3" max="5" width="15.7109375" style="135" customWidth="1"/>
    <col min="6" max="16384" width="11.42578125" style="135"/>
  </cols>
  <sheetData>
    <row r="3" spans="2:5" x14ac:dyDescent="0.2">
      <c r="B3" s="134"/>
    </row>
    <row r="4" spans="2:5" x14ac:dyDescent="0.2">
      <c r="B4" s="136"/>
      <c r="C4" s="136"/>
      <c r="D4" s="136"/>
    </row>
    <row r="5" spans="2:5" ht="20.100000000000001" customHeight="1" x14ac:dyDescent="0.2">
      <c r="B5" s="297" t="s">
        <v>65</v>
      </c>
      <c r="C5" s="297"/>
      <c r="D5" s="297"/>
      <c r="E5" s="297"/>
    </row>
    <row r="6" spans="2:5" ht="20.100000000000001" customHeight="1" x14ac:dyDescent="0.2">
      <c r="B6" s="297" t="s">
        <v>77</v>
      </c>
      <c r="C6" s="297"/>
      <c r="D6" s="297"/>
      <c r="E6" s="297"/>
    </row>
    <row r="7" spans="2:5" x14ac:dyDescent="0.2">
      <c r="B7" s="137"/>
      <c r="C7" s="138"/>
      <c r="D7" s="138"/>
      <c r="E7" s="138"/>
    </row>
    <row r="8" spans="2:5" ht="21.95" customHeight="1" x14ac:dyDescent="0.2">
      <c r="B8" s="139"/>
      <c r="C8" s="298" t="s">
        <v>78</v>
      </c>
      <c r="D8" s="299"/>
      <c r="E8" s="300"/>
    </row>
    <row r="9" spans="2:5" ht="27" x14ac:dyDescent="0.2">
      <c r="B9" s="140" t="s">
        <v>66</v>
      </c>
      <c r="C9" s="141" t="s">
        <v>67</v>
      </c>
      <c r="D9" s="142" t="s">
        <v>68</v>
      </c>
      <c r="E9" s="143" t="s">
        <v>69</v>
      </c>
    </row>
    <row r="10" spans="2:5" ht="20.100000000000001" customHeight="1" x14ac:dyDescent="0.2">
      <c r="B10" s="144" t="s">
        <v>1</v>
      </c>
      <c r="C10" s="165">
        <v>104</v>
      </c>
      <c r="D10" s="146">
        <v>71.05</v>
      </c>
      <c r="E10" s="166">
        <v>80566.070000000007</v>
      </c>
    </row>
    <row r="11" spans="2:5" ht="20.100000000000001" customHeight="1" x14ac:dyDescent="0.2">
      <c r="B11" s="144" t="s">
        <v>3</v>
      </c>
      <c r="C11" s="165">
        <v>107</v>
      </c>
      <c r="D11" s="147">
        <v>51.55</v>
      </c>
      <c r="E11" s="167">
        <v>79367.259999999995</v>
      </c>
    </row>
    <row r="12" spans="2:5" ht="20.100000000000001" customHeight="1" x14ac:dyDescent="0.2">
      <c r="B12" s="144" t="s">
        <v>4</v>
      </c>
      <c r="C12" s="165">
        <v>82</v>
      </c>
      <c r="D12" s="149">
        <v>39.83</v>
      </c>
      <c r="E12" s="167">
        <v>54456.79</v>
      </c>
    </row>
    <row r="13" spans="2:5" ht="20.100000000000001" customHeight="1" x14ac:dyDescent="0.2">
      <c r="B13" s="144" t="s">
        <v>5</v>
      </c>
      <c r="C13" s="150"/>
      <c r="D13" s="151"/>
      <c r="E13" s="152"/>
    </row>
    <row r="14" spans="2:5" ht="20.100000000000001" customHeight="1" x14ac:dyDescent="0.2">
      <c r="B14" s="144" t="s">
        <v>6</v>
      </c>
      <c r="C14" s="145"/>
      <c r="D14" s="153"/>
      <c r="E14" s="148"/>
    </row>
    <row r="15" spans="2:5" ht="20.100000000000001" customHeight="1" x14ac:dyDescent="0.2">
      <c r="B15" s="144" t="s">
        <v>7</v>
      </c>
      <c r="C15" s="145"/>
      <c r="D15" s="154"/>
      <c r="E15" s="148"/>
    </row>
    <row r="16" spans="2:5" ht="20.100000000000001" customHeight="1" x14ac:dyDescent="0.2">
      <c r="B16" s="144" t="s">
        <v>8</v>
      </c>
      <c r="C16" s="145"/>
      <c r="D16" s="153"/>
      <c r="E16" s="148"/>
    </row>
    <row r="17" spans="1:6" ht="20.100000000000001" customHeight="1" x14ac:dyDescent="0.2">
      <c r="B17" s="144" t="s">
        <v>9</v>
      </c>
      <c r="C17" s="155"/>
      <c r="D17" s="153"/>
      <c r="E17" s="148"/>
    </row>
    <row r="18" spans="1:6" ht="20.100000000000001" customHeight="1" x14ac:dyDescent="0.2">
      <c r="B18" s="144" t="s">
        <v>70</v>
      </c>
      <c r="C18" s="155"/>
      <c r="D18" s="153"/>
      <c r="E18" s="148"/>
    </row>
    <row r="19" spans="1:6" ht="20.100000000000001" customHeight="1" x14ac:dyDescent="0.2">
      <c r="B19" s="144" t="s">
        <v>22</v>
      </c>
      <c r="C19" s="155"/>
      <c r="D19" s="153"/>
      <c r="E19" s="148"/>
    </row>
    <row r="20" spans="1:6" ht="20.100000000000001" customHeight="1" x14ac:dyDescent="0.2">
      <c r="B20" s="144" t="s">
        <v>71</v>
      </c>
      <c r="C20" s="155"/>
      <c r="D20" s="154"/>
      <c r="E20" s="148"/>
    </row>
    <row r="21" spans="1:6" ht="20.100000000000001" customHeight="1" x14ac:dyDescent="0.2">
      <c r="B21" s="144" t="s">
        <v>72</v>
      </c>
      <c r="C21" s="155"/>
      <c r="D21" s="153"/>
      <c r="E21" s="153"/>
    </row>
    <row r="22" spans="1:6" ht="20.100000000000001" customHeight="1" x14ac:dyDescent="0.2">
      <c r="B22" s="156" t="s">
        <v>16</v>
      </c>
      <c r="C22" s="157">
        <f>SUM(C10:C18)</f>
        <v>293</v>
      </c>
      <c r="D22" s="158">
        <f>SUM(D10:D21)</f>
        <v>162.43</v>
      </c>
      <c r="E22" s="158">
        <f>SUM(E10:E21)</f>
        <v>214390.12000000002</v>
      </c>
    </row>
    <row r="23" spans="1:6" x14ac:dyDescent="0.2">
      <c r="B23" s="159"/>
      <c r="C23" s="138"/>
      <c r="D23" s="160"/>
      <c r="E23" s="161" t="s">
        <v>43</v>
      </c>
    </row>
    <row r="24" spans="1:6" x14ac:dyDescent="0.2">
      <c r="B24" s="138"/>
      <c r="C24" s="138"/>
      <c r="D24" s="138"/>
      <c r="E24" s="138"/>
    </row>
    <row r="25" spans="1:6" x14ac:dyDescent="0.2">
      <c r="B25" s="138"/>
    </row>
    <row r="28" spans="1:6" x14ac:dyDescent="0.2">
      <c r="B28" s="138" t="s">
        <v>27</v>
      </c>
      <c r="D28" s="162"/>
      <c r="E28" s="138"/>
      <c r="F28" s="138"/>
    </row>
    <row r="29" spans="1:6" x14ac:dyDescent="0.2">
      <c r="B29" s="163" t="s">
        <v>73</v>
      </c>
      <c r="D29" s="138"/>
      <c r="E29" s="138"/>
      <c r="F29" s="138"/>
    </row>
    <row r="30" spans="1:6" x14ac:dyDescent="0.2">
      <c r="B30" s="160" t="s">
        <v>74</v>
      </c>
      <c r="D30" s="138"/>
      <c r="E30" s="138"/>
      <c r="F30" s="138"/>
    </row>
    <row r="31" spans="1:6" x14ac:dyDescent="0.2">
      <c r="A31" s="160"/>
      <c r="B31" s="162"/>
      <c r="D31" s="162"/>
      <c r="E31" s="162"/>
      <c r="F31" s="138"/>
    </row>
    <row r="32" spans="1:6" x14ac:dyDescent="0.2">
      <c r="F32" s="138"/>
    </row>
    <row r="33" spans="2:6" x14ac:dyDescent="0.2">
      <c r="C33" s="138"/>
      <c r="F33" s="138"/>
    </row>
    <row r="34" spans="2:6" x14ac:dyDescent="0.2">
      <c r="C34" s="138"/>
      <c r="F34" s="138"/>
    </row>
    <row r="35" spans="2:6" x14ac:dyDescent="0.2">
      <c r="B35" s="138"/>
      <c r="C35" s="138"/>
      <c r="F35" s="138"/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ASEGURADOS REPORTADOS</vt:lpstr>
      <vt:lpstr>FALLECIDOS POR SEXO Y DEPTO</vt:lpstr>
      <vt:lpstr>SEGUROS PAGADOS AÑO 2016</vt:lpstr>
      <vt:lpstr>PAGO DE S.V.D. VENC POLIZA 2016</vt:lpstr>
      <vt:lpstr>Valores de Rescate pagados 2016</vt:lpstr>
      <vt:lpstr>Hoja1</vt:lpstr>
      <vt:lpstr>'ASEGURADOS REPORTADOS'!Área_de_impresión</vt:lpstr>
      <vt:lpstr>'Valores de Rescate pagados 2016'!Área_de_impresión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2016-03-02T15:49:39Z</cp:lastPrinted>
  <dcterms:created xsi:type="dcterms:W3CDTF">2002-04-29T19:59:45Z</dcterms:created>
  <dcterms:modified xsi:type="dcterms:W3CDTF">2016-04-14T21:29:41Z</dcterms:modified>
</cp:coreProperties>
</file>