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I:\2024\INFORMACIÓN_OFICIOSA_3ER TRIMESTRE\ANALISIS Y ESTADISTICAS\"/>
    </mc:Choice>
  </mc:AlternateContent>
  <xr:revisionPtr revIDLastSave="0" documentId="13_ncr:1_{ACB9C629-A759-4CDA-BE41-84F9FD24C306}" xr6:coauthVersionLast="47" xr6:coauthVersionMax="47" xr10:uidLastSave="{00000000-0000-0000-0000-000000000000}"/>
  <bookViews>
    <workbookView xWindow="-120" yWindow="-120" windowWidth="20730" windowHeight="11040" tabRatio="807" activeTab="3" xr2:uid="{00000000-000D-0000-FFFF-FFFF00000000}"/>
  </bookViews>
  <sheets>
    <sheet name="BANDESAL 2DO. PISO" sheetId="1" r:id="rId1"/>
    <sheet name="CRÉDITO DIRECTO" sheetId="5" r:id="rId2"/>
    <sheet name="FONDO DE DESARROLLO ECONÓMICO" sheetId="3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O13" i="5" l="1"/>
  <c r="P13" i="5"/>
  <c r="D55" i="6"/>
  <c r="C55" i="6"/>
  <c r="D29" i="6"/>
  <c r="C29" i="6"/>
  <c r="D29" i="5" l="1"/>
  <c r="C29" i="5"/>
  <c r="C48" i="3" l="1"/>
  <c r="D48" i="3"/>
  <c r="D29" i="3"/>
  <c r="C29" i="3"/>
  <c r="D13" i="5" l="1"/>
  <c r="D55" i="1"/>
  <c r="O27" i="6"/>
  <c r="P27" i="6"/>
  <c r="D47" i="5" l="1"/>
  <c r="C47" i="5"/>
  <c r="P53" i="3"/>
  <c r="O15" i="3" l="1"/>
  <c r="D31" i="1" l="1"/>
  <c r="C31" i="1"/>
  <c r="M14" i="1" l="1"/>
  <c r="P28" i="3" l="1"/>
  <c r="O28" i="3"/>
  <c r="P15" i="3"/>
  <c r="P30" i="5" l="1"/>
  <c r="O30" i="5"/>
  <c r="M54" i="1" l="1"/>
  <c r="N54" i="1"/>
  <c r="M29" i="1"/>
  <c r="N29" i="1"/>
  <c r="N14" i="1"/>
  <c r="P12" i="6" l="1"/>
  <c r="O12" i="6"/>
  <c r="D12" i="6" l="1"/>
  <c r="C12" i="6"/>
  <c r="C13" i="5" l="1"/>
  <c r="P54" i="5" l="1"/>
  <c r="O54" i="5"/>
  <c r="P51" i="6" l="1"/>
  <c r="O51" i="6"/>
  <c r="O53" i="3"/>
  <c r="C14" i="3" l="1"/>
  <c r="D14" i="3" l="1"/>
  <c r="C14" i="1" l="1"/>
  <c r="D14" i="1"/>
</calcChain>
</file>

<file path=xl/sharedStrings.xml><?xml version="1.0" encoding="utf-8"?>
<sst xmlns="http://schemas.openxmlformats.org/spreadsheetml/2006/main" count="357" uniqueCount="60">
  <si>
    <t>Cifras en millones de USD</t>
  </si>
  <si>
    <t>Monto</t>
  </si>
  <si>
    <t>Créditos</t>
  </si>
  <si>
    <t>FDE</t>
  </si>
  <si>
    <t>Saldo</t>
  </si>
  <si>
    <t>2DO. PISO</t>
  </si>
  <si>
    <t>CRÉDITO DIRECTO</t>
  </si>
  <si>
    <t>FSG</t>
  </si>
  <si>
    <t>Otras Actividades</t>
  </si>
  <si>
    <t>Sector Económico</t>
  </si>
  <si>
    <t>Total</t>
  </si>
  <si>
    <t>Grande</t>
  </si>
  <si>
    <t>Mediana</t>
  </si>
  <si>
    <t>Microempresa</t>
  </si>
  <si>
    <t>Pequeña</t>
  </si>
  <si>
    <t>Tamaño de Empresa</t>
  </si>
  <si>
    <t>San Salvador</t>
  </si>
  <si>
    <t>La Libertad</t>
  </si>
  <si>
    <t>San Miguel</t>
  </si>
  <si>
    <t>Santa Ana</t>
  </si>
  <si>
    <t>La Paz</t>
  </si>
  <si>
    <t>Sonsonate</t>
  </si>
  <si>
    <t>San Vicente</t>
  </si>
  <si>
    <t>Chalatenango</t>
  </si>
  <si>
    <t>Morazán</t>
  </si>
  <si>
    <t>Ahuachapán</t>
  </si>
  <si>
    <t>La Unión</t>
  </si>
  <si>
    <t>Usulután</t>
  </si>
  <si>
    <t>Cuscatlán</t>
  </si>
  <si>
    <t>Cabañas</t>
  </si>
  <si>
    <t>Cuenta Propia / Autónomo</t>
  </si>
  <si>
    <t>Instituciones Financieras</t>
  </si>
  <si>
    <t>Departamento</t>
  </si>
  <si>
    <t>Servicios</t>
  </si>
  <si>
    <t>Comercio</t>
  </si>
  <si>
    <t>Industria</t>
  </si>
  <si>
    <t>Agropecuario</t>
  </si>
  <si>
    <t>Construcción</t>
  </si>
  <si>
    <t xml:space="preserve">Pequeña </t>
  </si>
  <si>
    <t>Cuenta Propia / Autónoma</t>
  </si>
  <si>
    <t>C) MONTO OTORGADO POR DEPARTAMENTO (ACUMULADO DE ENERO A JUNIO 2024)</t>
  </si>
  <si>
    <t>Energía</t>
  </si>
  <si>
    <t>Industria Manufacturera</t>
  </si>
  <si>
    <t>Vivienda</t>
  </si>
  <si>
    <t>Gran Empresa</t>
  </si>
  <si>
    <t>Cuenta Propia</t>
  </si>
  <si>
    <t>A) MONTO OTORGADO POR SECTOR ECONÓMICO (ACUMULADO DE ENERO A SEPTIEMBRE 2024)</t>
  </si>
  <si>
    <t>B) MONTO OTORGADO POR TAMAÑO DE EMPRESA (ACUMULADO DE ENERO A SEPTIEMBRE 2024)</t>
  </si>
  <si>
    <t>C) MONTO OTORGADO POR DEPARTAMENTO (ACUMULADO DE ENERO A SEPTIEMBRE 2024)</t>
  </si>
  <si>
    <t xml:space="preserve">Agropecuario </t>
  </si>
  <si>
    <t>A) SALDO DE CARTERA POR SECTOR ECONÓMICO (AL 30 DE SEPTIEMBRE 2024)</t>
  </si>
  <si>
    <t>B) SALDO DE CARTERA POR TAMAÑO DE EMPRESA (AL 30 DE SEPTIEMBRE 2024)</t>
  </si>
  <si>
    <t>C) SALDO DE CARTERA POR DEPARTAMENTO (AL 30 DE SEPTIEMBRE 2024)</t>
  </si>
  <si>
    <t>Servicio</t>
  </si>
  <si>
    <t>A) MONTO GARANTIZADO POR SECTOR ECONÓMICO (ACUMULADO DE ENERO A SEPTIEMBRE 2024)</t>
  </si>
  <si>
    <t>B) MONTO GARANTIZADO POR TAMAÑO DE EMPRESA (ACUMULADO DE ENERO A SEPTIEMBRE 2024)</t>
  </si>
  <si>
    <t>C) MONTO GARANTIZADO POR DEPARTAMENTO (ACUMULADO DE ENERO A SEPTIEMBRE 2024)</t>
  </si>
  <si>
    <t>A) CONTINGENCIA POR SECTOR ECONÓMICO (AL 30 DE SEPTIEMBRE 2024)</t>
  </si>
  <si>
    <t>B) CONTINGENCIA POR TAMAÑO DE EMPRESA (AL 30 DE SEPTIEMBRE 2024)</t>
  </si>
  <si>
    <t>C) CONTINGENCIA POR DEPARTAMENTO (AL 30 DE SEPTIEMBRE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</si>
</sst>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6" fontId="0" fillId="0" borderId="0" xfId="0" applyNumberFormat="1"/>
    <xf numFmtId="164" fontId="0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166" fontId="0" fillId="0" borderId="0" xfId="1" applyNumberFormat="1" applyFont="1" applyBorder="1" applyAlignment="1">
      <alignment horizontal="right"/>
    </xf>
    <xf numFmtId="166" fontId="0" fillId="0" borderId="0" xfId="1" applyNumberFormat="1" applyFont="1" applyBorder="1" applyAlignment="1"/>
    <xf numFmtId="0" fontId="9" fillId="0" borderId="0" xfId="0" applyFont="1"/>
    <xf numFmtId="0" fontId="9" fillId="0" borderId="0" xfId="0" applyFont="1" applyAlignment="1">
      <alignment horizontal="left"/>
    </xf>
    <xf numFmtId="164" fontId="0" fillId="0" borderId="0" xfId="2" applyFont="1" applyBorder="1" applyAlignment="1">
      <alignment horizontal="center"/>
    </xf>
    <xf numFmtId="9" fontId="0" fillId="0" borderId="0" xfId="3" applyFont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6" fontId="0" fillId="0" borderId="0" xfId="1" applyNumberFormat="1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2" xfId="2" applyFont="1" applyFill="1" applyBorder="1" applyAlignment="1">
      <alignment horizontal="center"/>
    </xf>
    <xf numFmtId="166" fontId="2" fillId="3" borderId="0" xfId="1" applyNumberFormat="1" applyFont="1" applyFill="1" applyBorder="1" applyAlignment="1"/>
    <xf numFmtId="164" fontId="2" fillId="3" borderId="1" xfId="2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1" xfId="0" applyFont="1" applyFill="1" applyBorder="1"/>
    <xf numFmtId="166" fontId="0" fillId="0" borderId="0" xfId="1" applyNumberFormat="1" applyFont="1" applyBorder="1" applyAlignment="1">
      <alignment horizontal="left"/>
    </xf>
    <xf numFmtId="0" fontId="2" fillId="3" borderId="0" xfId="0" applyFont="1" applyFill="1" applyAlignment="1">
      <alignment horizontal="left"/>
    </xf>
    <xf numFmtId="166" fontId="2" fillId="3" borderId="0" xfId="1" applyNumberFormat="1" applyFont="1" applyFill="1" applyBorder="1" applyAlignment="1">
      <alignment horizontal="left"/>
    </xf>
    <xf numFmtId="0" fontId="11" fillId="3" borderId="0" xfId="0" applyFont="1" applyFill="1"/>
    <xf numFmtId="166" fontId="2" fillId="3" borderId="0" xfId="1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3" borderId="0" xfId="0" applyFont="1" applyFill="1" applyAlignment="1">
      <alignment horizontal="right"/>
    </xf>
    <xf numFmtId="164" fontId="2" fillId="3" borderId="0" xfId="2" applyFont="1" applyFill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2" fillId="0" borderId="0" xfId="0" applyFont="1"/>
    <xf numFmtId="44" fontId="0" fillId="0" borderId="0" xfId="0" applyNumberFormat="1"/>
    <xf numFmtId="164" fontId="0" fillId="0" borderId="0" xfId="2" applyFont="1" applyFill="1" applyBorder="1" applyAlignment="1">
      <alignment horizontal="center"/>
    </xf>
    <xf numFmtId="164" fontId="0" fillId="0" borderId="0" xfId="2" applyFont="1" applyBorder="1"/>
    <xf numFmtId="164" fontId="0" fillId="2" borderId="0" xfId="2" applyFont="1" applyFill="1" applyBorder="1" applyAlignment="1">
      <alignment horizontal="center"/>
    </xf>
    <xf numFmtId="164" fontId="2" fillId="3" borderId="0" xfId="2" applyFont="1" applyFill="1" applyBorder="1" applyAlignment="1">
      <alignment horizontal="left"/>
    </xf>
    <xf numFmtId="166" fontId="2" fillId="3" borderId="0" xfId="1" applyNumberFormat="1" applyFont="1" applyFill="1" applyBorder="1" applyAlignment="1">
      <alignment horizontal="right"/>
    </xf>
    <xf numFmtId="8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>
          <fgColor indexed="64"/>
          <bgColor theme="1" tint="0.499984740745262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1" tint="0.499984740745262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SV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SV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BANDESAL 2DO. PISO - Monto Otorgado por Sector Económico</a:t>
            </a:r>
          </a:p>
          <a:p>
            <a:pPr algn="ctr" rtl="0">
              <a:defRPr lang="es-SV" sz="1400" spc="0">
                <a:solidFill>
                  <a:sysClr val="windowText" lastClr="000000"/>
                </a:solidFill>
                <a:effectLst/>
              </a:defRPr>
            </a:pPr>
            <a:r>
              <a:rPr lang="es-SV" sz="1200" b="0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Acumulado de enero a septiembre 2024</a:t>
            </a:r>
          </a:p>
        </c:rich>
      </c:tx>
      <c:layout>
        <c:manualLayout>
          <c:xMode val="edge"/>
          <c:yMode val="edge"/>
          <c:x val="0.116948430741931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SV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257983672954781E-2"/>
          <c:y val="0.18948320236036015"/>
          <c:w val="0.33677203084340435"/>
          <c:h val="0.78184049819406332"/>
        </c:manualLayout>
      </c:layout>
      <c:doughnut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A-40D0-B006-BEE65A52B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Comercio</c:v>
                </c:pt>
                <c:pt idx="1">
                  <c:v>Servicios</c:v>
                </c:pt>
                <c:pt idx="2">
                  <c:v>Agropecuario</c:v>
                </c:pt>
                <c:pt idx="3">
                  <c:v>Construcción</c:v>
                </c:pt>
                <c:pt idx="4">
                  <c:v>Vivienda</c:v>
                </c:pt>
                <c:pt idx="5">
                  <c:v>Energía</c:v>
                </c:pt>
                <c:pt idx="6">
                  <c:v>Industria Manufacturera</c:v>
                </c:pt>
                <c:pt idx="7">
                  <c:v>Otras Actividades</c:v>
                </c:pt>
              </c:strCache>
            </c:strRef>
          </c:cat>
          <c:val>
            <c:numRef>
              <c:f>'BANDESAL 2DO. PISO'!$C$6:$C$13</c:f>
              <c:numCache>
                <c:formatCode>_("$"* #,##0.00_);_("$"* \(#,##0.00\);_("$"* "-"??_);_(@_)</c:formatCode>
                <c:ptCount val="8"/>
                <c:pt idx="0">
                  <c:v>56.488944500000002</c:v>
                </c:pt>
                <c:pt idx="1">
                  <c:v>42.720643000000003</c:v>
                </c:pt>
                <c:pt idx="2">
                  <c:v>13.6082707</c:v>
                </c:pt>
                <c:pt idx="3">
                  <c:v>9.5437646199999993</c:v>
                </c:pt>
                <c:pt idx="4">
                  <c:v>8.93817387</c:v>
                </c:pt>
                <c:pt idx="5">
                  <c:v>6.72866681</c:v>
                </c:pt>
                <c:pt idx="6">
                  <c:v>5.20664411</c:v>
                </c:pt>
                <c:pt idx="7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017005298786791"/>
          <c:y val="0.20036962321858529"/>
          <c:w val="0.39225832686407158"/>
          <c:h val="0.69138957478864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septiembre 2024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0781352085752617E-2"/>
          <c:y val="0.17060280522881668"/>
          <c:w val="0.32350780209302488"/>
          <c:h val="0.78414553278642651"/>
        </c:manualLayout>
      </c:layout>
      <c:doughnut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DIRECTO'!$N$7:$N$12</c:f>
              <c:strCache>
                <c:ptCount val="6"/>
                <c:pt idx="0">
                  <c:v>Servicios</c:v>
                </c:pt>
                <c:pt idx="1">
                  <c:v>Construcción</c:v>
                </c:pt>
                <c:pt idx="2">
                  <c:v>Energía</c:v>
                </c:pt>
                <c:pt idx="3">
                  <c:v>Comercio</c:v>
                </c:pt>
                <c:pt idx="4">
                  <c:v>Industria Manufacturera</c:v>
                </c:pt>
                <c:pt idx="5">
                  <c:v>Agropecuario</c:v>
                </c:pt>
              </c:strCache>
            </c:strRef>
          </c:cat>
          <c:val>
            <c:numRef>
              <c:f>'CRÉDITO DIRECTO'!$O$7:$O$12</c:f>
              <c:numCache>
                <c:formatCode>_("$"* #,##0.00_);_("$"* \(#,##0.00\);_("$"* "-"??_);_(@_)</c:formatCode>
                <c:ptCount val="6"/>
                <c:pt idx="0">
                  <c:v>80.05241633</c:v>
                </c:pt>
                <c:pt idx="1">
                  <c:v>53.508966299999997</c:v>
                </c:pt>
                <c:pt idx="2">
                  <c:v>24.35673014</c:v>
                </c:pt>
                <c:pt idx="3">
                  <c:v>22.545912829999999</c:v>
                </c:pt>
                <c:pt idx="4">
                  <c:v>16.954669429999999</c:v>
                </c:pt>
                <c:pt idx="5">
                  <c:v>8.6976696799999988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93775294180114"/>
          <c:y val="0.22491459245000056"/>
          <c:w val="0.28575668182322284"/>
          <c:h val="0.746117903025279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septiembre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397325657586413E-2"/>
          <c:y val="0.19909609954695801"/>
          <c:w val="0.3387058056745535"/>
          <c:h val="0.7292877721090345"/>
        </c:manualLayout>
      </c:layout>
      <c:doughnut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DIRECTO'!$N$25:$N$29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DIRECTO'!$O$25:$O$29</c:f>
              <c:numCache>
                <c:formatCode>_("$"* #,##0.00_);_("$"* \(#,##0.00\);_("$"* "-"??_);_(@_)</c:formatCode>
                <c:ptCount val="5"/>
                <c:pt idx="0">
                  <c:v>7.4024143999999996</c:v>
                </c:pt>
                <c:pt idx="1">
                  <c:v>48.274243480000003</c:v>
                </c:pt>
                <c:pt idx="2">
                  <c:v>36.761768480000001</c:v>
                </c:pt>
                <c:pt idx="3">
                  <c:v>69.282040879999997</c:v>
                </c:pt>
                <c:pt idx="4">
                  <c:v>44.395897470000001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226226646912312"/>
          <c:y val="0.33799850524847436"/>
          <c:w val="0.24337372407117494"/>
          <c:h val="0.35264066286058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septiembre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44914152735869"/>
          <c:y val="0.17405243005938012"/>
          <c:w val="0.32616044446188758"/>
          <c:h val="0.7880294331226867"/>
        </c:manualLayout>
      </c:layout>
      <c:doughnut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5-4507-9A00-451A53665AB1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5-4507-9A00-451A53665AB1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5-4507-9A00-451A53665AB1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D65-4507-9A00-451A53665AB1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65-4507-9A00-451A53665AB1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65-4507-9A00-451A53665AB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CE8-49C6-A159-E82C621DFC4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FCA-4E88-B32E-B24740CE581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FCA-4E88-B32E-B24740CE581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FCA-4E88-B32E-B24740CE581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FCA-4E88-B32E-B24740CE581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FCA-4E88-B32E-B24740CE581D}"/>
                </c:ext>
              </c:extLst>
            </c:dLbl>
            <c:dLbl>
              <c:idx val="5"/>
              <c:layout>
                <c:manualLayout>
                  <c:x val="-0.12582159624413147"/>
                  <c:y val="-8.714596949891108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6-4498-AFDE-B27CEAC81723}"/>
                </c:ext>
              </c:extLst>
            </c:dLbl>
            <c:dLbl>
              <c:idx val="6"/>
              <c:layout>
                <c:manualLayout>
                  <c:x val="-0.123943661971831"/>
                  <c:y val="-0.14379084967320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65-4507-9A00-451A53665AB1}"/>
                </c:ext>
              </c:extLst>
            </c:dLbl>
            <c:dLbl>
              <c:idx val="7"/>
              <c:layout>
                <c:manualLayout>
                  <c:x val="-0.15023474178403756"/>
                  <c:y val="-6.5359477124183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65-4507-9A00-451A53665AB1}"/>
                </c:ext>
              </c:extLst>
            </c:dLbl>
            <c:dLbl>
              <c:idx val="8"/>
              <c:layout>
                <c:manualLayout>
                  <c:x val="-9.2018779342723039E-2"/>
                  <c:y val="-0.148148148148148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65-4507-9A00-451A53665AB1}"/>
                </c:ext>
              </c:extLst>
            </c:dLbl>
            <c:dLbl>
              <c:idx val="9"/>
              <c:layout>
                <c:manualLayout>
                  <c:x val="-6.3849765258215993E-2"/>
                  <c:y val="-0.222222222222222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65-4507-9A00-451A53665AB1}"/>
                </c:ext>
              </c:extLst>
            </c:dLbl>
            <c:dLbl>
              <c:idx val="10"/>
              <c:layout>
                <c:manualLayout>
                  <c:x val="-1.5023474178403756E-2"/>
                  <c:y val="-0.222222222222222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65-4507-9A00-451A53665AB1}"/>
                </c:ext>
              </c:extLst>
            </c:dLbl>
            <c:dLbl>
              <c:idx val="11"/>
              <c:layout>
                <c:manualLayout>
                  <c:x val="1.1267605633802783E-2"/>
                  <c:y val="-0.156862745098039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65-4507-9A00-451A53665AB1}"/>
                </c:ext>
              </c:extLst>
            </c:dLbl>
            <c:dLbl>
              <c:idx val="12"/>
              <c:layout>
                <c:manualLayout>
                  <c:x val="2.7008649892255189E-2"/>
                  <c:y val="-1.28795220060303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E8-49C6-A159-E82C621DFC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DIRECTO'!$N$41:$N$53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San Miguel</c:v>
                </c:pt>
                <c:pt idx="5">
                  <c:v>La Paz</c:v>
                </c:pt>
                <c:pt idx="6">
                  <c:v>Chalatenango</c:v>
                </c:pt>
                <c:pt idx="7">
                  <c:v>Morazán</c:v>
                </c:pt>
                <c:pt idx="8">
                  <c:v>Ahuachapán</c:v>
                </c:pt>
                <c:pt idx="9">
                  <c:v>Sonsonate</c:v>
                </c:pt>
                <c:pt idx="10">
                  <c:v>Usulután</c:v>
                </c:pt>
                <c:pt idx="11">
                  <c:v>La Unión</c:v>
                </c:pt>
                <c:pt idx="12">
                  <c:v>Cuscatlán</c:v>
                </c:pt>
              </c:strCache>
            </c:strRef>
          </c:cat>
          <c:val>
            <c:numRef>
              <c:f>'CRÉDITO DIRECTO'!$O$41:$O$53</c:f>
              <c:numCache>
                <c:formatCode>_("$"* #,##0.00_);_("$"* \(#,##0.00\);_("$"* "-"??_);_(@_)</c:formatCode>
                <c:ptCount val="13"/>
                <c:pt idx="0">
                  <c:v>135.74419900000001</c:v>
                </c:pt>
                <c:pt idx="1">
                  <c:v>37.278644900000003</c:v>
                </c:pt>
                <c:pt idx="2">
                  <c:v>13.9201295</c:v>
                </c:pt>
                <c:pt idx="3">
                  <c:v>6.1006510399999998</c:v>
                </c:pt>
                <c:pt idx="4">
                  <c:v>5.3873557200000004</c:v>
                </c:pt>
                <c:pt idx="5">
                  <c:v>2.0790091899999998</c:v>
                </c:pt>
                <c:pt idx="6">
                  <c:v>1.79074585</c:v>
                </c:pt>
                <c:pt idx="7">
                  <c:v>1.4380019399999999</c:v>
                </c:pt>
                <c:pt idx="8">
                  <c:v>1.37638463</c:v>
                </c:pt>
                <c:pt idx="9">
                  <c:v>0.69337433000000004</c:v>
                </c:pt>
                <c:pt idx="10">
                  <c:v>0.23274859000000001</c:v>
                </c:pt>
                <c:pt idx="11">
                  <c:v>5.5409750000000001E-2</c:v>
                </c:pt>
                <c:pt idx="12">
                  <c:v>1.971028E-2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688540192495492"/>
          <c:y val="0.23574840794863045"/>
          <c:w val="0.13943647184946953"/>
          <c:h val="0.70913385826771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</a:t>
            </a:r>
            <a:r>
              <a:rPr lang="es-SV" sz="1200" baseline="0"/>
              <a:t> septiembre 2024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28689696309318"/>
          <c:y val="0.18607171668251318"/>
          <c:w val="0.31215078584510864"/>
          <c:h val="0.75051837068621796"/>
        </c:manualLayout>
      </c:layout>
      <c:doughnut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BA1-4503-AF7D-DA9C328ED9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3B-47BD-8EE1-D86DF432B0B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48A-45FC-8A90-71EDC6304C9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48A-45FC-8A90-71EDC6304C9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48A-45FC-8A90-71EDC6304C9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48A-45FC-8A90-71EDC6304C90}"/>
                </c:ext>
              </c:extLst>
            </c:dLbl>
            <c:dLbl>
              <c:idx val="4"/>
              <c:layout>
                <c:manualLayout>
                  <c:x val="1.3145539906103253E-2"/>
                  <c:y val="-0.148633879781420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A-45FC-8A90-71EDC6304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ECONÓMICO'!$B$7:$B$13</c:f>
              <c:strCache>
                <c:ptCount val="7"/>
                <c:pt idx="0">
                  <c:v>Comercio</c:v>
                </c:pt>
                <c:pt idx="1">
                  <c:v>Otras Actividades</c:v>
                </c:pt>
                <c:pt idx="2">
                  <c:v>Construcción</c:v>
                </c:pt>
                <c:pt idx="3">
                  <c:v>Industria Manufacturera</c:v>
                </c:pt>
                <c:pt idx="4">
                  <c:v>Servicios</c:v>
                </c:pt>
                <c:pt idx="5">
                  <c:v>Energía</c:v>
                </c:pt>
                <c:pt idx="6">
                  <c:v>Agropecuario </c:v>
                </c:pt>
              </c:strCache>
            </c:strRef>
          </c:cat>
          <c:val>
            <c:numRef>
              <c:f>'FONDO DE DESARROLLO ECONÓMICO'!$C$7:$C$13</c:f>
              <c:numCache>
                <c:formatCode>_("$"* #,##0.00_);_("$"* \(#,##0.00\);_("$"* "-"??_);_(@_)</c:formatCode>
                <c:ptCount val="7"/>
                <c:pt idx="0">
                  <c:v>7.47</c:v>
                </c:pt>
                <c:pt idx="1">
                  <c:v>3.85</c:v>
                </c:pt>
                <c:pt idx="2">
                  <c:v>0.96</c:v>
                </c:pt>
                <c:pt idx="3">
                  <c:v>0.85</c:v>
                </c:pt>
                <c:pt idx="4">
                  <c:v>0.55000000000000004</c:v>
                </c:pt>
                <c:pt idx="5">
                  <c:v>0.22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887169041745712"/>
          <c:y val="0.22567743108599736"/>
          <c:w val="0.36652409734153735"/>
          <c:h val="0.52813176277410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2024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474019020125948"/>
          <c:y val="0.21587767258787405"/>
          <c:w val="0.32054786385409434"/>
          <c:h val="0.78124917487863133"/>
        </c:manualLayout>
      </c:layout>
      <c:doughnut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C9-4A09-AD8B-0512384F8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2D-4F8B-A922-C18DCB2FE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ECONÓMICO'!$B$24:$B$28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 Empresa</c:v>
                </c:pt>
              </c:strCache>
            </c:strRef>
          </c:cat>
          <c:val>
            <c:numRef>
              <c:f>'FONDO DE DESARROLLO ECONÓMICO'!$C$24:$C$28</c:f>
              <c:numCache>
                <c:formatCode>_("$"* #,##0.00_);_("$"* \(#,##0.00\);_("$"* "-"??_);_(@_)</c:formatCode>
                <c:ptCount val="5"/>
                <c:pt idx="0">
                  <c:v>0.03</c:v>
                </c:pt>
                <c:pt idx="1">
                  <c:v>7.14</c:v>
                </c:pt>
                <c:pt idx="2">
                  <c:v>1.1100000000000001</c:v>
                </c:pt>
                <c:pt idx="3">
                  <c:v>0.28999999999999998</c:v>
                </c:pt>
                <c:pt idx="4">
                  <c:v>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135514398728336"/>
          <c:y val="0.33106097310160437"/>
          <c:w val="0.24232908210417364"/>
          <c:h val="0.32015273448894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2024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5877760188106023E-2"/>
          <c:y val="0.14931801264083003"/>
          <c:w val="0.3316326181576878"/>
          <c:h val="0.81374350556466901"/>
        </c:manualLayout>
      </c:layout>
      <c:doughnutChart>
        <c:varyColors val="1"/>
        <c:ser>
          <c:idx val="0"/>
          <c:order val="0"/>
          <c:tx>
            <c:strRef>
              <c:f>'FONDO DE DESARROLLO ECONÓMICO'!$C$40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A2-434E-964B-EADBA8AAD74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8EE-46E7-9D29-5305676A704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8EE-46E7-9D29-5305676A704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8EE-46E7-9D29-5305676A704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8EE-46E7-9D29-5305676A7042}"/>
                </c:ext>
              </c:extLst>
            </c:dLbl>
            <c:dLbl>
              <c:idx val="4"/>
              <c:layout>
                <c:manualLayout>
                  <c:x val="-0.10702342126038965"/>
                  <c:y val="-5.6353296599585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EE-46E7-9D29-5305676A7042}"/>
                </c:ext>
              </c:extLst>
            </c:dLbl>
            <c:dLbl>
              <c:idx val="5"/>
              <c:layout>
                <c:manualLayout>
                  <c:x val="-9.9513005733344762E-2"/>
                  <c:y val="-0.104036855260773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6E7-9D29-5305676A70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ECONÓMICO'!$B$41:$B$47</c:f>
              <c:strCache>
                <c:ptCount val="7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La Unión</c:v>
                </c:pt>
                <c:pt idx="6">
                  <c:v>Usulután</c:v>
                </c:pt>
              </c:strCache>
            </c:strRef>
          </c:cat>
          <c:val>
            <c:numRef>
              <c:f>'FONDO DE DESARROLLO ECONÓMICO'!$C$41:$C$47</c:f>
              <c:numCache>
                <c:formatCode>_("$"* #,##0.00_);_("$"* \(#,##0.00\);_("$"* "-"??_);_(@_)</c:formatCode>
                <c:ptCount val="7"/>
                <c:pt idx="0">
                  <c:v>10.45</c:v>
                </c:pt>
                <c:pt idx="1">
                  <c:v>2.11</c:v>
                </c:pt>
                <c:pt idx="2">
                  <c:v>0.64</c:v>
                </c:pt>
                <c:pt idx="3">
                  <c:v>0.38</c:v>
                </c:pt>
                <c:pt idx="4">
                  <c:v>0.16</c:v>
                </c:pt>
                <c:pt idx="5">
                  <c:v>0.15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422860522716349"/>
          <c:y val="0.18937878969033425"/>
          <c:w val="0.13210306458171603"/>
          <c:h val="0.70836222186046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septiembre 2024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0845498011095385E-2"/>
          <c:y val="0.16616105303801859"/>
          <c:w val="0.33484689590052474"/>
          <c:h val="0.81163018600799097"/>
        </c:manualLayout>
      </c:layout>
      <c:doughnut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44-456A-8E02-C41149538DA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920-4D7B-B3DE-2C2AF5F3A81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920-4D7B-B3DE-2C2AF5F3A81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920-4D7B-B3DE-2C2AF5F3A81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920-4D7B-B3DE-2C2AF5F3A81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920-4D7B-B3DE-2C2AF5F3A81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920-4D7B-B3DE-2C2AF5F3A814}"/>
                </c:ext>
              </c:extLst>
            </c:dLbl>
            <c:dLbl>
              <c:idx val="6"/>
              <c:layout>
                <c:manualLayout>
                  <c:x val="-5.2582159624413143E-2"/>
                  <c:y val="-0.134543323326025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20-4D7B-B3DE-2C2AF5F3A814}"/>
                </c:ext>
              </c:extLst>
            </c:dLbl>
            <c:dLbl>
              <c:idx val="7"/>
              <c:layout>
                <c:manualLayout>
                  <c:x val="-2.2535211267605635E-2"/>
                  <c:y val="-0.1562438593463525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44-456A-8E02-C41149538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Servicios</c:v>
                </c:pt>
                <c:pt idx="1">
                  <c:v>Comercio</c:v>
                </c:pt>
                <c:pt idx="2">
                  <c:v>Agropecuario</c:v>
                </c:pt>
                <c:pt idx="3">
                  <c:v>Industria Manufacturera</c:v>
                </c:pt>
                <c:pt idx="4">
                  <c:v>Construcción</c:v>
                </c:pt>
                <c:pt idx="5">
                  <c:v>Otras Actividades</c:v>
                </c:pt>
                <c:pt idx="6">
                  <c:v>Energía</c:v>
                </c:pt>
                <c:pt idx="7">
                  <c:v>Instituciones Financieras</c:v>
                </c:pt>
              </c:strCache>
            </c:strRef>
          </c:cat>
          <c:val>
            <c:numRef>
              <c:f>'FONDO DE DESARROLLO ECONÓMICO'!$O$7:$O$14</c:f>
              <c:numCache>
                <c:formatCode>_("$"* #,##0.00_);_("$"* \(#,##0.00\);_("$"* "-"??_);_(@_)</c:formatCode>
                <c:ptCount val="8"/>
                <c:pt idx="0">
                  <c:v>22.843611260000003</c:v>
                </c:pt>
                <c:pt idx="1">
                  <c:v>8.8159944100000001</c:v>
                </c:pt>
                <c:pt idx="2">
                  <c:v>7.1986630800000002</c:v>
                </c:pt>
                <c:pt idx="3">
                  <c:v>7.0102499400000005</c:v>
                </c:pt>
                <c:pt idx="4">
                  <c:v>4.5190200899999997</c:v>
                </c:pt>
                <c:pt idx="5">
                  <c:v>0.92852229000000008</c:v>
                </c:pt>
                <c:pt idx="6">
                  <c:v>0.22003453000000001</c:v>
                </c:pt>
                <c:pt idx="7">
                  <c:v>0.10194102000000001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344002581074123"/>
          <c:y val="0.22935634464079865"/>
          <c:w val="0.28575668182322284"/>
          <c:h val="0.66107011961540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septiembre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8578042862452753E-2"/>
          <c:y val="0.16993795155826044"/>
          <c:w val="0.34010759477597985"/>
          <c:h val="0.81451469106400154"/>
        </c:manualLayout>
      </c:layout>
      <c:doughnut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ECONÓMICO'!$N$23:$N$27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ECONÓMICO'!$O$23:$O$27</c:f>
              <c:numCache>
                <c:formatCode>_("$"* #,##0.00_);_("$"* \(#,##0.00\);_("$"* "-"??_);_(@_)</c:formatCode>
                <c:ptCount val="5"/>
                <c:pt idx="0">
                  <c:v>2.2049108999999998</c:v>
                </c:pt>
                <c:pt idx="1">
                  <c:v>12.75130792</c:v>
                </c:pt>
                <c:pt idx="2">
                  <c:v>14.122283269999999</c:v>
                </c:pt>
                <c:pt idx="3">
                  <c:v>7.4456961900000005</c:v>
                </c:pt>
                <c:pt idx="4">
                  <c:v>15.113838339999999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56547455518027"/>
          <c:y val="0.37564291114867715"/>
          <c:w val="0.24232908210417364"/>
          <c:h val="0.3962165907426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2024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7015094571225369E-2"/>
          <c:y val="0.17454351507073582"/>
          <c:w val="0.34436172094719247"/>
          <c:h val="0.80932426011403746"/>
        </c:manualLayout>
      </c:layout>
      <c:doughnut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F3F-48C5-9426-867BD0F2C14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F3F-48C5-9426-867BD0F2C14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F3F-48C5-9426-867BD0F2C14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F3F-48C5-9426-867BD0F2C14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F3F-48C5-9426-867BD0F2C14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F3F-48C5-9426-867BD0F2C14D}"/>
                </c:ext>
              </c:extLst>
            </c:dLbl>
            <c:dLbl>
              <c:idx val="6"/>
              <c:layout>
                <c:manualLayout>
                  <c:x val="-0.15208591442265898"/>
                  <c:y val="3.00840017069032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F-48C5-9426-867BD0F2C14D}"/>
                </c:ext>
              </c:extLst>
            </c:dLbl>
            <c:dLbl>
              <c:idx val="7"/>
              <c:layout>
                <c:manualLayout>
                  <c:x val="-0.16147393383146513"/>
                  <c:y val="-0.116038292298055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3F-48C5-9426-867BD0F2C14D}"/>
                </c:ext>
              </c:extLst>
            </c:dLbl>
            <c:dLbl>
              <c:idx val="8"/>
              <c:layout>
                <c:manualLayout>
                  <c:x val="-0.13894268725033043"/>
                  <c:y val="-5.157257435469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3F-48C5-9426-867BD0F2C14D}"/>
                </c:ext>
              </c:extLst>
            </c:dLbl>
            <c:dLbl>
              <c:idx val="9"/>
              <c:layout>
                <c:manualLayout>
                  <c:x val="-0.1464531027773753"/>
                  <c:y val="-0.232076584596111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3F-48C5-9426-867BD0F2C14D}"/>
                </c:ext>
              </c:extLst>
            </c:dLbl>
            <c:dLbl>
              <c:idx val="10"/>
              <c:layout>
                <c:manualLayout>
                  <c:x val="-0.11265623290567335"/>
                  <c:y val="-0.116038292298055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3F-48C5-9426-867BD0F2C14D}"/>
                </c:ext>
              </c:extLst>
            </c:dLbl>
            <c:dLbl>
              <c:idx val="11"/>
              <c:layout>
                <c:manualLayout>
                  <c:x val="-6.0083324216359105E-2"/>
                  <c:y val="-0.150420008534516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3F-48C5-9426-867BD0F2C14D}"/>
                </c:ext>
              </c:extLst>
            </c:dLbl>
            <c:dLbl>
              <c:idx val="12"/>
              <c:layout>
                <c:manualLayout>
                  <c:x val="-1.6898434935851032E-2"/>
                  <c:y val="-0.180504010241419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3F-48C5-9426-867BD0F2C14D}"/>
                </c:ext>
              </c:extLst>
            </c:dLbl>
            <c:dLbl>
              <c:idx val="13"/>
              <c:layout>
                <c:manualLayout>
                  <c:x val="2.6286454344657074E-2"/>
                  <c:y val="-0.1590154375936318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3F-48C5-9426-867BD0F2C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ECONÓMICO'!$N$39:$N$52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Santa Ana</c:v>
                </c:pt>
                <c:pt idx="4">
                  <c:v>San Miguel</c:v>
                </c:pt>
                <c:pt idx="5">
                  <c:v>La Paz</c:v>
                </c:pt>
                <c:pt idx="6">
                  <c:v>Chalatenango</c:v>
                </c:pt>
                <c:pt idx="7">
                  <c:v>La Unión</c:v>
                </c:pt>
                <c:pt idx="8">
                  <c:v>Morazán</c:v>
                </c:pt>
                <c:pt idx="9">
                  <c:v>Ahuachapán</c:v>
                </c:pt>
                <c:pt idx="10">
                  <c:v>Usulután</c:v>
                </c:pt>
                <c:pt idx="11">
                  <c:v>Cuscatlán</c:v>
                </c:pt>
                <c:pt idx="12">
                  <c:v>Cabañas</c:v>
                </c:pt>
                <c:pt idx="13">
                  <c:v>San Vicente</c:v>
                </c:pt>
              </c:strCache>
            </c:strRef>
          </c:cat>
          <c:val>
            <c:numRef>
              <c:f>'FONDO DE DESARROLLO ECONÓMICO'!$O$39:$O$52</c:f>
              <c:numCache>
                <c:formatCode>_("$"* #,##0.00_);_("$"* \(#,##0.00\);_("$"* "-"??_);_(@_)</c:formatCode>
                <c:ptCount val="14"/>
                <c:pt idx="0">
                  <c:v>28.463848070000001</c:v>
                </c:pt>
                <c:pt idx="1">
                  <c:v>12.998129860000001</c:v>
                </c:pt>
                <c:pt idx="2">
                  <c:v>3.7541308400000002</c:v>
                </c:pt>
                <c:pt idx="3">
                  <c:v>2.4946245</c:v>
                </c:pt>
                <c:pt idx="4">
                  <c:v>2.0965194399999998</c:v>
                </c:pt>
                <c:pt idx="5">
                  <c:v>0.46032900999999998</c:v>
                </c:pt>
                <c:pt idx="6">
                  <c:v>0.42731680999999999</c:v>
                </c:pt>
                <c:pt idx="7">
                  <c:v>0.3647995</c:v>
                </c:pt>
                <c:pt idx="8">
                  <c:v>0.16854097000000001</c:v>
                </c:pt>
                <c:pt idx="9">
                  <c:v>0.14269355</c:v>
                </c:pt>
                <c:pt idx="10">
                  <c:v>0.11094863000000001</c:v>
                </c:pt>
                <c:pt idx="11">
                  <c:v>9.5049739999999994E-2</c:v>
                </c:pt>
                <c:pt idx="12">
                  <c:v>3.8969089999999998E-2</c:v>
                </c:pt>
                <c:pt idx="13">
                  <c:v>2.2136610000000001E-2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943167007837915"/>
          <c:y val="0.21644311702416505"/>
          <c:w val="0.13943647184946953"/>
          <c:h val="0.69943679635499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2024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7919164464724315E-2"/>
          <c:y val="0.17834867871519788"/>
          <c:w val="0.32230965323772831"/>
          <c:h val="0.78104156316628826"/>
        </c:manualLayout>
      </c:layout>
      <c:doughnut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dLbl>
              <c:idx val="4"/>
              <c:layout>
                <c:manualLayout>
                  <c:x val="5.4122754669223699E-3"/>
                  <c:y val="-0.167660000548373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81-4D32-B4F6-B15CFDCE0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Comercio</c:v>
                </c:pt>
                <c:pt idx="1">
                  <c:v>Servicios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20.344781279999996</c:v>
                </c:pt>
                <c:pt idx="1">
                  <c:v>18.21531624</c:v>
                </c:pt>
                <c:pt idx="2">
                  <c:v>5.2144617000000002</c:v>
                </c:pt>
                <c:pt idx="3">
                  <c:v>0.17195250000000001</c:v>
                </c:pt>
                <c:pt idx="4">
                  <c:v>6.0433000000000001E-2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804647941426394"/>
          <c:y val="0.29898160916541172"/>
          <c:w val="0.18326888085081539"/>
          <c:h val="0.39121262575622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5967136294370293"/>
          <c:y val="0.19353521396340295"/>
          <c:w val="0.34514695245066124"/>
          <c:h val="0.78849663211823895"/>
        </c:manualLayout>
      </c:layout>
      <c:doughnut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PISO'!$B$26:$B$30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PISO'!$C$26:$C$30</c:f>
              <c:numCache>
                <c:formatCode>_("$"* #,##0.00_);_("$"* \(#,##0.00\);_("$"* "-"??_);_(@_)</c:formatCode>
                <c:ptCount val="5"/>
                <c:pt idx="0">
                  <c:v>21.139110299999999</c:v>
                </c:pt>
                <c:pt idx="1">
                  <c:v>43.338858799999997</c:v>
                </c:pt>
                <c:pt idx="2">
                  <c:v>43.314425</c:v>
                </c:pt>
                <c:pt idx="3">
                  <c:v>31.444265300000001</c:v>
                </c:pt>
                <c:pt idx="4">
                  <c:v>4.1344481799999997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682035165568355"/>
          <c:y val="0.36720980091691696"/>
          <c:w val="0.24090723869354716"/>
          <c:h val="0.36599779113297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9396017879383997E-2"/>
          <c:y val="0.17233702281837751"/>
          <c:w val="0.33861251440477724"/>
          <c:h val="0.78728365888201923"/>
        </c:manualLayout>
      </c:layout>
      <c:doughnut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BF-4832-9509-FB22FAE432B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F-4832-9509-FB22FAE432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GARANTÍAS'!$B$24:$B$29</c:f>
              <c:strCache>
                <c:ptCount val="6"/>
                <c:pt idx="0">
                  <c:v>Cuenta Propia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'FONDO SALVADOREÑO DE GARANTÍAS'!$C$24:$C$29</c:f>
              <c:numCache>
                <c:formatCode>_("$"* #,##0.00_);_("$"* \(#,##0.00\);_("$"* "-"??_);_(@_)</c:formatCode>
                <c:ptCount val="6"/>
                <c:pt idx="0">
                  <c:v>5.7615373999999981</c:v>
                </c:pt>
                <c:pt idx="1">
                  <c:v>15.852259259999997</c:v>
                </c:pt>
                <c:pt idx="2">
                  <c:v>15.799552670000001</c:v>
                </c:pt>
                <c:pt idx="3">
                  <c:v>6.2435953899999994</c:v>
                </c:pt>
                <c:pt idx="4">
                  <c:v>0.35</c:v>
                </c:pt>
                <c:pt idx="5">
                  <c:v>44.00694472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2254944185126"/>
          <c:y val="0.3740679283996613"/>
          <c:w val="0.21936615678240251"/>
          <c:h val="0.30857011564677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2607351965451816E-2"/>
          <c:y val="0.19028485159251898"/>
          <c:w val="0.31861693768988114"/>
          <c:h val="0.76331491304422094"/>
        </c:manualLayout>
      </c:layout>
      <c:doughnutChart>
        <c:varyColors val="1"/>
        <c:ser>
          <c:idx val="0"/>
          <c:order val="0"/>
          <c:tx>
            <c:strRef>
              <c:f>'FONDO SALVADOREÑO DE GARANTÍAS'!$C$40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dLbl>
              <c:idx val="10"/>
              <c:layout>
                <c:manualLayout>
                  <c:x val="-6.6936223898201461E-2"/>
                  <c:y val="-0.107270308507717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8F-461E-920A-EE5EC63D3087}"/>
                </c:ext>
              </c:extLst>
            </c:dLbl>
            <c:dLbl>
              <c:idx val="11"/>
              <c:layout>
                <c:manualLayout>
                  <c:x val="-4.9321428135516862E-2"/>
                  <c:y val="-0.137918968081351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8F-461E-920A-EE5EC63D3087}"/>
                </c:ext>
              </c:extLst>
            </c:dLbl>
            <c:dLbl>
              <c:idx val="12"/>
              <c:layout>
                <c:manualLayout>
                  <c:x val="-2.1137754915221515E-2"/>
                  <c:y val="-0.160905462761576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8F-461E-920A-EE5EC63D30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Santa Ana</c:v>
                </c:pt>
                <c:pt idx="4">
                  <c:v>La Paz</c:v>
                </c:pt>
                <c:pt idx="5">
                  <c:v>San Miguel</c:v>
                </c:pt>
                <c:pt idx="6">
                  <c:v>Ahuachapán</c:v>
                </c:pt>
                <c:pt idx="7">
                  <c:v>Cuscatlán</c:v>
                </c:pt>
                <c:pt idx="8">
                  <c:v>Usulután</c:v>
                </c:pt>
                <c:pt idx="9">
                  <c:v>La Unión</c:v>
                </c:pt>
                <c:pt idx="10">
                  <c:v>Cabañas</c:v>
                </c:pt>
                <c:pt idx="11">
                  <c:v>Chalatenango</c:v>
                </c:pt>
                <c:pt idx="12">
                  <c:v>San Vicente</c:v>
                </c:pt>
                <c:pt idx="13">
                  <c:v>Morazán</c:v>
                </c:pt>
              </c:strCache>
            </c:strRef>
          </c:cat>
          <c:val>
            <c:numRef>
              <c:f>'FONDO SALVADOREÑO DE GARANTÍAS'!$C$41:$C$54</c:f>
              <c:numCache>
                <c:formatCode>_("$"* #,##0.00_);_("$"* \(#,##0.00\);_("$"* "-"??_);_(@_)</c:formatCode>
                <c:ptCount val="14"/>
                <c:pt idx="0">
                  <c:v>17.826180259999997</c:v>
                </c:pt>
                <c:pt idx="1">
                  <c:v>8.2716217799999985</c:v>
                </c:pt>
                <c:pt idx="2">
                  <c:v>3.1462425600000001</c:v>
                </c:pt>
                <c:pt idx="3">
                  <c:v>2.8156383100000006</c:v>
                </c:pt>
                <c:pt idx="4">
                  <c:v>2.1248545000000001</c:v>
                </c:pt>
                <c:pt idx="5">
                  <c:v>2.0771187800000002</c:v>
                </c:pt>
                <c:pt idx="6">
                  <c:v>1.57885929</c:v>
                </c:pt>
                <c:pt idx="7">
                  <c:v>1.1923420299999998</c:v>
                </c:pt>
                <c:pt idx="8">
                  <c:v>1.0452808200000001</c:v>
                </c:pt>
                <c:pt idx="9">
                  <c:v>0.92239917999999999</c:v>
                </c:pt>
                <c:pt idx="10">
                  <c:v>0.91948850000000004</c:v>
                </c:pt>
                <c:pt idx="11">
                  <c:v>0.71628519999999996</c:v>
                </c:pt>
                <c:pt idx="12">
                  <c:v>0.69961050000000002</c:v>
                </c:pt>
                <c:pt idx="13">
                  <c:v>0.67102300999999998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05962122711246"/>
          <c:y val="0.25053010763895306"/>
          <c:w val="0.11879723400548807"/>
          <c:h val="0.71941810680248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septiembre 2024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30470022058797"/>
          <c:y val="0.20500709370788112"/>
          <c:w val="0.30189763418499782"/>
          <c:h val="0.74148506774491019"/>
        </c:manualLayout>
      </c:layout>
      <c:doughnut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dLbl>
              <c:idx val="3"/>
              <c:layout>
                <c:manualLayout>
                  <c:x val="-3.7093535794218951E-2"/>
                  <c:y val="-0.11386448903208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02-47FC-8E79-6295DF990C62}"/>
                </c:ext>
              </c:extLst>
            </c:dLbl>
            <c:dLbl>
              <c:idx val="4"/>
              <c:layout>
                <c:manualLayout>
                  <c:x val="0"/>
                  <c:y val="-0.144918440586292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02-47FC-8E79-6295DF990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65.965817900000005</c:v>
                </c:pt>
                <c:pt idx="1">
                  <c:v>50.166725999999997</c:v>
                </c:pt>
                <c:pt idx="2">
                  <c:v>8.8410389299999999</c:v>
                </c:pt>
                <c:pt idx="3">
                  <c:v>0.81496195999999999</c:v>
                </c:pt>
                <c:pt idx="4">
                  <c:v>0.33890737999999998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832006556264365"/>
          <c:y val="0.30092111796836207"/>
          <c:w val="0.12891749184832346"/>
          <c:h val="0.31196995346797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69457050330882"/>
          <c:y val="0.20511785093822657"/>
          <c:w val="0.31636647207269653"/>
          <c:h val="0.75740425421575319"/>
        </c:manualLayout>
      </c:layout>
      <c:doughnut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B6-4D68-9293-A28F5C6CB7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GARANTÍAS'!$N$22:$N$26</c:f>
              <c:strCache>
                <c:ptCount val="5"/>
                <c:pt idx="0">
                  <c:v>Cuenta Propia / Autónoma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GARANTÍAS'!$O$22:$O$26</c:f>
              <c:numCache>
                <c:formatCode>_("$"* #,##0.00_);_("$"* \(#,##0.00\);_("$"* "-"??_);_(@_)</c:formatCode>
                <c:ptCount val="5"/>
                <c:pt idx="0">
                  <c:v>26.111997299999999</c:v>
                </c:pt>
                <c:pt idx="1">
                  <c:v>31.3664399</c:v>
                </c:pt>
                <c:pt idx="2">
                  <c:v>49.354637199999999</c:v>
                </c:pt>
                <c:pt idx="3">
                  <c:v>18.7676756</c:v>
                </c:pt>
                <c:pt idx="4">
                  <c:v>0.52670212000000005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674947065776998"/>
          <c:y val="0.40190287797904883"/>
          <c:w val="0.2282419382874766"/>
          <c:h val="0.29536821993937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104205673284043E-2"/>
          <c:y val="0.16671767721149733"/>
          <c:w val="0.32454554164463822"/>
          <c:h val="0.77786619605548413"/>
        </c:manualLayout>
      </c:layout>
      <c:doughnut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12-4F5B-B60C-997D4103385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12-4F5B-B60C-997D4103385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12-4F5B-B60C-997D4103385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812-4F5B-B60C-997D4103385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812-4F5B-B60C-997D4103385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12-4F5B-B60C-997D4103385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12-4F5B-B60C-997D4103385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12-4F5B-B60C-997D41033857}"/>
                </c:ext>
              </c:extLst>
            </c:dLbl>
            <c:dLbl>
              <c:idx val="8"/>
              <c:layout>
                <c:manualLayout>
                  <c:x val="-0.10516431924882629"/>
                  <c:y val="2.15559528036656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12-4F5B-B60C-997D41033857}"/>
                </c:ext>
              </c:extLst>
            </c:dLbl>
            <c:dLbl>
              <c:idx val="9"/>
              <c:layout>
                <c:manualLayout>
                  <c:x val="-0.10704225352112678"/>
                  <c:y val="-4.3111905607331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12-4F5B-B60C-997D41033857}"/>
                </c:ext>
              </c:extLst>
            </c:dLbl>
            <c:dLbl>
              <c:idx val="10"/>
              <c:layout>
                <c:manualLayout>
                  <c:x val="-8.6384976525821611E-2"/>
                  <c:y val="-0.103468573457595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812-4F5B-B60C-997D41033857}"/>
                </c:ext>
              </c:extLst>
            </c:dLbl>
            <c:dLbl>
              <c:idx val="11"/>
              <c:layout>
                <c:manualLayout>
                  <c:x val="-6.7605633802816922E-2"/>
                  <c:y val="-0.1508916696256596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12-4F5B-B60C-997D41033857}"/>
                </c:ext>
              </c:extLst>
            </c:dLbl>
            <c:dLbl>
              <c:idx val="12"/>
              <c:layout>
                <c:manualLayout>
                  <c:x val="-3.5680751173708954E-2"/>
                  <c:y val="-0.155202860186392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812-4F5B-B60C-997D41033857}"/>
                </c:ext>
              </c:extLst>
            </c:dLbl>
            <c:dLbl>
              <c:idx val="13"/>
              <c:layout>
                <c:manualLayout>
                  <c:x val="0"/>
                  <c:y val="-0.1681364318685922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812-4F5B-B60C-997D41033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GARANTÍAS'!$N$37:$N$50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Ahuachapán</c:v>
                </c:pt>
                <c:pt idx="8">
                  <c:v>La Unión</c:v>
                </c:pt>
                <c:pt idx="9">
                  <c:v>Cuscatlán</c:v>
                </c:pt>
                <c:pt idx="10">
                  <c:v>Chalatenango</c:v>
                </c:pt>
                <c:pt idx="11">
                  <c:v>Morazán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GARANTÍAS'!$O$37:$O$50</c:f>
              <c:numCache>
                <c:formatCode>_("$"* #,##0.00_);_("$"* \(#,##0.00\);_("$"* "-"??_);_(@_)</c:formatCode>
                <c:ptCount val="14"/>
                <c:pt idx="0">
                  <c:v>57.8</c:v>
                </c:pt>
                <c:pt idx="1">
                  <c:v>26.28</c:v>
                </c:pt>
                <c:pt idx="2">
                  <c:v>7.86</c:v>
                </c:pt>
                <c:pt idx="3">
                  <c:v>6.43</c:v>
                </c:pt>
                <c:pt idx="4">
                  <c:v>5.88</c:v>
                </c:pt>
                <c:pt idx="5">
                  <c:v>4.42</c:v>
                </c:pt>
                <c:pt idx="6">
                  <c:v>3.17</c:v>
                </c:pt>
                <c:pt idx="7">
                  <c:v>3.04</c:v>
                </c:pt>
                <c:pt idx="8">
                  <c:v>2.4900000000000002</c:v>
                </c:pt>
                <c:pt idx="9">
                  <c:v>2.29</c:v>
                </c:pt>
                <c:pt idx="10">
                  <c:v>1.73</c:v>
                </c:pt>
                <c:pt idx="11">
                  <c:v>1.63</c:v>
                </c:pt>
                <c:pt idx="12">
                  <c:v>1.62</c:v>
                </c:pt>
                <c:pt idx="13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02266981874757"/>
          <c:y val="0.26659943649775086"/>
          <c:w val="0.13718265498502827"/>
          <c:h val="0.70162996949578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2024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6707222868171792"/>
          <c:y val="0.1790456703828677"/>
          <c:w val="0.35289634797648151"/>
          <c:h val="0.7493306181054572"/>
        </c:manualLayout>
      </c:layout>
      <c:doughnut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DE-412A-B2AA-A095342D4CC3}"/>
              </c:ext>
            </c:extLst>
          </c:dPt>
          <c:dLbls>
            <c:dLbl>
              <c:idx val="8"/>
              <c:layout>
                <c:manualLayout>
                  <c:x val="-1.1120673463314874E-2"/>
                  <c:y val="-3.33654435589806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0C-4A79-98B5-08A9C5C5E66D}"/>
                </c:ext>
              </c:extLst>
            </c:dLbl>
            <c:dLbl>
              <c:idx val="9"/>
              <c:layout>
                <c:manualLayout>
                  <c:x val="-9.2672278860957327E-3"/>
                  <c:y val="-3.7072715065534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0C-4A79-98B5-08A9C5C5E66D}"/>
                </c:ext>
              </c:extLst>
            </c:dLbl>
            <c:dLbl>
              <c:idx val="10"/>
              <c:layout>
                <c:manualLayout>
                  <c:x val="-5.5603367316574195E-3"/>
                  <c:y val="-6.67308871179613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0C-4A79-98B5-08A9C5C5E66D}"/>
                </c:ext>
              </c:extLst>
            </c:dLbl>
            <c:dLbl>
              <c:idx val="11"/>
              <c:layout>
                <c:manualLayout>
                  <c:x val="-1.4827564617753119E-2"/>
                  <c:y val="-0.14458358875558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0C-4A79-98B5-08A9C5C5E66D}"/>
                </c:ext>
              </c:extLst>
            </c:dLbl>
            <c:dLbl>
              <c:idx val="12"/>
              <c:layout>
                <c:manualLayout>
                  <c:x val="5.5603367316573518E-3"/>
                  <c:y val="-0.166827217794903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0C-4A79-98B5-08A9C5C5E66D}"/>
                </c:ext>
              </c:extLst>
            </c:dLbl>
            <c:dLbl>
              <c:idx val="13"/>
              <c:layout>
                <c:manualLayout>
                  <c:x val="2.9644828115435094E-2"/>
                  <c:y val="-0.119546781208799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2DE-412A-B2AA-A095342D4C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 Miguel</c:v>
                </c:pt>
                <c:pt idx="3">
                  <c:v>La Paz</c:v>
                </c:pt>
                <c:pt idx="4">
                  <c:v>Sonsonate</c:v>
                </c:pt>
                <c:pt idx="5">
                  <c:v>Usulután</c:v>
                </c:pt>
                <c:pt idx="6">
                  <c:v>Santa Ana</c:v>
                </c:pt>
                <c:pt idx="7">
                  <c:v>Ahuachapán</c:v>
                </c:pt>
                <c:pt idx="8">
                  <c:v>San Vicente</c:v>
                </c:pt>
                <c:pt idx="9">
                  <c:v>La Unión</c:v>
                </c:pt>
                <c:pt idx="10">
                  <c:v>Chalatenango</c:v>
                </c:pt>
                <c:pt idx="11">
                  <c:v>Morazán</c:v>
                </c:pt>
                <c:pt idx="12">
                  <c:v>Cuscatlán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PISO'!$C$41:$C$54</c:f>
              <c:numCache>
                <c:formatCode>_("$"* #,##0.00_);_("$"* \(#,##0.00\);_("$"* "-"??_);_(@_)</c:formatCode>
                <c:ptCount val="14"/>
                <c:pt idx="0">
                  <c:v>41.91</c:v>
                </c:pt>
                <c:pt idx="1">
                  <c:v>40.76</c:v>
                </c:pt>
                <c:pt idx="2">
                  <c:v>11.48</c:v>
                </c:pt>
                <c:pt idx="3">
                  <c:v>9.49</c:v>
                </c:pt>
                <c:pt idx="4">
                  <c:v>8.18</c:v>
                </c:pt>
                <c:pt idx="5">
                  <c:v>6.69</c:v>
                </c:pt>
                <c:pt idx="6">
                  <c:v>6.22</c:v>
                </c:pt>
                <c:pt idx="7">
                  <c:v>4.47</c:v>
                </c:pt>
                <c:pt idx="8">
                  <c:v>4.1399999999999997</c:v>
                </c:pt>
                <c:pt idx="9">
                  <c:v>3.97</c:v>
                </c:pt>
                <c:pt idx="10">
                  <c:v>2.12</c:v>
                </c:pt>
                <c:pt idx="11">
                  <c:v>1.84</c:v>
                </c:pt>
                <c:pt idx="12">
                  <c:v>1.54</c:v>
                </c:pt>
                <c:pt idx="13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717025415408961"/>
          <c:y val="0.19801004174329334"/>
          <c:w val="0.13753625376211406"/>
          <c:h val="0.74273133037771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 2024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7853586873622274E-2"/>
          <c:y val="0.13042255592754984"/>
          <c:w val="0.34507836569136485"/>
          <c:h val="0.83773831369857255"/>
        </c:manualLayout>
      </c:layout>
      <c:doughnut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PISO'!$L$6:$L$13</c:f>
              <c:strCache>
                <c:ptCount val="8"/>
                <c:pt idx="0">
                  <c:v>Servicio</c:v>
                </c:pt>
                <c:pt idx="1">
                  <c:v>Comercio</c:v>
                </c:pt>
                <c:pt idx="2">
                  <c:v>Construcción</c:v>
                </c:pt>
                <c:pt idx="3">
                  <c:v>Vivienda</c:v>
                </c:pt>
                <c:pt idx="4">
                  <c:v>Agropecuario</c:v>
                </c:pt>
                <c:pt idx="5">
                  <c:v>Energía</c:v>
                </c:pt>
                <c:pt idx="6">
                  <c:v>Industria</c:v>
                </c:pt>
                <c:pt idx="7">
                  <c:v>Otras Actividades</c:v>
                </c:pt>
              </c:strCache>
            </c:strRef>
          </c:cat>
          <c:val>
            <c:numRef>
              <c:f>'BANDESAL 2DO. PISO'!$M$6:$M$13</c:f>
              <c:numCache>
                <c:formatCode>_("$"* #,##0.00_);_("$"* \(#,##0.00\);_("$"* "-"??_);_(@_)</c:formatCode>
                <c:ptCount val="8"/>
                <c:pt idx="0">
                  <c:v>183.88534100000001</c:v>
                </c:pt>
                <c:pt idx="1">
                  <c:v>95.850801399999995</c:v>
                </c:pt>
                <c:pt idx="2">
                  <c:v>59.760040699999998</c:v>
                </c:pt>
                <c:pt idx="3">
                  <c:v>35.229789799999999</c:v>
                </c:pt>
                <c:pt idx="4">
                  <c:v>30.614990500000001</c:v>
                </c:pt>
                <c:pt idx="5">
                  <c:v>26.320964499999999</c:v>
                </c:pt>
                <c:pt idx="6">
                  <c:v>15.4331446</c:v>
                </c:pt>
                <c:pt idx="7">
                  <c:v>0.20200771000000001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822374177008413"/>
          <c:y val="0.21885812542899968"/>
          <c:w val="0.28575668182322284"/>
          <c:h val="0.61490813648293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septiembre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2024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2304279794275362E-2"/>
          <c:y val="0.15680439854152647"/>
          <c:w val="0.3477361158735226"/>
          <c:h val="0.79621139079829917"/>
        </c:manualLayout>
      </c:layout>
      <c:doughnut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PISO'!$L$24:$L$28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PISO'!$M$24:$M$28</c:f>
              <c:numCache>
                <c:formatCode>_("$"* #,##0.00_);_("$"* \(#,##0.00\);_("$"* "-"??_);_(@_)</c:formatCode>
                <c:ptCount val="5"/>
                <c:pt idx="0">
                  <c:v>53.560640999999997</c:v>
                </c:pt>
                <c:pt idx="1">
                  <c:v>82.932818600000004</c:v>
                </c:pt>
                <c:pt idx="2">
                  <c:v>128.55678599999999</c:v>
                </c:pt>
                <c:pt idx="3">
                  <c:v>121.902906</c:v>
                </c:pt>
                <c:pt idx="4">
                  <c:v>60.343928300000002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236038182664594"/>
          <c:y val="0.29234506196266347"/>
          <c:w val="0.21914815985557792"/>
          <c:h val="0.35187897336205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3578003688"/>
          <c:y val="6.35280635220608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658139286447377"/>
          <c:y val="0.20550063075558042"/>
          <c:w val="0.38505626907586271"/>
          <c:h val="0.7078162285648486"/>
        </c:manualLayout>
      </c:layout>
      <c:doughnut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Lbls>
            <c:dLbl>
              <c:idx val="10"/>
              <c:layout>
                <c:manualLayout>
                  <c:x val="-4.365336876398096E-2"/>
                  <c:y val="-0.10092360996600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4F-4148-974A-0E73543B63D9}"/>
                </c:ext>
              </c:extLst>
            </c:dLbl>
            <c:dLbl>
              <c:idx val="11"/>
              <c:layout>
                <c:manualLayout>
                  <c:x val="-2.3645574747156371E-2"/>
                  <c:y val="-0.11984678683463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4F-4148-974A-0E73543B63D9}"/>
                </c:ext>
              </c:extLst>
            </c:dLbl>
            <c:dLbl>
              <c:idx val="12"/>
              <c:layout>
                <c:manualLayout>
                  <c:x val="-3.637780730331744E-3"/>
                  <c:y val="-0.126154512457509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4F-4148-974A-0E73543B63D9}"/>
                </c:ext>
              </c:extLst>
            </c:dLbl>
            <c:dLbl>
              <c:idx val="13"/>
              <c:layout>
                <c:manualLayout>
                  <c:x val="3.274002657298563E-2"/>
                  <c:y val="-0.116692924023196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34F-4148-974A-0E73543B6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PISO'!$L$40:$L$53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San Vicente</c:v>
                </c:pt>
                <c:pt idx="7">
                  <c:v>Usulután</c:v>
                </c:pt>
                <c:pt idx="8">
                  <c:v>Ahuachapán</c:v>
                </c:pt>
                <c:pt idx="9">
                  <c:v>La Unión</c:v>
                </c:pt>
                <c:pt idx="10">
                  <c:v>Chalatenango</c:v>
                </c:pt>
                <c:pt idx="11">
                  <c:v>Morazán</c:v>
                </c:pt>
                <c:pt idx="12">
                  <c:v>Cuscatlán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PISO'!$M$40:$M$53</c:f>
              <c:numCache>
                <c:formatCode>_("$"* #,##0.00_);_("$"* \(#,##0.00\);_("$"* "-"??_);_(@_)</c:formatCode>
                <c:ptCount val="14"/>
                <c:pt idx="0">
                  <c:v>174.94026600000001</c:v>
                </c:pt>
                <c:pt idx="1">
                  <c:v>100.711333</c:v>
                </c:pt>
                <c:pt idx="2">
                  <c:v>30.5074924</c:v>
                </c:pt>
                <c:pt idx="3">
                  <c:v>26.934663499999999</c:v>
                </c:pt>
                <c:pt idx="4">
                  <c:v>20.2508725</c:v>
                </c:pt>
                <c:pt idx="5">
                  <c:v>19.803999399999999</c:v>
                </c:pt>
                <c:pt idx="6">
                  <c:v>15.087382</c:v>
                </c:pt>
                <c:pt idx="7">
                  <c:v>14.829652100000001</c:v>
                </c:pt>
                <c:pt idx="8">
                  <c:v>11.0007106</c:v>
                </c:pt>
                <c:pt idx="9">
                  <c:v>10.1094805</c:v>
                </c:pt>
                <c:pt idx="10">
                  <c:v>9.9495627199999994</c:v>
                </c:pt>
                <c:pt idx="11">
                  <c:v>5.4203546200000003</c:v>
                </c:pt>
                <c:pt idx="12">
                  <c:v>4.9996913999999997</c:v>
                </c:pt>
                <c:pt idx="13">
                  <c:v>2.7516199499999998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919641280447249"/>
          <c:y val="0.19407723361795071"/>
          <c:w val="0.13497353844533105"/>
          <c:h val="0.70745431081761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 2024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416646301071848E-2"/>
          <c:y val="0.20418883457716144"/>
          <c:w val="0.30845368441629539"/>
          <c:h val="0.75576662869680145"/>
        </c:manualLayout>
      </c:layout>
      <c:doughnut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AF-454A-A7AB-8BC37507125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370-4CF4-938C-06FC98A80B1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370-4CF4-938C-06FC98A80B1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370-4CF4-938C-06FC98A80B1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370-4CF4-938C-06FC98A80B1D}"/>
                </c:ext>
              </c:extLst>
            </c:dLbl>
            <c:dLbl>
              <c:idx val="4"/>
              <c:layout>
                <c:manualLayout>
                  <c:x val="-6.0127033152572514E-2"/>
                  <c:y val="-0.1448611617581741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0-4CF4-938C-06FC98A80B1D}"/>
                </c:ext>
              </c:extLst>
            </c:dLbl>
            <c:dLbl>
              <c:idx val="5"/>
              <c:layout>
                <c:manualLayout>
                  <c:x val="-3.5700425934339919E-2"/>
                  <c:y val="-0.16680982263062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AF-454A-A7AB-8BC375071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Construcción</c:v>
                </c:pt>
                <c:pt idx="1">
                  <c:v>Comercio</c:v>
                </c:pt>
                <c:pt idx="2">
                  <c:v>Energía</c:v>
                </c:pt>
                <c:pt idx="3">
                  <c:v>Industria Manufacturera</c:v>
                </c:pt>
                <c:pt idx="4">
                  <c:v>Servicios</c:v>
                </c:pt>
                <c:pt idx="5">
                  <c:v>Agropecuario</c:v>
                </c:pt>
              </c:strCache>
            </c:strRef>
          </c:cat>
          <c:val>
            <c:numRef>
              <c:f>'CRÉDITO DIRECTO'!$C$7:$C$12</c:f>
              <c:numCache>
                <c:formatCode>_("$"* #,##0.00_);_("$"* \(#,##0.00\);_("$"* "-"??_);_(@_)</c:formatCode>
                <c:ptCount val="6"/>
                <c:pt idx="0">
                  <c:v>25.552616</c:v>
                </c:pt>
                <c:pt idx="1">
                  <c:v>15.440425250000001</c:v>
                </c:pt>
                <c:pt idx="2">
                  <c:v>12.16</c:v>
                </c:pt>
                <c:pt idx="3">
                  <c:v>4.509379</c:v>
                </c:pt>
                <c:pt idx="4">
                  <c:v>4.3670370199999997</c:v>
                </c:pt>
                <c:pt idx="5">
                  <c:v>0.46632499999999999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946474364712171"/>
          <c:y val="0.303857952414612"/>
          <c:w val="0.43957492081325955"/>
          <c:h val="0.47586614173228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septiembre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2024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5302273503900651E-2"/>
          <c:y val="0.1977608983908197"/>
          <c:w val="0.32558188955942918"/>
          <c:h val="0.75188127631324619"/>
        </c:manualLayout>
      </c:layout>
      <c:doughnut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78-4233-9040-C422CD3BCA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DIRECTO'!$C$24:$C$28</c:f>
              <c:numCache>
                <c:formatCode>_("$"* #,##0.00_);_("$"* \(#,##0.00\);_("$"* "-"??_);_(@_)</c:formatCode>
                <c:ptCount val="5"/>
                <c:pt idx="0">
                  <c:v>4.26</c:v>
                </c:pt>
                <c:pt idx="1">
                  <c:v>36.25363625</c:v>
                </c:pt>
                <c:pt idx="2">
                  <c:v>8.5502950000000002</c:v>
                </c:pt>
                <c:pt idx="3">
                  <c:v>3.20573</c:v>
                </c:pt>
                <c:pt idx="4">
                  <c:v>10.226121019999999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137532808398951"/>
          <c:y val="0.37992240100422231"/>
          <c:w val="0.14524860448781929"/>
          <c:h val="0.2995099525602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septiembre 2024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3852669385855848E-2"/>
          <c:y val="0.18517583004531435"/>
          <c:w val="0.32781150372031748"/>
          <c:h val="0.80829561890542623"/>
        </c:manualLayout>
      </c:layout>
      <c:doughnutChart>
        <c:varyColors val="1"/>
        <c:ser>
          <c:idx val="0"/>
          <c:order val="0"/>
          <c:tx>
            <c:strRef>
              <c:f>'CRÉDITO DIRECTO'!$C$40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00-4DF7-81F6-828B10BC8F1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69-46AE-B7B2-1C06AAAD351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FF-419F-B6B1-060AE9161412}"/>
              </c:ext>
            </c:extLst>
          </c:dPt>
          <c:dLbls>
            <c:dLbl>
              <c:idx val="3"/>
              <c:layout>
                <c:manualLayout>
                  <c:x val="2.2535211267605635E-2"/>
                  <c:y val="-8.819404634631856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00-4DF7-81F6-828B10BC8F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DIRECTO'!$B$41:$B$46</c:f>
              <c:strCache>
                <c:ptCount val="6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Usulután</c:v>
                </c:pt>
              </c:strCache>
            </c:strRef>
          </c:cat>
          <c:val>
            <c:numRef>
              <c:f>'CRÉDITO DIRECTO'!$C$41:$C$46</c:f>
              <c:numCache>
                <c:formatCode>_("$"* #,##0.00_);_("$"* \(#,##0.00\);_("$"* "-"??_);_(@_)</c:formatCode>
                <c:ptCount val="6"/>
                <c:pt idx="0">
                  <c:v>49.693727269999997</c:v>
                </c:pt>
                <c:pt idx="1">
                  <c:v>8.6257300000000008</c:v>
                </c:pt>
                <c:pt idx="2">
                  <c:v>3.21</c:v>
                </c:pt>
                <c:pt idx="3">
                  <c:v>0.5</c:v>
                </c:pt>
                <c:pt idx="4">
                  <c:v>0.3</c:v>
                </c:pt>
                <c:pt idx="5">
                  <c:v>0.166325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663195939889881"/>
          <c:y val="0.23273142644626998"/>
          <c:w val="0.21580969280248419"/>
          <c:h val="0.65071900615282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38099</xdr:rowOff>
    </xdr:from>
    <xdr:to>
      <xdr:col>10</xdr:col>
      <xdr:colOff>47625</xdr:colOff>
      <xdr:row>16</xdr:row>
      <xdr:rowOff>172356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713014</xdr:colOff>
      <xdr:row>19</xdr:row>
      <xdr:rowOff>5896</xdr:rowOff>
    </xdr:from>
    <xdr:to>
      <xdr:col>10</xdr:col>
      <xdr:colOff>72571</xdr:colOff>
      <xdr:row>35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679286</xdr:colOff>
      <xdr:row>38</xdr:row>
      <xdr:rowOff>101311</xdr:rowOff>
    </xdr:from>
    <xdr:to>
      <xdr:col>10</xdr:col>
      <xdr:colOff>92364</xdr:colOff>
      <xdr:row>56</xdr:row>
      <xdr:rowOff>59911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558800</xdr:colOff>
      <xdr:row>1</xdr:row>
      <xdr:rowOff>47625</xdr:rowOff>
    </xdr:from>
    <xdr:to>
      <xdr:col>19</xdr:col>
      <xdr:colOff>644525</xdr:colOff>
      <xdr:row>16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19</xdr:row>
      <xdr:rowOff>116114</xdr:rowOff>
    </xdr:from>
    <xdr:to>
      <xdr:col>19</xdr:col>
      <xdr:colOff>713921</xdr:colOff>
      <xdr:row>35</xdr:row>
      <xdr:rowOff>72572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586345</xdr:colOff>
      <xdr:row>38</xdr:row>
      <xdr:rowOff>149513</xdr:rowOff>
    </xdr:from>
    <xdr:to>
      <xdr:col>20</xdr:col>
      <xdr:colOff>129599</xdr:colOff>
      <xdr:row>59</xdr:row>
      <xdr:rowOff>137721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419554</xdr:colOff>
      <xdr:row>17</xdr:row>
      <xdr:rowOff>160564</xdr:rowOff>
    </xdr:from>
    <xdr:to>
      <xdr:col>11</xdr:col>
      <xdr:colOff>295729</xdr:colOff>
      <xdr:row>33</xdr:row>
      <xdr:rowOff>151039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445366</xdr:colOff>
      <xdr:row>35</xdr:row>
      <xdr:rowOff>38678</xdr:rowOff>
    </xdr:from>
    <xdr:to>
      <xdr:col>11</xdr:col>
      <xdr:colOff>321541</xdr:colOff>
      <xdr:row>50</xdr:row>
      <xdr:rowOff>32616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552450</xdr:colOff>
      <xdr:row>1</xdr:row>
      <xdr:rowOff>161925</xdr:rowOff>
    </xdr:from>
    <xdr:to>
      <xdr:col>21</xdr:col>
      <xdr:colOff>552450</xdr:colOff>
      <xdr:row>16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276225</xdr:colOff>
      <xdr:row>18</xdr:row>
      <xdr:rowOff>171449</xdr:rowOff>
    </xdr:from>
    <xdr:to>
      <xdr:col>21</xdr:col>
      <xdr:colOff>258084</xdr:colOff>
      <xdr:row>35</xdr:row>
      <xdr:rowOff>161924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37</xdr:row>
      <xdr:rowOff>133350</xdr:rowOff>
    </xdr:from>
    <xdr:to>
      <xdr:col>20</xdr:col>
      <xdr:colOff>752475</xdr:colOff>
      <xdr:row>53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3</xdr:row>
      <xdr:rowOff>196850</xdr:rowOff>
    </xdr:from>
    <xdr:to>
      <xdr:col>11</xdr:col>
      <xdr:colOff>288925</xdr:colOff>
      <xdr:row>19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344714</xdr:colOff>
      <xdr:row>19</xdr:row>
      <xdr:rowOff>119743</xdr:rowOff>
    </xdr:from>
    <xdr:to>
      <xdr:col>11</xdr:col>
      <xdr:colOff>220889</xdr:colOff>
      <xdr:row>34</xdr:row>
      <xdr:rowOff>112486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374650</xdr:colOff>
      <xdr:row>39</xdr:row>
      <xdr:rowOff>184150</xdr:rowOff>
    </xdr:from>
    <xdr:to>
      <xdr:col>11</xdr:col>
      <xdr:colOff>250825</xdr:colOff>
      <xdr:row>55</xdr:row>
      <xdr:rowOff>53975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404091</xdr:colOff>
      <xdr:row>2</xdr:row>
      <xdr:rowOff>87746</xdr:rowOff>
    </xdr:from>
    <xdr:to>
      <xdr:col>21</xdr:col>
      <xdr:colOff>661266</xdr:colOff>
      <xdr:row>17</xdr:row>
      <xdr:rowOff>108816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479631</xdr:colOff>
      <xdr:row>18</xdr:row>
      <xdr:rowOff>95911</xdr:rowOff>
    </xdr:from>
    <xdr:to>
      <xdr:col>21</xdr:col>
      <xdr:colOff>736806</xdr:colOff>
      <xdr:row>33</xdr:row>
      <xdr:rowOff>117435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459221</xdr:colOff>
      <xdr:row>37</xdr:row>
      <xdr:rowOff>170872</xdr:rowOff>
    </xdr:from>
    <xdr:to>
      <xdr:col>21</xdr:col>
      <xdr:colOff>716396</xdr:colOff>
      <xdr:row>53</xdr:row>
      <xdr:rowOff>68406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424294</xdr:colOff>
      <xdr:row>0</xdr:row>
      <xdr:rowOff>115456</xdr:rowOff>
    </xdr:from>
    <xdr:to>
      <xdr:col>11</xdr:col>
      <xdr:colOff>577272</xdr:colOff>
      <xdr:row>15</xdr:row>
      <xdr:rowOff>174049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417079</xdr:colOff>
      <xdr:row>18</xdr:row>
      <xdr:rowOff>161637</xdr:rowOff>
    </xdr:from>
    <xdr:to>
      <xdr:col>12</xdr:col>
      <xdr:colOff>80817</xdr:colOff>
      <xdr:row>34</xdr:row>
      <xdr:rowOff>43008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357909</xdr:colOff>
      <xdr:row>36</xdr:row>
      <xdr:rowOff>173181</xdr:rowOff>
    </xdr:from>
    <xdr:to>
      <xdr:col>11</xdr:col>
      <xdr:colOff>681182</xdr:colOff>
      <xdr:row>54</xdr:row>
      <xdr:rowOff>11546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0</xdr:row>
      <xdr:rowOff>65809</xdr:rowOff>
    </xdr:from>
    <xdr:to>
      <xdr:col>22</xdr:col>
      <xdr:colOff>436707</xdr:colOff>
      <xdr:row>19</xdr:row>
      <xdr:rowOff>88900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80818</xdr:rowOff>
    </xdr:from>
    <xdr:to>
      <xdr:col>22</xdr:col>
      <xdr:colOff>219363</xdr:colOff>
      <xdr:row>35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520700</xdr:colOff>
      <xdr:row>38</xdr:row>
      <xdr:rowOff>4040</xdr:rowOff>
    </xdr:from>
    <xdr:to>
      <xdr:col>22</xdr:col>
      <xdr:colOff>15875</xdr:colOff>
      <xdr:row>53</xdr:row>
      <xdr:rowOff>92362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3" totalsRowShown="0" headerRowDxfId="97">
  <autoFilter ref="B5:D13" xr:uid="{00000000-0009-0000-0100-00000A000000}"/>
  <tableColumns count="3">
    <tableColumn id="1" xr3:uid="{00000000-0010-0000-0000-000001000000}" name="Sector Económico" dataDxfId="96"/>
    <tableColumn id="2" xr3:uid="{00000000-0010-0000-0000-000002000000}" name="Monto" dataDxfId="95" dataCellStyle="Moneda"/>
    <tableColumn id="3" xr3:uid="{00000000-0010-0000-0000-000003000000}" name="Créditos" dataDxfId="94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2617" displayName="Tabla2617" ref="N6:P12" totalsRowShown="0" headerRowDxfId="59">
  <autoFilter ref="N6:P12" xr:uid="{00000000-0009-0000-0100-000010000000}"/>
  <tableColumns count="3">
    <tableColumn id="1" xr3:uid="{00000000-0010-0000-0F00-000001000000}" name="Sector Económico" dataDxfId="58"/>
    <tableColumn id="2" xr3:uid="{00000000-0010-0000-0F00-000002000000}" name="Saldo" dataDxfId="57" dataCellStyle="Moneda"/>
    <tableColumn id="3" xr3:uid="{00000000-0010-0000-0F00-000003000000}" name="Créditos" dataDxfId="56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3718" displayName="Tabla3718" ref="N24:P29" totalsRowShown="0" headerRowDxfId="55">
  <autoFilter ref="N24:P29" xr:uid="{00000000-0009-0000-0100-000011000000}"/>
  <tableColumns count="3">
    <tableColumn id="1" xr3:uid="{00000000-0010-0000-1000-000001000000}" name="Tamaño de Empresa" dataDxfId="54"/>
    <tableColumn id="2" xr3:uid="{00000000-0010-0000-1000-000002000000}" name="Saldo" dataDxfId="53" dataCellStyle="Moneda"/>
    <tableColumn id="3" xr3:uid="{00000000-0010-0000-1000-000003000000}" name="Créditos" dataDxfId="52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819" displayName="Tabla4819" ref="N40:P53" totalsRowShown="0" headerRowDxfId="51">
  <autoFilter ref="N40:P53" xr:uid="{00000000-0009-0000-0100-000012000000}"/>
  <tableColumns count="3">
    <tableColumn id="1" xr3:uid="{00000000-0010-0000-1100-000001000000}" name="Departamento" dataDxfId="50"/>
    <tableColumn id="2" xr3:uid="{00000000-0010-0000-1100-000002000000}" name="Saldo" dataDxfId="49" dataCellStyle="Moneda"/>
    <tableColumn id="3" xr3:uid="{00000000-0010-0000-1100-000003000000}" name="Créditos" dataDxfId="48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3" totalsRowShown="0" headerRowDxfId="47">
  <autoFilter ref="B6:D13" xr:uid="{00000000-0009-0000-0100-000002000000}"/>
  <tableColumns count="3">
    <tableColumn id="1" xr3:uid="{00000000-0010-0000-0600-000001000000}" name="Sector Económico" dataDxfId="46"/>
    <tableColumn id="2" xr3:uid="{00000000-0010-0000-0600-000002000000}" name="Monto" dataDxfId="45" dataCellStyle="Moneda"/>
    <tableColumn id="3" xr3:uid="{00000000-0010-0000-0600-000003000000}" name="Créditos" dataDxfId="44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3:D28" totalsRowShown="0" headerRowDxfId="43">
  <autoFilter ref="B23:D28" xr:uid="{00000000-0009-0000-0100-000003000000}"/>
  <tableColumns count="3">
    <tableColumn id="1" xr3:uid="{00000000-0010-0000-0700-000001000000}" name="Tamaño de Empresa" dataDxfId="42"/>
    <tableColumn id="2" xr3:uid="{00000000-0010-0000-0700-000002000000}" name="Monto" dataDxfId="41" dataCellStyle="Moneda"/>
    <tableColumn id="3" xr3:uid="{00000000-0010-0000-0700-000003000000}" name="Créditos" dataDxfId="40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40:D47" totalsRowShown="0" headerRowDxfId="39">
  <autoFilter ref="B40:D47" xr:uid="{00000000-0009-0000-0100-000004000000}"/>
  <tableColumns count="3">
    <tableColumn id="1" xr3:uid="{00000000-0010-0000-0800-000001000000}" name="Departamento" dataDxfId="38"/>
    <tableColumn id="2" xr3:uid="{00000000-0010-0000-0800-000002000000}" name="Monto" dataDxfId="37" dataCellStyle="Moneda"/>
    <tableColumn id="3" xr3:uid="{00000000-0010-0000-0800-000003000000}" name="Créditos" dataDxfId="36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26" displayName="Tabla26" ref="N6:P15" totalsRowShown="0" headerRowDxfId="35">
  <autoFilter ref="N6:P15" xr:uid="{00000000-0009-0000-0100-000005000000}"/>
  <tableColumns count="3">
    <tableColumn id="1" xr3:uid="{00000000-0010-0000-0900-000001000000}" name="Sector Económico" dataDxfId="34"/>
    <tableColumn id="2" xr3:uid="{00000000-0010-0000-0900-000002000000}" name="Saldo" dataDxfId="33" dataCellStyle="Moneda"/>
    <tableColumn id="3" xr3:uid="{00000000-0010-0000-0900-000003000000}" name="Créditos" dataDxfId="32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37" displayName="Tabla37" ref="N22:P27" totalsRowShown="0" headerRowDxfId="31">
  <autoFilter ref="N22:P27" xr:uid="{00000000-0009-0000-0100-000006000000}"/>
  <tableColumns count="3">
    <tableColumn id="1" xr3:uid="{00000000-0010-0000-0A00-000001000000}" name="Tamaño de Empresa" dataDxfId="30"/>
    <tableColumn id="2" xr3:uid="{00000000-0010-0000-0A00-000002000000}" name="Saldo" dataDxfId="29" dataCellStyle="Moneda"/>
    <tableColumn id="3" xr3:uid="{00000000-0010-0000-0A00-000003000000}" name="Créditos" dataDxfId="28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48" displayName="Tabla48" ref="N38:P52" totalsRowShown="0" headerRowDxfId="27">
  <autoFilter ref="N38:P52" xr:uid="{00000000-0009-0000-0100-000007000000}"/>
  <tableColumns count="3">
    <tableColumn id="1" xr3:uid="{00000000-0010-0000-0B00-000001000000}" name="Departamento" dataDxfId="26"/>
    <tableColumn id="2" xr3:uid="{00000000-0010-0000-0B00-000002000000}" name="Saldo" dataDxfId="25" dataCellStyle="Moneda"/>
    <tableColumn id="3" xr3:uid="{00000000-0010-0000-0B00-000003000000}" name="Créditos" dataDxfId="24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2" totalsRowShown="0" headerRowDxfId="23">
  <autoFilter ref="B6:D12" xr:uid="{00000000-0009-0000-0100-000013000000}"/>
  <tableColumns count="3">
    <tableColumn id="1" xr3:uid="{00000000-0010-0000-1200-000001000000}" name="Sector Económico" dataDxfId="22"/>
    <tableColumn id="2" xr3:uid="{00000000-0010-0000-1200-000002000000}" name="Monto" dataDxfId="21" dataCellStyle="Moneda"/>
    <tableColumn id="3" xr3:uid="{00000000-0010-0000-1200-000003000000}" name="Créditos" dataDxfId="2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5:D30" totalsRowShown="0">
  <autoFilter ref="B25:D30" xr:uid="{00000000-0009-0000-0100-00000B000000}"/>
  <tableColumns count="3">
    <tableColumn id="1" xr3:uid="{00000000-0010-0000-0100-000001000000}" name="Tamaño de Empresa" dataDxfId="93"/>
    <tableColumn id="2" xr3:uid="{00000000-0010-0000-0100-000002000000}" name="Monto" dataDxfId="92" dataCellStyle="Moneda"/>
    <tableColumn id="3" xr3:uid="{00000000-0010-0000-0100-000003000000}" name="Créditos" dataDxfId="91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8" totalsRowShown="0" headerRowDxfId="19">
  <autoFilter ref="B23:D28" xr:uid="{00000000-0009-0000-0100-000014000000}"/>
  <tableColumns count="3">
    <tableColumn id="1" xr3:uid="{00000000-0010-0000-1300-000001000000}" name="Tamaño de Empresa" dataDxfId="18"/>
    <tableColumn id="2" xr3:uid="{00000000-0010-0000-1300-000002000000}" name="Monto" dataDxfId="17" dataCellStyle="Moneda"/>
    <tableColumn id="3" xr3:uid="{00000000-0010-0000-1300-000003000000}" name="Créditos" dataDxfId="16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40:D54" totalsRowShown="0" headerRowDxfId="15">
  <autoFilter ref="B40:D54" xr:uid="{00000000-0009-0000-0100-000015000000}"/>
  <tableColumns count="3">
    <tableColumn id="1" xr3:uid="{00000000-0010-0000-1400-000001000000}" name="Departamento" dataDxfId="14"/>
    <tableColumn id="2" xr3:uid="{00000000-0010-0000-1400-000002000000}" name="Monto" dataDxfId="13" dataCellStyle="Moneda"/>
    <tableColumn id="3" xr3:uid="{00000000-0010-0000-1400-000003000000}" name="Créditos" dataDxfId="12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61723" displayName="Tabla261723" ref="N6:P12" totalsRowShown="0" headerRowDxfId="11">
  <autoFilter ref="N6:P12" xr:uid="{00000000-0009-0000-0100-000016000000}"/>
  <tableColumns count="3">
    <tableColumn id="1" xr3:uid="{00000000-0010-0000-1500-000001000000}" name="Sector Económico" dataDxfId="10"/>
    <tableColumn id="2" xr3:uid="{00000000-0010-0000-1500-000002000000}" name="Saldo" dataDxfId="9" dataCellStyle="Moneda"/>
    <tableColumn id="3" xr3:uid="{00000000-0010-0000-1500-000003000000}" name="Créditos" dataDxfId="8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371824" displayName="Tabla371824" ref="N21:P26" totalsRowShown="0" headerRowDxfId="7">
  <autoFilter ref="N21:P26" xr:uid="{00000000-0009-0000-0100-000017000000}"/>
  <tableColumns count="3">
    <tableColumn id="1" xr3:uid="{00000000-0010-0000-1600-000001000000}" name="Tamaño de Empresa" dataDxfId="6"/>
    <tableColumn id="2" xr3:uid="{00000000-0010-0000-1600-000002000000}" name="Saldo" dataDxfId="5" dataCellStyle="Moneda"/>
    <tableColumn id="3" xr3:uid="{00000000-0010-0000-1600-000003000000}" name="Créditos" dataDxfId="4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481925" displayName="Tabla481925" ref="N36:P50" totalsRowShown="0" headerRowDxfId="3">
  <autoFilter ref="N36:P50" xr:uid="{00000000-0009-0000-0100-000018000000}"/>
  <tableColumns count="3">
    <tableColumn id="1" xr3:uid="{00000000-0010-0000-1700-000001000000}" name="Departamento" dataDxfId="2"/>
    <tableColumn id="2" xr3:uid="{00000000-0010-0000-1700-000002000000}" name="Saldo" dataDxfId="1" dataCellStyle="Moneda"/>
    <tableColumn id="3" xr3:uid="{00000000-0010-0000-1700-000003000000}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0:D54" headerRowDxfId="90" dataDxfId="89">
  <autoFilter ref="B40:D54" xr:uid="{00000000-0009-0000-0100-00000C000000}"/>
  <tableColumns count="3">
    <tableColumn id="1" xr3:uid="{00000000-0010-0000-0200-000001000000}" name="Departamento" totalsRowLabel="Total" dataDxfId="88"/>
    <tableColumn id="2" xr3:uid="{00000000-0010-0000-0200-000002000000}" name="Monto" dataDxfId="87" dataCellStyle="Moneda"/>
    <tableColumn id="3" xr3:uid="{00000000-0010-0000-0200-000003000000}" name="Créditos" totalsRowFunction="sum" dataDxfId="86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262" displayName="Tabla262" ref="L5:N13" totalsRowShown="0" headerRowDxfId="85">
  <autoFilter ref="L5:N13" xr:uid="{00000000-0009-0000-0100-000001000000}"/>
  <tableColumns count="3">
    <tableColumn id="1" xr3:uid="{00000000-0010-0000-0300-000001000000}" name="Sector Económico" dataDxfId="84"/>
    <tableColumn id="2" xr3:uid="{00000000-0010-0000-0300-000002000000}" name="Saldo" dataDxfId="83" dataCellStyle="Moneda"/>
    <tableColumn id="3" xr3:uid="{00000000-0010-0000-0300-000003000000}" name="Créditos" dataDxfId="82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79" displayName="Tabla379" ref="L23:N28" totalsRowShown="0" headerRowDxfId="81" dataDxfId="80">
  <autoFilter ref="L23:N28" xr:uid="{00000000-0009-0000-0100-000008000000}"/>
  <tableColumns count="3">
    <tableColumn id="1" xr3:uid="{00000000-0010-0000-0400-000001000000}" name="Tamaño de Empresa" dataDxfId="79"/>
    <tableColumn id="2" xr3:uid="{00000000-0010-0000-0400-000002000000}" name="Saldo" dataDxfId="78" dataCellStyle="Moneda"/>
    <tableColumn id="3" xr3:uid="{00000000-0010-0000-0400-000003000000}" name="Créditos" dataDxfId="77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a4810" displayName="Tabla4810" ref="L39:N53" totalsRowShown="0" headerRowDxfId="76">
  <autoFilter ref="L39:N53" xr:uid="{00000000-0009-0000-0100-000009000000}"/>
  <tableColumns count="3">
    <tableColumn id="1" xr3:uid="{00000000-0010-0000-0500-000001000000}" name="Departamento" dataDxfId="75"/>
    <tableColumn id="2" xr3:uid="{00000000-0010-0000-0500-000002000000}" name="Saldo" dataDxfId="74" dataCellStyle="Moneda"/>
    <tableColumn id="3" xr3:uid="{00000000-0010-0000-0500-000003000000}" name="Créditos" dataDxfId="73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2" totalsRowShown="0" headerRowDxfId="72">
  <autoFilter ref="B6:D12" xr:uid="{00000000-0009-0000-0100-00000D000000}"/>
  <sortState xmlns:xlrd2="http://schemas.microsoft.com/office/spreadsheetml/2017/richdata2" ref="B7:D11">
    <sortCondition descending="1" ref="C8:C11"/>
  </sortState>
  <tableColumns count="3">
    <tableColumn id="1" xr3:uid="{00000000-0010-0000-0C00-000001000000}" name="Sector Económico" dataDxfId="71"/>
    <tableColumn id="2" xr3:uid="{00000000-0010-0000-0C00-000002000000}" name="Monto" dataDxfId="70" dataCellStyle="Moneda"/>
    <tableColumn id="3" xr3:uid="{00000000-0010-0000-0C00-000003000000}" name="Créditos" dataDxfId="69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3:D28" totalsRowShown="0" headerRowDxfId="68">
  <autoFilter ref="B23:D28" xr:uid="{00000000-0009-0000-0100-00000E000000}"/>
  <tableColumns count="3">
    <tableColumn id="1" xr3:uid="{00000000-0010-0000-0D00-000001000000}" name="Tamaño de Empresa" dataDxfId="67"/>
    <tableColumn id="2" xr3:uid="{00000000-0010-0000-0D00-000002000000}" name="Monto" dataDxfId="66" dataCellStyle="Moneda"/>
    <tableColumn id="3" xr3:uid="{00000000-0010-0000-0D00-000003000000}" name="Créditos" dataDxfId="65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40:D46" totalsRowShown="0" headerRowDxfId="64" dataDxfId="63">
  <autoFilter ref="B40:D46" xr:uid="{00000000-0009-0000-0100-00000F000000}"/>
  <tableColumns count="3">
    <tableColumn id="1" xr3:uid="{00000000-0010-0000-0E00-000001000000}" name="Departamento" dataDxfId="62"/>
    <tableColumn id="2" xr3:uid="{00000000-0010-0000-0E00-000002000000}" name="Monto" dataDxfId="61" dataCellStyle="Moneda"/>
    <tableColumn id="3" xr3:uid="{00000000-0010-0000-0E00-000003000000}" name="Créditos" dataDxfId="6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drawing" Target="../drawings/drawing3.xml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R57"/>
  <sheetViews>
    <sheetView showGridLines="0" zoomScale="70" zoomScaleNormal="70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5" max="5" width="11.42578125" customWidth="1"/>
    <col min="6" max="6" width="54.42578125" bestFit="1" customWidth="1"/>
    <col min="12" max="12" width="47" customWidth="1"/>
    <col min="13" max="14" width="19.7109375" style="3" customWidth="1"/>
    <col min="16" max="16" width="54.42578125" bestFit="1" customWidth="1"/>
  </cols>
  <sheetData>
    <row r="2" spans="2:18" ht="15.75" x14ac:dyDescent="0.25">
      <c r="B2" s="1" t="s">
        <v>46</v>
      </c>
      <c r="C2"/>
      <c r="D2"/>
      <c r="L2" s="1" t="s">
        <v>50</v>
      </c>
      <c r="M2"/>
      <c r="N2"/>
    </row>
    <row r="3" spans="2:18" ht="15.75" x14ac:dyDescent="0.25">
      <c r="B3" s="2" t="s">
        <v>0</v>
      </c>
      <c r="L3" s="2" t="s">
        <v>0</v>
      </c>
    </row>
    <row r="4" spans="2:18" x14ac:dyDescent="0.25">
      <c r="B4" s="24"/>
      <c r="C4" s="52" t="s">
        <v>5</v>
      </c>
      <c r="D4" s="52"/>
      <c r="L4" s="24"/>
      <c r="M4" s="52" t="s">
        <v>5</v>
      </c>
      <c r="N4" s="52"/>
    </row>
    <row r="5" spans="2:18" x14ac:dyDescent="0.25">
      <c r="B5" s="24" t="s">
        <v>9</v>
      </c>
      <c r="C5" s="23" t="s">
        <v>1</v>
      </c>
      <c r="D5" s="23" t="s">
        <v>2</v>
      </c>
      <c r="L5" s="24" t="s">
        <v>9</v>
      </c>
      <c r="M5" s="23" t="s">
        <v>4</v>
      </c>
      <c r="N5" s="23" t="s">
        <v>2</v>
      </c>
    </row>
    <row r="6" spans="2:18" x14ac:dyDescent="0.25">
      <c r="B6" s="6" t="s">
        <v>34</v>
      </c>
      <c r="C6" s="19">
        <v>56.488944500000002</v>
      </c>
      <c r="D6" s="5">
        <v>4092</v>
      </c>
      <c r="F6" s="6"/>
      <c r="G6" s="7"/>
      <c r="H6" s="8"/>
      <c r="L6" s="6" t="s">
        <v>53</v>
      </c>
      <c r="M6" s="19">
        <v>183.88534100000001</v>
      </c>
      <c r="N6" s="34">
        <v>5275</v>
      </c>
      <c r="P6" s="6"/>
      <c r="Q6" s="7"/>
      <c r="R6" s="8"/>
    </row>
    <row r="7" spans="2:18" x14ac:dyDescent="0.25">
      <c r="B7" s="6" t="s">
        <v>33</v>
      </c>
      <c r="C7" s="19">
        <v>42.720643000000003</v>
      </c>
      <c r="D7" s="5">
        <v>1653</v>
      </c>
      <c r="F7" s="6"/>
      <c r="G7" s="7"/>
      <c r="H7" s="8"/>
      <c r="L7" s="6" t="s">
        <v>34</v>
      </c>
      <c r="M7" s="19">
        <v>95.850801399999995</v>
      </c>
      <c r="N7" s="34">
        <v>5767</v>
      </c>
      <c r="P7" s="6"/>
      <c r="Q7" s="7"/>
      <c r="R7" s="8"/>
    </row>
    <row r="8" spans="2:18" x14ac:dyDescent="0.25">
      <c r="B8" s="6" t="s">
        <v>36</v>
      </c>
      <c r="C8" s="19">
        <v>13.6082707</v>
      </c>
      <c r="D8" s="5">
        <v>1168</v>
      </c>
      <c r="F8" s="6"/>
      <c r="G8" s="7"/>
      <c r="H8" s="8"/>
      <c r="L8" s="6" t="s">
        <v>37</v>
      </c>
      <c r="M8" s="19">
        <v>59.760040699999998</v>
      </c>
      <c r="N8" s="34">
        <v>1729</v>
      </c>
      <c r="P8" s="6"/>
      <c r="Q8" s="7"/>
      <c r="R8" s="8"/>
    </row>
    <row r="9" spans="2:18" x14ac:dyDescent="0.25">
      <c r="B9" s="6" t="s">
        <v>37</v>
      </c>
      <c r="C9" s="19">
        <v>9.5437646199999993</v>
      </c>
      <c r="D9" s="5">
        <v>132</v>
      </c>
      <c r="F9" s="6"/>
      <c r="G9" s="7"/>
      <c r="H9" s="8"/>
      <c r="L9" s="6" t="s">
        <v>43</v>
      </c>
      <c r="M9" s="19">
        <v>35.229789799999999</v>
      </c>
      <c r="N9" s="34">
        <v>2142</v>
      </c>
      <c r="P9" s="6"/>
      <c r="Q9" s="7"/>
      <c r="R9" s="8"/>
    </row>
    <row r="10" spans="2:18" x14ac:dyDescent="0.25">
      <c r="B10" s="6" t="s">
        <v>43</v>
      </c>
      <c r="C10" s="19">
        <v>8.93817387</v>
      </c>
      <c r="D10" s="5">
        <v>135</v>
      </c>
      <c r="F10" s="6"/>
      <c r="G10" s="7"/>
      <c r="H10" s="8"/>
      <c r="L10" s="6" t="s">
        <v>36</v>
      </c>
      <c r="M10" s="19">
        <v>30.614990500000001</v>
      </c>
      <c r="N10" s="34">
        <v>1858</v>
      </c>
      <c r="P10" s="6"/>
      <c r="Q10" s="7"/>
      <c r="R10" s="8"/>
    </row>
    <row r="11" spans="2:18" x14ac:dyDescent="0.25">
      <c r="B11" s="6" t="s">
        <v>41</v>
      </c>
      <c r="C11" s="19">
        <v>6.72866681</v>
      </c>
      <c r="D11" s="5">
        <v>30</v>
      </c>
      <c r="F11" s="6"/>
      <c r="G11" s="7"/>
      <c r="H11" s="8"/>
      <c r="L11" s="6" t="s">
        <v>41</v>
      </c>
      <c r="M11" s="19">
        <v>26.320964499999999</v>
      </c>
      <c r="N11" s="34">
        <v>84</v>
      </c>
      <c r="P11" s="6"/>
      <c r="Q11" s="7"/>
      <c r="R11" s="8"/>
    </row>
    <row r="12" spans="2:18" x14ac:dyDescent="0.25">
      <c r="B12" s="6" t="s">
        <v>42</v>
      </c>
      <c r="C12" s="19">
        <v>5.20664411</v>
      </c>
      <c r="D12" s="5">
        <v>486</v>
      </c>
      <c r="F12" s="6"/>
      <c r="G12" s="7"/>
      <c r="H12" s="8"/>
      <c r="L12" s="6" t="s">
        <v>35</v>
      </c>
      <c r="M12" s="19">
        <v>15.4331446</v>
      </c>
      <c r="N12" s="34">
        <v>693</v>
      </c>
      <c r="P12" s="6"/>
      <c r="Q12" s="7"/>
      <c r="R12" s="8"/>
    </row>
    <row r="13" spans="2:18" x14ac:dyDescent="0.25">
      <c r="B13" s="6" t="s">
        <v>8</v>
      </c>
      <c r="C13" s="19">
        <v>0.13600000000000001</v>
      </c>
      <c r="D13" s="5">
        <v>7</v>
      </c>
      <c r="F13" s="6"/>
      <c r="G13" s="7"/>
      <c r="H13" s="8"/>
      <c r="L13" s="6" t="s">
        <v>8</v>
      </c>
      <c r="M13" s="19">
        <v>0.20200771000000001</v>
      </c>
      <c r="N13" s="34">
        <v>16</v>
      </c>
      <c r="P13" s="6"/>
      <c r="Q13" s="7"/>
      <c r="R13" s="8"/>
    </row>
    <row r="14" spans="2:18" x14ac:dyDescent="0.25">
      <c r="B14" s="28" t="s">
        <v>10</v>
      </c>
      <c r="C14" s="29">
        <f>SUBTOTAL(109,Tabla211[Monto])</f>
        <v>143.37110761</v>
      </c>
      <c r="D14" s="30">
        <f>SUBTOTAL(109,Tabla211[Créditos])</f>
        <v>7703</v>
      </c>
      <c r="G14" s="7"/>
      <c r="H14" s="8"/>
      <c r="L14" s="35" t="s">
        <v>10</v>
      </c>
      <c r="M14" s="41">
        <f>SUBTOTAL(109,Tabla262[Saldo])</f>
        <v>447.29708020999993</v>
      </c>
      <c r="N14" s="36">
        <f>SUBTOTAL(109,Tabla262[Créditos])</f>
        <v>17564</v>
      </c>
      <c r="P14" s="6"/>
      <c r="Q14" s="7"/>
      <c r="R14" s="8"/>
    </row>
    <row r="15" spans="2:18" x14ac:dyDescent="0.25">
      <c r="L15" s="14"/>
      <c r="M15" s="11"/>
      <c r="N15" s="11"/>
      <c r="P15" s="6"/>
      <c r="Q15" s="7"/>
      <c r="R15" s="8"/>
    </row>
    <row r="16" spans="2:18" x14ac:dyDescent="0.25">
      <c r="B16" s="4"/>
      <c r="L16" s="13"/>
      <c r="M16" s="13"/>
    </row>
    <row r="17" spans="2:18" x14ac:dyDescent="0.25">
      <c r="B17" s="4"/>
      <c r="L17" s="4"/>
    </row>
    <row r="18" spans="2:18" ht="14.45" customHeight="1" x14ac:dyDescent="0.25">
      <c r="B18" s="4"/>
      <c r="L18" s="4"/>
    </row>
    <row r="19" spans="2:18" x14ac:dyDescent="0.25">
      <c r="B19" s="4"/>
      <c r="L19" s="4"/>
    </row>
    <row r="20" spans="2:18" ht="15.75" x14ac:dyDescent="0.25">
      <c r="B20" s="4"/>
      <c r="L20" s="1" t="s">
        <v>51</v>
      </c>
      <c r="N20"/>
    </row>
    <row r="21" spans="2:18" ht="15.75" x14ac:dyDescent="0.25">
      <c r="B21" s="4"/>
      <c r="L21" s="2" t="s">
        <v>0</v>
      </c>
      <c r="N21"/>
    </row>
    <row r="22" spans="2:18" ht="15.75" x14ac:dyDescent="0.25">
      <c r="B22" s="1" t="s">
        <v>47</v>
      </c>
      <c r="D22"/>
      <c r="L22" s="37"/>
      <c r="M22" s="52" t="s">
        <v>5</v>
      </c>
      <c r="N22" s="52"/>
    </row>
    <row r="23" spans="2:18" ht="15.75" x14ac:dyDescent="0.25">
      <c r="B23" s="2" t="s">
        <v>0</v>
      </c>
      <c r="D23"/>
      <c r="L23" s="24" t="s">
        <v>15</v>
      </c>
      <c r="M23" s="23" t="s">
        <v>4</v>
      </c>
      <c r="N23" s="23" t="s">
        <v>2</v>
      </c>
    </row>
    <row r="24" spans="2:18" x14ac:dyDescent="0.25">
      <c r="B24" s="22"/>
      <c r="C24" s="52" t="s">
        <v>5</v>
      </c>
      <c r="D24" s="52"/>
      <c r="L24" s="6" t="s">
        <v>30</v>
      </c>
      <c r="M24" s="19">
        <v>53.560640999999997</v>
      </c>
      <c r="N24" s="42">
        <v>4494</v>
      </c>
    </row>
    <row r="25" spans="2:18" x14ac:dyDescent="0.25">
      <c r="B25" s="24" t="s">
        <v>15</v>
      </c>
      <c r="C25" s="23" t="s">
        <v>1</v>
      </c>
      <c r="D25" s="23" t="s">
        <v>2</v>
      </c>
      <c r="F25" s="6"/>
      <c r="G25" s="7"/>
      <c r="H25" s="8"/>
      <c r="L25" s="6" t="s">
        <v>13</v>
      </c>
      <c r="M25" s="19">
        <v>82.932818600000004</v>
      </c>
      <c r="N25" s="42">
        <v>8716</v>
      </c>
      <c r="P25" s="6"/>
      <c r="Q25" s="7"/>
      <c r="R25" s="8"/>
    </row>
    <row r="26" spans="2:18" x14ac:dyDescent="0.25">
      <c r="B26" s="6" t="s">
        <v>30</v>
      </c>
      <c r="C26" s="19">
        <v>21.139110299999999</v>
      </c>
      <c r="D26" s="16">
        <v>1165</v>
      </c>
      <c r="F26" s="6"/>
      <c r="G26" s="7"/>
      <c r="H26" s="8"/>
      <c r="L26" s="6" t="s">
        <v>14</v>
      </c>
      <c r="M26" s="19">
        <v>128.55678599999999</v>
      </c>
      <c r="N26" s="42">
        <v>2792</v>
      </c>
      <c r="P26" s="6"/>
      <c r="Q26" s="7"/>
      <c r="R26" s="8"/>
    </row>
    <row r="27" spans="2:18" x14ac:dyDescent="0.25">
      <c r="B27" s="6" t="s">
        <v>13</v>
      </c>
      <c r="C27" s="19">
        <v>43.338858799999997</v>
      </c>
      <c r="D27" s="16">
        <v>5218</v>
      </c>
      <c r="F27" s="6"/>
      <c r="G27" s="7"/>
      <c r="H27" s="8"/>
      <c r="L27" s="6" t="s">
        <v>12</v>
      </c>
      <c r="M27" s="19">
        <v>121.902906</v>
      </c>
      <c r="N27" s="42">
        <v>1340</v>
      </c>
      <c r="P27" s="6"/>
      <c r="Q27" s="7"/>
      <c r="R27" s="8"/>
    </row>
    <row r="28" spans="2:18" x14ac:dyDescent="0.25">
      <c r="B28" s="6" t="s">
        <v>14</v>
      </c>
      <c r="C28" s="19">
        <v>43.314425</v>
      </c>
      <c r="D28" s="16">
        <v>1015</v>
      </c>
      <c r="F28" s="6"/>
      <c r="G28" s="7"/>
      <c r="H28" s="8"/>
      <c r="L28" s="6" t="s">
        <v>11</v>
      </c>
      <c r="M28" s="19">
        <v>60.343928300000002</v>
      </c>
      <c r="N28" s="42">
        <v>222</v>
      </c>
      <c r="P28" s="6"/>
      <c r="Q28" s="7"/>
      <c r="R28" s="8"/>
    </row>
    <row r="29" spans="2:18" x14ac:dyDescent="0.25">
      <c r="B29" s="6" t="s">
        <v>12</v>
      </c>
      <c r="C29" s="19">
        <v>31.444265300000001</v>
      </c>
      <c r="D29" s="16">
        <v>270</v>
      </c>
      <c r="F29" s="6"/>
      <c r="G29" s="7"/>
      <c r="H29" s="8"/>
      <c r="L29" s="35" t="s">
        <v>10</v>
      </c>
      <c r="M29" s="41">
        <f>SUM(M24:M28)</f>
        <v>447.29707989999997</v>
      </c>
      <c r="N29" s="43">
        <f>SUM(N24:N28)</f>
        <v>17564</v>
      </c>
      <c r="P29" s="6"/>
      <c r="Q29" s="7"/>
      <c r="R29" s="8"/>
    </row>
    <row r="30" spans="2:18" x14ac:dyDescent="0.25">
      <c r="B30" s="6" t="s">
        <v>11</v>
      </c>
      <c r="C30" s="19">
        <v>4.1344481799999997</v>
      </c>
      <c r="D30" s="16">
        <v>35</v>
      </c>
      <c r="L30" s="14"/>
    </row>
    <row r="31" spans="2:18" x14ac:dyDescent="0.25">
      <c r="B31" s="28" t="s">
        <v>10</v>
      </c>
      <c r="C31" s="29">
        <f>SUM(C26:C30)</f>
        <v>143.37110758</v>
      </c>
      <c r="D31" s="30">
        <f>SUM(D26:D30)</f>
        <v>7703</v>
      </c>
      <c r="L31" s="14"/>
      <c r="M31" s="11"/>
      <c r="N31" s="11"/>
      <c r="O31" s="7"/>
    </row>
    <row r="32" spans="2:18" x14ac:dyDescent="0.25">
      <c r="L32" s="11"/>
      <c r="M32" s="11"/>
      <c r="N32" s="11"/>
    </row>
    <row r="34" spans="2:18" x14ac:dyDescent="0.25">
      <c r="C34" s="12"/>
      <c r="O34" s="7"/>
    </row>
    <row r="36" spans="2:18" ht="15.75" x14ac:dyDescent="0.25">
      <c r="L36" s="1" t="s">
        <v>52</v>
      </c>
    </row>
    <row r="37" spans="2:18" ht="15.75" x14ac:dyDescent="0.25">
      <c r="B37" s="1" t="s">
        <v>48</v>
      </c>
      <c r="L37" s="2" t="s">
        <v>0</v>
      </c>
    </row>
    <row r="38" spans="2:18" ht="15.75" x14ac:dyDescent="0.25">
      <c r="B38" s="2" t="s">
        <v>0</v>
      </c>
      <c r="L38" s="24"/>
      <c r="M38" s="52" t="s">
        <v>5</v>
      </c>
      <c r="N38" s="52"/>
    </row>
    <row r="39" spans="2:18" x14ac:dyDescent="0.25">
      <c r="B39" s="33"/>
      <c r="C39" s="52" t="s">
        <v>5</v>
      </c>
      <c r="D39" s="52"/>
      <c r="L39" s="24" t="s">
        <v>32</v>
      </c>
      <c r="M39" s="23" t="s">
        <v>4</v>
      </c>
      <c r="N39" s="23" t="s">
        <v>2</v>
      </c>
    </row>
    <row r="40" spans="2:18" x14ac:dyDescent="0.25">
      <c r="B40" s="26" t="s">
        <v>32</v>
      </c>
      <c r="C40" s="27" t="s">
        <v>1</v>
      </c>
      <c r="D40" s="23" t="s">
        <v>2</v>
      </c>
      <c r="L40" s="6" t="s">
        <v>16</v>
      </c>
      <c r="M40" s="19">
        <v>174.94026600000001</v>
      </c>
      <c r="N40" s="5">
        <v>4203</v>
      </c>
    </row>
    <row r="41" spans="2:18" x14ac:dyDescent="0.25">
      <c r="B41" s="6" t="s">
        <v>17</v>
      </c>
      <c r="C41" s="46">
        <v>41.91</v>
      </c>
      <c r="D41" s="25">
        <v>762</v>
      </c>
      <c r="F41" s="6"/>
      <c r="G41" s="7"/>
      <c r="H41" s="8"/>
      <c r="L41" s="6" t="s">
        <v>17</v>
      </c>
      <c r="M41" s="19">
        <v>100.711333</v>
      </c>
      <c r="N41" s="5">
        <v>1815</v>
      </c>
    </row>
    <row r="42" spans="2:18" x14ac:dyDescent="0.25">
      <c r="B42" s="6" t="s">
        <v>16</v>
      </c>
      <c r="C42" s="46">
        <v>40.76</v>
      </c>
      <c r="D42" s="25">
        <v>1417</v>
      </c>
      <c r="F42" s="6"/>
      <c r="G42" s="7"/>
      <c r="H42" s="8"/>
      <c r="L42" s="6" t="s">
        <v>18</v>
      </c>
      <c r="M42" s="19">
        <v>30.5074924</v>
      </c>
      <c r="N42" s="5">
        <v>1891</v>
      </c>
    </row>
    <row r="43" spans="2:18" x14ac:dyDescent="0.25">
      <c r="B43" s="6" t="s">
        <v>18</v>
      </c>
      <c r="C43" s="46">
        <v>11.48</v>
      </c>
      <c r="D43" s="25">
        <v>736</v>
      </c>
      <c r="F43" s="6"/>
      <c r="G43" s="7"/>
      <c r="H43" s="8"/>
      <c r="L43" s="6" t="s">
        <v>19</v>
      </c>
      <c r="M43" s="19">
        <v>26.934663499999999</v>
      </c>
      <c r="N43" s="5">
        <v>1386</v>
      </c>
      <c r="P43" s="6"/>
      <c r="Q43" s="7"/>
      <c r="R43" s="8"/>
    </row>
    <row r="44" spans="2:18" x14ac:dyDescent="0.25">
      <c r="B44" s="6" t="s">
        <v>20</v>
      </c>
      <c r="C44" s="46">
        <v>9.49</v>
      </c>
      <c r="D44" s="25">
        <v>839</v>
      </c>
      <c r="F44" s="6"/>
      <c r="G44" s="7"/>
      <c r="H44" s="8"/>
      <c r="L44" s="6" t="s">
        <v>20</v>
      </c>
      <c r="M44" s="19">
        <v>20.2508725</v>
      </c>
      <c r="N44" s="5">
        <v>1483</v>
      </c>
      <c r="P44" s="6"/>
      <c r="Q44" s="7"/>
      <c r="R44" s="8"/>
    </row>
    <row r="45" spans="2:18" x14ac:dyDescent="0.25">
      <c r="B45" s="6" t="s">
        <v>21</v>
      </c>
      <c r="C45" s="46">
        <v>8.18</v>
      </c>
      <c r="D45" s="25">
        <v>627</v>
      </c>
      <c r="F45" s="6"/>
      <c r="G45" s="7"/>
      <c r="H45" s="8"/>
      <c r="L45" s="6" t="s">
        <v>21</v>
      </c>
      <c r="M45" s="19">
        <v>19.803999399999999</v>
      </c>
      <c r="N45" s="5">
        <v>1155</v>
      </c>
      <c r="P45" s="6"/>
      <c r="Q45" s="7"/>
      <c r="R45" s="8"/>
    </row>
    <row r="46" spans="2:18" x14ac:dyDescent="0.25">
      <c r="B46" s="6" t="s">
        <v>27</v>
      </c>
      <c r="C46" s="46">
        <v>6.69</v>
      </c>
      <c r="D46" s="25">
        <v>840</v>
      </c>
      <c r="F46" s="6"/>
      <c r="G46" s="7"/>
      <c r="H46" s="8"/>
      <c r="L46" s="6" t="s">
        <v>22</v>
      </c>
      <c r="M46" s="19">
        <v>15.087382</v>
      </c>
      <c r="N46" s="5">
        <v>860</v>
      </c>
      <c r="P46" s="6"/>
      <c r="Q46" s="7"/>
      <c r="R46" s="8"/>
    </row>
    <row r="47" spans="2:18" x14ac:dyDescent="0.25">
      <c r="B47" s="6" t="s">
        <v>19</v>
      </c>
      <c r="C47" s="46">
        <v>6.22</v>
      </c>
      <c r="D47" s="25">
        <v>522</v>
      </c>
      <c r="F47" s="6"/>
      <c r="G47" s="7"/>
      <c r="H47" s="8"/>
      <c r="L47" s="6" t="s">
        <v>27</v>
      </c>
      <c r="M47" s="19">
        <v>14.829652100000001</v>
      </c>
      <c r="N47" s="5">
        <v>1671</v>
      </c>
      <c r="P47" s="6"/>
      <c r="Q47" s="7"/>
      <c r="R47" s="8"/>
    </row>
    <row r="48" spans="2:18" x14ac:dyDescent="0.25">
      <c r="B48" s="6" t="s">
        <v>25</v>
      </c>
      <c r="C48" s="46">
        <v>4.47</v>
      </c>
      <c r="D48" s="25">
        <v>439</v>
      </c>
      <c r="F48" s="6"/>
      <c r="G48" s="7"/>
      <c r="H48" s="8"/>
      <c r="L48" s="6" t="s">
        <v>25</v>
      </c>
      <c r="M48" s="19">
        <v>11.0007106</v>
      </c>
      <c r="N48" s="5">
        <v>758</v>
      </c>
      <c r="P48" s="6"/>
      <c r="Q48" s="7"/>
      <c r="R48" s="8"/>
    </row>
    <row r="49" spans="2:18" x14ac:dyDescent="0.25">
      <c r="B49" s="6" t="s">
        <v>22</v>
      </c>
      <c r="C49" s="46">
        <v>4.1399999999999997</v>
      </c>
      <c r="D49" s="25">
        <v>436</v>
      </c>
      <c r="F49" s="6"/>
      <c r="G49" s="7"/>
      <c r="H49" s="8"/>
      <c r="L49" s="6" t="s">
        <v>26</v>
      </c>
      <c r="M49" s="19">
        <v>10.1094805</v>
      </c>
      <c r="N49" s="5">
        <v>790</v>
      </c>
      <c r="P49" s="6"/>
      <c r="Q49" s="7"/>
      <c r="R49" s="8"/>
    </row>
    <row r="50" spans="2:18" x14ac:dyDescent="0.25">
      <c r="B50" s="6" t="s">
        <v>26</v>
      </c>
      <c r="C50" s="46">
        <v>3.97</v>
      </c>
      <c r="D50" s="25">
        <v>394</v>
      </c>
      <c r="F50" s="6"/>
      <c r="G50" s="7"/>
      <c r="H50" s="8"/>
      <c r="L50" s="6" t="s">
        <v>23</v>
      </c>
      <c r="M50" s="19">
        <v>9.9495627199999994</v>
      </c>
      <c r="N50" s="5">
        <v>374</v>
      </c>
      <c r="P50" s="6"/>
      <c r="Q50" s="7"/>
      <c r="R50" s="8"/>
    </row>
    <row r="51" spans="2:18" x14ac:dyDescent="0.25">
      <c r="B51" s="6" t="s">
        <v>23</v>
      </c>
      <c r="C51" s="46">
        <v>2.12</v>
      </c>
      <c r="D51" s="25">
        <v>192</v>
      </c>
      <c r="F51" s="6"/>
      <c r="G51" s="7"/>
      <c r="H51" s="8"/>
      <c r="L51" s="6" t="s">
        <v>24</v>
      </c>
      <c r="M51" s="19">
        <v>5.4203546200000003</v>
      </c>
      <c r="N51" s="5">
        <v>538</v>
      </c>
      <c r="P51" s="6"/>
      <c r="Q51" s="7"/>
      <c r="R51" s="8"/>
    </row>
    <row r="52" spans="2:18" x14ac:dyDescent="0.25">
      <c r="B52" s="6" t="s">
        <v>24</v>
      </c>
      <c r="C52" s="46">
        <v>1.84</v>
      </c>
      <c r="D52" s="25">
        <v>230</v>
      </c>
      <c r="F52" s="6"/>
      <c r="G52" s="7"/>
      <c r="H52" s="8"/>
      <c r="L52" s="6" t="s">
        <v>28</v>
      </c>
      <c r="M52" s="19">
        <v>4.9996913999999997</v>
      </c>
      <c r="N52" s="5">
        <v>489</v>
      </c>
      <c r="P52" s="6"/>
      <c r="Q52" s="7"/>
      <c r="R52" s="8"/>
    </row>
    <row r="53" spans="2:18" x14ac:dyDescent="0.25">
      <c r="B53" s="6" t="s">
        <v>28</v>
      </c>
      <c r="C53" s="46">
        <v>1.54</v>
      </c>
      <c r="D53" s="25">
        <v>215</v>
      </c>
      <c r="F53" s="6"/>
      <c r="G53" s="7"/>
      <c r="H53" s="8"/>
      <c r="L53" s="6" t="s">
        <v>29</v>
      </c>
      <c r="M53" s="19">
        <v>2.7516199499999998</v>
      </c>
      <c r="N53" s="5">
        <v>151</v>
      </c>
      <c r="P53" s="6"/>
      <c r="Q53" s="7"/>
      <c r="R53" s="8"/>
    </row>
    <row r="54" spans="2:18" x14ac:dyDescent="0.25">
      <c r="B54" s="6" t="s">
        <v>29</v>
      </c>
      <c r="C54" s="46">
        <v>0.56000000000000005</v>
      </c>
      <c r="D54" s="25">
        <v>54</v>
      </c>
      <c r="F54" s="6"/>
      <c r="G54" s="7"/>
      <c r="H54" s="8"/>
      <c r="L54" s="35" t="s">
        <v>10</v>
      </c>
      <c r="M54" s="41">
        <f>SUM(M40:M53)</f>
        <v>447.29708069000009</v>
      </c>
      <c r="N54" s="38">
        <f>SUM(N40:N53)</f>
        <v>17564</v>
      </c>
      <c r="P54" s="6"/>
      <c r="Q54" s="7"/>
      <c r="R54" s="8"/>
    </row>
    <row r="55" spans="2:18" x14ac:dyDescent="0.25">
      <c r="B55" s="28" t="s">
        <v>10</v>
      </c>
      <c r="C55" s="31">
        <f>SUBTOTAL(109,Tabla413[Monto])</f>
        <v>143.36999999999998</v>
      </c>
      <c r="D55" s="30">
        <f>SUM(D41:D54)</f>
        <v>7703</v>
      </c>
      <c r="L55" s="14"/>
      <c r="P55" s="6"/>
      <c r="Q55" s="7"/>
      <c r="R55" s="8"/>
    </row>
    <row r="56" spans="2:18" x14ac:dyDescent="0.25">
      <c r="C56"/>
      <c r="D56"/>
      <c r="M56" s="12"/>
      <c r="P56" s="6"/>
      <c r="Q56" s="7"/>
      <c r="R56" s="8"/>
    </row>
    <row r="57" spans="2:18" x14ac:dyDescent="0.25">
      <c r="C57"/>
      <c r="D57"/>
    </row>
  </sheetData>
  <mergeCells count="6">
    <mergeCell ref="M38:N38"/>
    <mergeCell ref="C4:D4"/>
    <mergeCell ref="C24:D24"/>
    <mergeCell ref="C39:D39"/>
    <mergeCell ref="M4:N4"/>
    <mergeCell ref="M22:N22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R63"/>
  <sheetViews>
    <sheetView showGridLines="0" zoomScale="70" zoomScaleNormal="70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3" max="13" width="5.7109375" customWidth="1"/>
    <col min="14" max="14" width="55.85546875" customWidth="1"/>
    <col min="15" max="16" width="19.7109375" style="3" customWidth="1"/>
    <col min="17" max="17" width="51.85546875" bestFit="1" customWidth="1"/>
  </cols>
  <sheetData>
    <row r="3" spans="2:18" ht="15.75" x14ac:dyDescent="0.25">
      <c r="B3" s="1" t="s">
        <v>46</v>
      </c>
      <c r="C3"/>
      <c r="D3"/>
      <c r="N3" s="1" t="s">
        <v>50</v>
      </c>
      <c r="O3"/>
      <c r="P3"/>
    </row>
    <row r="4" spans="2:18" ht="15.75" x14ac:dyDescent="0.25">
      <c r="B4" s="2" t="s">
        <v>0</v>
      </c>
      <c r="N4" s="2" t="s">
        <v>0</v>
      </c>
    </row>
    <row r="5" spans="2:18" x14ac:dyDescent="0.25">
      <c r="B5" s="37"/>
      <c r="C5" s="52" t="s">
        <v>6</v>
      </c>
      <c r="D5" s="52"/>
      <c r="N5" s="24"/>
      <c r="O5" s="52" t="s">
        <v>6</v>
      </c>
      <c r="P5" s="52"/>
    </row>
    <row r="6" spans="2:18" x14ac:dyDescent="0.25">
      <c r="B6" s="24" t="s">
        <v>9</v>
      </c>
      <c r="C6" s="23" t="s">
        <v>1</v>
      </c>
      <c r="D6" s="23" t="s">
        <v>2</v>
      </c>
      <c r="N6" s="24" t="s">
        <v>9</v>
      </c>
      <c r="O6" s="23" t="s">
        <v>4</v>
      </c>
      <c r="P6" s="23" t="s">
        <v>2</v>
      </c>
    </row>
    <row r="7" spans="2:18" x14ac:dyDescent="0.25">
      <c r="B7" s="6" t="s">
        <v>37</v>
      </c>
      <c r="C7" s="19">
        <v>25.552616</v>
      </c>
      <c r="D7" s="5">
        <v>6</v>
      </c>
      <c r="F7" s="6"/>
      <c r="G7" s="7"/>
      <c r="N7" s="6" t="s">
        <v>33</v>
      </c>
      <c r="O7" s="19">
        <v>80.05241633</v>
      </c>
      <c r="P7" s="15">
        <v>52</v>
      </c>
      <c r="Q7" s="6"/>
      <c r="R7" s="7"/>
    </row>
    <row r="8" spans="2:18" x14ac:dyDescent="0.25">
      <c r="B8" s="6" t="s">
        <v>34</v>
      </c>
      <c r="C8" s="19">
        <v>15.440425250000001</v>
      </c>
      <c r="D8" s="5">
        <v>7</v>
      </c>
      <c r="F8" s="6"/>
      <c r="G8" s="7"/>
      <c r="N8" s="6" t="s">
        <v>37</v>
      </c>
      <c r="O8" s="19">
        <v>53.508966299999997</v>
      </c>
      <c r="P8" s="15">
        <v>20</v>
      </c>
      <c r="Q8" s="6"/>
      <c r="R8" s="7"/>
    </row>
    <row r="9" spans="2:18" x14ac:dyDescent="0.25">
      <c r="B9" s="6" t="s">
        <v>41</v>
      </c>
      <c r="C9" s="19">
        <v>12.16</v>
      </c>
      <c r="D9" s="5">
        <v>3</v>
      </c>
      <c r="F9" s="6"/>
      <c r="G9" s="7"/>
      <c r="N9" s="6" t="s">
        <v>41</v>
      </c>
      <c r="O9" s="19">
        <v>24.35673014</v>
      </c>
      <c r="P9" s="15">
        <v>5</v>
      </c>
      <c r="Q9" s="6"/>
      <c r="R9" s="7"/>
    </row>
    <row r="10" spans="2:18" x14ac:dyDescent="0.25">
      <c r="B10" s="6" t="s">
        <v>42</v>
      </c>
      <c r="C10" s="19">
        <v>4.509379</v>
      </c>
      <c r="D10" s="5">
        <v>4</v>
      </c>
      <c r="F10" s="6"/>
      <c r="G10" s="7"/>
      <c r="N10" s="6" t="s">
        <v>34</v>
      </c>
      <c r="O10" s="19">
        <v>22.545912829999999</v>
      </c>
      <c r="P10" s="15">
        <v>29</v>
      </c>
      <c r="Q10" s="6"/>
      <c r="R10" s="7"/>
    </row>
    <row r="11" spans="2:18" x14ac:dyDescent="0.25">
      <c r="B11" s="6" t="s">
        <v>33</v>
      </c>
      <c r="C11" s="19">
        <v>4.3670370199999997</v>
      </c>
      <c r="D11" s="5">
        <v>5</v>
      </c>
      <c r="F11" s="6"/>
      <c r="G11" s="7"/>
      <c r="N11" s="6" t="s">
        <v>42</v>
      </c>
      <c r="O11" s="19">
        <v>16.954669429999999</v>
      </c>
      <c r="P11" s="15">
        <v>16</v>
      </c>
      <c r="Q11" s="6"/>
      <c r="R11" s="7"/>
    </row>
    <row r="12" spans="2:18" x14ac:dyDescent="0.25">
      <c r="B12" s="6" t="s">
        <v>36</v>
      </c>
      <c r="C12" s="19">
        <v>0.46632499999999999</v>
      </c>
      <c r="D12" s="5">
        <v>2</v>
      </c>
      <c r="N12" s="6" t="s">
        <v>36</v>
      </c>
      <c r="O12" s="19">
        <v>8.6976696799999988</v>
      </c>
      <c r="P12" s="15">
        <v>12</v>
      </c>
      <c r="Q12" s="6"/>
      <c r="R12" s="7"/>
    </row>
    <row r="13" spans="2:18" x14ac:dyDescent="0.25">
      <c r="B13" s="35" t="s">
        <v>10</v>
      </c>
      <c r="C13" s="41">
        <f>SUBTOTAL(109,Tabla214[Monto])</f>
        <v>62.495782269999999</v>
      </c>
      <c r="D13" s="38">
        <f>SUBTOTAL(109,D7:D12)</f>
        <v>27</v>
      </c>
      <c r="N13" s="35" t="s">
        <v>10</v>
      </c>
      <c r="O13" s="41">
        <f>SUBTOTAL(109,O7:O12)</f>
        <v>206.11636470999997</v>
      </c>
      <c r="P13" s="50">
        <f>SUBTOTAL(109,P7:P12)</f>
        <v>134</v>
      </c>
      <c r="Q13" s="6"/>
      <c r="R13" s="7"/>
    </row>
    <row r="14" spans="2:18" x14ac:dyDescent="0.25">
      <c r="N14" s="6"/>
      <c r="O14" s="19"/>
      <c r="P14" s="15"/>
      <c r="Q14" s="6"/>
      <c r="R14" s="7"/>
    </row>
    <row r="15" spans="2:18" x14ac:dyDescent="0.25">
      <c r="B15" s="4"/>
    </row>
    <row r="16" spans="2:18" x14ac:dyDescent="0.25">
      <c r="B16" s="4"/>
      <c r="C16" s="9"/>
    </row>
    <row r="17" spans="2:18" x14ac:dyDescent="0.25">
      <c r="B17" s="4"/>
      <c r="C17" s="9"/>
      <c r="D17" s="9"/>
      <c r="N17" s="4"/>
      <c r="O17" s="12"/>
    </row>
    <row r="18" spans="2:18" x14ac:dyDescent="0.25">
      <c r="B18" s="4"/>
      <c r="N18" s="4"/>
    </row>
    <row r="19" spans="2:18" x14ac:dyDescent="0.25">
      <c r="B19" s="4"/>
      <c r="N19" s="4"/>
    </row>
    <row r="20" spans="2:18" ht="15.75" x14ac:dyDescent="0.25">
      <c r="B20" s="1" t="s">
        <v>47</v>
      </c>
      <c r="D20"/>
      <c r="N20" s="1" t="s">
        <v>51</v>
      </c>
      <c r="P20"/>
    </row>
    <row r="21" spans="2:18" ht="15.75" x14ac:dyDescent="0.25">
      <c r="B21" s="2" t="s">
        <v>0</v>
      </c>
      <c r="D21"/>
      <c r="F21" s="6"/>
      <c r="G21" s="7"/>
      <c r="N21" s="2" t="s">
        <v>0</v>
      </c>
      <c r="P21"/>
    </row>
    <row r="22" spans="2:18" ht="15.75" x14ac:dyDescent="0.25">
      <c r="B22" s="37"/>
      <c r="C22" s="52" t="s">
        <v>6</v>
      </c>
      <c r="D22" s="52"/>
      <c r="F22" s="6"/>
      <c r="G22" s="7"/>
      <c r="N22" s="2"/>
      <c r="P22"/>
    </row>
    <row r="23" spans="2:18" x14ac:dyDescent="0.25">
      <c r="B23" s="24" t="s">
        <v>15</v>
      </c>
      <c r="C23" s="23" t="s">
        <v>1</v>
      </c>
      <c r="D23" s="23" t="s">
        <v>2</v>
      </c>
      <c r="F23" s="6"/>
      <c r="G23" s="7"/>
      <c r="N23" s="37"/>
      <c r="O23" s="52" t="s">
        <v>6</v>
      </c>
      <c r="P23" s="52"/>
      <c r="Q23" s="6"/>
      <c r="R23" s="7"/>
    </row>
    <row r="24" spans="2:18" x14ac:dyDescent="0.25">
      <c r="B24" s="6" t="s">
        <v>30</v>
      </c>
      <c r="C24" s="19">
        <v>4.26</v>
      </c>
      <c r="D24" s="16">
        <v>1</v>
      </c>
      <c r="F24" s="6"/>
      <c r="G24" s="7"/>
      <c r="N24" s="24" t="s">
        <v>15</v>
      </c>
      <c r="O24" s="23" t="s">
        <v>4</v>
      </c>
      <c r="P24" s="23" t="s">
        <v>2</v>
      </c>
      <c r="Q24" s="6"/>
      <c r="R24" s="7"/>
    </row>
    <row r="25" spans="2:18" x14ac:dyDescent="0.25">
      <c r="B25" t="s">
        <v>13</v>
      </c>
      <c r="C25" s="47">
        <v>36.25363625</v>
      </c>
      <c r="D25" s="16">
        <v>9</v>
      </c>
      <c r="F25" s="6"/>
      <c r="G25" s="7"/>
      <c r="N25" s="6" t="s">
        <v>30</v>
      </c>
      <c r="O25" s="19">
        <v>7.4024143999999996</v>
      </c>
      <c r="P25" s="5">
        <v>7</v>
      </c>
      <c r="Q25" s="6"/>
      <c r="R25" s="7"/>
    </row>
    <row r="26" spans="2:18" x14ac:dyDescent="0.25">
      <c r="B26" s="6" t="s">
        <v>14</v>
      </c>
      <c r="C26" s="19">
        <v>8.5502950000000002</v>
      </c>
      <c r="D26" s="16">
        <v>8</v>
      </c>
      <c r="F26" s="6"/>
      <c r="G26" s="7"/>
      <c r="N26" s="6" t="s">
        <v>13</v>
      </c>
      <c r="O26" s="19">
        <v>48.274243480000003</v>
      </c>
      <c r="P26" s="5">
        <v>24</v>
      </c>
      <c r="Q26" s="6"/>
      <c r="R26" s="7"/>
    </row>
    <row r="27" spans="2:18" x14ac:dyDescent="0.25">
      <c r="B27" s="6" t="s">
        <v>12</v>
      </c>
      <c r="C27" s="19">
        <v>3.20573</v>
      </c>
      <c r="D27" s="16">
        <v>4</v>
      </c>
      <c r="N27" s="6" t="s">
        <v>14</v>
      </c>
      <c r="O27" s="19">
        <v>36.761768480000001</v>
      </c>
      <c r="P27" s="5">
        <v>41</v>
      </c>
      <c r="Q27" s="6"/>
      <c r="R27" s="7"/>
    </row>
    <row r="28" spans="2:18" x14ac:dyDescent="0.25">
      <c r="B28" s="6" t="s">
        <v>11</v>
      </c>
      <c r="C28" s="19">
        <v>10.226121019999999</v>
      </c>
      <c r="D28" s="16">
        <v>5</v>
      </c>
      <c r="N28" s="6" t="s">
        <v>12</v>
      </c>
      <c r="O28" s="19">
        <v>69.282040879999997</v>
      </c>
      <c r="P28" s="5">
        <v>40</v>
      </c>
    </row>
    <row r="29" spans="2:18" x14ac:dyDescent="0.25">
      <c r="B29" s="35" t="s">
        <v>10</v>
      </c>
      <c r="C29" s="41">
        <f>SUM(C24:C28)</f>
        <v>62.495782269999999</v>
      </c>
      <c r="D29" s="38">
        <f>SUM(D24:D28)</f>
        <v>27</v>
      </c>
      <c r="N29" s="6" t="s">
        <v>11</v>
      </c>
      <c r="O29" s="19">
        <v>44.395897470000001</v>
      </c>
      <c r="P29" s="5">
        <v>22</v>
      </c>
    </row>
    <row r="30" spans="2:18" x14ac:dyDescent="0.25">
      <c r="B30" s="11"/>
      <c r="N30" s="35" t="s">
        <v>10</v>
      </c>
      <c r="O30" s="41">
        <f>SUM(O25:O29)</f>
        <v>206.11636471</v>
      </c>
      <c r="P30" s="38">
        <f>SUM(P25:P29)</f>
        <v>134</v>
      </c>
    </row>
    <row r="31" spans="2:18" x14ac:dyDescent="0.25">
      <c r="C31" s="20"/>
      <c r="N31" s="10"/>
      <c r="O31" s="20"/>
    </row>
    <row r="32" spans="2:18" x14ac:dyDescent="0.25">
      <c r="C32" s="20"/>
      <c r="O32" s="20"/>
    </row>
    <row r="33" spans="2:18" x14ac:dyDescent="0.25">
      <c r="C33" s="20"/>
      <c r="O33" s="20"/>
    </row>
    <row r="34" spans="2:18" x14ac:dyDescent="0.25">
      <c r="C34" s="20"/>
      <c r="O34" s="20"/>
    </row>
    <row r="35" spans="2:18" x14ac:dyDescent="0.25">
      <c r="C35" s="20"/>
      <c r="O35" s="20"/>
    </row>
    <row r="36" spans="2:18" ht="15" customHeight="1" x14ac:dyDescent="0.25">
      <c r="C36" s="20"/>
      <c r="O36" s="20"/>
    </row>
    <row r="37" spans="2:18" ht="15.75" x14ac:dyDescent="0.25">
      <c r="B37" s="1" t="s">
        <v>48</v>
      </c>
      <c r="N37" s="1" t="s">
        <v>52</v>
      </c>
    </row>
    <row r="38" spans="2:18" ht="15.75" x14ac:dyDescent="0.25">
      <c r="B38" s="2" t="s">
        <v>0</v>
      </c>
      <c r="F38" s="6"/>
      <c r="G38" s="7"/>
      <c r="N38" s="2" t="s">
        <v>0</v>
      </c>
    </row>
    <row r="39" spans="2:18" x14ac:dyDescent="0.25">
      <c r="B39" s="37"/>
      <c r="C39" s="52" t="s">
        <v>6</v>
      </c>
      <c r="D39" s="52"/>
      <c r="F39" s="6"/>
      <c r="G39" s="7"/>
      <c r="N39" s="37"/>
      <c r="O39" s="52" t="s">
        <v>6</v>
      </c>
      <c r="P39" s="52"/>
    </row>
    <row r="40" spans="2:18" x14ac:dyDescent="0.25">
      <c r="B40" s="24" t="s">
        <v>32</v>
      </c>
      <c r="C40" s="23" t="s">
        <v>1</v>
      </c>
      <c r="D40" s="23" t="s">
        <v>2</v>
      </c>
      <c r="F40" s="6"/>
      <c r="G40" s="7"/>
      <c r="N40" s="24" t="s">
        <v>32</v>
      </c>
      <c r="O40" s="23" t="s">
        <v>4</v>
      </c>
      <c r="P40" s="23" t="s">
        <v>2</v>
      </c>
      <c r="Q40" s="6"/>
      <c r="R40" s="7"/>
    </row>
    <row r="41" spans="2:18" x14ac:dyDescent="0.25">
      <c r="B41" s="39" t="s">
        <v>16</v>
      </c>
      <c r="C41" s="48">
        <v>49.693727269999997</v>
      </c>
      <c r="D41" s="21">
        <v>16</v>
      </c>
      <c r="F41" s="6"/>
      <c r="G41" s="7"/>
      <c r="N41" s="6" t="s">
        <v>16</v>
      </c>
      <c r="O41" s="19">
        <v>135.74419900000001</v>
      </c>
      <c r="P41" s="5">
        <v>70</v>
      </c>
      <c r="Q41" s="6"/>
      <c r="R41" s="7"/>
    </row>
    <row r="42" spans="2:18" x14ac:dyDescent="0.25">
      <c r="B42" s="39" t="s">
        <v>17</v>
      </c>
      <c r="C42" s="48">
        <v>8.6257300000000008</v>
      </c>
      <c r="D42" s="21">
        <v>6</v>
      </c>
      <c r="F42" s="6"/>
      <c r="G42" s="7"/>
      <c r="N42" s="6" t="s">
        <v>17</v>
      </c>
      <c r="O42" s="19">
        <v>37.278644900000003</v>
      </c>
      <c r="P42" s="5">
        <v>28</v>
      </c>
      <c r="Q42" s="6"/>
      <c r="R42" s="7"/>
    </row>
    <row r="43" spans="2:18" x14ac:dyDescent="0.25">
      <c r="B43" s="39" t="s">
        <v>18</v>
      </c>
      <c r="C43" s="48">
        <v>3.21</v>
      </c>
      <c r="D43" s="21">
        <v>2</v>
      </c>
      <c r="F43" s="6"/>
      <c r="G43" s="7"/>
      <c r="N43" s="6" t="s">
        <v>22</v>
      </c>
      <c r="O43" s="19">
        <v>13.9201295</v>
      </c>
      <c r="P43" s="5">
        <v>2</v>
      </c>
      <c r="Q43" s="6"/>
      <c r="R43" s="7"/>
    </row>
    <row r="44" spans="2:18" x14ac:dyDescent="0.25">
      <c r="B44" s="39" t="s">
        <v>19</v>
      </c>
      <c r="C44" s="48">
        <v>0.5</v>
      </c>
      <c r="D44" s="21">
        <v>1</v>
      </c>
      <c r="F44" s="6"/>
      <c r="G44" s="7"/>
      <c r="N44" s="6" t="s">
        <v>19</v>
      </c>
      <c r="O44" s="19">
        <v>6.1006510399999998</v>
      </c>
      <c r="P44" s="5">
        <v>5</v>
      </c>
      <c r="Q44" s="6"/>
      <c r="R44" s="7"/>
    </row>
    <row r="45" spans="2:18" x14ac:dyDescent="0.25">
      <c r="B45" s="39" t="s">
        <v>20</v>
      </c>
      <c r="C45" s="48">
        <v>0.3</v>
      </c>
      <c r="D45" s="21">
        <v>1</v>
      </c>
      <c r="F45" s="6"/>
      <c r="G45" s="7"/>
      <c r="N45" s="6" t="s">
        <v>18</v>
      </c>
      <c r="O45" s="19">
        <v>5.3873557200000004</v>
      </c>
      <c r="P45" s="5">
        <v>7</v>
      </c>
      <c r="Q45" s="6"/>
      <c r="R45" s="7"/>
    </row>
    <row r="46" spans="2:18" x14ac:dyDescent="0.25">
      <c r="B46" s="39" t="s">
        <v>27</v>
      </c>
      <c r="C46" s="48">
        <v>0.166325</v>
      </c>
      <c r="D46" s="21">
        <v>1</v>
      </c>
      <c r="F46" s="6"/>
      <c r="G46" s="7"/>
      <c r="N46" s="6" t="s">
        <v>20</v>
      </c>
      <c r="O46" s="19">
        <v>2.0790091899999998</v>
      </c>
      <c r="P46" s="5">
        <v>6</v>
      </c>
      <c r="Q46" s="6"/>
      <c r="R46" s="7"/>
    </row>
    <row r="47" spans="2:18" x14ac:dyDescent="0.25">
      <c r="B47" s="35" t="s">
        <v>10</v>
      </c>
      <c r="C47" s="49">
        <f>SUBTOTAL(109,Tabla416[Monto])</f>
        <v>62.495782269999999</v>
      </c>
      <c r="D47" s="40">
        <f>SUBTOTAL(109,Tabla416[Créditos])</f>
        <v>27</v>
      </c>
      <c r="F47" s="6"/>
      <c r="G47" s="7"/>
      <c r="N47" s="6" t="s">
        <v>23</v>
      </c>
      <c r="O47" s="19">
        <v>1.79074585</v>
      </c>
      <c r="P47" s="5">
        <v>5</v>
      </c>
      <c r="Q47" s="6"/>
      <c r="R47" s="7"/>
    </row>
    <row r="48" spans="2:18" x14ac:dyDescent="0.25">
      <c r="C48"/>
      <c r="D48"/>
      <c r="F48" s="6"/>
      <c r="G48" s="7"/>
      <c r="N48" s="6" t="s">
        <v>24</v>
      </c>
      <c r="O48" s="19">
        <v>1.4380019399999999</v>
      </c>
      <c r="P48" s="5">
        <v>2</v>
      </c>
      <c r="Q48" s="6"/>
      <c r="R48" s="7"/>
    </row>
    <row r="49" spans="3:18" x14ac:dyDescent="0.25">
      <c r="C49"/>
      <c r="D49"/>
      <c r="F49" s="6"/>
      <c r="G49" s="7"/>
      <c r="N49" s="6" t="s">
        <v>25</v>
      </c>
      <c r="O49" s="19">
        <v>1.37638463</v>
      </c>
      <c r="P49" s="5">
        <v>1</v>
      </c>
      <c r="Q49" s="6"/>
      <c r="R49" s="7"/>
    </row>
    <row r="50" spans="3:18" x14ac:dyDescent="0.25">
      <c r="F50" s="6"/>
      <c r="G50" s="7"/>
      <c r="N50" s="6" t="s">
        <v>21</v>
      </c>
      <c r="O50" s="19">
        <v>0.69337433000000004</v>
      </c>
      <c r="P50" s="5">
        <v>3</v>
      </c>
      <c r="Q50" s="6"/>
      <c r="R50" s="7"/>
    </row>
    <row r="51" spans="3:18" x14ac:dyDescent="0.25">
      <c r="N51" s="6" t="s">
        <v>27</v>
      </c>
      <c r="O51" s="19">
        <v>0.23274859000000001</v>
      </c>
      <c r="P51" s="5">
        <v>2</v>
      </c>
      <c r="Q51" s="6"/>
      <c r="R51" s="7"/>
    </row>
    <row r="52" spans="3:18" x14ac:dyDescent="0.25">
      <c r="N52" s="6" t="s">
        <v>26</v>
      </c>
      <c r="O52" s="19">
        <v>5.5409750000000001E-2</v>
      </c>
      <c r="P52" s="5">
        <v>2</v>
      </c>
      <c r="Q52" s="6"/>
      <c r="R52" s="7"/>
    </row>
    <row r="53" spans="3:18" x14ac:dyDescent="0.25">
      <c r="N53" s="6" t="s">
        <v>28</v>
      </c>
      <c r="O53" s="19">
        <v>1.971028E-2</v>
      </c>
      <c r="P53" s="5">
        <v>1</v>
      </c>
    </row>
    <row r="54" spans="3:18" x14ac:dyDescent="0.25">
      <c r="N54" s="35" t="s">
        <v>10</v>
      </c>
      <c r="O54" s="41">
        <f>SUBTOTAL(109,Tabla4819[Saldo])</f>
        <v>206.11636471999998</v>
      </c>
      <c r="P54" s="38">
        <f>SUBTOTAL(109,Tabla4819[Créditos])</f>
        <v>134</v>
      </c>
    </row>
    <row r="55" spans="3:18" x14ac:dyDescent="0.25">
      <c r="O55"/>
      <c r="P55"/>
    </row>
    <row r="56" spans="3:18" x14ac:dyDescent="0.25">
      <c r="O56"/>
      <c r="P56"/>
    </row>
    <row r="57" spans="3:18" x14ac:dyDescent="0.25">
      <c r="O57"/>
      <c r="P57"/>
    </row>
    <row r="58" spans="3:18" x14ac:dyDescent="0.25">
      <c r="O58"/>
      <c r="P58"/>
    </row>
    <row r="59" spans="3:18" x14ac:dyDescent="0.25">
      <c r="O59"/>
      <c r="P59"/>
    </row>
    <row r="60" spans="3:18" x14ac:dyDescent="0.25">
      <c r="O60"/>
      <c r="P60"/>
    </row>
    <row r="61" spans="3:18" x14ac:dyDescent="0.25">
      <c r="O61"/>
      <c r="P61"/>
    </row>
    <row r="62" spans="3:18" x14ac:dyDescent="0.25">
      <c r="O62"/>
      <c r="P62"/>
    </row>
    <row r="63" spans="3:18" x14ac:dyDescent="0.25">
      <c r="O63"/>
      <c r="P63"/>
    </row>
  </sheetData>
  <mergeCells count="6">
    <mergeCell ref="C39:D39"/>
    <mergeCell ref="O39:P39"/>
    <mergeCell ref="C5:D5"/>
    <mergeCell ref="O5:P5"/>
    <mergeCell ref="C22:D22"/>
    <mergeCell ref="O23:P23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S63"/>
  <sheetViews>
    <sheetView showGridLines="0" topLeftCell="A30" zoomScale="70" zoomScaleNormal="70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19" ht="15.75" x14ac:dyDescent="0.25">
      <c r="B3" s="1" t="s">
        <v>46</v>
      </c>
      <c r="C3"/>
      <c r="D3"/>
      <c r="N3" s="1" t="s">
        <v>50</v>
      </c>
      <c r="O3"/>
    </row>
    <row r="4" spans="2:19" ht="15.75" x14ac:dyDescent="0.25">
      <c r="B4" s="2" t="s">
        <v>0</v>
      </c>
      <c r="N4" s="2" t="s">
        <v>0</v>
      </c>
    </row>
    <row r="5" spans="2:19" x14ac:dyDescent="0.25">
      <c r="B5" s="37"/>
      <c r="C5" s="52" t="s">
        <v>3</v>
      </c>
      <c r="D5" s="52"/>
      <c r="N5" s="24"/>
      <c r="O5" s="52" t="s">
        <v>3</v>
      </c>
      <c r="P5" s="52"/>
    </row>
    <row r="6" spans="2:19" x14ac:dyDescent="0.25">
      <c r="B6" s="24" t="s">
        <v>9</v>
      </c>
      <c r="C6" s="23" t="s">
        <v>1</v>
      </c>
      <c r="D6" s="23" t="s">
        <v>2</v>
      </c>
      <c r="N6" s="24" t="s">
        <v>9</v>
      </c>
      <c r="O6" s="23" t="s">
        <v>4</v>
      </c>
      <c r="P6" s="23" t="s">
        <v>2</v>
      </c>
    </row>
    <row r="7" spans="2:19" x14ac:dyDescent="0.25">
      <c r="B7" s="6" t="s">
        <v>34</v>
      </c>
      <c r="C7" s="19">
        <v>7.47</v>
      </c>
      <c r="D7" s="16">
        <v>8</v>
      </c>
      <c r="F7" s="6"/>
      <c r="G7" s="7"/>
      <c r="M7" s="7"/>
      <c r="N7" s="6" t="s">
        <v>33</v>
      </c>
      <c r="O7" s="19">
        <v>22.843611260000003</v>
      </c>
      <c r="P7" s="16">
        <v>283</v>
      </c>
      <c r="R7" s="6"/>
      <c r="S7" s="7"/>
    </row>
    <row r="8" spans="2:19" x14ac:dyDescent="0.25">
      <c r="B8" s="6" t="s">
        <v>8</v>
      </c>
      <c r="C8" s="19">
        <v>3.85</v>
      </c>
      <c r="D8" s="16">
        <v>4</v>
      </c>
      <c r="F8" s="6"/>
      <c r="G8" s="7"/>
      <c r="M8" s="7"/>
      <c r="N8" s="6" t="s">
        <v>34</v>
      </c>
      <c r="O8" s="19">
        <v>8.8159944100000001</v>
      </c>
      <c r="P8" s="16">
        <v>183</v>
      </c>
      <c r="R8" s="6"/>
      <c r="S8" s="7"/>
    </row>
    <row r="9" spans="2:19" x14ac:dyDescent="0.25">
      <c r="B9" s="6" t="s">
        <v>37</v>
      </c>
      <c r="C9" s="19">
        <v>0.96</v>
      </c>
      <c r="D9" s="16">
        <v>2</v>
      </c>
      <c r="F9" s="6"/>
      <c r="G9" s="7"/>
      <c r="M9" s="7"/>
      <c r="N9" s="6" t="s">
        <v>36</v>
      </c>
      <c r="O9" s="19">
        <v>7.1986630800000002</v>
      </c>
      <c r="P9" s="16">
        <v>65</v>
      </c>
      <c r="R9" s="6"/>
      <c r="S9" s="7"/>
    </row>
    <row r="10" spans="2:19" x14ac:dyDescent="0.25">
      <c r="B10" s="6" t="s">
        <v>42</v>
      </c>
      <c r="C10" s="19">
        <v>0.85</v>
      </c>
      <c r="D10" s="16">
        <v>14</v>
      </c>
      <c r="F10" s="6"/>
      <c r="G10" s="7"/>
      <c r="M10" s="7"/>
      <c r="N10" s="6" t="s">
        <v>42</v>
      </c>
      <c r="O10" s="19">
        <v>7.0102499400000005</v>
      </c>
      <c r="P10" s="16">
        <v>123</v>
      </c>
      <c r="R10" s="6"/>
      <c r="S10" s="7"/>
    </row>
    <row r="11" spans="2:19" x14ac:dyDescent="0.25">
      <c r="B11" s="6" t="s">
        <v>33</v>
      </c>
      <c r="C11" s="19">
        <v>0.55000000000000004</v>
      </c>
      <c r="D11" s="16">
        <v>11</v>
      </c>
      <c r="F11" s="6"/>
      <c r="G11" s="7"/>
      <c r="M11" s="7"/>
      <c r="N11" s="6" t="s">
        <v>37</v>
      </c>
      <c r="O11" s="19">
        <v>4.5190200899999997</v>
      </c>
      <c r="P11" s="16">
        <v>20</v>
      </c>
      <c r="R11" s="6"/>
      <c r="S11" s="7"/>
    </row>
    <row r="12" spans="2:19" x14ac:dyDescent="0.25">
      <c r="B12" s="6" t="s">
        <v>41</v>
      </c>
      <c r="C12" s="19">
        <v>0.22</v>
      </c>
      <c r="D12" s="16">
        <v>1</v>
      </c>
      <c r="M12" s="7"/>
      <c r="N12" s="6" t="s">
        <v>8</v>
      </c>
      <c r="O12" s="19">
        <v>0.92852229000000008</v>
      </c>
      <c r="P12" s="16">
        <v>10</v>
      </c>
      <c r="R12" s="6"/>
      <c r="S12" s="7"/>
    </row>
    <row r="13" spans="2:19" x14ac:dyDescent="0.25">
      <c r="B13" s="6" t="s">
        <v>49</v>
      </c>
      <c r="C13" s="19">
        <v>0.04</v>
      </c>
      <c r="D13" s="16">
        <v>1</v>
      </c>
      <c r="M13" s="7"/>
      <c r="N13" s="6" t="s">
        <v>41</v>
      </c>
      <c r="O13" s="19">
        <v>0.22003453000000001</v>
      </c>
      <c r="P13" s="16">
        <v>2</v>
      </c>
      <c r="R13" s="6"/>
      <c r="S13" s="7"/>
    </row>
    <row r="14" spans="2:19" x14ac:dyDescent="0.25">
      <c r="B14" s="35" t="s">
        <v>10</v>
      </c>
      <c r="C14" s="41">
        <f>SUBTOTAL(109,Tabla2[Monto])</f>
        <v>13.940000000000001</v>
      </c>
      <c r="D14" s="30">
        <f>SUBTOTAL(109,Tabla2[Créditos])</f>
        <v>41</v>
      </c>
      <c r="M14" s="7"/>
      <c r="N14" s="6" t="s">
        <v>31</v>
      </c>
      <c r="O14" s="19">
        <v>0.10194102000000001</v>
      </c>
      <c r="P14" s="16">
        <v>3</v>
      </c>
      <c r="R14" s="6"/>
      <c r="S14" s="7"/>
    </row>
    <row r="15" spans="2:19" x14ac:dyDescent="0.25">
      <c r="B15" s="4"/>
      <c r="N15" s="35" t="s">
        <v>10</v>
      </c>
      <c r="O15" s="49">
        <f>SUBTOTAL(109,O7:O14)</f>
        <v>51.638036620000001</v>
      </c>
      <c r="P15" s="24">
        <f>SUBTOTAL(109,P7:P14)</f>
        <v>689</v>
      </c>
    </row>
    <row r="16" spans="2:19" x14ac:dyDescent="0.25">
      <c r="B16" s="4"/>
      <c r="C16" s="9"/>
      <c r="N16" s="4"/>
    </row>
    <row r="17" spans="2:19" x14ac:dyDescent="0.25">
      <c r="B17" s="4"/>
      <c r="C17" s="9"/>
      <c r="D17" s="9"/>
      <c r="N17" s="4"/>
    </row>
    <row r="18" spans="2:19" x14ac:dyDescent="0.25">
      <c r="B18" s="4"/>
      <c r="N18" s="4"/>
    </row>
    <row r="19" spans="2:19" ht="15.75" x14ac:dyDescent="0.25">
      <c r="B19" s="4"/>
      <c r="N19" s="1" t="s">
        <v>51</v>
      </c>
      <c r="P19"/>
    </row>
    <row r="20" spans="2:19" ht="15.75" x14ac:dyDescent="0.25">
      <c r="B20" s="1" t="s">
        <v>47</v>
      </c>
      <c r="D20"/>
      <c r="N20" s="2" t="s">
        <v>0</v>
      </c>
      <c r="P20"/>
    </row>
    <row r="21" spans="2:19" ht="15.75" x14ac:dyDescent="0.25">
      <c r="B21" s="2" t="s">
        <v>0</v>
      </c>
      <c r="D21"/>
      <c r="F21" s="6"/>
      <c r="G21" s="7"/>
      <c r="N21" s="24"/>
      <c r="O21" s="52" t="s">
        <v>3</v>
      </c>
      <c r="P21" s="52"/>
    </row>
    <row r="22" spans="2:19" x14ac:dyDescent="0.25">
      <c r="B22" s="24"/>
      <c r="C22" s="52" t="s">
        <v>3</v>
      </c>
      <c r="D22" s="52"/>
      <c r="F22" s="6"/>
      <c r="G22" s="7"/>
      <c r="N22" s="24" t="s">
        <v>15</v>
      </c>
      <c r="O22" s="23" t="s">
        <v>4</v>
      </c>
      <c r="P22" s="23" t="s">
        <v>2</v>
      </c>
    </row>
    <row r="23" spans="2:19" x14ac:dyDescent="0.25">
      <c r="B23" s="24" t="s">
        <v>15</v>
      </c>
      <c r="C23" s="23" t="s">
        <v>1</v>
      </c>
      <c r="D23" s="23" t="s">
        <v>2</v>
      </c>
      <c r="F23" s="6"/>
      <c r="G23" s="7"/>
      <c r="N23" s="6" t="s">
        <v>30</v>
      </c>
      <c r="O23" s="19">
        <v>2.2049108999999998</v>
      </c>
      <c r="P23" s="5">
        <v>172</v>
      </c>
      <c r="R23" s="6"/>
      <c r="S23" s="7"/>
    </row>
    <row r="24" spans="2:19" x14ac:dyDescent="0.25">
      <c r="B24" s="6" t="s">
        <v>30</v>
      </c>
      <c r="C24" s="19">
        <v>0.03</v>
      </c>
      <c r="D24" s="5">
        <v>2</v>
      </c>
      <c r="F24" s="6"/>
      <c r="G24" s="7"/>
      <c r="N24" s="6" t="s">
        <v>13</v>
      </c>
      <c r="O24" s="19">
        <v>12.75130792</v>
      </c>
      <c r="P24" s="5">
        <v>333</v>
      </c>
      <c r="R24" s="6"/>
      <c r="S24" s="7"/>
    </row>
    <row r="25" spans="2:19" x14ac:dyDescent="0.25">
      <c r="B25" s="6" t="s">
        <v>13</v>
      </c>
      <c r="C25" s="19">
        <v>7.14</v>
      </c>
      <c r="D25" s="5">
        <v>26</v>
      </c>
      <c r="F25" s="6"/>
      <c r="G25" s="7"/>
      <c r="N25" s="6" t="s">
        <v>38</v>
      </c>
      <c r="O25" s="19">
        <v>14.122283269999999</v>
      </c>
      <c r="P25" s="5">
        <v>134</v>
      </c>
      <c r="R25" s="6"/>
      <c r="S25" s="7"/>
    </row>
    <row r="26" spans="2:19" x14ac:dyDescent="0.25">
      <c r="B26" s="6" t="s">
        <v>14</v>
      </c>
      <c r="C26" s="19">
        <v>1.1100000000000001</v>
      </c>
      <c r="D26" s="5">
        <v>10</v>
      </c>
      <c r="N26" s="6" t="s">
        <v>12</v>
      </c>
      <c r="O26" s="19">
        <v>7.4456961900000005</v>
      </c>
      <c r="P26" s="5">
        <v>29</v>
      </c>
      <c r="R26" s="6"/>
      <c r="S26" s="7"/>
    </row>
    <row r="27" spans="2:19" x14ac:dyDescent="0.25">
      <c r="B27" s="6" t="s">
        <v>12</v>
      </c>
      <c r="C27" s="19">
        <v>0.28999999999999998</v>
      </c>
      <c r="D27" s="5">
        <v>1</v>
      </c>
      <c r="N27" s="6" t="s">
        <v>11</v>
      </c>
      <c r="O27" s="19">
        <v>15.113838339999999</v>
      </c>
      <c r="P27" s="5">
        <v>21</v>
      </c>
    </row>
    <row r="28" spans="2:19" x14ac:dyDescent="0.25">
      <c r="B28" s="6" t="s">
        <v>44</v>
      </c>
      <c r="C28" s="19">
        <v>5.37</v>
      </c>
      <c r="D28" s="5">
        <v>2</v>
      </c>
      <c r="N28" s="35" t="s">
        <v>10</v>
      </c>
      <c r="O28" s="41">
        <f>SUBTOTAL(109,Tabla37[Saldo])</f>
        <v>51.638036620000001</v>
      </c>
      <c r="P28" s="38">
        <f>SUBTOTAL(109,Tabla37[Créditos])</f>
        <v>689</v>
      </c>
    </row>
    <row r="29" spans="2:19" x14ac:dyDescent="0.25">
      <c r="B29" s="35" t="s">
        <v>10</v>
      </c>
      <c r="C29" s="41">
        <f>SUM(C24:C28)</f>
        <v>13.939999999999998</v>
      </c>
      <c r="D29" s="38">
        <f>SUM(D24:D28)</f>
        <v>41</v>
      </c>
      <c r="N29" s="14"/>
      <c r="O29" s="20"/>
      <c r="P29" s="20"/>
    </row>
    <row r="30" spans="2:19" x14ac:dyDescent="0.25">
      <c r="B30" s="14"/>
      <c r="O30" s="20"/>
      <c r="P30" s="20"/>
    </row>
    <row r="31" spans="2:19" x14ac:dyDescent="0.25">
      <c r="O31" s="20"/>
      <c r="P31" s="20"/>
    </row>
    <row r="32" spans="2:19" x14ac:dyDescent="0.25">
      <c r="O32" s="20"/>
      <c r="P32" s="20"/>
    </row>
    <row r="33" spans="2:19" x14ac:dyDescent="0.25">
      <c r="O33" s="20"/>
      <c r="P33" s="20"/>
    </row>
    <row r="34" spans="2:19" x14ac:dyDescent="0.25">
      <c r="O34" s="20"/>
      <c r="P34" s="20"/>
    </row>
    <row r="35" spans="2:19" ht="15" customHeight="1" x14ac:dyDescent="0.25">
      <c r="N35" s="1" t="s">
        <v>52</v>
      </c>
    </row>
    <row r="36" spans="2:19" ht="15.75" x14ac:dyDescent="0.25">
      <c r="N36" s="2" t="s">
        <v>0</v>
      </c>
    </row>
    <row r="37" spans="2:19" ht="15.75" x14ac:dyDescent="0.25">
      <c r="B37" s="1" t="s">
        <v>40</v>
      </c>
      <c r="F37" s="6"/>
      <c r="G37" s="7"/>
      <c r="N37" s="37"/>
      <c r="O37" s="52" t="s">
        <v>3</v>
      </c>
      <c r="P37" s="52"/>
    </row>
    <row r="38" spans="2:19" ht="15.75" x14ac:dyDescent="0.25">
      <c r="B38" s="2" t="s">
        <v>0</v>
      </c>
      <c r="F38" s="6"/>
      <c r="G38" s="7"/>
      <c r="N38" s="24" t="s">
        <v>32</v>
      </c>
      <c r="O38" s="23" t="s">
        <v>4</v>
      </c>
      <c r="P38" s="23" t="s">
        <v>2</v>
      </c>
    </row>
    <row r="39" spans="2:19" x14ac:dyDescent="0.25">
      <c r="B39" s="24"/>
      <c r="C39" s="52" t="s">
        <v>3</v>
      </c>
      <c r="D39" s="52"/>
      <c r="F39" s="6"/>
      <c r="G39" s="7"/>
      <c r="N39" s="6" t="s">
        <v>16</v>
      </c>
      <c r="O39" s="19">
        <v>28.463848070000001</v>
      </c>
      <c r="P39" s="5">
        <v>306</v>
      </c>
      <c r="R39" s="6"/>
      <c r="S39" s="7"/>
    </row>
    <row r="40" spans="2:19" x14ac:dyDescent="0.25">
      <c r="B40" s="24" t="s">
        <v>32</v>
      </c>
      <c r="C40" s="23" t="s">
        <v>1</v>
      </c>
      <c r="D40" s="23" t="s">
        <v>2</v>
      </c>
      <c r="F40" s="6"/>
      <c r="G40" s="7"/>
      <c r="N40" s="6" t="s">
        <v>17</v>
      </c>
      <c r="O40" s="19">
        <v>12.998129860000001</v>
      </c>
      <c r="P40" s="5">
        <v>131</v>
      </c>
      <c r="R40" s="6"/>
      <c r="S40" s="7"/>
    </row>
    <row r="41" spans="2:19" x14ac:dyDescent="0.25">
      <c r="B41" s="6" t="s">
        <v>16</v>
      </c>
      <c r="C41" s="19">
        <v>10.45</v>
      </c>
      <c r="D41" s="5">
        <v>24</v>
      </c>
      <c r="F41" s="6"/>
      <c r="G41" s="7"/>
      <c r="N41" s="6" t="s">
        <v>21</v>
      </c>
      <c r="O41" s="19">
        <v>3.7541308400000002</v>
      </c>
      <c r="P41" s="5">
        <v>25</v>
      </c>
      <c r="R41" s="6"/>
      <c r="S41" s="7"/>
    </row>
    <row r="42" spans="2:19" x14ac:dyDescent="0.25">
      <c r="B42" s="6" t="s">
        <v>17</v>
      </c>
      <c r="C42" s="19">
        <v>2.11</v>
      </c>
      <c r="D42" s="5">
        <v>9</v>
      </c>
      <c r="F42" s="6"/>
      <c r="G42" s="7"/>
      <c r="N42" s="6" t="s">
        <v>19</v>
      </c>
      <c r="O42" s="19">
        <v>2.4946245</v>
      </c>
      <c r="P42" s="5">
        <v>42</v>
      </c>
      <c r="R42" s="6"/>
      <c r="S42" s="7"/>
    </row>
    <row r="43" spans="2:19" x14ac:dyDescent="0.25">
      <c r="B43" s="6" t="s">
        <v>18</v>
      </c>
      <c r="C43" s="19">
        <v>0.64</v>
      </c>
      <c r="D43" s="5">
        <v>1</v>
      </c>
      <c r="F43" s="6"/>
      <c r="G43" s="7"/>
      <c r="N43" s="6" t="s">
        <v>18</v>
      </c>
      <c r="O43" s="19">
        <v>2.0965194399999998</v>
      </c>
      <c r="P43" s="5">
        <v>59</v>
      </c>
      <c r="R43" s="6"/>
      <c r="S43" s="7"/>
    </row>
    <row r="44" spans="2:19" x14ac:dyDescent="0.25">
      <c r="B44" s="6" t="s">
        <v>19</v>
      </c>
      <c r="C44" s="19">
        <v>0.38</v>
      </c>
      <c r="D44" s="5">
        <v>3</v>
      </c>
      <c r="F44" s="6"/>
      <c r="G44" s="7"/>
      <c r="N44" s="6" t="s">
        <v>20</v>
      </c>
      <c r="O44" s="19">
        <v>0.46032900999999998</v>
      </c>
      <c r="P44" s="5">
        <v>39</v>
      </c>
      <c r="R44" s="6"/>
      <c r="S44" s="7"/>
    </row>
    <row r="45" spans="2:19" x14ac:dyDescent="0.25">
      <c r="B45" s="6" t="s">
        <v>20</v>
      </c>
      <c r="C45" s="19">
        <v>0.16</v>
      </c>
      <c r="D45" s="5">
        <v>1</v>
      </c>
      <c r="F45" s="6"/>
      <c r="G45" s="7"/>
      <c r="N45" s="6" t="s">
        <v>23</v>
      </c>
      <c r="O45" s="19">
        <v>0.42731680999999999</v>
      </c>
      <c r="P45" s="5">
        <v>13</v>
      </c>
      <c r="R45" s="6"/>
      <c r="S45" s="7"/>
    </row>
    <row r="46" spans="2:19" x14ac:dyDescent="0.25">
      <c r="B46" s="6" t="s">
        <v>26</v>
      </c>
      <c r="C46" s="19">
        <v>0.15</v>
      </c>
      <c r="D46" s="5">
        <v>2</v>
      </c>
      <c r="F46" s="6"/>
      <c r="G46" s="7"/>
      <c r="N46" s="6" t="s">
        <v>26</v>
      </c>
      <c r="O46" s="19">
        <v>0.3647995</v>
      </c>
      <c r="P46" s="5">
        <v>23</v>
      </c>
      <c r="R46" s="6"/>
      <c r="S46" s="7"/>
    </row>
    <row r="47" spans="2:19" x14ac:dyDescent="0.25">
      <c r="B47" s="6" t="s">
        <v>27</v>
      </c>
      <c r="C47" s="19">
        <v>0.05</v>
      </c>
      <c r="D47" s="5">
        <v>1</v>
      </c>
      <c r="F47" s="6"/>
      <c r="G47" s="7"/>
      <c r="N47" s="6" t="s">
        <v>24</v>
      </c>
      <c r="O47" s="19">
        <v>0.16854097000000001</v>
      </c>
      <c r="P47" s="5">
        <v>13</v>
      </c>
      <c r="R47" s="6"/>
      <c r="S47" s="7"/>
    </row>
    <row r="48" spans="2:19" x14ac:dyDescent="0.25">
      <c r="B48" s="35" t="s">
        <v>10</v>
      </c>
      <c r="C48" s="41">
        <f>SUBTOTAL(109,Tabla4[Monto])</f>
        <v>13.940000000000001</v>
      </c>
      <c r="D48" s="38">
        <f>SUM(D41:D47)</f>
        <v>41</v>
      </c>
      <c r="F48" s="6"/>
      <c r="G48" s="7"/>
      <c r="N48" s="6" t="s">
        <v>25</v>
      </c>
      <c r="O48" s="19">
        <v>0.14269355</v>
      </c>
      <c r="P48" s="5">
        <v>7</v>
      </c>
      <c r="R48" s="6"/>
      <c r="S48" s="7"/>
    </row>
    <row r="49" spans="6:19" x14ac:dyDescent="0.25">
      <c r="F49" s="6"/>
      <c r="G49" s="7"/>
      <c r="N49" s="6" t="s">
        <v>27</v>
      </c>
      <c r="O49" s="19">
        <v>0.11094863000000001</v>
      </c>
      <c r="P49" s="5">
        <v>11</v>
      </c>
      <c r="R49" s="6"/>
      <c r="S49" s="7"/>
    </row>
    <row r="50" spans="6:19" x14ac:dyDescent="0.25">
      <c r="N50" s="6" t="s">
        <v>28</v>
      </c>
      <c r="O50" s="19">
        <v>9.5049739999999994E-2</v>
      </c>
      <c r="P50" s="5">
        <v>13</v>
      </c>
      <c r="R50" s="6"/>
      <c r="S50" s="7"/>
    </row>
    <row r="51" spans="6:19" x14ac:dyDescent="0.25">
      <c r="N51" s="6" t="s">
        <v>29</v>
      </c>
      <c r="O51" s="19">
        <v>3.8969089999999998E-2</v>
      </c>
      <c r="P51" s="5">
        <v>4</v>
      </c>
      <c r="R51" s="6"/>
      <c r="S51" s="7"/>
    </row>
    <row r="52" spans="6:19" x14ac:dyDescent="0.25">
      <c r="N52" s="6" t="s">
        <v>22</v>
      </c>
      <c r="O52" s="19">
        <v>2.2136610000000001E-2</v>
      </c>
      <c r="P52" s="5">
        <v>3</v>
      </c>
    </row>
    <row r="53" spans="6:19" x14ac:dyDescent="0.25">
      <c r="N53" s="35" t="s">
        <v>10</v>
      </c>
      <c r="O53" s="41">
        <f>SUM(O39:O52)</f>
        <v>51.638036620000008</v>
      </c>
      <c r="P53" s="38">
        <f>SUM(P39:P52)</f>
        <v>689</v>
      </c>
    </row>
    <row r="59" spans="6:19" x14ac:dyDescent="0.25">
      <c r="O59" s="51"/>
      <c r="P59" s="51"/>
    </row>
    <row r="60" spans="6:19" x14ac:dyDescent="0.25">
      <c r="O60" s="51"/>
      <c r="P60" s="51"/>
    </row>
    <row r="61" spans="6:19" x14ac:dyDescent="0.25">
      <c r="O61" s="51"/>
      <c r="P61" s="51"/>
    </row>
    <row r="62" spans="6:19" x14ac:dyDescent="0.25">
      <c r="O62" s="51"/>
      <c r="P62" s="51"/>
    </row>
    <row r="63" spans="6:19" x14ac:dyDescent="0.25">
      <c r="O63" s="51"/>
      <c r="P63" s="51"/>
    </row>
  </sheetData>
  <mergeCells count="6">
    <mergeCell ref="O37:P37"/>
    <mergeCell ref="C5:D5"/>
    <mergeCell ref="C22:D22"/>
    <mergeCell ref="C39:D39"/>
    <mergeCell ref="O5:P5"/>
    <mergeCell ref="O21:P21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S58"/>
  <sheetViews>
    <sheetView showGridLines="0" tabSelected="1" zoomScale="85" zoomScaleNormal="85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19" ht="15.75" x14ac:dyDescent="0.25">
      <c r="B3" s="1" t="s">
        <v>54</v>
      </c>
      <c r="C3"/>
      <c r="D3"/>
      <c r="N3" s="1" t="s">
        <v>57</v>
      </c>
      <c r="O3"/>
      <c r="P3"/>
    </row>
    <row r="4" spans="2:19" ht="15.75" x14ac:dyDescent="0.25">
      <c r="B4" s="2" t="s">
        <v>0</v>
      </c>
      <c r="N4" s="2" t="s">
        <v>0</v>
      </c>
      <c r="P4" s="45"/>
      <c r="Q4" s="45"/>
    </row>
    <row r="5" spans="2:19" x14ac:dyDescent="0.25">
      <c r="B5" s="37"/>
      <c r="C5" s="52" t="s">
        <v>7</v>
      </c>
      <c r="D5" s="52"/>
      <c r="N5" s="37"/>
      <c r="O5" s="52" t="s">
        <v>7</v>
      </c>
      <c r="P5" s="52"/>
    </row>
    <row r="6" spans="2:19" x14ac:dyDescent="0.25">
      <c r="B6" s="37" t="s">
        <v>9</v>
      </c>
      <c r="C6" s="32" t="s">
        <v>1</v>
      </c>
      <c r="D6" s="32" t="s">
        <v>2</v>
      </c>
      <c r="N6" s="24" t="s">
        <v>9</v>
      </c>
      <c r="O6" s="23" t="s">
        <v>4</v>
      </c>
      <c r="P6" s="23" t="s">
        <v>2</v>
      </c>
    </row>
    <row r="7" spans="2:19" x14ac:dyDescent="0.25">
      <c r="B7" s="6" t="s">
        <v>34</v>
      </c>
      <c r="C7" s="19">
        <v>20.344781279999996</v>
      </c>
      <c r="D7" s="5">
        <v>4657</v>
      </c>
      <c r="F7" s="6"/>
      <c r="G7" s="7"/>
      <c r="N7" s="6" t="s">
        <v>33</v>
      </c>
      <c r="O7" s="19">
        <v>65.965817900000005</v>
      </c>
      <c r="P7" s="16">
        <v>7364</v>
      </c>
      <c r="R7" s="6"/>
      <c r="S7" s="7"/>
    </row>
    <row r="8" spans="2:19" x14ac:dyDescent="0.25">
      <c r="B8" s="6" t="s">
        <v>33</v>
      </c>
      <c r="C8" s="19">
        <v>18.21531624</v>
      </c>
      <c r="D8" s="5">
        <v>2170</v>
      </c>
      <c r="F8" s="6"/>
      <c r="G8" s="7"/>
      <c r="N8" s="6" t="s">
        <v>34</v>
      </c>
      <c r="O8" s="19">
        <v>50.166725999999997</v>
      </c>
      <c r="P8" s="16">
        <v>10836</v>
      </c>
      <c r="R8" s="6"/>
      <c r="S8" s="7"/>
    </row>
    <row r="9" spans="2:19" x14ac:dyDescent="0.25">
      <c r="B9" s="6" t="s">
        <v>35</v>
      </c>
      <c r="C9" s="19">
        <v>5.2144617000000002</v>
      </c>
      <c r="D9" s="5">
        <v>969</v>
      </c>
      <c r="F9" s="6"/>
      <c r="G9" s="7"/>
      <c r="N9" s="6" t="s">
        <v>35</v>
      </c>
      <c r="O9" s="19">
        <v>8.8410389299999999</v>
      </c>
      <c r="P9" s="16">
        <v>1803</v>
      </c>
      <c r="R9" s="6"/>
      <c r="S9" s="7"/>
    </row>
    <row r="10" spans="2:19" x14ac:dyDescent="0.25">
      <c r="B10" s="6" t="s">
        <v>36</v>
      </c>
      <c r="C10" s="19">
        <v>0.17195250000000001</v>
      </c>
      <c r="D10" s="5">
        <v>17</v>
      </c>
      <c r="F10" s="6"/>
      <c r="G10" s="7"/>
      <c r="N10" s="6" t="s">
        <v>36</v>
      </c>
      <c r="O10" s="19">
        <v>0.81496195999999999</v>
      </c>
      <c r="P10" s="16">
        <v>44</v>
      </c>
      <c r="R10" s="6"/>
      <c r="S10" s="7"/>
    </row>
    <row r="11" spans="2:19" x14ac:dyDescent="0.25">
      <c r="B11" s="6" t="s">
        <v>37</v>
      </c>
      <c r="C11" s="19">
        <v>6.0433000000000001E-2</v>
      </c>
      <c r="D11" s="5">
        <v>7</v>
      </c>
      <c r="F11" s="6"/>
      <c r="G11" s="7"/>
      <c r="N11" s="6" t="s">
        <v>37</v>
      </c>
      <c r="O11" s="19">
        <v>0.33890737999999998</v>
      </c>
      <c r="P11" s="16">
        <v>31</v>
      </c>
      <c r="R11" s="6"/>
      <c r="S11" s="7"/>
    </row>
    <row r="12" spans="2:19" x14ac:dyDescent="0.25">
      <c r="B12" s="35" t="s">
        <v>10</v>
      </c>
      <c r="C12" s="41">
        <f>SUBTOTAL(109,C7:C11)</f>
        <v>44.006944720000007</v>
      </c>
      <c r="D12" s="38">
        <f>SUBTOTAL(109,D7:D11)</f>
        <v>7820</v>
      </c>
      <c r="N12" s="35" t="s">
        <v>10</v>
      </c>
      <c r="O12" s="41">
        <f>SUBTOTAL(109,O7:O11)</f>
        <v>126.12745217</v>
      </c>
      <c r="P12" s="30">
        <f>SUBTOTAL(109,P7:P11)</f>
        <v>20078</v>
      </c>
      <c r="R12" s="6"/>
      <c r="S12" s="7"/>
    </row>
    <row r="13" spans="2:19" x14ac:dyDescent="0.25">
      <c r="B13" s="17"/>
      <c r="C13"/>
      <c r="D13"/>
      <c r="N13" s="18"/>
      <c r="O13" s="19"/>
      <c r="P13" s="5"/>
      <c r="R13" s="6"/>
      <c r="S13" s="7"/>
    </row>
    <row r="14" spans="2:19" x14ac:dyDescent="0.25">
      <c r="C14"/>
      <c r="D14"/>
      <c r="O14" s="9"/>
      <c r="R14" s="6"/>
      <c r="S14" s="7"/>
    </row>
    <row r="15" spans="2:19" x14ac:dyDescent="0.25">
      <c r="C15"/>
      <c r="D15"/>
      <c r="N15" s="4"/>
      <c r="O15" s="12"/>
    </row>
    <row r="16" spans="2:19" x14ac:dyDescent="0.25">
      <c r="C16"/>
      <c r="D16"/>
      <c r="N16" s="4"/>
    </row>
    <row r="17" spans="2:19" x14ac:dyDescent="0.25">
      <c r="C17"/>
      <c r="D17"/>
      <c r="N17" s="4"/>
    </row>
    <row r="18" spans="2:19" ht="15.75" x14ac:dyDescent="0.25">
      <c r="B18" s="4"/>
      <c r="N18" s="1" t="s">
        <v>58</v>
      </c>
      <c r="P18"/>
    </row>
    <row r="19" spans="2:19" ht="15.75" x14ac:dyDescent="0.25">
      <c r="B19" s="4"/>
      <c r="N19" s="2" t="s">
        <v>0</v>
      </c>
    </row>
    <row r="20" spans="2:19" ht="15.75" x14ac:dyDescent="0.25">
      <c r="B20" s="1" t="s">
        <v>55</v>
      </c>
      <c r="D20"/>
      <c r="N20" s="37"/>
      <c r="O20" s="52" t="s">
        <v>7</v>
      </c>
      <c r="P20" s="52"/>
    </row>
    <row r="21" spans="2:19" ht="15.75" x14ac:dyDescent="0.25">
      <c r="B21" s="2" t="s">
        <v>0</v>
      </c>
      <c r="D21"/>
      <c r="F21" s="6"/>
      <c r="G21" s="7"/>
      <c r="N21" s="24" t="s">
        <v>15</v>
      </c>
      <c r="O21" s="23" t="s">
        <v>4</v>
      </c>
      <c r="P21" s="23" t="s">
        <v>2</v>
      </c>
    </row>
    <row r="22" spans="2:19" x14ac:dyDescent="0.25">
      <c r="B22" s="37"/>
      <c r="C22" s="52" t="s">
        <v>7</v>
      </c>
      <c r="D22" s="52"/>
      <c r="F22" s="6"/>
      <c r="G22" s="7"/>
      <c r="N22" s="6" t="s">
        <v>39</v>
      </c>
      <c r="O22" s="19">
        <v>26.111997299999999</v>
      </c>
      <c r="P22" s="5">
        <v>2489</v>
      </c>
    </row>
    <row r="23" spans="2:19" x14ac:dyDescent="0.25">
      <c r="B23" s="24" t="s">
        <v>15</v>
      </c>
      <c r="C23" s="23" t="s">
        <v>1</v>
      </c>
      <c r="D23" s="23" t="s">
        <v>2</v>
      </c>
      <c r="F23" s="6"/>
      <c r="G23" s="7"/>
      <c r="N23" s="6" t="s">
        <v>13</v>
      </c>
      <c r="O23" s="19">
        <v>31.3664399</v>
      </c>
      <c r="P23" s="5">
        <v>12763</v>
      </c>
      <c r="R23" s="6"/>
      <c r="S23" s="7"/>
    </row>
    <row r="24" spans="2:19" x14ac:dyDescent="0.25">
      <c r="B24" s="6" t="s">
        <v>45</v>
      </c>
      <c r="C24" s="19">
        <v>5.7615373999999981</v>
      </c>
      <c r="D24" s="5">
        <v>468</v>
      </c>
      <c r="F24" s="6"/>
      <c r="G24" s="7"/>
      <c r="N24" s="6" t="s">
        <v>14</v>
      </c>
      <c r="O24" s="19">
        <v>49.354637199999999</v>
      </c>
      <c r="P24" s="5">
        <v>4384</v>
      </c>
      <c r="R24" s="6"/>
      <c r="S24" s="7"/>
    </row>
    <row r="25" spans="2:19" x14ac:dyDescent="0.25">
      <c r="B25" s="6" t="s">
        <v>13</v>
      </c>
      <c r="C25" s="19">
        <v>15.852259259999997</v>
      </c>
      <c r="D25" s="5">
        <v>5695</v>
      </c>
      <c r="F25" s="6"/>
      <c r="G25" s="7"/>
      <c r="N25" s="6" t="s">
        <v>12</v>
      </c>
      <c r="O25" s="19">
        <v>18.7676756</v>
      </c>
      <c r="P25" s="5">
        <v>440</v>
      </c>
      <c r="R25" s="6"/>
      <c r="S25" s="7"/>
    </row>
    <row r="26" spans="2:19" x14ac:dyDescent="0.25">
      <c r="B26" s="6" t="s">
        <v>14</v>
      </c>
      <c r="C26" s="19">
        <v>15.799552670000001</v>
      </c>
      <c r="D26" s="5">
        <v>1536</v>
      </c>
      <c r="N26" s="6" t="s">
        <v>11</v>
      </c>
      <c r="O26" s="19">
        <v>0.52670212000000005</v>
      </c>
      <c r="P26" s="5">
        <v>2</v>
      </c>
      <c r="R26" s="6"/>
      <c r="S26" s="7"/>
    </row>
    <row r="27" spans="2:19" x14ac:dyDescent="0.25">
      <c r="B27" s="6" t="s">
        <v>12</v>
      </c>
      <c r="C27" s="19">
        <v>6.2435953899999994</v>
      </c>
      <c r="D27" s="5">
        <v>120</v>
      </c>
      <c r="N27" s="35" t="s">
        <v>10</v>
      </c>
      <c r="O27" s="41">
        <f>SUM(O22:O26)</f>
        <v>126.12745212</v>
      </c>
      <c r="P27" s="38">
        <f>SUM(P22:P26)</f>
        <v>20078</v>
      </c>
      <c r="Q27" s="44"/>
    </row>
    <row r="28" spans="2:19" x14ac:dyDescent="0.25">
      <c r="B28" s="6" t="s">
        <v>11</v>
      </c>
      <c r="C28" s="19">
        <v>0.35</v>
      </c>
      <c r="D28" s="5">
        <v>1</v>
      </c>
      <c r="N28" s="18"/>
      <c r="O28" s="12"/>
    </row>
    <row r="29" spans="2:19" x14ac:dyDescent="0.25">
      <c r="B29" s="35" t="s">
        <v>10</v>
      </c>
      <c r="C29" s="41">
        <f>SUM(C24:C28)</f>
        <v>44.00694472</v>
      </c>
      <c r="D29" s="38">
        <f>SUM(D24:D28)</f>
        <v>7820</v>
      </c>
    </row>
    <row r="30" spans="2:19" x14ac:dyDescent="0.25">
      <c r="B30" s="17"/>
    </row>
    <row r="31" spans="2:19" x14ac:dyDescent="0.25">
      <c r="C31" s="12"/>
      <c r="O31" s="9"/>
    </row>
    <row r="32" spans="2:19" x14ac:dyDescent="0.25">
      <c r="O32" s="9"/>
    </row>
    <row r="33" spans="2:19" ht="15.75" x14ac:dyDescent="0.25">
      <c r="N33" s="1" t="s">
        <v>59</v>
      </c>
    </row>
    <row r="34" spans="2:19" ht="15.75" x14ac:dyDescent="0.25">
      <c r="N34" s="2" t="s">
        <v>0</v>
      </c>
    </row>
    <row r="35" spans="2:19" ht="15" customHeight="1" x14ac:dyDescent="0.25">
      <c r="N35" s="37"/>
      <c r="O35" s="52" t="s">
        <v>7</v>
      </c>
      <c r="P35" s="52"/>
    </row>
    <row r="36" spans="2:19" x14ac:dyDescent="0.25">
      <c r="N36" s="24" t="s">
        <v>32</v>
      </c>
      <c r="O36" s="23" t="s">
        <v>4</v>
      </c>
      <c r="P36" s="23" t="s">
        <v>2</v>
      </c>
    </row>
    <row r="37" spans="2:19" ht="15.75" x14ac:dyDescent="0.25">
      <c r="B37" s="1" t="s">
        <v>56</v>
      </c>
      <c r="F37" s="6"/>
      <c r="G37" s="7"/>
      <c r="N37" s="6" t="s">
        <v>16</v>
      </c>
      <c r="O37" s="19">
        <v>57.8</v>
      </c>
      <c r="P37" s="5">
        <v>6766</v>
      </c>
    </row>
    <row r="38" spans="2:19" ht="15.75" x14ac:dyDescent="0.25">
      <c r="B38" s="2" t="s">
        <v>0</v>
      </c>
      <c r="F38" s="6"/>
      <c r="G38" s="7"/>
      <c r="N38" s="6" t="s">
        <v>17</v>
      </c>
      <c r="O38" s="19">
        <v>26.28</v>
      </c>
      <c r="P38" s="5">
        <v>3174</v>
      </c>
    </row>
    <row r="39" spans="2:19" x14ac:dyDescent="0.25">
      <c r="B39" s="37"/>
      <c r="C39" s="52" t="s">
        <v>7</v>
      </c>
      <c r="D39" s="52"/>
      <c r="F39" s="6"/>
      <c r="G39" s="7"/>
      <c r="N39" s="6" t="s">
        <v>18</v>
      </c>
      <c r="O39" s="19">
        <v>7.86</v>
      </c>
      <c r="P39" s="5">
        <v>1208</v>
      </c>
      <c r="R39" s="6"/>
      <c r="S39" s="7"/>
    </row>
    <row r="40" spans="2:19" x14ac:dyDescent="0.25">
      <c r="B40" s="24" t="s">
        <v>32</v>
      </c>
      <c r="C40" s="23" t="s">
        <v>1</v>
      </c>
      <c r="D40" s="23" t="s">
        <v>2</v>
      </c>
      <c r="F40" s="6"/>
      <c r="G40" s="7"/>
      <c r="N40" s="6" t="s">
        <v>19</v>
      </c>
      <c r="O40" s="19">
        <v>6.43</v>
      </c>
      <c r="P40" s="5">
        <v>1345</v>
      </c>
      <c r="R40" s="6"/>
      <c r="S40" s="7"/>
    </row>
    <row r="41" spans="2:19" x14ac:dyDescent="0.25">
      <c r="B41" s="6" t="s">
        <v>16</v>
      </c>
      <c r="C41" s="19">
        <v>17.826180259999997</v>
      </c>
      <c r="D41" s="5">
        <v>2407</v>
      </c>
      <c r="F41" s="6"/>
      <c r="G41" s="7"/>
      <c r="N41" s="6" t="s">
        <v>21</v>
      </c>
      <c r="O41" s="19">
        <v>5.88</v>
      </c>
      <c r="P41" s="5">
        <v>1224</v>
      </c>
      <c r="R41" s="6"/>
      <c r="S41" s="7"/>
    </row>
    <row r="42" spans="2:19" x14ac:dyDescent="0.25">
      <c r="B42" s="6" t="s">
        <v>17</v>
      </c>
      <c r="C42" s="19">
        <v>8.2716217799999985</v>
      </c>
      <c r="D42" s="5">
        <v>1217</v>
      </c>
      <c r="F42" s="6"/>
      <c r="G42" s="7"/>
      <c r="N42" s="6" t="s">
        <v>20</v>
      </c>
      <c r="O42" s="19">
        <v>4.42</v>
      </c>
      <c r="P42" s="5">
        <v>1269</v>
      </c>
      <c r="R42" s="6"/>
      <c r="S42" s="7"/>
    </row>
    <row r="43" spans="2:19" x14ac:dyDescent="0.25">
      <c r="B43" s="6" t="s">
        <v>21</v>
      </c>
      <c r="C43" s="19">
        <v>3.1462425600000001</v>
      </c>
      <c r="D43" s="5">
        <v>659</v>
      </c>
      <c r="F43" s="6"/>
      <c r="G43" s="7"/>
      <c r="N43" s="6" t="s">
        <v>27</v>
      </c>
      <c r="O43" s="19">
        <v>3.17</v>
      </c>
      <c r="P43" s="5">
        <v>913</v>
      </c>
      <c r="R43" s="6"/>
      <c r="S43" s="7"/>
    </row>
    <row r="44" spans="2:19" x14ac:dyDescent="0.25">
      <c r="B44" s="6" t="s">
        <v>19</v>
      </c>
      <c r="C44" s="19">
        <v>2.8156383100000006</v>
      </c>
      <c r="D44" s="5">
        <v>516</v>
      </c>
      <c r="F44" s="6"/>
      <c r="G44" s="7"/>
      <c r="N44" s="6" t="s">
        <v>25</v>
      </c>
      <c r="O44" s="19">
        <v>3.04</v>
      </c>
      <c r="P44" s="5">
        <v>838</v>
      </c>
      <c r="R44" s="6"/>
      <c r="S44" s="7"/>
    </row>
    <row r="45" spans="2:19" x14ac:dyDescent="0.25">
      <c r="B45" s="6" t="s">
        <v>20</v>
      </c>
      <c r="C45" s="19">
        <v>2.1248545000000001</v>
      </c>
      <c r="D45" s="5">
        <v>518</v>
      </c>
      <c r="F45" s="6"/>
      <c r="G45" s="7"/>
      <c r="N45" s="6" t="s">
        <v>26</v>
      </c>
      <c r="O45" s="19">
        <v>2.4900000000000002</v>
      </c>
      <c r="P45" s="5">
        <v>656</v>
      </c>
      <c r="R45" s="6"/>
      <c r="S45" s="7"/>
    </row>
    <row r="46" spans="2:19" x14ac:dyDescent="0.25">
      <c r="B46" s="6" t="s">
        <v>18</v>
      </c>
      <c r="C46" s="19">
        <v>2.0771187800000002</v>
      </c>
      <c r="D46" s="5">
        <v>360</v>
      </c>
      <c r="F46" s="6"/>
      <c r="G46" s="7"/>
      <c r="N46" s="6" t="s">
        <v>28</v>
      </c>
      <c r="O46" s="19">
        <v>2.29</v>
      </c>
      <c r="P46" s="5">
        <v>729</v>
      </c>
      <c r="R46" s="6"/>
      <c r="S46" s="7"/>
    </row>
    <row r="47" spans="2:19" x14ac:dyDescent="0.25">
      <c r="B47" s="6" t="s">
        <v>25</v>
      </c>
      <c r="C47" s="19">
        <v>1.57885929</v>
      </c>
      <c r="D47" s="5">
        <v>348</v>
      </c>
      <c r="F47" s="6"/>
      <c r="G47" s="7"/>
      <c r="N47" s="6" t="s">
        <v>23</v>
      </c>
      <c r="O47" s="19">
        <v>1.73</v>
      </c>
      <c r="P47" s="5">
        <v>400</v>
      </c>
      <c r="R47" s="6"/>
      <c r="S47" s="7"/>
    </row>
    <row r="48" spans="2:19" x14ac:dyDescent="0.25">
      <c r="B48" s="6" t="s">
        <v>28</v>
      </c>
      <c r="C48" s="19">
        <v>1.1923420299999998</v>
      </c>
      <c r="D48" s="5">
        <v>386</v>
      </c>
      <c r="F48" s="6"/>
      <c r="G48" s="7"/>
      <c r="N48" s="6" t="s">
        <v>24</v>
      </c>
      <c r="O48" s="19">
        <v>1.63</v>
      </c>
      <c r="P48" s="5">
        <v>604</v>
      </c>
      <c r="R48" s="6"/>
      <c r="S48" s="7"/>
    </row>
    <row r="49" spans="2:19" x14ac:dyDescent="0.25">
      <c r="B49" s="6" t="s">
        <v>27</v>
      </c>
      <c r="C49" s="19">
        <v>1.0452808200000001</v>
      </c>
      <c r="D49" s="5">
        <v>334</v>
      </c>
      <c r="F49" s="6"/>
      <c r="G49" s="7"/>
      <c r="N49" s="6" t="s">
        <v>22</v>
      </c>
      <c r="O49" s="19">
        <v>1.62</v>
      </c>
      <c r="P49" s="5">
        <v>565</v>
      </c>
      <c r="R49" s="6"/>
      <c r="S49" s="7"/>
    </row>
    <row r="50" spans="2:19" x14ac:dyDescent="0.25">
      <c r="B50" s="6" t="s">
        <v>26</v>
      </c>
      <c r="C50" s="19">
        <v>0.92239917999999999</v>
      </c>
      <c r="D50" s="5">
        <v>264</v>
      </c>
      <c r="N50" s="6" t="s">
        <v>29</v>
      </c>
      <c r="O50" s="19">
        <v>1.49</v>
      </c>
      <c r="P50" s="5">
        <v>387</v>
      </c>
      <c r="R50" s="6"/>
      <c r="S50" s="7"/>
    </row>
    <row r="51" spans="2:19" x14ac:dyDescent="0.25">
      <c r="B51" s="6" t="s">
        <v>29</v>
      </c>
      <c r="C51" s="19">
        <v>0.91948850000000004</v>
      </c>
      <c r="D51" s="5">
        <v>198</v>
      </c>
      <c r="N51" s="35" t="s">
        <v>10</v>
      </c>
      <c r="O51" s="41">
        <f>SUM(O37:O50)</f>
        <v>126.13000000000001</v>
      </c>
      <c r="P51" s="38">
        <f>SUM(P37:P50)</f>
        <v>20078</v>
      </c>
      <c r="R51" s="6"/>
      <c r="S51" s="7"/>
    </row>
    <row r="52" spans="2:19" x14ac:dyDescent="0.25">
      <c r="B52" s="6" t="s">
        <v>23</v>
      </c>
      <c r="C52" s="19">
        <v>0.71628519999999996</v>
      </c>
      <c r="D52" s="5">
        <v>189</v>
      </c>
      <c r="N52" s="18"/>
    </row>
    <row r="53" spans="2:19" x14ac:dyDescent="0.25">
      <c r="B53" s="6" t="s">
        <v>22</v>
      </c>
      <c r="C53" s="19">
        <v>0.69961050000000002</v>
      </c>
      <c r="D53" s="5">
        <v>189</v>
      </c>
    </row>
    <row r="54" spans="2:19" x14ac:dyDescent="0.25">
      <c r="B54" s="6" t="s">
        <v>24</v>
      </c>
      <c r="C54" s="19">
        <v>0.67102300999999998</v>
      </c>
      <c r="D54" s="5">
        <v>235</v>
      </c>
    </row>
    <row r="55" spans="2:19" x14ac:dyDescent="0.25">
      <c r="B55" s="35" t="s">
        <v>10</v>
      </c>
      <c r="C55" s="41">
        <f>SUM(C41:C54)</f>
        <v>44.006944719999993</v>
      </c>
      <c r="D55" s="38">
        <f>SUM(D41:D54)</f>
        <v>7820</v>
      </c>
    </row>
    <row r="56" spans="2:19" x14ac:dyDescent="0.25">
      <c r="B56" s="17"/>
    </row>
    <row r="58" spans="2:19" x14ac:dyDescent="0.25">
      <c r="C58" s="12"/>
    </row>
  </sheetData>
  <mergeCells count="6">
    <mergeCell ref="C39:D39"/>
    <mergeCell ref="O35:P35"/>
    <mergeCell ref="C5:D5"/>
    <mergeCell ref="O5:P5"/>
    <mergeCell ref="C22:D22"/>
    <mergeCell ref="O20:P20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CRÉDITO DIRECTO</vt:lpstr>
      <vt:lpstr>FONDO DE DESARROLLO ECONÓMICO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Marcela Quiteno</cp:lastModifiedBy>
  <dcterms:created xsi:type="dcterms:W3CDTF">2018-05-16T19:09:38Z</dcterms:created>
  <dcterms:modified xsi:type="dcterms:W3CDTF">2024-10-16T22:36:59Z</dcterms:modified>
</cp:coreProperties>
</file>