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omments1.xml" ContentType="application/vnd.openxmlformats-officedocument.spreadsheetml.comments+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omments2.xml" ContentType="application/vnd.openxmlformats-officedocument.spreadsheetml.comments+xml"/>
  <Override PartName="/xl/drawings/drawing41.xml" ContentType="application/vnd.openxmlformats-officedocument.drawing+xml"/>
  <Override PartName="/xl/comments3.xml" ContentType="application/vnd.openxmlformats-officedocument.spreadsheetml.comments+xml"/>
  <Override PartName="/xl/drawings/drawing42.xml" ContentType="application/vnd.openxmlformats-officedocument.drawing+xml"/>
  <Override PartName="/xl/comments4.xml" ContentType="application/vnd.openxmlformats-officedocument.spreadsheetml.comments+xml"/>
  <Override PartName="/xl/drawings/drawing43.xml" ContentType="application/vnd.openxmlformats-officedocument.drawing+xml"/>
  <Override PartName="/xl/comments5.xml" ContentType="application/vnd.openxmlformats-officedocument.spreadsheetml.comments+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omments6.xml" ContentType="application/vnd.openxmlformats-officedocument.spreadsheetml.comment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omments7.xml" ContentType="application/vnd.openxmlformats-officedocument.spreadsheetml.comments+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60" yWindow="420" windowWidth="12120" windowHeight="7755" tabRatio="848" firstSheet="34" activeTab="44"/>
  </bookViews>
  <sheets>
    <sheet name="Portada" sheetId="199" r:id="rId1"/>
    <sheet name="AuditoriaForm" sheetId="157" r:id="rId2"/>
    <sheet name="AuditoriaCron" sheetId="158" r:id="rId3"/>
    <sheet name="UAIPForm" sheetId="193" r:id="rId4"/>
    <sheet name="UAIPCron" sheetId="194" r:id="rId5"/>
    <sheet name="UFIForm" sheetId="187" r:id="rId6"/>
    <sheet name="UFICron" sheetId="188" r:id="rId7"/>
    <sheet name="UACIForm" sheetId="200" r:id="rId8"/>
    <sheet name="UACICron" sheetId="201" r:id="rId9"/>
    <sheet name="SecretariaForm" sheetId="167" r:id="rId10"/>
    <sheet name="SecretariaCron" sheetId="168" r:id="rId11"/>
    <sheet name="UJuridicaForm" sheetId="169" r:id="rId12"/>
    <sheet name="UJuridicaCron" sheetId="170" r:id="rId13"/>
    <sheet name="GPYDForm" sheetId="171" r:id="rId14"/>
    <sheet name="GPYDCron" sheetId="172" r:id="rId15"/>
    <sheet name="SubComyRRPPForm" sheetId="173" r:id="rId16"/>
    <sheet name="SubComyRRPPCron" sheetId="174" r:id="rId17"/>
    <sheet name="USeguridadForm" sheetId="175" r:id="rId18"/>
    <sheet name="USeguridadCron" sheetId="176" r:id="rId19"/>
    <sheet name="RRHHForm" sheetId="177" r:id="rId20"/>
    <sheet name="RRHHCron" sheetId="178" r:id="rId21"/>
    <sheet name="UADRForm" sheetId="179" r:id="rId22"/>
    <sheet name="UADRCron" sheetId="180" r:id="rId23"/>
    <sheet name="01CoopIntForm" sheetId="155" r:id="rId24"/>
    <sheet name="01CoopIntCron" sheetId="156" r:id="rId25"/>
    <sheet name="02IncSociForm" sheetId="87" r:id="rId26"/>
    <sheet name="02IncSociCron" sheetId="88" r:id="rId27"/>
    <sheet name="03PlantEnvForm" sheetId="89" r:id="rId28"/>
    <sheet name="03PlantEnvCron" sheetId="90" r:id="rId29"/>
    <sheet name="04GSGyPForm" sheetId="133" r:id="rId30"/>
    <sheet name="04GSGyPCron" sheetId="134" r:id="rId31"/>
    <sheet name="05SOCForm" sheetId="181" r:id="rId32"/>
    <sheet name="05SOCCron" sheetId="182" r:id="rId33"/>
    <sheet name="06SACForm" sheetId="183" r:id="rId34"/>
    <sheet name="06SACCron" sheetId="184" r:id="rId35"/>
    <sheet name="07HidroYPozosForm" sheetId="95" r:id="rId36"/>
    <sheet name="07HidroYPozosCron" sheetId="96" r:id="rId37"/>
    <sheet name="08ULabForm" sheetId="143" r:id="rId38"/>
    <sheet name="08ULabCron" sheetId="144" r:id="rId39"/>
    <sheet name="09RMForm" sheetId="185" r:id="rId40"/>
    <sheet name="09RMCron" sheetId="186" r:id="rId41"/>
    <sheet name="10RCForm" sheetId="197" r:id="rId42"/>
    <sheet name="10RCCron" sheetId="198" r:id="rId43"/>
    <sheet name="11ROccForm" sheetId="147" r:id="rId44"/>
    <sheet name="11ROccCron" sheetId="148" r:id="rId45"/>
    <sheet name="12ROrForm" sheetId="149" r:id="rId46"/>
    <sheet name="12ROrCron" sheetId="150" r:id="rId47"/>
    <sheet name="13GMEForm" sheetId="145" r:id="rId48"/>
    <sheet name="13GMECron" sheetId="146" r:id="rId49"/>
    <sheet name="14GASCRForm" sheetId="109" r:id="rId50"/>
    <sheet name="14GASCRCron" sheetId="110" r:id="rId51"/>
    <sheet name="15GBID-AECIDForm" sheetId="111" r:id="rId52"/>
    <sheet name="15GBID-AECIDCron" sheetId="112" r:id="rId53"/>
    <sheet name="16DisElect.YEficEner.Form" sheetId="107" r:id="rId54"/>
    <sheet name="16DisElect.YEficEner.Cron" sheetId="108" r:id="rId55"/>
    <sheet name="17UASDForm" sheetId="113" r:id="rId56"/>
    <sheet name="17UASDCron" sheetId="114" r:id="rId57"/>
    <sheet name="18FactibilidadesForm" sheetId="115" r:id="rId58"/>
    <sheet name="18FactibilidadesCron" sheetId="116" r:id="rId59"/>
    <sheet name="19UDFPForm" sheetId="139" r:id="rId60"/>
    <sheet name="19UDFPCron" sheetId="140" r:id="rId61"/>
    <sheet name="20USMPForm" sheetId="195" r:id="rId62"/>
    <sheet name="20USMPCron" sheetId="196" r:id="rId63"/>
    <sheet name="21UGAForm" sheetId="137" r:id="rId64"/>
    <sheet name="21UGACron" sheetId="138" r:id="rId65"/>
    <sheet name="22DTIForm" sheetId="153" r:id="rId66"/>
    <sheet name="22DTICron" sheetId="154" r:id="rId67"/>
  </sheets>
  <externalReferences>
    <externalReference r:id="rId68"/>
  </externalReferences>
  <definedNames>
    <definedName name="_xlnm.Print_Area" localSheetId="24">'01CoopIntCron'!$B$1:$S$25</definedName>
    <definedName name="_xlnm.Print_Area" localSheetId="23">'01CoopIntForm'!$B$1:$I$45</definedName>
    <definedName name="_xlnm.Print_Area" localSheetId="26">'02IncSociCron'!$A$1:$R$17</definedName>
    <definedName name="_xlnm.Print_Area" localSheetId="25">'02IncSociForm'!$A$1:$H$16</definedName>
    <definedName name="_xlnm.Print_Area" localSheetId="28">'03PlantEnvCron'!$B$1:$S$14</definedName>
    <definedName name="_xlnm.Print_Area" localSheetId="32">'05SOCCron'!$B$1:$T$17</definedName>
    <definedName name="_xlnm.Print_Area" localSheetId="31">'05SOCForm'!$A$1:$J$20</definedName>
    <definedName name="_xlnm.Print_Area" localSheetId="34">'06SACCron'!$A$1:$R$22</definedName>
    <definedName name="_xlnm.Print_Area" localSheetId="33">'06SACForm'!$A$1:$I$25</definedName>
    <definedName name="_xlnm.Print_Area" localSheetId="36">'07HidroYPozosCron'!$A$1:$R$31</definedName>
    <definedName name="_xlnm.Print_Area" localSheetId="38">'08ULabCron'!$A$1:$R$25</definedName>
    <definedName name="_xlnm.Print_Area" localSheetId="37">'08ULabForm'!$A$1:$H$26</definedName>
    <definedName name="_xlnm.Print_Area" localSheetId="40">'09RMCron'!$A$1:$Q$61</definedName>
    <definedName name="_xlnm.Print_Area" localSheetId="39">'09RMForm'!$A$1:$H$118</definedName>
    <definedName name="_xlnm.Print_Area" localSheetId="42">'10RCCron'!$A$1:$R$40</definedName>
    <definedName name="_xlnm.Print_Area" localSheetId="41">'10RCForm'!$A$1:$H$65</definedName>
    <definedName name="_xlnm.Print_Area" localSheetId="44">'11ROccCron'!$A$1:$Q$36</definedName>
    <definedName name="_xlnm.Print_Area" localSheetId="43">'11ROccForm'!$A$1:$H$54</definedName>
    <definedName name="_xlnm.Print_Area" localSheetId="46">'12ROrCron'!$A$1:$Q$58</definedName>
    <definedName name="_xlnm.Print_Area" localSheetId="45">'12ROrForm'!$A$1:$H$90</definedName>
    <definedName name="_xlnm.Print_Area" localSheetId="48">'13GMECron'!$A$1:$R$16</definedName>
    <definedName name="_xlnm.Print_Area" localSheetId="50">'14GASCRCron'!$A$1:$R$16</definedName>
    <definedName name="_xlnm.Print_Area" localSheetId="49">'14GASCRForm'!$A$1:$I$27</definedName>
    <definedName name="_xlnm.Print_Area" localSheetId="52">'15GBID-AECIDCron'!$A$1:$R$65</definedName>
    <definedName name="_xlnm.Print_Area" localSheetId="54">'16DisElect.YEficEner.Cron'!$A$1:$R$20</definedName>
    <definedName name="_xlnm.Print_Area" localSheetId="53">'16DisElect.YEficEner.Form'!$A$1:$H$36</definedName>
    <definedName name="_xlnm.Print_Area" localSheetId="56">'17UASDCron'!$A$1:$R$23</definedName>
    <definedName name="_xlnm.Print_Area" localSheetId="55">'17UASDForm'!$A$1:$H$52</definedName>
    <definedName name="_xlnm.Print_Area" localSheetId="58">'18FactibilidadesCron'!$A$1:$Q$18</definedName>
    <definedName name="_xlnm.Print_Area" localSheetId="60">'19UDFPCron'!$A$1:$R$16</definedName>
    <definedName name="_xlnm.Print_Area" localSheetId="59">'19UDFPForm'!$A$1:$H$31</definedName>
    <definedName name="_xlnm.Print_Area" localSheetId="62">'20USMPCron'!$A$1:$Q$26</definedName>
    <definedName name="_xlnm.Print_Area" localSheetId="61">'20USMPForm'!$A$1:$H$32</definedName>
    <definedName name="_xlnm.Print_Area" localSheetId="63">'21UGAForm'!$A$1:$H$34</definedName>
    <definedName name="_xlnm.Print_Area" localSheetId="66">'22DTICron'!$A$1:$S$95</definedName>
    <definedName name="_xlnm.Print_Area" localSheetId="65">'22DTIForm'!$A$1:$G$91</definedName>
    <definedName name="_xlnm.Print_Area" localSheetId="2">AuditoriaCron!$B$1:$S$19</definedName>
    <definedName name="_xlnm.Print_Area" localSheetId="1">AuditoriaForm!$A$1:$I$39</definedName>
    <definedName name="_xlnm.Print_Area" localSheetId="14">GPYDCron!$A$1:$R$29</definedName>
    <definedName name="_xlnm.Print_Area" localSheetId="13">GPYDForm!$A$1:$H$55</definedName>
    <definedName name="_xlnm.Print_Area" localSheetId="0">Portada!$A$1:$O$36</definedName>
    <definedName name="_xlnm.Print_Area" localSheetId="19">RRHHForm!$A$1:$H$23</definedName>
    <definedName name="_xlnm.Print_Area" localSheetId="10">SecretariaCron!$A$1:$R$14</definedName>
    <definedName name="_xlnm.Print_Area" localSheetId="9">SecretariaForm!$A$1:$H$23</definedName>
    <definedName name="_xlnm.Print_Area" localSheetId="16">SubComyRRPPCron!$B$1:$S$14</definedName>
    <definedName name="_xlnm.Print_Area" localSheetId="15">SubComyRRPPForm!$A$1:$I$14</definedName>
    <definedName name="_xlnm.Print_Area" localSheetId="8">UACICron!$A$1:$Q$16</definedName>
    <definedName name="_xlnm.Print_Area" localSheetId="7">UACIForm!$A$1:$H$27</definedName>
    <definedName name="_xlnm.Print_Area" localSheetId="22">UADRCron!$A$1:$R$18</definedName>
    <definedName name="_xlnm.Print_Area" localSheetId="4">UAIPCron!$A$1:$R$23</definedName>
    <definedName name="_xlnm.Print_Area" localSheetId="3">UAIPForm!$A$1:$I$22</definedName>
    <definedName name="_xlnm.Print_Area" localSheetId="6">UFICron!$A$1:$Q$16</definedName>
    <definedName name="_xlnm.Print_Area" localSheetId="12">UJuridicaCron!$B$1:$S$22</definedName>
    <definedName name="_xlnm.Print_Area" localSheetId="18">USeguridadCron!$A$1:$Q$21</definedName>
    <definedName name="_xlnm.Print_Area" localSheetId="17">USeguridadForm!$A$1:$G$24</definedName>
    <definedName name="_xlnm.Print_Titles" localSheetId="23">'01CoopIntForm'!$1:$8</definedName>
    <definedName name="_xlnm.Print_Titles" localSheetId="25">'02IncSociForm'!$1:$8</definedName>
    <definedName name="_xlnm.Print_Titles" localSheetId="27">'03PlantEnvForm'!$1:$8</definedName>
    <definedName name="_xlnm.Print_Titles" localSheetId="30">'04GSGyPCron'!$1:$8</definedName>
    <definedName name="_xlnm.Print_Titles" localSheetId="29">'04GSGyPForm'!$1:$8</definedName>
    <definedName name="_xlnm.Print_Titles" localSheetId="31">'05SOCForm'!$1:$8</definedName>
    <definedName name="_xlnm.Print_Titles" localSheetId="34">'06SACCron'!$1:$8</definedName>
    <definedName name="_xlnm.Print_Titles" localSheetId="33">'06SACForm'!$1:$8</definedName>
    <definedName name="_xlnm.Print_Titles" localSheetId="35">'07HidroYPozosForm'!$1:$8</definedName>
    <definedName name="_xlnm.Print_Titles" localSheetId="37">'08ULabForm'!$1:$8</definedName>
    <definedName name="_xlnm.Print_Titles" localSheetId="40">'09RMCron'!$1:$7</definedName>
    <definedName name="_xlnm.Print_Titles" localSheetId="39">'09RMForm'!$1:$8</definedName>
    <definedName name="_xlnm.Print_Titles" localSheetId="41">'10RCForm'!$1:$8</definedName>
    <definedName name="_xlnm.Print_Titles" localSheetId="44">'11ROccCron'!$1:$7</definedName>
    <definedName name="_xlnm.Print_Titles" localSheetId="43">'11ROccForm'!$1:$8</definedName>
    <definedName name="_xlnm.Print_Titles" localSheetId="45">'12ROrForm'!$1:$8</definedName>
    <definedName name="_xlnm.Print_Titles" localSheetId="47">'13GMEForm'!$2:$9</definedName>
    <definedName name="_xlnm.Print_Titles" localSheetId="49">'14GASCRForm'!$1:$8</definedName>
    <definedName name="_xlnm.Print_Titles" localSheetId="51">'15GBID-AECIDForm'!$1:$8</definedName>
    <definedName name="_xlnm.Print_Titles" localSheetId="53">'16DisElect.YEficEner.Form'!$1:$8</definedName>
    <definedName name="_xlnm.Print_Titles" localSheetId="55">'17UASDForm'!$1:$8</definedName>
    <definedName name="_xlnm.Print_Titles" localSheetId="57">'18FactibilidadesForm'!$2:$9</definedName>
    <definedName name="_xlnm.Print_Titles" localSheetId="59">'19UDFPForm'!$1:$8</definedName>
    <definedName name="_xlnm.Print_Titles" localSheetId="61">'20USMPForm'!$1:$8</definedName>
    <definedName name="_xlnm.Print_Titles" localSheetId="64">'21UGACron'!$1:$8</definedName>
    <definedName name="_xlnm.Print_Titles" localSheetId="63">'21UGAForm'!$1:$3</definedName>
    <definedName name="_xlnm.Print_Titles" localSheetId="66">'22DTICron'!$4:$7</definedName>
    <definedName name="_xlnm.Print_Titles" localSheetId="65">'22DTIForm'!$5:$9</definedName>
    <definedName name="_xlnm.Print_Titles" localSheetId="1">AuditoriaForm!$1:$8</definedName>
    <definedName name="_xlnm.Print_Titles" localSheetId="14">GPYDCron!$6:$7</definedName>
    <definedName name="_xlnm.Print_Titles" localSheetId="13">GPYDForm!$10:$10</definedName>
    <definedName name="_xlnm.Print_Titles" localSheetId="15">SubComyRRPPForm!$1:$8</definedName>
    <definedName name="_xlnm.Print_Titles" localSheetId="7">UACIForm!$1:$8</definedName>
    <definedName name="_xlnm.Print_Titles" localSheetId="21">UADRForm!$1:$8</definedName>
    <definedName name="_xlnm.Print_Titles" localSheetId="3">UAIPForm!$1:$8</definedName>
    <definedName name="_xlnm.Print_Titles" localSheetId="5">UFIForm!$1:$8</definedName>
    <definedName name="_xlnm.Print_Titles" localSheetId="12">UJuridicaCron!$6:$7</definedName>
    <definedName name="_xlnm.Print_Titles" localSheetId="11">UJuridicaForm!$1:$8</definedName>
    <definedName name="_xlnm.Print_Titles" localSheetId="17">USeguridadForm!$8:$8</definedName>
  </definedNames>
  <calcPr calcId="145621"/>
</workbook>
</file>

<file path=xl/calcChain.xml><?xml version="1.0" encoding="utf-8"?>
<calcChain xmlns="http://schemas.openxmlformats.org/spreadsheetml/2006/main">
  <c r="Q16" i="201" l="1"/>
  <c r="P15" i="201"/>
  <c r="P14" i="201"/>
  <c r="P13" i="201"/>
  <c r="P12" i="201"/>
  <c r="P11" i="201"/>
  <c r="P10" i="201"/>
  <c r="P9" i="201"/>
  <c r="R38" i="198" l="1"/>
  <c r="Q30" i="198"/>
  <c r="Q29" i="198"/>
  <c r="Q28" i="198"/>
  <c r="Q27" i="198"/>
  <c r="Q26" i="198"/>
  <c r="Q17" i="198"/>
  <c r="C15" i="110" l="1"/>
  <c r="Q15" i="110"/>
  <c r="Q26" i="196" l="1"/>
  <c r="P25" i="196"/>
  <c r="P21" i="196"/>
  <c r="P19" i="196"/>
  <c r="P17" i="196"/>
  <c r="P13" i="196"/>
  <c r="P9" i="196"/>
  <c r="R23" i="194" l="1"/>
  <c r="Q13" i="188" l="1"/>
  <c r="Q16" i="188" s="1"/>
  <c r="P13" i="188"/>
  <c r="Q12" i="188"/>
  <c r="P12" i="188"/>
  <c r="P11" i="188"/>
  <c r="P10" i="188"/>
  <c r="P9" i="188"/>
  <c r="P55" i="186" l="1"/>
  <c r="P53" i="186"/>
  <c r="P52" i="186"/>
  <c r="Q37" i="186"/>
  <c r="Q36" i="186"/>
  <c r="Q35" i="186"/>
  <c r="Q34" i="186"/>
  <c r="Q33" i="186"/>
  <c r="Q32" i="186"/>
  <c r="P31" i="186"/>
  <c r="P30" i="186"/>
  <c r="P29" i="186"/>
  <c r="P28" i="186"/>
  <c r="P27" i="186"/>
  <c r="P26" i="186"/>
  <c r="P25" i="186"/>
  <c r="P24" i="186"/>
  <c r="P23" i="186"/>
  <c r="P22" i="186"/>
  <c r="P21" i="186"/>
  <c r="P20" i="186"/>
  <c r="P19" i="186"/>
  <c r="P18" i="186"/>
  <c r="P17" i="186"/>
  <c r="P12" i="186"/>
  <c r="P11" i="186"/>
  <c r="P10" i="186"/>
  <c r="Q61" i="186" l="1"/>
  <c r="O24" i="184"/>
  <c r="F24" i="184"/>
  <c r="E24" i="184"/>
  <c r="P23" i="184"/>
  <c r="O23" i="184"/>
  <c r="O25" i="184" s="1"/>
  <c r="N23" i="184"/>
  <c r="M23" i="184"/>
  <c r="L23" i="184"/>
  <c r="K23" i="184"/>
  <c r="J23" i="184"/>
  <c r="I23" i="184"/>
  <c r="H23" i="184"/>
  <c r="G23" i="184"/>
  <c r="F23" i="184"/>
  <c r="F25" i="184" s="1"/>
  <c r="E23" i="184"/>
  <c r="E25" i="184" s="1"/>
  <c r="P21" i="184"/>
  <c r="P24" i="184" s="1"/>
  <c r="H21" i="184"/>
  <c r="G21" i="184"/>
  <c r="G24" i="184" s="1"/>
  <c r="D21" i="184"/>
  <c r="C21" i="184"/>
  <c r="R20" i="184"/>
  <c r="U20" i="184" s="1"/>
  <c r="Q20" i="184"/>
  <c r="D20" i="184"/>
  <c r="C20" i="184"/>
  <c r="R19" i="184"/>
  <c r="U19" i="184" s="1"/>
  <c r="Q19" i="184"/>
  <c r="D19" i="184"/>
  <c r="C19" i="184"/>
  <c r="Q18" i="184"/>
  <c r="R18" i="184" s="1"/>
  <c r="D18" i="184"/>
  <c r="C18" i="184"/>
  <c r="Q17" i="184"/>
  <c r="D17" i="184"/>
  <c r="C17" i="184"/>
  <c r="Q16" i="184"/>
  <c r="D16" i="184"/>
  <c r="C16" i="184"/>
  <c r="Q15" i="184"/>
  <c r="D15" i="184"/>
  <c r="C15" i="184"/>
  <c r="Q14" i="184"/>
  <c r="D14" i="184"/>
  <c r="C14" i="184"/>
  <c r="Q13" i="184"/>
  <c r="D13" i="184"/>
  <c r="C13" i="184"/>
  <c r="Q12" i="184"/>
  <c r="D12" i="184"/>
  <c r="C12" i="184"/>
  <c r="Q11" i="184"/>
  <c r="D11" i="184"/>
  <c r="C11" i="184"/>
  <c r="Q10" i="184"/>
  <c r="D10" i="184"/>
  <c r="C10" i="184"/>
  <c r="Q9" i="184"/>
  <c r="D9" i="184"/>
  <c r="C9" i="184"/>
  <c r="P25" i="184" l="1"/>
  <c r="T20" i="184"/>
  <c r="R22" i="184"/>
  <c r="U18" i="184"/>
  <c r="G25" i="184"/>
  <c r="T19" i="184"/>
  <c r="I21" i="184"/>
  <c r="Q23" i="184"/>
  <c r="H24" i="184"/>
  <c r="H25" i="184" s="1"/>
  <c r="I24" i="184" l="1"/>
  <c r="I25" i="184" s="1"/>
  <c r="J21" i="184"/>
  <c r="J24" i="184" l="1"/>
  <c r="J25" i="184" s="1"/>
  <c r="K21" i="184"/>
  <c r="L21" i="184" l="1"/>
  <c r="K24" i="184"/>
  <c r="K25" i="184" s="1"/>
  <c r="L24" i="184" l="1"/>
  <c r="L25" i="184" s="1"/>
  <c r="M21" i="184"/>
  <c r="M24" i="184" l="1"/>
  <c r="M25" i="184" s="1"/>
  <c r="N21" i="184"/>
  <c r="N24" i="184" l="1"/>
  <c r="N25" i="184" s="1"/>
  <c r="Q21" i="184"/>
  <c r="Q24" i="184" s="1"/>
  <c r="Q25" i="184" s="1"/>
  <c r="S17" i="182" l="1"/>
  <c r="R16" i="182"/>
  <c r="C16" i="182"/>
  <c r="R15" i="182"/>
  <c r="E15" i="182"/>
  <c r="C15" i="182"/>
  <c r="R14" i="182"/>
  <c r="E14" i="182"/>
  <c r="C14" i="182"/>
  <c r="R13" i="182"/>
  <c r="E13" i="182"/>
  <c r="C13" i="182"/>
  <c r="E12" i="182"/>
  <c r="C12" i="182"/>
  <c r="R11" i="182"/>
  <c r="E11" i="182"/>
  <c r="C11" i="182"/>
  <c r="C10" i="182"/>
  <c r="C9" i="182"/>
  <c r="Q16" i="180" l="1"/>
  <c r="D16" i="180"/>
  <c r="C16" i="180"/>
  <c r="B16" i="180"/>
  <c r="Q15" i="180"/>
  <c r="D15" i="180"/>
  <c r="C15" i="180"/>
  <c r="B15" i="180"/>
  <c r="Q14" i="180"/>
  <c r="C14" i="180"/>
  <c r="B14" i="180"/>
  <c r="Q13" i="180"/>
  <c r="D13" i="180"/>
  <c r="C13" i="180"/>
  <c r="B13" i="180"/>
  <c r="Q12" i="180"/>
  <c r="D12" i="180"/>
  <c r="C12" i="180"/>
  <c r="B12" i="180"/>
  <c r="Q11" i="180"/>
  <c r="D11" i="180"/>
  <c r="C11" i="180"/>
  <c r="B11" i="180"/>
  <c r="Q10" i="180"/>
  <c r="D10" i="180"/>
  <c r="C10" i="180"/>
  <c r="B10" i="180"/>
  <c r="Q9" i="180"/>
  <c r="D9" i="180"/>
  <c r="C9" i="180"/>
  <c r="B9" i="180"/>
  <c r="R52" i="178" l="1"/>
  <c r="Q45" i="178"/>
  <c r="Q44" i="178"/>
  <c r="Q43" i="178"/>
  <c r="Q42" i="178"/>
  <c r="Q41" i="178"/>
  <c r="Q40" i="178" s="1"/>
  <c r="P40" i="178"/>
  <c r="O40" i="178"/>
  <c r="N40" i="178"/>
  <c r="M40" i="178"/>
  <c r="L40" i="178"/>
  <c r="K40" i="178"/>
  <c r="J40" i="178"/>
  <c r="I40" i="178"/>
  <c r="H40" i="178"/>
  <c r="G40" i="178"/>
  <c r="F40" i="178"/>
  <c r="E40" i="178"/>
  <c r="Q30" i="178"/>
  <c r="Q29" i="178"/>
  <c r="Q28" i="178"/>
  <c r="Q27" i="178"/>
  <c r="Q26" i="178"/>
  <c r="Q25" i="178"/>
  <c r="Q24" i="178"/>
  <c r="Q23" i="178"/>
  <c r="Q22" i="178"/>
  <c r="Q21" i="178"/>
  <c r="Q20" i="178"/>
  <c r="Q19" i="178"/>
  <c r="Q18" i="178"/>
  <c r="Q17" i="178"/>
  <c r="Q16" i="178"/>
  <c r="Q15" i="178"/>
  <c r="Q14" i="178"/>
  <c r="Q13" i="178"/>
  <c r="Q12" i="178"/>
  <c r="P11" i="178"/>
  <c r="O11" i="178"/>
  <c r="N11" i="178"/>
  <c r="M11" i="178"/>
  <c r="L11" i="178"/>
  <c r="K11" i="178"/>
  <c r="J11" i="178"/>
  <c r="I11" i="178"/>
  <c r="H11" i="178"/>
  <c r="G11" i="178"/>
  <c r="F11" i="178"/>
  <c r="E11" i="178"/>
  <c r="Q11" i="178" s="1"/>
  <c r="Q13" i="176" l="1"/>
  <c r="C12" i="176"/>
  <c r="B12" i="176"/>
  <c r="C11" i="176"/>
  <c r="B11" i="176"/>
  <c r="P10" i="176"/>
  <c r="C10" i="176"/>
  <c r="B10" i="176"/>
  <c r="P9" i="176"/>
  <c r="C9" i="176"/>
  <c r="B9" i="176"/>
  <c r="S14" i="174" l="1"/>
  <c r="R13" i="174"/>
  <c r="E13" i="174"/>
  <c r="D13" i="174"/>
  <c r="R12" i="174"/>
  <c r="E12" i="174"/>
  <c r="D12" i="174"/>
  <c r="R11" i="174"/>
  <c r="E11" i="174"/>
  <c r="D11" i="174"/>
  <c r="R10" i="174"/>
  <c r="E10" i="174"/>
  <c r="D10" i="174"/>
  <c r="R9" i="174"/>
  <c r="E9" i="174"/>
  <c r="D9" i="174"/>
  <c r="B33" i="172" l="1"/>
  <c r="B32" i="172"/>
  <c r="R29" i="172"/>
  <c r="Q28" i="172"/>
  <c r="D28" i="172"/>
  <c r="C28" i="172"/>
  <c r="Q27" i="172"/>
  <c r="D27" i="172"/>
  <c r="C27" i="172"/>
  <c r="Q26" i="172"/>
  <c r="D26" i="172"/>
  <c r="C26" i="172"/>
  <c r="Q25" i="172"/>
  <c r="D25" i="172"/>
  <c r="C25" i="172"/>
  <c r="Q24" i="172"/>
  <c r="D24" i="172"/>
  <c r="C24" i="172"/>
  <c r="Q23" i="172"/>
  <c r="D23" i="172"/>
  <c r="C23" i="172"/>
  <c r="Q22" i="172"/>
  <c r="D22" i="172"/>
  <c r="C22" i="172"/>
  <c r="Q21" i="172"/>
  <c r="D21" i="172"/>
  <c r="C21" i="172"/>
  <c r="Q20" i="172"/>
  <c r="D20" i="172"/>
  <c r="C20" i="172"/>
  <c r="Q19" i="172"/>
  <c r="Q18" i="172"/>
  <c r="D17" i="172"/>
  <c r="C17" i="172"/>
  <c r="Q16" i="172"/>
  <c r="D16" i="172"/>
  <c r="C16" i="172"/>
  <c r="Q15" i="172"/>
  <c r="D15" i="172"/>
  <c r="C15" i="172"/>
  <c r="Q14" i="172"/>
  <c r="D14" i="172"/>
  <c r="C14" i="172"/>
  <c r="Q13" i="172"/>
  <c r="D13" i="172"/>
  <c r="C13" i="172"/>
  <c r="Q12" i="172"/>
  <c r="D12" i="172"/>
  <c r="C12" i="172"/>
  <c r="Q11" i="172"/>
  <c r="D11" i="172"/>
  <c r="C11" i="172"/>
  <c r="Q10" i="172"/>
  <c r="D10" i="172"/>
  <c r="C10" i="172"/>
  <c r="Q9" i="172"/>
  <c r="D9" i="172"/>
  <c r="C9" i="172"/>
  <c r="Q8" i="172"/>
  <c r="D8" i="172"/>
  <c r="C8" i="172"/>
  <c r="X5" i="171"/>
  <c r="Y4" i="171"/>
  <c r="R22" i="170" l="1"/>
  <c r="Q21" i="170"/>
  <c r="Q20" i="170"/>
  <c r="Q19" i="170"/>
  <c r="Q18" i="170"/>
  <c r="Q17" i="170"/>
  <c r="Q16" i="170"/>
  <c r="Q15" i="170"/>
  <c r="Q14" i="170"/>
  <c r="Q13" i="170"/>
  <c r="Q12" i="170"/>
  <c r="Q11" i="170"/>
  <c r="Q10" i="170"/>
  <c r="Q9" i="170"/>
  <c r="R13" i="168" l="1"/>
  <c r="U13" i="168" s="1"/>
  <c r="S18" i="158" l="1"/>
  <c r="R17" i="158"/>
  <c r="R16" i="158"/>
  <c r="R15" i="158"/>
  <c r="R14" i="158"/>
  <c r="R13" i="158"/>
  <c r="R12" i="158"/>
  <c r="R11" i="158"/>
  <c r="R10" i="158"/>
  <c r="R9" i="158"/>
  <c r="S19" i="156" l="1"/>
  <c r="R18" i="156"/>
  <c r="E18" i="156"/>
  <c r="D18" i="156"/>
  <c r="R17" i="156"/>
  <c r="E17" i="156"/>
  <c r="D17" i="156"/>
  <c r="R16" i="156"/>
  <c r="E16" i="156"/>
  <c r="D16" i="156"/>
  <c r="R15" i="156"/>
  <c r="E15" i="156"/>
  <c r="D15" i="156"/>
  <c r="R14" i="156"/>
  <c r="E14" i="156"/>
  <c r="D14" i="156"/>
  <c r="R12" i="156"/>
  <c r="E12" i="156"/>
  <c r="D12" i="156"/>
  <c r="R11" i="156"/>
  <c r="E11" i="156"/>
  <c r="D11" i="156"/>
  <c r="E10" i="156"/>
  <c r="D10" i="156"/>
  <c r="R9" i="156"/>
  <c r="E9" i="156"/>
  <c r="D9" i="156"/>
  <c r="R85" i="154" l="1"/>
  <c r="P80" i="154"/>
  <c r="O80" i="154"/>
  <c r="N80" i="154"/>
  <c r="M80" i="154"/>
  <c r="L80" i="154"/>
  <c r="K80" i="154"/>
  <c r="J80" i="154"/>
  <c r="I80" i="154"/>
  <c r="H80" i="154"/>
  <c r="Q75" i="154"/>
  <c r="Q71" i="154"/>
  <c r="Q68" i="154"/>
  <c r="Q62" i="154"/>
  <c r="Q56" i="154"/>
  <c r="Q53" i="154"/>
  <c r="Q47" i="154"/>
  <c r="Q32" i="154"/>
  <c r="Q29" i="154"/>
  <c r="P27" i="154"/>
  <c r="O27" i="154"/>
  <c r="N27" i="154"/>
  <c r="M27" i="154"/>
  <c r="L27" i="154"/>
  <c r="K27" i="154"/>
  <c r="J27" i="154"/>
  <c r="I27" i="154"/>
  <c r="H27" i="154"/>
  <c r="G27" i="154"/>
  <c r="F27" i="154"/>
  <c r="E27" i="154"/>
  <c r="Q27" i="154" s="1"/>
  <c r="Q22" i="154"/>
  <c r="Q20" i="154"/>
  <c r="Q17" i="154"/>
  <c r="Q13" i="154"/>
  <c r="Q9" i="154"/>
  <c r="Q58" i="150" l="1"/>
  <c r="P55" i="150"/>
  <c r="P53" i="150"/>
  <c r="Q51" i="150"/>
  <c r="P50" i="150"/>
  <c r="P49" i="150"/>
  <c r="P48" i="150"/>
  <c r="P47" i="150"/>
  <c r="P46" i="150"/>
  <c r="P45" i="150"/>
  <c r="P44" i="150"/>
  <c r="P41" i="150"/>
  <c r="P40" i="150"/>
  <c r="P39" i="150"/>
  <c r="P38" i="150"/>
  <c r="P37" i="150"/>
  <c r="P36" i="150"/>
  <c r="P35" i="150"/>
  <c r="P34" i="150"/>
  <c r="Q33" i="150"/>
  <c r="P33" i="150"/>
  <c r="P32" i="150"/>
  <c r="P31" i="150"/>
  <c r="P30" i="150"/>
  <c r="P29" i="150"/>
  <c r="P28" i="150"/>
  <c r="P27" i="150"/>
  <c r="P26" i="150"/>
  <c r="P25" i="150"/>
  <c r="P24" i="150"/>
  <c r="P23" i="150"/>
  <c r="P22" i="150"/>
  <c r="Q21" i="150"/>
  <c r="P21" i="150"/>
  <c r="P19" i="150"/>
  <c r="Q18" i="150"/>
  <c r="Q42" i="150" s="1"/>
  <c r="P18" i="150"/>
  <c r="P17" i="150"/>
  <c r="P16" i="150"/>
  <c r="P15" i="150"/>
  <c r="P14" i="150"/>
  <c r="Q12" i="150"/>
  <c r="P11" i="150"/>
  <c r="P10" i="150"/>
  <c r="P9" i="150"/>
  <c r="Q36" i="148" l="1"/>
  <c r="P35" i="148"/>
  <c r="P34" i="148"/>
  <c r="P33" i="148"/>
  <c r="P32" i="148"/>
  <c r="P31" i="148"/>
  <c r="P30" i="148"/>
  <c r="P29" i="148"/>
  <c r="P28" i="148"/>
  <c r="P27" i="148"/>
  <c r="P26" i="148"/>
  <c r="P25" i="148"/>
  <c r="P24" i="148"/>
  <c r="P23" i="148"/>
  <c r="P22" i="148"/>
  <c r="P21" i="148"/>
  <c r="P20" i="148"/>
  <c r="P19" i="148"/>
  <c r="P18" i="148"/>
  <c r="P17" i="148"/>
  <c r="P16" i="148"/>
  <c r="P15" i="148"/>
  <c r="P14" i="148"/>
  <c r="P13" i="148"/>
  <c r="P12" i="148"/>
  <c r="P11" i="148"/>
  <c r="O10" i="148"/>
  <c r="N10" i="148"/>
  <c r="M10" i="148"/>
  <c r="L10" i="148"/>
  <c r="K10" i="148"/>
  <c r="J10" i="148"/>
  <c r="I10" i="148"/>
  <c r="H10" i="148"/>
  <c r="G10" i="148"/>
  <c r="F10" i="148"/>
  <c r="E10" i="148"/>
  <c r="D10" i="148"/>
  <c r="P10" i="148" s="1"/>
  <c r="P9" i="148"/>
  <c r="R16" i="146" l="1"/>
  <c r="F13" i="146"/>
  <c r="G13" i="146" s="1"/>
  <c r="J12" i="146"/>
  <c r="K12" i="146" s="1"/>
  <c r="H13" i="146" l="1"/>
  <c r="I13" i="146" s="1"/>
  <c r="J13" i="146" s="1"/>
  <c r="K13" i="146" s="1"/>
  <c r="L13" i="146" s="1"/>
  <c r="M13" i="146" s="1"/>
  <c r="N13" i="146" s="1"/>
  <c r="O13" i="146" s="1"/>
  <c r="P13" i="146" s="1"/>
  <c r="Q13" i="146" l="1"/>
  <c r="R25" i="144" l="1"/>
  <c r="Q24" i="144"/>
  <c r="D24" i="144"/>
  <c r="B24" i="144"/>
  <c r="Q22" i="144"/>
  <c r="D21" i="144"/>
  <c r="B21" i="144"/>
  <c r="Q19" i="144"/>
  <c r="D18" i="144"/>
  <c r="B18" i="144"/>
  <c r="Q16" i="144"/>
  <c r="D15" i="144"/>
  <c r="B15" i="144"/>
  <c r="Q13" i="144"/>
  <c r="D13" i="144"/>
  <c r="B13" i="144"/>
  <c r="Q10" i="144"/>
  <c r="D9" i="144"/>
  <c r="B9" i="144"/>
  <c r="R13" i="140" l="1"/>
  <c r="R16" i="140" s="1"/>
  <c r="S17" i="138" l="1"/>
  <c r="R12" i="138"/>
  <c r="R60" i="134" l="1"/>
  <c r="Q59" i="134"/>
  <c r="Q58" i="134"/>
  <c r="Q57" i="134"/>
  <c r="Q55" i="134"/>
  <c r="Q53" i="134"/>
  <c r="Q51" i="134"/>
  <c r="Q49" i="134"/>
  <c r="Q48" i="134"/>
  <c r="Q47" i="134"/>
  <c r="Q45" i="134"/>
  <c r="Q43" i="134"/>
  <c r="Q42" i="134"/>
  <c r="Q40" i="134"/>
  <c r="Q39" i="134"/>
  <c r="Q38" i="134"/>
  <c r="Q36" i="134"/>
  <c r="Q35" i="134"/>
  <c r="Q32" i="134"/>
  <c r="Q29" i="134"/>
  <c r="Q27" i="134"/>
  <c r="Q24" i="134"/>
  <c r="Q21" i="134"/>
  <c r="Q19" i="134"/>
  <c r="Q18" i="134"/>
  <c r="Q14" i="134"/>
  <c r="Q13" i="134"/>
  <c r="Q18" i="116" l="1"/>
  <c r="R23" i="114" l="1"/>
  <c r="Q22" i="114"/>
  <c r="Q21" i="114"/>
  <c r="Q20" i="114"/>
  <c r="Q19" i="114"/>
  <c r="Q18" i="114"/>
  <c r="Q17" i="114"/>
  <c r="Q16" i="114"/>
  <c r="Q15" i="114"/>
  <c r="Q14" i="114"/>
  <c r="Q13" i="114"/>
  <c r="Q12" i="114"/>
  <c r="Q11" i="114"/>
  <c r="Q10" i="114"/>
  <c r="Q9" i="114"/>
  <c r="Q63" i="112" l="1"/>
  <c r="Q61" i="112"/>
  <c r="Q59" i="112"/>
  <c r="Q56" i="112"/>
  <c r="Q54" i="112"/>
  <c r="Q51" i="112"/>
  <c r="Q48" i="112"/>
  <c r="Q45" i="112"/>
  <c r="Q43" i="112"/>
  <c r="Q41" i="112"/>
  <c r="Q37" i="112"/>
  <c r="Q35" i="112"/>
  <c r="Q33" i="112"/>
  <c r="Q30" i="112"/>
  <c r="Q29" i="112"/>
  <c r="Q28" i="112"/>
  <c r="R27" i="112"/>
  <c r="Q25" i="112"/>
  <c r="Q22" i="112"/>
  <c r="Q20" i="112"/>
  <c r="Q19" i="112"/>
  <c r="Q18" i="112"/>
  <c r="Q16" i="112"/>
  <c r="Q14" i="112"/>
  <c r="Q12" i="112"/>
  <c r="Q10" i="112"/>
  <c r="R9" i="112"/>
  <c r="R65" i="112" s="1"/>
  <c r="R16" i="110" l="1"/>
  <c r="P14" i="110"/>
  <c r="M14" i="110"/>
  <c r="J14" i="110"/>
  <c r="G14" i="110"/>
  <c r="D14" i="110"/>
  <c r="C14" i="110"/>
  <c r="P13" i="110"/>
  <c r="M13" i="110"/>
  <c r="J13" i="110"/>
  <c r="G13" i="110"/>
  <c r="D13" i="110"/>
  <c r="C13" i="110"/>
  <c r="P12" i="110"/>
  <c r="M12" i="110"/>
  <c r="J12" i="110"/>
  <c r="G12" i="110"/>
  <c r="D12" i="110"/>
  <c r="C12" i="110"/>
  <c r="J11" i="110"/>
  <c r="G11" i="110"/>
  <c r="D11" i="110"/>
  <c r="C11" i="110"/>
  <c r="P10" i="110"/>
  <c r="M10" i="110"/>
  <c r="J10" i="110"/>
  <c r="G10" i="110"/>
  <c r="D10" i="110"/>
  <c r="C10" i="110"/>
  <c r="P9" i="110"/>
  <c r="M9" i="110"/>
  <c r="J9" i="110"/>
  <c r="G9" i="110"/>
  <c r="D9" i="110"/>
  <c r="C9" i="110"/>
  <c r="Q13" i="110" l="1"/>
  <c r="Q9" i="110"/>
  <c r="Q11" i="110"/>
  <c r="Q14" i="110"/>
  <c r="Q12" i="110"/>
  <c r="Q10" i="110"/>
  <c r="T20" i="108"/>
  <c r="R19" i="108"/>
  <c r="Q19" i="108"/>
  <c r="R18" i="108"/>
  <c r="Q18" i="108"/>
  <c r="R17" i="108"/>
  <c r="R16" i="108"/>
  <c r="Q16" i="108"/>
  <c r="R15" i="108"/>
  <c r="Q15" i="108"/>
  <c r="R14" i="108"/>
  <c r="Q14" i="108"/>
  <c r="R13" i="108"/>
  <c r="Q13" i="108"/>
  <c r="R12" i="108"/>
  <c r="Q12" i="108"/>
  <c r="R11" i="108"/>
  <c r="Q11" i="108"/>
  <c r="R10" i="108"/>
  <c r="R9" i="108"/>
  <c r="R20" i="108" s="1"/>
  <c r="K8" i="107"/>
  <c r="L5" i="107"/>
  <c r="R31" i="96" l="1"/>
  <c r="Q17" i="96"/>
  <c r="S14" i="90" l="1"/>
  <c r="E13" i="90"/>
  <c r="C13" i="90"/>
  <c r="E12" i="90"/>
  <c r="C12" i="90"/>
  <c r="E11" i="90"/>
  <c r="C11" i="90"/>
  <c r="R10" i="90"/>
  <c r="E10" i="90"/>
  <c r="C10" i="90"/>
  <c r="E9" i="90"/>
  <c r="C9" i="90"/>
  <c r="R16" i="88" l="1"/>
  <c r="Q16" i="88"/>
  <c r="D16" i="88"/>
  <c r="C16" i="88"/>
  <c r="Q15" i="88"/>
  <c r="D15" i="88"/>
  <c r="C15" i="88"/>
  <c r="R14" i="88"/>
  <c r="Q14" i="88"/>
  <c r="D14" i="88"/>
  <c r="C14" i="88"/>
  <c r="R13" i="88"/>
  <c r="Q13" i="88"/>
  <c r="D13" i="88"/>
  <c r="C13" i="88"/>
  <c r="R12" i="88"/>
  <c r="Q12" i="88"/>
  <c r="D12" i="88"/>
  <c r="C12" i="88"/>
  <c r="Q11" i="88"/>
  <c r="D11" i="88"/>
  <c r="C11" i="88"/>
  <c r="R10" i="88"/>
  <c r="Q10" i="88"/>
  <c r="D10" i="88"/>
  <c r="C10" i="88"/>
  <c r="R9" i="88"/>
  <c r="R17" i="88" s="1"/>
  <c r="Q9" i="88"/>
  <c r="D9" i="88"/>
  <c r="C9" i="88"/>
</calcChain>
</file>

<file path=xl/comments1.xml><?xml version="1.0" encoding="utf-8"?>
<comments xmlns="http://schemas.openxmlformats.org/spreadsheetml/2006/main">
  <authors>
    <author>Maricela Fiorella Pérez Grijalva</author>
    <author>Fiorella</author>
  </authors>
  <commentList>
    <comment ref="I10" authorId="0">
      <text>
        <r>
          <rPr>
            <b/>
            <sz val="9"/>
            <color indexed="81"/>
            <rFont val="Tahoma"/>
            <family val="2"/>
          </rPr>
          <t>Maricela Fiorella Pérez Grijalva:</t>
        </r>
        <r>
          <rPr>
            <sz val="9"/>
            <color indexed="81"/>
            <rFont val="Tahoma"/>
            <family val="2"/>
          </rPr>
          <t xml:space="preserve">
Propuesta</t>
        </r>
      </text>
    </comment>
    <comment ref="F13" authorId="1">
      <text>
        <r>
          <rPr>
            <b/>
            <sz val="9"/>
            <color indexed="81"/>
            <rFont val="Tahoma"/>
            <family val="2"/>
          </rPr>
          <t xml:space="preserve">Fiorella:
</t>
        </r>
        <r>
          <rPr>
            <sz val="9"/>
            <color indexed="81"/>
            <rFont val="Tahoma"/>
            <family val="2"/>
          </rPr>
          <t>Valor facturado devengado/ Valor facturado</t>
        </r>
      </text>
    </comment>
    <comment ref="I17" authorId="0">
      <text>
        <r>
          <rPr>
            <b/>
            <sz val="9"/>
            <color indexed="81"/>
            <rFont val="Tahoma"/>
            <family val="2"/>
          </rPr>
          <t>Maricela Fiorella Pérez Grijalva:</t>
        </r>
        <r>
          <rPr>
            <sz val="9"/>
            <color indexed="81"/>
            <rFont val="Tahoma"/>
            <family val="2"/>
          </rPr>
          <t xml:space="preserve">
Propuesta</t>
        </r>
      </text>
    </comment>
  </commentList>
</comments>
</file>

<file path=xl/comments2.xml><?xml version="1.0" encoding="utf-8"?>
<comments xmlns="http://schemas.openxmlformats.org/spreadsheetml/2006/main">
  <authors>
    <author>Maricela Fiorella Pérez Grijalva</author>
  </authors>
  <commentList>
    <comment ref="H106" authorId="0">
      <text>
        <r>
          <rPr>
            <b/>
            <sz val="9"/>
            <color indexed="81"/>
            <rFont val="Tahoma"/>
            <family val="2"/>
          </rPr>
          <t>Maricela Fiorella Pérez Grijalva:</t>
        </r>
        <r>
          <rPr>
            <sz val="9"/>
            <color indexed="81"/>
            <rFont val="Tahoma"/>
            <family val="2"/>
          </rPr>
          <t xml:space="preserve">
Falta impactos esperados</t>
        </r>
      </text>
    </comment>
  </commentList>
</comments>
</file>

<file path=xl/comments3.xml><?xml version="1.0" encoding="utf-8"?>
<comments xmlns="http://schemas.openxmlformats.org/spreadsheetml/2006/main">
  <authors>
    <author>Maricela Fiorella Pérez Grijalva</author>
  </authors>
  <commentList>
    <comment ref="Q38" authorId="0">
      <text>
        <r>
          <rPr>
            <b/>
            <sz val="9"/>
            <color indexed="81"/>
            <rFont val="Tahoma"/>
            <family val="2"/>
          </rPr>
          <t>Maricela Fiorella Pérez Grijalva:</t>
        </r>
        <r>
          <rPr>
            <sz val="9"/>
            <color indexed="81"/>
            <rFont val="Tahoma"/>
            <family val="2"/>
          </rPr>
          <t xml:space="preserve">
Agregar presupuesto estimado</t>
        </r>
      </text>
    </comment>
  </commentList>
</comments>
</file>

<file path=xl/comments4.xml><?xml version="1.0" encoding="utf-8"?>
<comments xmlns="http://schemas.openxmlformats.org/spreadsheetml/2006/main">
  <authors>
    <author>Maricela Fiorella Pérez Grijalva</author>
  </authors>
  <commentList>
    <comment ref="D9" authorId="0">
      <text>
        <r>
          <rPr>
            <b/>
            <sz val="9"/>
            <color indexed="81"/>
            <rFont val="Tahoma"/>
            <family val="2"/>
          </rPr>
          <t>Maricela Fiorella Pérez Grijalva:</t>
        </r>
        <r>
          <rPr>
            <sz val="9"/>
            <color indexed="81"/>
            <rFont val="Tahoma"/>
            <family val="2"/>
          </rPr>
          <t xml:space="preserve">
Propuesta</t>
        </r>
      </text>
    </comment>
    <comment ref="E9" authorId="0">
      <text>
        <r>
          <rPr>
            <b/>
            <sz val="9"/>
            <color indexed="81"/>
            <rFont val="Tahoma"/>
            <family val="2"/>
          </rPr>
          <t>Maricela Fiorella Pérez Grijalva:</t>
        </r>
        <r>
          <rPr>
            <sz val="9"/>
            <color indexed="81"/>
            <rFont val="Tahoma"/>
            <family val="2"/>
          </rPr>
          <t xml:space="preserve">
Propuesta</t>
        </r>
      </text>
    </comment>
    <comment ref="D13" authorId="0">
      <text>
        <r>
          <rPr>
            <b/>
            <sz val="9"/>
            <color indexed="81"/>
            <rFont val="Tahoma"/>
            <family val="2"/>
          </rPr>
          <t>Maricela Fiorella Pérez Grijalva:</t>
        </r>
        <r>
          <rPr>
            <sz val="9"/>
            <color indexed="81"/>
            <rFont val="Tahoma"/>
            <family val="2"/>
          </rPr>
          <t xml:space="preserve">
Propuesta
Consulta a Yenit a que se refiere con el correo</t>
        </r>
      </text>
    </comment>
    <comment ref="E13" authorId="0">
      <text>
        <r>
          <rPr>
            <b/>
            <sz val="9"/>
            <color indexed="81"/>
            <rFont val="Tahoma"/>
            <family val="2"/>
          </rPr>
          <t>Maricela Fiorella Pérez Grijalva:</t>
        </r>
        <r>
          <rPr>
            <sz val="9"/>
            <color indexed="81"/>
            <rFont val="Tahoma"/>
            <family val="2"/>
          </rPr>
          <t xml:space="preserve">
Propuesta</t>
        </r>
      </text>
    </comment>
    <comment ref="D17" authorId="0">
      <text>
        <r>
          <rPr>
            <b/>
            <sz val="9"/>
            <color indexed="81"/>
            <rFont val="Tahoma"/>
            <family val="2"/>
          </rPr>
          <t>Maricela Fiorella Pérez Grijalva:</t>
        </r>
        <r>
          <rPr>
            <sz val="9"/>
            <color indexed="81"/>
            <rFont val="Tahoma"/>
            <family val="2"/>
          </rPr>
          <t xml:space="preserve">
Propuesta</t>
        </r>
      </text>
    </comment>
    <comment ref="E17" authorId="0">
      <text>
        <r>
          <rPr>
            <b/>
            <sz val="9"/>
            <color indexed="81"/>
            <rFont val="Tahoma"/>
            <family val="2"/>
          </rPr>
          <t>Maricela Fiorella Pérez Grijalva:</t>
        </r>
        <r>
          <rPr>
            <sz val="9"/>
            <color indexed="81"/>
            <rFont val="Tahoma"/>
            <family val="2"/>
          </rPr>
          <t xml:space="preserve">
Propuesta</t>
        </r>
      </text>
    </comment>
    <comment ref="D20" authorId="0">
      <text>
        <r>
          <rPr>
            <b/>
            <sz val="9"/>
            <color indexed="81"/>
            <rFont val="Tahoma"/>
            <family val="2"/>
          </rPr>
          <t>Maricela Fiorella Pérez Grijalva:</t>
        </r>
        <r>
          <rPr>
            <sz val="9"/>
            <color indexed="81"/>
            <rFont val="Tahoma"/>
            <family val="2"/>
          </rPr>
          <t xml:space="preserve">
Propuesta
</t>
        </r>
      </text>
    </comment>
    <comment ref="E20" authorId="0">
      <text>
        <r>
          <rPr>
            <b/>
            <sz val="9"/>
            <color indexed="81"/>
            <rFont val="Tahoma"/>
            <family val="2"/>
          </rPr>
          <t>Maricela Fiorella Pérez Grijalva:</t>
        </r>
        <r>
          <rPr>
            <sz val="9"/>
            <color indexed="81"/>
            <rFont val="Tahoma"/>
            <family val="2"/>
          </rPr>
          <t xml:space="preserve">
Propuesta</t>
        </r>
      </text>
    </comment>
    <comment ref="D22" authorId="0">
      <text>
        <r>
          <rPr>
            <b/>
            <sz val="9"/>
            <color indexed="81"/>
            <rFont val="Tahoma"/>
            <family val="2"/>
          </rPr>
          <t>Maricela Fiorella Pérez Grijalva:</t>
        </r>
        <r>
          <rPr>
            <sz val="9"/>
            <color indexed="81"/>
            <rFont val="Tahoma"/>
            <family val="2"/>
          </rPr>
          <t xml:space="preserve">
Propuesta
</t>
        </r>
      </text>
    </comment>
    <comment ref="E22" authorId="0">
      <text>
        <r>
          <rPr>
            <b/>
            <sz val="9"/>
            <color indexed="81"/>
            <rFont val="Tahoma"/>
            <family val="2"/>
          </rPr>
          <t>Maricela Fiorella Pérez Grijalva:</t>
        </r>
        <r>
          <rPr>
            <sz val="9"/>
            <color indexed="81"/>
            <rFont val="Tahoma"/>
            <family val="2"/>
          </rPr>
          <t xml:space="preserve">
Propuesta</t>
        </r>
      </text>
    </comment>
    <comment ref="D25" authorId="0">
      <text>
        <r>
          <rPr>
            <b/>
            <sz val="9"/>
            <color indexed="81"/>
            <rFont val="Tahoma"/>
            <family val="2"/>
          </rPr>
          <t>Maricela Fiorella Pérez Grijalva:</t>
        </r>
        <r>
          <rPr>
            <sz val="9"/>
            <color indexed="81"/>
            <rFont val="Tahoma"/>
            <family val="2"/>
          </rPr>
          <t xml:space="preserve">
Propuesta
</t>
        </r>
      </text>
    </comment>
    <comment ref="E25" authorId="0">
      <text>
        <r>
          <rPr>
            <b/>
            <sz val="9"/>
            <color indexed="81"/>
            <rFont val="Tahoma"/>
            <family val="2"/>
          </rPr>
          <t>Maricela Fiorella Pérez Grijalva:</t>
        </r>
        <r>
          <rPr>
            <sz val="9"/>
            <color indexed="81"/>
            <rFont val="Tahoma"/>
            <family val="2"/>
          </rPr>
          <t xml:space="preserve">
Propuesta</t>
        </r>
      </text>
    </comment>
    <comment ref="D27" authorId="0">
      <text>
        <r>
          <rPr>
            <b/>
            <sz val="9"/>
            <color indexed="81"/>
            <rFont val="Tahoma"/>
            <family val="2"/>
          </rPr>
          <t>Maricela Fiorella Pérez Grijalva:</t>
        </r>
        <r>
          <rPr>
            <sz val="9"/>
            <color indexed="81"/>
            <rFont val="Tahoma"/>
            <family val="2"/>
          </rPr>
          <t xml:space="preserve">
Propuesta
</t>
        </r>
      </text>
    </comment>
    <comment ref="E27" authorId="0">
      <text>
        <r>
          <rPr>
            <b/>
            <sz val="9"/>
            <color indexed="81"/>
            <rFont val="Tahoma"/>
            <family val="2"/>
          </rPr>
          <t>Maricela Fiorella Pérez Grijalva:</t>
        </r>
        <r>
          <rPr>
            <sz val="9"/>
            <color indexed="81"/>
            <rFont val="Tahoma"/>
            <family val="2"/>
          </rPr>
          <t xml:space="preserve">
Propuesta</t>
        </r>
      </text>
    </comment>
    <comment ref="D28" authorId="0">
      <text>
        <r>
          <rPr>
            <b/>
            <sz val="9"/>
            <color indexed="81"/>
            <rFont val="Tahoma"/>
            <family val="2"/>
          </rPr>
          <t>Maricela Fiorella Pérez Grijalva:</t>
        </r>
        <r>
          <rPr>
            <sz val="9"/>
            <color indexed="81"/>
            <rFont val="Tahoma"/>
            <family val="2"/>
          </rPr>
          <t xml:space="preserve">
Propuesta
</t>
        </r>
      </text>
    </comment>
    <comment ref="E28" authorId="0">
      <text>
        <r>
          <rPr>
            <b/>
            <sz val="9"/>
            <color indexed="81"/>
            <rFont val="Tahoma"/>
            <family val="2"/>
          </rPr>
          <t>Maricela Fiorella Pérez Grijalva:</t>
        </r>
        <r>
          <rPr>
            <sz val="9"/>
            <color indexed="81"/>
            <rFont val="Tahoma"/>
            <family val="2"/>
          </rPr>
          <t xml:space="preserve">
Propuesta</t>
        </r>
      </text>
    </comment>
    <comment ref="D30" authorId="0">
      <text>
        <r>
          <rPr>
            <b/>
            <sz val="9"/>
            <color indexed="81"/>
            <rFont val="Tahoma"/>
            <family val="2"/>
          </rPr>
          <t>Maricela Fiorella Pérez Grijalva:</t>
        </r>
        <r>
          <rPr>
            <sz val="9"/>
            <color indexed="81"/>
            <rFont val="Tahoma"/>
            <family val="2"/>
          </rPr>
          <t xml:space="preserve">
Propuesta
</t>
        </r>
      </text>
    </comment>
    <comment ref="E30" authorId="0">
      <text>
        <r>
          <rPr>
            <b/>
            <sz val="9"/>
            <color indexed="81"/>
            <rFont val="Tahoma"/>
            <family val="2"/>
          </rPr>
          <t>Maricela Fiorella Pérez Grijalva:</t>
        </r>
        <r>
          <rPr>
            <sz val="9"/>
            <color indexed="81"/>
            <rFont val="Tahoma"/>
            <family val="2"/>
          </rPr>
          <t xml:space="preserve">
Propuesta</t>
        </r>
      </text>
    </comment>
    <comment ref="D33" authorId="0">
      <text>
        <r>
          <rPr>
            <b/>
            <sz val="9"/>
            <color indexed="81"/>
            <rFont val="Tahoma"/>
            <family val="2"/>
          </rPr>
          <t>Maricela Fiorella Pérez Grijalva:</t>
        </r>
        <r>
          <rPr>
            <sz val="9"/>
            <color indexed="81"/>
            <rFont val="Tahoma"/>
            <family val="2"/>
          </rPr>
          <t xml:space="preserve">
Propuesta
</t>
        </r>
      </text>
    </comment>
    <comment ref="E33" authorId="0">
      <text>
        <r>
          <rPr>
            <b/>
            <sz val="9"/>
            <color indexed="81"/>
            <rFont val="Tahoma"/>
            <family val="2"/>
          </rPr>
          <t>Maricela Fiorella Pérez Grijalva:</t>
        </r>
        <r>
          <rPr>
            <sz val="9"/>
            <color indexed="81"/>
            <rFont val="Tahoma"/>
            <family val="2"/>
          </rPr>
          <t xml:space="preserve">
Propuesta</t>
        </r>
      </text>
    </comment>
    <comment ref="D36" authorId="0">
      <text>
        <r>
          <rPr>
            <b/>
            <sz val="9"/>
            <color indexed="81"/>
            <rFont val="Tahoma"/>
            <family val="2"/>
          </rPr>
          <t>Maricela Fiorella Pérez Grijalva:</t>
        </r>
        <r>
          <rPr>
            <sz val="9"/>
            <color indexed="81"/>
            <rFont val="Tahoma"/>
            <family val="2"/>
          </rPr>
          <t xml:space="preserve">
Propuesta
</t>
        </r>
      </text>
    </comment>
    <comment ref="E36" authorId="0">
      <text>
        <r>
          <rPr>
            <b/>
            <sz val="9"/>
            <color indexed="81"/>
            <rFont val="Tahoma"/>
            <family val="2"/>
          </rPr>
          <t>Maricela Fiorella Pérez Grijalva:</t>
        </r>
        <r>
          <rPr>
            <sz val="9"/>
            <color indexed="81"/>
            <rFont val="Tahoma"/>
            <family val="2"/>
          </rPr>
          <t xml:space="preserve">
Propuesta</t>
        </r>
      </text>
    </comment>
    <comment ref="D39" authorId="0">
      <text>
        <r>
          <rPr>
            <b/>
            <sz val="9"/>
            <color indexed="81"/>
            <rFont val="Tahoma"/>
            <family val="2"/>
          </rPr>
          <t>Maricela Fiorella Pérez Grijalva:</t>
        </r>
        <r>
          <rPr>
            <sz val="9"/>
            <color indexed="81"/>
            <rFont val="Tahoma"/>
            <family val="2"/>
          </rPr>
          <t xml:space="preserve">
Propuesta
</t>
        </r>
      </text>
    </comment>
    <comment ref="E39" authorId="0">
      <text>
        <r>
          <rPr>
            <b/>
            <sz val="9"/>
            <color indexed="81"/>
            <rFont val="Tahoma"/>
            <family val="2"/>
          </rPr>
          <t>Maricela Fiorella Pérez Grijalva:</t>
        </r>
        <r>
          <rPr>
            <sz val="9"/>
            <color indexed="81"/>
            <rFont val="Tahoma"/>
            <family val="2"/>
          </rPr>
          <t xml:space="preserve">
Propuesta</t>
        </r>
      </text>
    </comment>
    <comment ref="D42" authorId="0">
      <text>
        <r>
          <rPr>
            <b/>
            <sz val="9"/>
            <color indexed="81"/>
            <rFont val="Tahoma"/>
            <family val="2"/>
          </rPr>
          <t>Maricela Fiorella Pérez Grijalva:</t>
        </r>
        <r>
          <rPr>
            <sz val="9"/>
            <color indexed="81"/>
            <rFont val="Tahoma"/>
            <family val="2"/>
          </rPr>
          <t xml:space="preserve">
Propuesta</t>
        </r>
      </text>
    </comment>
    <comment ref="E42" authorId="0">
      <text>
        <r>
          <rPr>
            <b/>
            <sz val="9"/>
            <color indexed="81"/>
            <rFont val="Tahoma"/>
            <family val="2"/>
          </rPr>
          <t>Maricela Fiorella Pérez Grijalva:</t>
        </r>
        <r>
          <rPr>
            <sz val="9"/>
            <color indexed="81"/>
            <rFont val="Tahoma"/>
            <family val="2"/>
          </rPr>
          <t xml:space="preserve">
Propuesta</t>
        </r>
      </text>
    </comment>
    <comment ref="D43" authorId="0">
      <text>
        <r>
          <rPr>
            <b/>
            <sz val="9"/>
            <color indexed="81"/>
            <rFont val="Tahoma"/>
            <family val="2"/>
          </rPr>
          <t>Maricela Fiorella Pérez Grijalva:</t>
        </r>
        <r>
          <rPr>
            <sz val="9"/>
            <color indexed="81"/>
            <rFont val="Tahoma"/>
            <family val="2"/>
          </rPr>
          <t xml:space="preserve">
Propuesta</t>
        </r>
      </text>
    </comment>
    <comment ref="E43" authorId="0">
      <text>
        <r>
          <rPr>
            <b/>
            <sz val="9"/>
            <color indexed="81"/>
            <rFont val="Tahoma"/>
            <family val="2"/>
          </rPr>
          <t>Maricela Fiorella Pérez Grijalva:</t>
        </r>
        <r>
          <rPr>
            <sz val="9"/>
            <color indexed="81"/>
            <rFont val="Tahoma"/>
            <family val="2"/>
          </rPr>
          <t xml:space="preserve">
Propuesta</t>
        </r>
      </text>
    </comment>
    <comment ref="D44" authorId="0">
      <text>
        <r>
          <rPr>
            <b/>
            <sz val="9"/>
            <color indexed="81"/>
            <rFont val="Tahoma"/>
            <family val="2"/>
          </rPr>
          <t>Maricela Fiorella Pérez Grijalva:</t>
        </r>
        <r>
          <rPr>
            <sz val="9"/>
            <color indexed="81"/>
            <rFont val="Tahoma"/>
            <family val="2"/>
          </rPr>
          <t xml:space="preserve">
Propuesta</t>
        </r>
      </text>
    </comment>
    <comment ref="E44" authorId="0">
      <text>
        <r>
          <rPr>
            <b/>
            <sz val="9"/>
            <color indexed="81"/>
            <rFont val="Tahoma"/>
            <family val="2"/>
          </rPr>
          <t>Maricela Fiorella Pérez Grijalva:</t>
        </r>
        <r>
          <rPr>
            <sz val="9"/>
            <color indexed="81"/>
            <rFont val="Tahoma"/>
            <family val="2"/>
          </rPr>
          <t xml:space="preserve">
Propuesta</t>
        </r>
      </text>
    </comment>
    <comment ref="D45" authorId="0">
      <text>
        <r>
          <rPr>
            <b/>
            <sz val="9"/>
            <color indexed="81"/>
            <rFont val="Tahoma"/>
            <family val="2"/>
          </rPr>
          <t>Maricela Fiorella Pérez Grijalva:</t>
        </r>
        <r>
          <rPr>
            <sz val="9"/>
            <color indexed="81"/>
            <rFont val="Tahoma"/>
            <family val="2"/>
          </rPr>
          <t xml:space="preserve">
Propuesta</t>
        </r>
      </text>
    </comment>
    <comment ref="E45" authorId="0">
      <text>
        <r>
          <rPr>
            <b/>
            <sz val="9"/>
            <color indexed="81"/>
            <rFont val="Tahoma"/>
            <family val="2"/>
          </rPr>
          <t>Maricela Fiorella Pérez Grijalva:</t>
        </r>
        <r>
          <rPr>
            <sz val="9"/>
            <color indexed="81"/>
            <rFont val="Tahoma"/>
            <family val="2"/>
          </rPr>
          <t xml:space="preserve">
Propuesta</t>
        </r>
      </text>
    </comment>
    <comment ref="D46" authorId="0">
      <text>
        <r>
          <rPr>
            <b/>
            <sz val="9"/>
            <color indexed="81"/>
            <rFont val="Tahoma"/>
            <family val="2"/>
          </rPr>
          <t>Maricela Fiorella Pérez Grijalva:</t>
        </r>
        <r>
          <rPr>
            <sz val="9"/>
            <color indexed="81"/>
            <rFont val="Tahoma"/>
            <family val="2"/>
          </rPr>
          <t xml:space="preserve">
Propuesta</t>
        </r>
      </text>
    </comment>
    <comment ref="E46" authorId="0">
      <text>
        <r>
          <rPr>
            <b/>
            <sz val="9"/>
            <color indexed="81"/>
            <rFont val="Tahoma"/>
            <family val="2"/>
          </rPr>
          <t>Maricela Fiorella Pérez Grijalva:</t>
        </r>
        <r>
          <rPr>
            <sz val="9"/>
            <color indexed="81"/>
            <rFont val="Tahoma"/>
            <family val="2"/>
          </rPr>
          <t xml:space="preserve">
Propuesta</t>
        </r>
      </text>
    </comment>
    <comment ref="D47" authorId="0">
      <text>
        <r>
          <rPr>
            <b/>
            <sz val="9"/>
            <color indexed="81"/>
            <rFont val="Tahoma"/>
            <family val="2"/>
          </rPr>
          <t>Maricela Fiorella Pérez Grijalva:</t>
        </r>
        <r>
          <rPr>
            <sz val="9"/>
            <color indexed="81"/>
            <rFont val="Tahoma"/>
            <family val="2"/>
          </rPr>
          <t xml:space="preserve">
Propuesta</t>
        </r>
      </text>
    </comment>
    <comment ref="E47" authorId="0">
      <text>
        <r>
          <rPr>
            <b/>
            <sz val="9"/>
            <color indexed="81"/>
            <rFont val="Tahoma"/>
            <family val="2"/>
          </rPr>
          <t>Maricela Fiorella Pérez Grijalva:</t>
        </r>
        <r>
          <rPr>
            <sz val="9"/>
            <color indexed="81"/>
            <rFont val="Tahoma"/>
            <family val="2"/>
          </rPr>
          <t xml:space="preserve">
Propuesta</t>
        </r>
      </text>
    </comment>
    <comment ref="D48" authorId="0">
      <text>
        <r>
          <rPr>
            <b/>
            <sz val="9"/>
            <color indexed="81"/>
            <rFont val="Tahoma"/>
            <family val="2"/>
          </rPr>
          <t>Maricela Fiorella Pérez Grijalva:</t>
        </r>
        <r>
          <rPr>
            <sz val="9"/>
            <color indexed="81"/>
            <rFont val="Tahoma"/>
            <family val="2"/>
          </rPr>
          <t xml:space="preserve">
Propuesta</t>
        </r>
      </text>
    </comment>
    <comment ref="E48" authorId="0">
      <text>
        <r>
          <rPr>
            <b/>
            <sz val="9"/>
            <color indexed="81"/>
            <rFont val="Tahoma"/>
            <family val="2"/>
          </rPr>
          <t>Maricela Fiorella Pérez Grijalva:</t>
        </r>
        <r>
          <rPr>
            <sz val="9"/>
            <color indexed="81"/>
            <rFont val="Tahoma"/>
            <family val="2"/>
          </rPr>
          <t xml:space="preserve">
Propuesta</t>
        </r>
      </text>
    </comment>
    <comment ref="D51" authorId="0">
      <text>
        <r>
          <rPr>
            <b/>
            <sz val="9"/>
            <color indexed="81"/>
            <rFont val="Tahoma"/>
            <family val="2"/>
          </rPr>
          <t>Maricela Fiorella Pérez Grijalva:</t>
        </r>
        <r>
          <rPr>
            <sz val="9"/>
            <color indexed="81"/>
            <rFont val="Tahoma"/>
            <family val="2"/>
          </rPr>
          <t xml:space="preserve">
Propuesta</t>
        </r>
      </text>
    </comment>
    <comment ref="E51" authorId="0">
      <text>
        <r>
          <rPr>
            <b/>
            <sz val="9"/>
            <color indexed="81"/>
            <rFont val="Tahoma"/>
            <family val="2"/>
          </rPr>
          <t>Maricela Fiorella Pérez Grijalva:</t>
        </r>
        <r>
          <rPr>
            <sz val="9"/>
            <color indexed="81"/>
            <rFont val="Tahoma"/>
            <family val="2"/>
          </rPr>
          <t xml:space="preserve">
Propuesta</t>
        </r>
      </text>
    </comment>
    <comment ref="D54" authorId="0">
      <text>
        <r>
          <rPr>
            <b/>
            <sz val="9"/>
            <color indexed="81"/>
            <rFont val="Tahoma"/>
            <family val="2"/>
          </rPr>
          <t>Maricela Fiorella Pérez Grijalva:</t>
        </r>
        <r>
          <rPr>
            <sz val="9"/>
            <color indexed="81"/>
            <rFont val="Tahoma"/>
            <family val="2"/>
          </rPr>
          <t xml:space="preserve">
Propuesta</t>
        </r>
      </text>
    </comment>
    <comment ref="E54" authorId="0">
      <text>
        <r>
          <rPr>
            <b/>
            <sz val="9"/>
            <color indexed="81"/>
            <rFont val="Tahoma"/>
            <family val="2"/>
          </rPr>
          <t>Maricela Fiorella Pérez Grijalva:</t>
        </r>
        <r>
          <rPr>
            <sz val="9"/>
            <color indexed="81"/>
            <rFont val="Tahoma"/>
            <family val="2"/>
          </rPr>
          <t xml:space="preserve">
Propuesta</t>
        </r>
      </text>
    </comment>
    <comment ref="D59" authorId="0">
      <text>
        <r>
          <rPr>
            <b/>
            <sz val="9"/>
            <color indexed="81"/>
            <rFont val="Tahoma"/>
            <family val="2"/>
          </rPr>
          <t>Maricela Fiorella Pérez Grijalva:</t>
        </r>
        <r>
          <rPr>
            <sz val="9"/>
            <color indexed="81"/>
            <rFont val="Tahoma"/>
            <family val="2"/>
          </rPr>
          <t xml:space="preserve">
Propuesta</t>
        </r>
      </text>
    </comment>
    <comment ref="E59" authorId="0">
      <text>
        <r>
          <rPr>
            <b/>
            <sz val="9"/>
            <color indexed="81"/>
            <rFont val="Tahoma"/>
            <family val="2"/>
          </rPr>
          <t>Maricela Fiorella Pérez Grijalva:</t>
        </r>
        <r>
          <rPr>
            <sz val="9"/>
            <color indexed="81"/>
            <rFont val="Tahoma"/>
            <family val="2"/>
          </rPr>
          <t xml:space="preserve">
Propuesta</t>
        </r>
      </text>
    </comment>
    <comment ref="D61" authorId="0">
      <text>
        <r>
          <rPr>
            <b/>
            <sz val="9"/>
            <color indexed="81"/>
            <rFont val="Tahoma"/>
            <family val="2"/>
          </rPr>
          <t>Maricela Fiorella Pérez Grijalva:</t>
        </r>
        <r>
          <rPr>
            <sz val="9"/>
            <color indexed="81"/>
            <rFont val="Tahoma"/>
            <family val="2"/>
          </rPr>
          <t xml:space="preserve">
Propuesta</t>
        </r>
      </text>
    </comment>
    <comment ref="E61" authorId="0">
      <text>
        <r>
          <rPr>
            <b/>
            <sz val="9"/>
            <color indexed="81"/>
            <rFont val="Tahoma"/>
            <family val="2"/>
          </rPr>
          <t>Maricela Fiorella Pérez Grijalva:</t>
        </r>
        <r>
          <rPr>
            <sz val="9"/>
            <color indexed="81"/>
            <rFont val="Tahoma"/>
            <family val="2"/>
          </rPr>
          <t xml:space="preserve">
Propuesta</t>
        </r>
      </text>
    </comment>
    <comment ref="D62" authorId="0">
      <text>
        <r>
          <rPr>
            <b/>
            <sz val="9"/>
            <color indexed="81"/>
            <rFont val="Tahoma"/>
            <family val="2"/>
          </rPr>
          <t>Maricela Fiorella Pérez Grijalva:</t>
        </r>
        <r>
          <rPr>
            <sz val="9"/>
            <color indexed="81"/>
            <rFont val="Tahoma"/>
            <family val="2"/>
          </rPr>
          <t xml:space="preserve">
Propuesta</t>
        </r>
      </text>
    </comment>
    <comment ref="E62" authorId="0">
      <text>
        <r>
          <rPr>
            <b/>
            <sz val="9"/>
            <color indexed="81"/>
            <rFont val="Tahoma"/>
            <family val="2"/>
          </rPr>
          <t>Maricela Fiorella Pérez Grijalva:</t>
        </r>
        <r>
          <rPr>
            <sz val="9"/>
            <color indexed="81"/>
            <rFont val="Tahoma"/>
            <family val="2"/>
          </rPr>
          <t xml:space="preserve">
Propuesta</t>
        </r>
      </text>
    </comment>
  </commentList>
</comments>
</file>

<file path=xl/comments5.xml><?xml version="1.0" encoding="utf-8"?>
<comments xmlns="http://schemas.openxmlformats.org/spreadsheetml/2006/main">
  <authors>
    <author>Maricela Fiorella Pérez Grijalva</author>
  </authors>
  <commentList>
    <comment ref="B29" authorId="0">
      <text>
        <r>
          <rPr>
            <b/>
            <sz val="9"/>
            <color indexed="81"/>
            <rFont val="Tahoma"/>
            <family val="2"/>
          </rPr>
          <t>Maricela Fiorella Pérez Grijalva:</t>
        </r>
        <r>
          <rPr>
            <sz val="9"/>
            <color indexed="81"/>
            <rFont val="Tahoma"/>
            <family val="2"/>
          </rPr>
          <t xml:space="preserve">
Se mantiene según lo formulado</t>
        </r>
      </text>
    </comment>
    <comment ref="D29" authorId="0">
      <text>
        <r>
          <rPr>
            <b/>
            <sz val="9"/>
            <color indexed="81"/>
            <rFont val="Tahoma"/>
            <family val="2"/>
          </rPr>
          <t>Maricela Fiorella Pérez Grijalva:</t>
        </r>
        <r>
          <rPr>
            <sz val="9"/>
            <color indexed="81"/>
            <rFont val="Tahoma"/>
            <family val="2"/>
          </rPr>
          <t xml:space="preserve">
Se mantiene según lo formulado</t>
        </r>
      </text>
    </comment>
    <comment ref="B30" authorId="0">
      <text>
        <r>
          <rPr>
            <b/>
            <sz val="9"/>
            <color indexed="81"/>
            <rFont val="Tahoma"/>
            <family val="2"/>
          </rPr>
          <t>Maricela Fiorella Pérez Grijalva:</t>
        </r>
        <r>
          <rPr>
            <sz val="9"/>
            <color indexed="81"/>
            <rFont val="Tahoma"/>
            <family val="2"/>
          </rPr>
          <t xml:space="preserve">
Se mantiene según lo formulado</t>
        </r>
      </text>
    </comment>
    <comment ref="D30" authorId="0">
      <text>
        <r>
          <rPr>
            <b/>
            <sz val="9"/>
            <color indexed="81"/>
            <rFont val="Tahoma"/>
            <family val="2"/>
          </rPr>
          <t>Maricela Fiorella Pérez Grijalva:</t>
        </r>
        <r>
          <rPr>
            <sz val="9"/>
            <color indexed="81"/>
            <rFont val="Tahoma"/>
            <family val="2"/>
          </rPr>
          <t xml:space="preserve">
Se mantiene según lo formulado</t>
        </r>
      </text>
    </comment>
  </commentList>
</comments>
</file>

<file path=xl/comments6.xml><?xml version="1.0" encoding="utf-8"?>
<comments xmlns="http://schemas.openxmlformats.org/spreadsheetml/2006/main">
  <authors>
    <author>Casa</author>
  </authors>
  <commentList>
    <comment ref="H58" authorId="0">
      <text>
        <r>
          <rPr>
            <b/>
            <sz val="9"/>
            <color indexed="81"/>
            <rFont val="Tahoma"/>
            <family val="2"/>
          </rPr>
          <t xml:space="preserve">anda: Revisar el impacto esperado
</t>
        </r>
      </text>
    </comment>
  </commentList>
</comments>
</file>

<file path=xl/comments7.xml><?xml version="1.0" encoding="utf-8"?>
<comments xmlns="http://schemas.openxmlformats.org/spreadsheetml/2006/main">
  <authors>
    <author>Yenit Aracely Guerrero de Nuñez</author>
  </authors>
  <commentList>
    <comment ref="D6" authorId="0">
      <text>
        <r>
          <rPr>
            <b/>
            <sz val="9"/>
            <color indexed="81"/>
            <rFont val="Tahoma"/>
            <family val="2"/>
          </rPr>
          <t>Yenit Aracely Guerrero de Nuñez:</t>
        </r>
        <r>
          <rPr>
            <sz val="9"/>
            <color indexed="81"/>
            <rFont val="Tahoma"/>
            <family val="2"/>
          </rPr>
          <t xml:space="preserve">
favor indicar cuales son las metas que pertenecen a estos pilares ya que en la area básica de gestión no se observa la GESTION ESTRATEGICA</t>
        </r>
      </text>
    </comment>
    <comment ref="D29" authorId="0">
      <text>
        <r>
          <rPr>
            <b/>
            <sz val="9"/>
            <color indexed="81"/>
            <rFont val="Tahoma"/>
            <family val="2"/>
          </rPr>
          <t>Yenit Aracely Guerrero de Nuñez:</t>
        </r>
        <r>
          <rPr>
            <sz val="9"/>
            <color indexed="81"/>
            <rFont val="Tahoma"/>
            <family val="2"/>
          </rPr>
          <t xml:space="preserve">
revisar el 100 % de perfiles de proyectos a ser ejecutados, de acuerdo a la normativa vigente según solicitud, en  ---- dias </t>
        </r>
      </text>
    </comment>
    <comment ref="E29" authorId="0">
      <text>
        <r>
          <rPr>
            <b/>
            <sz val="9"/>
            <color indexed="81"/>
            <rFont val="Tahoma"/>
            <family val="2"/>
          </rPr>
          <t>Yenit Aracely Guerrero de Nuñez:</t>
        </r>
        <r>
          <rPr>
            <sz val="9"/>
            <color indexed="81"/>
            <rFont val="Tahoma"/>
            <family val="2"/>
          </rPr>
          <t xml:space="preserve">
perfil revisado/ perfil solicitado.</t>
        </r>
      </text>
    </comment>
  </commentList>
</comments>
</file>

<file path=xl/sharedStrings.xml><?xml version="1.0" encoding="utf-8"?>
<sst xmlns="http://schemas.openxmlformats.org/spreadsheetml/2006/main" count="5285" uniqueCount="2885">
  <si>
    <t>FORMATO N° 1</t>
  </si>
  <si>
    <t>N°</t>
  </si>
  <si>
    <t>1.1.1</t>
  </si>
  <si>
    <t>1.1.2</t>
  </si>
  <si>
    <t>1.1.3</t>
  </si>
  <si>
    <t>1.1.4</t>
  </si>
  <si>
    <t>2.1.1</t>
  </si>
  <si>
    <t>2.1.2</t>
  </si>
  <si>
    <t>2.1.3</t>
  </si>
  <si>
    <t>3.1.1</t>
  </si>
  <si>
    <t>3.1.2</t>
  </si>
  <si>
    <t>3.1.3</t>
  </si>
  <si>
    <t>TOTAL</t>
  </si>
  <si>
    <t>DIC</t>
  </si>
  <si>
    <t>NOV</t>
  </si>
  <si>
    <t>OCT</t>
  </si>
  <si>
    <t>SEP</t>
  </si>
  <si>
    <t>AGO</t>
  </si>
  <si>
    <t>JUL</t>
  </si>
  <si>
    <t>JUN</t>
  </si>
  <si>
    <t>MAY</t>
  </si>
  <si>
    <t>ABR</t>
  </si>
  <si>
    <t>MAR</t>
  </si>
  <si>
    <t>FEB</t>
  </si>
  <si>
    <t>ENE</t>
  </si>
  <si>
    <t>(4) TOTAL</t>
  </si>
  <si>
    <t xml:space="preserve">(3) META MENSUAL      </t>
  </si>
  <si>
    <t>FORMATO N° 2</t>
  </si>
  <si>
    <t>ADMINISTRACION NACIONAL DE ACUEDUCTOS Y ALCANTARILLADOS</t>
  </si>
  <si>
    <t>GERENCIA DE PLANIFICACION Y DESARROLLO</t>
  </si>
  <si>
    <t>CONTRIBUCION AL CUMPLIMIENTO DE LA MISION Y VISION INSTITUCIONAL</t>
  </si>
  <si>
    <t>(4) AREA BASICA DE GESTION</t>
  </si>
  <si>
    <t>1.2.1</t>
  </si>
  <si>
    <t>1.2.2</t>
  </si>
  <si>
    <t>1.2.3</t>
  </si>
  <si>
    <t>2.1.4</t>
  </si>
  <si>
    <t>2.2.1</t>
  </si>
  <si>
    <t>2.2.2</t>
  </si>
  <si>
    <t>2.3.1</t>
  </si>
  <si>
    <t>2.3.2</t>
  </si>
  <si>
    <t>(2) INDICADOR</t>
  </si>
  <si>
    <t>Lograr que la institución cuente con recursos financieros provenientes de Organismos de Cooperación Nacional e Internacional, para la ejecución de proyectos que beneficien a la población salvadoreña.</t>
  </si>
  <si>
    <t>Cooperación Técnica - Científica.</t>
  </si>
  <si>
    <t>Coordinar con las diferentes dependencias de la institución para identificar necesidades de asistencia técnica.</t>
  </si>
  <si>
    <t>Brindar a los funcionarios y empleados de ANDA nuevos conocimientos y tecnologías que les  ayuden al desempeño de sus funciones y al fortalecimiento institucional, con el objeto de proporcionar un mejor servicio a nuestros Usuarios</t>
  </si>
  <si>
    <t>2.4.1</t>
  </si>
  <si>
    <t>2.4.2</t>
  </si>
  <si>
    <t>2.4.3</t>
  </si>
  <si>
    <t>2/ La realización de los eventos y los informes de seguimiento, dependerán del establecimiento de acuerdos con la Institución u Organismo Cooperante.</t>
  </si>
  <si>
    <t>3.1.4</t>
  </si>
  <si>
    <t>(3) N°</t>
  </si>
  <si>
    <t>3.1.5</t>
  </si>
  <si>
    <t>FORMULACION DEL PLAN ANUAL OPERATIVO  (PAO) AÑO: 2016</t>
  </si>
  <si>
    <t>(5) META DE RESULTADO CUANTIFICADA AÑO 2016</t>
  </si>
  <si>
    <t>(6) INDICADOR</t>
  </si>
  <si>
    <r>
      <t>(7)ACTIVIDADES SUSTANTIVAS
(</t>
    </r>
    <r>
      <rPr>
        <b/>
        <sz val="10"/>
        <rFont val="Arial"/>
        <family val="2"/>
      </rPr>
      <t>PARA CUMPLIR LA META)</t>
    </r>
  </si>
  <si>
    <t>(8) IMPACTOS ESPERADOS</t>
  </si>
  <si>
    <t>CRONOGRAMA DE ACTIVIDADES (PAO) AÑO: 2016</t>
  </si>
  <si>
    <t>(1) META DE RESULTADO CUANTIFICADA AÑO 2016</t>
  </si>
  <si>
    <t>(5) PRESUPUESTO ESTIMADO 
(en dólares)</t>
  </si>
  <si>
    <t>1) DIRECCION/GERENCIA/UNIDAD: DIRECCION EJECUTIVA / UNIDAD DE COOPERACION INTERNACIONAL</t>
  </si>
  <si>
    <t xml:space="preserve">2) PILAR/ES ESTRATEGICO/S: 6 GESTION DE LA COOPERACION INTERNACIONAL </t>
  </si>
  <si>
    <t>Cooperación Financiera No Reembolsable.</t>
  </si>
  <si>
    <t>No. de gestiones realizadas</t>
  </si>
  <si>
    <t>Promover y divulgar el portafolio de proyectos en Agua potable y Saneamiento 2016.</t>
  </si>
  <si>
    <t>Reunión con Dirección General de Cooperación para el Desarrollo y países Cooperante para concretizar la ayuda financiera.</t>
  </si>
  <si>
    <t xml:space="preserve">Dar seguimiento  a las gestiones y solicitudes de cooperación ante la  Dirección General de Cooperación para el Desarrollo y países Cooperantes. </t>
  </si>
  <si>
    <t xml:space="preserve">Presentar informes técnicos de seguimiento, ejecución y liquidación  de proyectos para la Dirección General de  Cooperación para el Desarrollo u organismo cooperante. </t>
  </si>
  <si>
    <r>
      <t>Firmados</t>
    </r>
    <r>
      <rPr>
        <b/>
        <sz val="10"/>
        <rFont val="Arial"/>
        <family val="2"/>
      </rPr>
      <t xml:space="preserve"> C</t>
    </r>
    <r>
      <rPr>
        <sz val="10"/>
        <rFont val="Arial"/>
        <family val="2"/>
      </rPr>
      <t>onvenios o Alianzas Estratégicas de Cooperación Nacional e Internacional en periodo de vigencia del plan</t>
    </r>
    <r>
      <rPr>
        <b/>
        <sz val="10"/>
        <rFont val="Arial"/>
        <family val="2"/>
      </rPr>
      <t xml:space="preserve"> ( No PEI 6.1.1.2)</t>
    </r>
    <r>
      <rPr>
        <sz val="10"/>
        <rFont val="Arial"/>
        <family val="2"/>
      </rPr>
      <t>.</t>
    </r>
  </si>
  <si>
    <t>No. de convenios elaborados/ No. de convenios solicitados</t>
  </si>
  <si>
    <t>Coordinar reuniones con diferentes entidades para establecer convenios, acuerdos, alianzas o cartas de entendimiento de cooperación No Reembolsable y Asistencia técnica.</t>
  </si>
  <si>
    <t>Realizar gestiones para la suscripción de convenios,  acuerdos, alianzas o cartas de entendimiento de cooperación.</t>
  </si>
  <si>
    <t>Seguimiento a la ejecución de convenios,  acuerdos, alianzas o cartas de entendimiento de cooperación No Reembolsable y Asistencia técnica.</t>
  </si>
  <si>
    <r>
      <t xml:space="preserve">Realizar 3 gestiones de asistencia Técnica ante Organismos de Cooperación Internacional en relación con los objetivos, necesidades, requerimientos institucionales, bajo la Modalidad de Costos Compartidos </t>
    </r>
    <r>
      <rPr>
        <b/>
        <sz val="10"/>
        <rFont val="Arial"/>
        <family val="2"/>
      </rPr>
      <t>2/</t>
    </r>
    <r>
      <rPr>
        <sz val="10"/>
        <rFont val="Arial"/>
        <family val="2"/>
      </rPr>
      <t xml:space="preserve">. </t>
    </r>
    <r>
      <rPr>
        <b/>
        <sz val="10"/>
        <rFont val="Arial"/>
        <family val="2"/>
      </rPr>
      <t>(No PEI 6.2.1.1)</t>
    </r>
    <r>
      <rPr>
        <sz val="10"/>
        <rFont val="Arial"/>
        <family val="2"/>
      </rPr>
      <t xml:space="preserve">. </t>
    </r>
  </si>
  <si>
    <t>Coordinar y presentar solicitudes de asistencias técnicas ante la Dirección General de Cooperación para el Desarrollo y países Cooperantes temas para  aplicar a seminarios, pasantías, intercambio de experiencia, recepción de expertos u otra modalidad a nivel nacional e internacional.</t>
  </si>
  <si>
    <t>Gestiones de seguimiento ante organismos cooperantes para concretizar la asistencia técnica</t>
  </si>
  <si>
    <t>Participar en las reuniones de diferentes países de la región en el marco de la Cooperación Sur-Sur/ Comisión Mixta para el seguimiento de asistencia técnica y gestionar la aprobación de nuevas asistencias técnicas.</t>
  </si>
  <si>
    <r>
      <t xml:space="preserve">Coordinar la ejecución de 3 eventos de asistencia técnica ante Organismos de Cooperación Internacional </t>
    </r>
    <r>
      <rPr>
        <b/>
        <sz val="10"/>
        <rFont val="Arial"/>
        <family val="2"/>
      </rPr>
      <t>2/.</t>
    </r>
    <r>
      <rPr>
        <sz val="10"/>
        <rFont val="Arial"/>
        <family val="2"/>
      </rPr>
      <t xml:space="preserve"> </t>
    </r>
    <r>
      <rPr>
        <b/>
        <sz val="10"/>
        <color rgb="FFFF0000"/>
        <rFont val="Arial"/>
        <family val="2"/>
      </rPr>
      <t xml:space="preserve"> </t>
    </r>
    <r>
      <rPr>
        <b/>
        <sz val="10"/>
        <rFont val="Arial"/>
        <family val="2"/>
      </rPr>
      <t xml:space="preserve">(No PEI  6. 2.2.1 </t>
    </r>
    <r>
      <rPr>
        <sz val="10"/>
        <rFont val="Arial"/>
        <family val="2"/>
      </rPr>
      <t xml:space="preserve">). </t>
    </r>
  </si>
  <si>
    <t>No. de eventos realizados</t>
  </si>
  <si>
    <t xml:space="preserve">Coordinar la ejecución de eventos de Asistencia Técnica. </t>
  </si>
  <si>
    <t>Presentar informes técnicos de seguimiento y ejecución de proyectos de Asistencia Técnica  a la Dirección General de Cooperación para el Desarrollo u organismo cooperante.</t>
  </si>
  <si>
    <r>
      <t xml:space="preserve">Realizar 10 gestiones para presentar postulantes a becas completas o parciales para el personal de la institución a nivel Nacional e Internacional </t>
    </r>
    <r>
      <rPr>
        <b/>
        <sz val="10"/>
        <rFont val="Arial"/>
        <family val="2"/>
      </rPr>
      <t>3</t>
    </r>
    <r>
      <rPr>
        <sz val="10"/>
        <rFont val="Arial"/>
        <family val="2"/>
      </rPr>
      <t xml:space="preserve">/. </t>
    </r>
    <r>
      <rPr>
        <b/>
        <sz val="10"/>
        <rFont val="Arial"/>
        <family val="2"/>
      </rPr>
      <t>( No PEI 6.2.3.1)</t>
    </r>
    <r>
      <rPr>
        <sz val="10"/>
        <rFont val="Arial"/>
        <family val="2"/>
      </rPr>
      <t>.</t>
    </r>
  </si>
  <si>
    <t xml:space="preserve">2.3.1 </t>
  </si>
  <si>
    <t>Identificar temas de capacitación ante la  Dirección General de Cooperación para el Desarrollo u otro Organismo Cooperante temas de capacitación, para  aplicar a becas, cursos, foros, seminarios, pasantías u otra modalidad de formación a nivel nacional e internacional.</t>
  </si>
  <si>
    <t xml:space="preserve">Durante el periodo se publicaron  en intranet 40  información de becas a nivel Nacional e Internacional. </t>
  </si>
  <si>
    <t>No. de publicaciones en la Intranet.</t>
  </si>
  <si>
    <t xml:space="preserve">Publicar oferta de Beca para consulta del personal de la Institución interesado en postularse. </t>
  </si>
  <si>
    <t>Durante el periodo se oficializaron 10 postulaciones a becas Completas o Parciales a nivel Nacional e Internacional.</t>
  </si>
  <si>
    <t>No. de postulaciones oficializadas</t>
  </si>
  <si>
    <t>2.3.3</t>
  </si>
  <si>
    <t>Coordinar con el Comité de becas la aplicación de la política de administración de programa de becas de la ANDA  para la  postulación de candidatos.</t>
  </si>
  <si>
    <t>Durante el periodo se aprobaron la participación de 8 empleados a becas Completas o Parciales a nivel Nacional e Internacional.</t>
  </si>
  <si>
    <t>No. de becas aprobadas</t>
  </si>
  <si>
    <t>2.3.4</t>
  </si>
  <si>
    <t xml:space="preserve">Presentar y seguimiento ante la Dirección General de Cooperación para el Desarrollo u Organismo Cooperante la(s) postulación(es) para Becas. </t>
  </si>
  <si>
    <t>2.3.5</t>
  </si>
  <si>
    <t>Seguimiento a la ejecución y  réplica del becario sobre los conocimientos adquiridos.</t>
  </si>
  <si>
    <t>2.3.6</t>
  </si>
  <si>
    <t>Presentar informes de becas finalizadas .</t>
  </si>
  <si>
    <r>
      <t xml:space="preserve">Apoyar los Planes de Agua Potable y Saneamiento (APS)  y Fortalecer el Sistema mediante la Promoción de una Agenda Regional de APS, en el marco del FOCARD APS </t>
    </r>
    <r>
      <rPr>
        <b/>
        <sz val="10"/>
        <rFont val="Arial"/>
        <family val="2"/>
      </rPr>
      <t xml:space="preserve">4/ (6 eventos de trabajo) </t>
    </r>
    <r>
      <rPr>
        <sz val="10"/>
        <rFont val="Arial"/>
        <family val="2"/>
      </rPr>
      <t xml:space="preserve"> </t>
    </r>
    <r>
      <rPr>
        <b/>
        <sz val="10"/>
        <rFont val="Arial"/>
        <family val="2"/>
      </rPr>
      <t>( No PEI 6.2.4.1)</t>
    </r>
    <r>
      <rPr>
        <sz val="10"/>
        <rFont val="Arial"/>
        <family val="2"/>
      </rPr>
      <t>.</t>
    </r>
  </si>
  <si>
    <t>No. de reuniones de trabajo (Jornadas, Foros, Seminarios,  Talleres, etc.)</t>
  </si>
  <si>
    <t>Incorporar los elementos de la agenda nacional de saneamiento para la conformación de los objetivos estratégicos dentro del Plan Estratégico Institucional.</t>
  </si>
  <si>
    <t>Consolidar el Monitoreo de los Avances de País en Agua Potable y Saneamiento (MAPAS).</t>
  </si>
  <si>
    <t>Seguimiento a la implementación del Sistema de Información de Agua y Saneamiento Rural (SIASAR).</t>
  </si>
  <si>
    <t>2.4.4</t>
  </si>
  <si>
    <t>Promover " Ley Modelo sobre el Derecho Humano al Agua y Saneamiento".</t>
  </si>
  <si>
    <t>2.4.5</t>
  </si>
  <si>
    <t>Fortalecimiento Regional y nacional de Modelos de Gestión en Atención a Sistemas Rurales en Agua Potable Saneamiento.</t>
  </si>
  <si>
    <t>2.4.6</t>
  </si>
  <si>
    <t>Fortalecer el dialogo intersectorial con otras instancias del sector salud para generar oportunidades de mejora y complementariedad en Agua Potable Saneamiento en el marco de la RRESCAD.</t>
  </si>
  <si>
    <t>2.4.7</t>
  </si>
  <si>
    <t>Promover el acceso a servicios de saneamiento de calidad y sostenibles en el  área urbana rural como una prioridad en las agendas de los países miembros mediante el compromiso de las agencias de cooperación en el marco de LATINOSAN.</t>
  </si>
  <si>
    <t>Relaciones Internacionales</t>
  </si>
  <si>
    <r>
      <t xml:space="preserve">Creación de 2  Espacios de diálogo con Cooperantes nacionales  e internacionales </t>
    </r>
    <r>
      <rPr>
        <b/>
        <sz val="10"/>
        <rFont val="Arial"/>
        <family val="2"/>
      </rPr>
      <t>(No PEI 6.3.1.1 )</t>
    </r>
    <r>
      <rPr>
        <sz val="10"/>
        <rFont val="Arial"/>
        <family val="2"/>
      </rPr>
      <t xml:space="preserve"> </t>
    </r>
    <r>
      <rPr>
        <b/>
        <sz val="10"/>
        <rFont val="Arial"/>
        <family val="2"/>
      </rPr>
      <t>5/</t>
    </r>
    <r>
      <rPr>
        <sz val="10"/>
        <rFont val="Arial"/>
        <family val="2"/>
      </rPr>
      <t xml:space="preserve">. </t>
    </r>
  </si>
  <si>
    <t>Estructurada y funcionando 2 Espacios de Coordinación con  Cooperantes</t>
  </si>
  <si>
    <t>Participación en eventos y reuniones de alto nivel para la identificación líneas de cooperación técnica y financiera</t>
  </si>
  <si>
    <t>Participación en Foros regionales vinculantes a la institución</t>
  </si>
  <si>
    <t>Reuniones de trabajo para búsqueda de cooperación técnica</t>
  </si>
  <si>
    <t>Mejorado los niveles de captación financiera no reembolsable.</t>
  </si>
  <si>
    <t>Visitas a cooperantes, jornadas de intercambio de experiencia con cooperantes.</t>
  </si>
  <si>
    <t>Participar en los diferentes espacios nacionales e internacionales de cooperación.</t>
  </si>
  <si>
    <t>1/ La gestión para el financiamiento de proyectos bajo la modalidad Financiera No Reembolsable, dependerá de las políticas, procedimientos y disponibilidades del cooperante a mediano o largo plazo.</t>
  </si>
  <si>
    <t>3/ La presentación de las solicitudes dependerá de los lineamientos proporcionados por el Organismo Cooperante.</t>
  </si>
  <si>
    <t xml:space="preserve">4/ Procesos, fortalecimiento institucional regional. </t>
  </si>
  <si>
    <t xml:space="preserve">5/ Procesos de Incidencia en Política de Cooperación  </t>
  </si>
  <si>
    <t>DIRECCION/GERENCIA/UNIDAD: DIRECCION EJECUTIVA / UNIDAD DE COOPERACION INTERNACIONAL</t>
  </si>
  <si>
    <r>
      <t xml:space="preserve">Realizar 10 gestiones para presentar postulantes a becas completas o parciales para el personal de la institución a nivel Nacional e Internacional </t>
    </r>
    <r>
      <rPr>
        <b/>
        <sz val="10"/>
        <rFont val="Arial"/>
        <family val="2"/>
      </rPr>
      <t>3/</t>
    </r>
    <r>
      <rPr>
        <sz val="10"/>
        <rFont val="Arial"/>
        <family val="2"/>
      </rPr>
      <t xml:space="preserve">. </t>
    </r>
    <r>
      <rPr>
        <b/>
        <sz val="10"/>
        <rFont val="Arial"/>
        <family val="2"/>
      </rPr>
      <t>( No PEI 6.2.3.1)</t>
    </r>
    <r>
      <rPr>
        <sz val="10"/>
        <rFont val="Arial"/>
        <family val="2"/>
      </rPr>
      <t>.</t>
    </r>
  </si>
  <si>
    <t xml:space="preserve">5/ Procesos de incidencia en Política de Cooperación  </t>
  </si>
  <si>
    <t xml:space="preserve">1) DIRECCION/GERENCIA/UNIDAD: DIRECCIÓN EJECUTIVA - UNIDAD DE INCLUSIÓN SOCIAL </t>
  </si>
  <si>
    <t>2) PILAR/ES ESTRATEGICO/S: TECNICA OPERATIVA, COBERTURA Y CALIDAD DEL SERVICIO</t>
  </si>
  <si>
    <t>(7) ACTIVIDADES SUSTANTIVAS                 (PARA CUMPLIR LA META)</t>
  </si>
  <si>
    <t>ACCIONES DE MEJORA PARA LA COBERTURA DE NUEVOS SERVICIOS A NIVEL NACIONAL</t>
  </si>
  <si>
    <t>Ejecutar 40  proyectos bajo la modalidad de ayuda mutua a nivel nacional.</t>
  </si>
  <si>
    <t>No. de proyectos ejecutados  en el año</t>
  </si>
  <si>
    <t>1) Documentar expediente con los documentos normados vigentes 2) Determinación de los aportes de las partes 3) Gestión de autorización para la suscripción de convenio ante la Junta de Gobierno 4) Ejecución del Proyecto 5) Legalización de los nuevos servicios</t>
  </si>
  <si>
    <t>Ampliar la cobertura del servicio de agua potable y aguas negras</t>
  </si>
  <si>
    <t>el 40% del listado de proyecciones</t>
  </si>
  <si>
    <t xml:space="preserve">Presentación a la Honorable Junta de Gobierno para Declarar de Interés Social 70 solicitudes de Comunidades a nivel nacional.   </t>
  </si>
  <si>
    <t>No. de comunidades declaradas de interés social en el año</t>
  </si>
  <si>
    <t>1) Realizar Diagnóstico de censo y fotografía de la comunidad solicitante 2) Preparar y presentar informe a Junta de Gobierno 3) Notificación a comunidad del resultado autorizado por Junta de Gobierno 4) Remisión de documentos a Agencias para los nuevos servicios 5) Instalación de los nuevos servicios y apertura de cuentas</t>
  </si>
  <si>
    <t>Beneficiar a los habitantes de asentamientos humanos en desarrollo con el no pago por acometidas y entronque para la ejecución de sus proyectos de agua potable y/o aguas negras</t>
  </si>
  <si>
    <t>Recibimos en el año 2015  hasta octubre 54solicitudes; se hicieron 30; hicimos el 56%</t>
  </si>
  <si>
    <t>Atender 400 solicitudes para  solvencias sociales solicitadas para la emisión de factibilidades y/o aprobación de planos.</t>
  </si>
  <si>
    <t>No. de solicitudes para solvencias sociales atendidas en el año</t>
  </si>
  <si>
    <t>1) Realizar visita social 2) Preparar informe de resultado 3) Remisión de Memo con el resultado al área de factibilidades 4) Entrega de la solvencia social a la comunidad solicitante</t>
  </si>
  <si>
    <t>Ampliar la cobertura del servicio de agua potable y aguas negras legalmente autorizados</t>
  </si>
  <si>
    <t>ACTIVIDADES TÉCNICAS OPERATIVAS SUSTANCIALES</t>
  </si>
  <si>
    <t>Atender 60 solicitudes enviadas por la Gerencia de Atención a Sistemas y Comunidades Rurales para declarar Juntas de Agua de Interés social</t>
  </si>
  <si>
    <t>No. de solicitudes atendidas en el año</t>
  </si>
  <si>
    <t>1) Visita técnica por trabajador social 2) Preparación de informe de resultado 3) Remisión del informe a la Gerencia de Atención a Sistemas y Comunidades Rurales 4) La Gerencia de Atención a Sistemas y Comunidades Rurales presenta el informe a la Junta de Gobierno</t>
  </si>
  <si>
    <t xml:space="preserve">Ampliar la cobertura del servicio de agua potable y aguas negras </t>
  </si>
  <si>
    <t xml:space="preserve">Atender el 100.0% de los requerimientos de apoyo solicitados por las diferentes Unidades, Direcciones y Gerencias de la Institución, tales como volanteos, perifoneos, visitas técnicas sociales, etc. </t>
  </si>
  <si>
    <t>No. de requerimientos atendidos en el año/No. de requerimientos solicitados</t>
  </si>
  <si>
    <t xml:space="preserve">1) Vo. Bo. por la Jefatura en la hora del requerimiento de apoyo solicitado 2) Instrucción de quien atenderá el requerimiento 3) Ejecución del requerimiento 4) Evidencia del requerimiento atendido. </t>
  </si>
  <si>
    <t>Contribuir al fortalecimiento de la imagen de la institución por medio de la unificación del trabajo a fin de dar cumplimiento a la misión institucional</t>
  </si>
  <si>
    <t>Atender el 100.0% de gestiones mediáticas presentadas, intervenciones, amenazas de cierre,  por la población a nivel nacional.</t>
  </si>
  <si>
    <t>No. de gestiones mediáticas atendidas/No. de gestiones mediáticas presentadas</t>
  </si>
  <si>
    <t>1) Documentar problemática presentada 2) Visita técnica y social en el lugar 3) Elaboración de Informe 4) Remisión de Informe a las partes involucradas 5) Monitoreo de avances al informe presentado</t>
  </si>
  <si>
    <t xml:space="preserve">Contribuir a la Imagen positiva de la institución para resolver las deficiencias y carencias que se suscitan por la calidad o falta del servicio de agua potable </t>
  </si>
  <si>
    <t>ACCIONES DE MEJORA PARA LA CALIDAD DEL SERVICIO</t>
  </si>
  <si>
    <t>Reportar al área correspondiente, el 100.0% de las denuncias recibidas de la población.</t>
  </si>
  <si>
    <t>No. de denuncias reportadas/No. de denuncias recibidas</t>
  </si>
  <si>
    <t>1) Recibir denuncia con dirección, teléfono, contacto y observaciones adicionales 2) Reportar la denuncia a la Unidad correspondiente 3) Incorporar en matriz de reclamos</t>
  </si>
  <si>
    <t xml:space="preserve">Realizar 400 visitas para desarrollar campaña educativa de sensibilización de ahorro y buen uso del agua en Centros Escolares programados; Comunidades de proyectos finalizados y  medios de comunicación.  </t>
  </si>
  <si>
    <t>No. de visitas realizadas</t>
  </si>
  <si>
    <t>1) Programación semanal de las visitas a realizar 2) Solicitar transporte para el traslado 3) Desarrollar la campaña en el lugar programado 4) Realizar entrevista de la campaña efectuada en el lugar 5) Firma y Sello de hoja de visitas</t>
  </si>
  <si>
    <t>Generar en la población sensibilización por el ahorro del vital liquido; que adquieran el conocimiento de las herramientas para el buen uso del servicio de agua potable</t>
  </si>
  <si>
    <t>DIRECCION/GERENCIA/UNIDAD: DIRECCIÓN EJECUTIVA -   UNIDAD DE INCLUSIÓN SOCIAL</t>
  </si>
  <si>
    <t>1) DIRECCION/GERENCIA/UNIDAD:DIRECCIÓN EJECUTIVA/DEPARTAMENTO DE PLANTA ENVASADORA DE AGUA POTABLE</t>
  </si>
  <si>
    <t>2) PILAR/ES ESTRATEGICO/S:</t>
  </si>
  <si>
    <t>FINANZAS</t>
  </si>
  <si>
    <t>Producción de agua envasada</t>
  </si>
  <si>
    <t>Cumplir con el 100.0% de los pedidos  de agua envasada.</t>
  </si>
  <si>
    <t>Litros de agua envasada entregados/Litros de agua producidos.</t>
  </si>
  <si>
    <t>Limpiezas y sanitizaciones en la planta envasadora de agua.</t>
  </si>
  <si>
    <t>Cumplir con la demanda de agua a instituciones gubernamentales y entregar producto de buena calidad.</t>
  </si>
  <si>
    <t>Lavado y sanitizacion de envases a utilizar en el llenado de producto.</t>
  </si>
  <si>
    <t>Mantener inventarios de materia primas para envasar</t>
  </si>
  <si>
    <t>Calidad del agua</t>
  </si>
  <si>
    <t>Envío de 336 muestras de agua y envase vacío para Análisis Microbiológico y físico químico del agua envasada.</t>
  </si>
  <si>
    <t>N° de muestras enviadas</t>
  </si>
  <si>
    <t>Transportar muestras de agua a Laboratorio central de ANDA.</t>
  </si>
  <si>
    <t>Cumplir con la normativa de agua envasada.</t>
  </si>
  <si>
    <t>Transportar muestras de agua a Laboratorio del MINSAL.</t>
  </si>
  <si>
    <t>Transportar muestras de agua a Laboratorio Externo.</t>
  </si>
  <si>
    <t>Control de producción y uso de energía</t>
  </si>
  <si>
    <t>Aumentar eficiencias de producción arriba del 77.0% en la Planta envasadora de agua.</t>
  </si>
  <si>
    <t>Porcentaje</t>
  </si>
  <si>
    <t>Llenar reporte de producción.</t>
  </si>
  <si>
    <t>Mayor producción, para cumplir con la demanda de agua envasada</t>
  </si>
  <si>
    <t>Mantenimiento en los equipos de producción</t>
  </si>
  <si>
    <t>Eficientizar el uso de energía eléctrica (Lograr envasar mas de 40 Lts / KWH).</t>
  </si>
  <si>
    <t>Litros / KWH</t>
  </si>
  <si>
    <t>Tomar mediciones  en el contador de energía.</t>
  </si>
  <si>
    <t>Gestión Estratégica</t>
  </si>
  <si>
    <r>
      <t xml:space="preserve">Reducir en 5.0% el gasto en papelería y consumibles con respecto al promedio de gastos de los últimos dos años. </t>
    </r>
    <r>
      <rPr>
        <b/>
        <sz val="10"/>
        <rFont val="Arial"/>
        <family val="2"/>
      </rPr>
      <t>(No. PEI: 2.2.2.1)</t>
    </r>
  </si>
  <si>
    <t>Gasto real 2016/ Promedio de gasto año 2014 y 2015</t>
  </si>
  <si>
    <t>Reciclaje de papel</t>
  </si>
  <si>
    <t>Ahorro y austeridad en el gasto de la planta</t>
  </si>
  <si>
    <t>Control del uso de los insumos.</t>
  </si>
  <si>
    <t>DIRECCION/GERENCIA/UNIDAD: DIRECCIÓN EJECUTIVA/DEPARTAMENTO DE PLANTA ENVASADORA DE AGUA POTABLE</t>
  </si>
  <si>
    <t>1) DIRECCION/GERENCIA/UNIDAD: SUB GERENCIA DE OPERACIONES COMERCIALES</t>
  </si>
  <si>
    <t>2) PILAR/ES ESTRATEGICO/S: Legal y Normativo, Finanzas, Técnica y Operativa.</t>
  </si>
  <si>
    <t>Contar con un manual actualizado que contenga las políticas institucionales que guien al área comercial a la consecución de los objetivos institucionales.</t>
  </si>
  <si>
    <t>Revisión de facturación de altos consumidores.                       Concientización y monitoreo al equipo de lectura regional para la correcta toma de lectura de medidores.</t>
  </si>
  <si>
    <t>Dotar a la ANDA de los recursos financieros suficientes para que sea una Institución autosostenible</t>
  </si>
  <si>
    <t>Reuniones con la Sub Gerencia de Servicio al Cliente y el Departamento de Tesorería para establecer mejoras en la captación de los ingresos.</t>
  </si>
  <si>
    <t>3.2.1</t>
  </si>
  <si>
    <t xml:space="preserve">Elaboración de los términos de referencia para la compra de los medidores.     Presentación de los TDR a la UCI y gestión para aprobación de los mismos ante la Junta de Gobierno. </t>
  </si>
  <si>
    <t>Reducir el índice de Agua No Facturada a nivel nacional</t>
  </si>
  <si>
    <t>Gestionar la adquisición de 200 dispositivos electrónicos para la  toma de lectura de medidores  (PEI 3.4.2.1)</t>
  </si>
  <si>
    <t>3.3.1</t>
  </si>
  <si>
    <t>Mejorar la imagen institucional al presentar una facturación transparente con el uso de la tecnología.</t>
  </si>
  <si>
    <t>DIRECCION/GERENCIA/UNIDAD: SUB GERENCIA DE OPERACIONES COMERCIALES</t>
  </si>
  <si>
    <t>CONTRIBUCION AL CUMPLIMIENTO DE LA MISION Y VISION INSTITUCIONAL.</t>
  </si>
  <si>
    <t>1) DIRECCION/GERENCIA/UNIDAD: DIRECCION EJECUTIVA - GERENCIA COMERCIAL - SUBGERENCIA DE ATENCION AL CLIENTE.</t>
  </si>
  <si>
    <t>ACTUALIZACION DE DATOS</t>
  </si>
  <si>
    <t>Monitorear en el Sistema de Administración de Nuevos Servicios las fichas que han sido instaladas y han completado el registro de datos.</t>
  </si>
  <si>
    <t>Incentivar a los usuarios, tanto en el área de atención al cliente como en caja, a actualizar los datos personales de los dueños de los inmuebles a los que la Institución les presta un servicio.</t>
  </si>
  <si>
    <t>Programar la capacitación del personal a lo largo del año, en grupos pequeños que permitan el aprovechamiento de las enseñanzas proporcionadas</t>
  </si>
  <si>
    <t>SUCURSALES</t>
  </si>
  <si>
    <t>Realizar mejoras en las instalaciones de 20 sucursales.</t>
  </si>
  <si>
    <t># de Sucursales</t>
  </si>
  <si>
    <t>Realizar mantenimiento de la infraestructura física en las sucursales:  iluminación, pintura, limpieza, etc.</t>
  </si>
  <si>
    <t>Mejorar la imagen Institucional y el ambiente de trabajo.</t>
  </si>
  <si>
    <t>Renovación de mobiliario de Kioscos en 8 sucursales de la Región Metropolitana.</t>
  </si>
  <si>
    <t>Realizar gestiones para la compra de mobiliario.</t>
  </si>
  <si>
    <t>Mejorar la imagen Institucional.</t>
  </si>
  <si>
    <t>Investigar áreas involucradas para la autorización, establecimiento de requerimientos para la impresión de facturas en Kiosco y Cajas.</t>
  </si>
  <si>
    <t>Mayor rapidez en la atención a usuarios.</t>
  </si>
  <si>
    <t>Monto en $ Recuperados</t>
  </si>
  <si>
    <t>Recuperación de mora a usuarios particulares, mediante la suspensión de servicios en mora, detección de servicios ilegales y fraudulentos. Disminución de mora mediante la atención oportuna de reclamos en sucursales.</t>
  </si>
  <si>
    <t>Cumplimiento del presupuesto de Ingresos proyectado.                                        Incrementar los Ingresos por recuperación de mora.                                                     Disminuir los índices de morosidad, mediante la atención al usuario en sucursales.</t>
  </si>
  <si>
    <t>Recuperación de mora a usuarios municipales, mediante la suspensión de servicios en mora, detección de servicios ilegales y fraudulentos.</t>
  </si>
  <si>
    <t>Recuperación de mora a explotaciones privadas, mediante la suspensión de servicios en mora, detección de servicios ilegales y fraudulentos.</t>
  </si>
  <si>
    <t>ADMINISTRACION NACIONAL DE ACUEDUCTOS Y ALCANTARILLADOS.</t>
  </si>
  <si>
    <t>GERENCIA DE PLANIFICACION Y DESARROLLO.</t>
  </si>
  <si>
    <t>DIRECCION/GERENCIA/UNIDAD: DIRECCION EJECUTIVA - GERENCIA COMERCIAL - SUBGERENCIA DE ATENCION AL CLIENTE.</t>
  </si>
  <si>
    <t>(6)INDICADOR</t>
  </si>
  <si>
    <t>Identificación de nuevas fuentes de suministro de agua potable.</t>
  </si>
  <si>
    <t>Recopilación de información bibliográfica (Geología, Hidrogeología, Informes de Pozos), investigación de campo, prospección geofísica, pruebas de permeabilidad, inventarios y aforos de fuentes de agua, balances hídricos, procesamiento de la información a través de programas computacionales especializados, elaboración de mapas en plataforma GIS,  interpretación de resultados y elaboración de informe.</t>
  </si>
  <si>
    <t>Contar con información básica para la planificación de inversiones en nuevos sistemas o mejoramiento de sistemas de abastecimiento de agua potable.</t>
  </si>
  <si>
    <t>Realizar medidas o pruebas de infiltración en sitios estratégicos para los Estudios Hidrogeológicos que se estén desarrollando o solicitados por las diferentes dependencias de ANDA</t>
  </si>
  <si>
    <t>Fortalecer y ampliar el conocimiento de la Hidrogeología de El Salvador. Actualizar / validar los Mapas de Recarga Acuífera. Contar con información estratégica para el conocimiento de las reservas de agua en el país.</t>
  </si>
  <si>
    <t>1.3.1</t>
  </si>
  <si>
    <t>Realizar Sondeos Eléctricos Verticales en sitios estratégicos para los Estudios Hidrogeológicos que se estén desarrollando o solicitados por las diferentes dependencias de ANDA</t>
  </si>
  <si>
    <t>Fortalecer y ampliar el conocimiento de la Hidrogeología de El Salvador. Contar con información estratégica para el conocimiento de las reservas de agua en el país.</t>
  </si>
  <si>
    <t>1.4.1</t>
  </si>
  <si>
    <t>Recopilación de información bibliográfica (Geología, Hidrogeología, Informes de Pozos), investigación de campo, inventarios y aforos de fuentes de agua, procesamiento de la información a través de programas computacionales especializados, elaboración de mapas en plataforma GIS,  interpretación de resultados y elaboración de informe.</t>
  </si>
  <si>
    <t>Atender requerimientos de opiniones técnicas hidrogeológicas en sitios donde existe información hidrogeológica básica, para sustentar factibilidades o para atender denuncias ambientales.</t>
  </si>
  <si>
    <t>Control y monitoreo de los aprovechamientos de los recursos hídricos a nivel nacional.</t>
  </si>
  <si>
    <t>Revisión y validación de la información presentada por los interesados, solicitud de opinión a la Región Operativa de ANDA a la que corresponde el área comprendida en el Estudio Hidrogeológico, inspección de campo en el sitio recomendado para el aprovechamiento de agua propuesto, consulta y revisión de la información hidrogeológica y de pozos existentes, procesamiento de datos e información y elaboración de la Opinión Técnica para la extensión del Certificado de No Afectación con las recomendaciones pertinentes.</t>
  </si>
  <si>
    <t>Contar con información estratégica para el control de la extracción de agua en los acuíferos de El Salvador.</t>
  </si>
  <si>
    <t>Seguimiento en campo del cumplimiento de las condiciones estipuladas en las CNA y corroborar el estado del proyecto para que soliciten la revalidación o cierre del expediente de CNA.</t>
  </si>
  <si>
    <t>Determinar y evaluar zonas con influencia sobre fuentes de abastecimiento para agua potable propiedad de ANDA (pozo perforado, río o manantial) ,  generar recomendaciones para la protección de los recursos hídricos de la zona y asegurar la calidad y cantidad de agua que genera la misma.</t>
  </si>
  <si>
    <t>Trabajo de campo para mediciones de caudales (aforos), elaboración de ficha de campo y registro en base de datos.</t>
  </si>
  <si>
    <t>Contar con una base de datos actualizada sobre la producción de manantiales y ríos, y la explotación de los mismos para la toma de medidas para protección de las fuentes y formulación de proyectos de inversión.</t>
  </si>
  <si>
    <t>Elaborar 4 caracterizaciones del comportamiento hidrogeológico y variación estacional del caudal de manantiales captados por ANDA a nivel nacional.</t>
  </si>
  <si>
    <t>Caracterizaciones realizadas</t>
  </si>
  <si>
    <t>2.5.1</t>
  </si>
  <si>
    <t>Trabajo de campo para mediciones de caudales (aforos), elaboración de informe técnico de la caracterización.</t>
  </si>
  <si>
    <t>Fortalecer y ampliar el conocimiento de la Hidrogeología de El Salvador. Contar con la caracterización de la variación estacional del caudal de los principales manantiales captados por ANDA a nivel nacional</t>
  </si>
  <si>
    <t>2.6.1</t>
  </si>
  <si>
    <t>Realizar una medición cada mes del nivel freático o piezométrico en los 12 pozos seleccionados</t>
  </si>
  <si>
    <t>Fortalecer y ampliar el conocimiento de la Hidrogeología de El Salvador. Contar con información estratégica para el control de la extracción de agua en acuíferos de El Salvador.</t>
  </si>
  <si>
    <t>2.7.1</t>
  </si>
  <si>
    <t>Incorporar a la base de datos la información básica e hidrogeológica de pozos a nivel nacional.</t>
  </si>
  <si>
    <t>Fortalecer y ampliar el conocimiento de la Hidrogeología de El Salvador. Actualizar / validar el Mapa Hidrogeológico. Contar con información estratégica para el control de la extracción de agua en acuíferos de El Salvador.</t>
  </si>
  <si>
    <t>DEPARTAMENTO DE PERFORACION Y MANTENIMIENTO DE POZOS</t>
  </si>
  <si>
    <t>Realizar el 80 % de las perforaciones de pozos con equipos propios de ANDA, en un periodo de 120 días o menos.</t>
  </si>
  <si>
    <t># de pozos perforados en 120 días o menos / # de pozos solicitados</t>
  </si>
  <si>
    <t>Movilización de maquinaria y equipo. Perforación. Prueba de  capacidad</t>
  </si>
  <si>
    <t>Consecución de nuevas fuentes del recurso  hídrico y aumentar la producción de agua.</t>
  </si>
  <si>
    <t>Efectuar el 80% de  las supervisiones de  perforaciones de pozos que realice la empresa privada para la ANDA, en 120 días o menos.</t>
  </si>
  <si>
    <t># de supervisiones de pozos perforados por la empresa privada para ANDA  en 120 días o menos / # de perforaciones de pozos realizados por la empresa privada para ANDA.</t>
  </si>
  <si>
    <t>Realizar visita de supervisión del pozo para cumplimiento de la norma de perforación.</t>
  </si>
  <si>
    <t>Recibir pozos perforados que cumplan con la  normas técnicas de  ANDA, que contribuyan  a aumentar la  producción de recursos hídricos</t>
  </si>
  <si>
    <t>Validación del 90% de los Informes Técnicos Finales de las perforaciones de pozos que realiza la empresa privada para la ANDA, en un periodo de 15 días o menos.</t>
  </si>
  <si>
    <t># de Informes Técnicos Finales validados en 15 días o menos / # de Informes Técnicos Finales a validar</t>
  </si>
  <si>
    <t>Revisión y validación de informes técnicos de perforación de pozos.</t>
  </si>
  <si>
    <t xml:space="preserve">Recibir informes técnicos de pozos que cumplan con las características mínimas reque ridas por ANDA, con el fin de obtener una base de datos de los  pozos. </t>
  </si>
  <si>
    <t>Redactar el 90 % de  los  Informes Técnicos Finales de perforación de pozos ejecutados con equipo propio de la ANDA, en un periodo de 30 días o menos.</t>
  </si>
  <si>
    <t># de Informes Técnicos Finales redactados de perforación de pozos ejecutados por ANDA, en 30 días o menos / # de Informes Técnicos Finales de perforaciones de pozos requeridos</t>
  </si>
  <si>
    <t>Elaborar informes técnicos finales de perforación</t>
  </si>
  <si>
    <t>Obtener documentación que respalde el trabajo realizado en perforación de pozos.</t>
  </si>
  <si>
    <t>Control y monitoreo de los aprovechamientos de los recursos hidricos a nivel nacional.</t>
  </si>
  <si>
    <t>Atender el 80% de los requerimientos de Limpieza de pozos con equipos propios de ANDA en 30 días o menos</t>
  </si>
  <si>
    <t># de limpiezas de pozos  realizadas con equipo propio de la ANDA en 30 días o menos / # de limpiezas con equipo propio de la ANDA requeridas</t>
  </si>
  <si>
    <t>Movilización de maquinaria y equipo. Limpieza mecánica. Limpieza Hidroneumática.</t>
  </si>
  <si>
    <t>Mantener la eficiencia de los  pozos y contribuir a la  eficiencia energetica,con el adecuado funcionamiento de los pozos y equipos de bombeo.</t>
  </si>
  <si>
    <t>Supervisión del 90 % de las limpiezas de pozos que la empresa privada realice para la  ANDA en 30 días o menos.</t>
  </si>
  <si>
    <t xml:space="preserve"># de limpiezas supervisadas de pozos efectuadas por la empresa privada  en 30 días o menos / # de limpiezas de pozos efectuadas por la empresa privada </t>
  </si>
  <si>
    <t>Supervisar la eficiencia de los  pozos y contribuir a la  eficiencia energetica,con el adecuado funcionamiento de los pozos y equipos de bombeo.</t>
  </si>
  <si>
    <t>Atender el  80 % de los requerimientos de Rehabilitación de pozos con equipos propios de ANDA en 60 días o menos.</t>
  </si>
  <si>
    <t># de rehabilitaciones de pozos efectuadas en 60 días o menos / # de rehabilitaciones de pozos requeridas</t>
  </si>
  <si>
    <t>Movilización de maquinaria y equipo. Limpieza mecánica. Limpieza Hidroneumática. Recuperación de pozos.</t>
  </si>
  <si>
    <t>Recuperar los pozos que han sido dañados y recuperar los equipos colapsados en los pozos y recuperar  la  producción de agua.</t>
  </si>
  <si>
    <t>Atender  el 80 % de los requerimientos de Aforos de pozos con los equipos propios de ANDA en 30 días o menos</t>
  </si>
  <si>
    <t># de aforos efectuados con equipo propio de ANDA en 30 días o menos / # de aforos con equipo de ANDA requeridos</t>
  </si>
  <si>
    <t>Movilización de maquinaria y equipo. Montaje de equipo de aforo. Prueba de capacidad.</t>
  </si>
  <si>
    <t>Determinar la capacidad actual de los pozos con el  fin de explotar de forma eficiente el recurso y no  generar impactos   en los acuíferos</t>
  </si>
  <si>
    <t>Atender el 90% de los requerimientos de Certificados de Verificación de Aforos en 30 días o menos.</t>
  </si>
  <si>
    <t># de Certificados de Verificación de Aforos realizados en 30 días o menos / # de Certificados de Verificación de Aforo requeridos</t>
  </si>
  <si>
    <t>Coordinación con el cliente para realizar la  presencia del aforo.</t>
  </si>
  <si>
    <t>Conocer  las capacidades de los pozos de las empresas privada y de otras dependencias del estado con el fin de legalizar la explotación hídrica en el país.</t>
  </si>
  <si>
    <t>Atender  el 90% de los requerimientos de Videos de pozos en 15 días o menos.</t>
  </si>
  <si>
    <t># de videos de pozos realizados  en 15 días o menos / # de videos requeridos</t>
  </si>
  <si>
    <t>Realizar los videos que sean necesarios.</t>
  </si>
  <si>
    <t>Tener una mejor visión de los problema que tiene los  pozos internamente y así tomar mejor decisiones para su rehabilitación.</t>
  </si>
  <si>
    <r>
      <t xml:space="preserve">DIRECCION/GERENCIA/UNIDAD: </t>
    </r>
    <r>
      <rPr>
        <sz val="11"/>
        <rFont val="Britannic Bold"/>
        <family val="2"/>
      </rPr>
      <t>Investigación e Hidrogeología y Departamento de Perforación y Mantenimiento de Pozos</t>
    </r>
  </si>
  <si>
    <t>Elaborar el 80% de Estudios Hidrogeológicos para la identificación y propuestas de aprovechamiento de fuentes de agua para consumo humano en un tiempo igual o menor a 90 días calendarios.</t>
  </si>
  <si>
    <t># de Estudios Hidrogeológicos realizados en 90 días o menos / # de Estudios Hidrogeológicos solicitados</t>
  </si>
  <si>
    <t>Realizar el 90 % de las pruebas de infiltración con Permeámetro o Dobles Anillos a nivel nacional en un tiempo igual o menor a 30 días.</t>
  </si>
  <si>
    <t># de pruebas de infiltración realizadas en 30 días o menos / # de pruebas de infiltración solicitadas</t>
  </si>
  <si>
    <t>Realizar el 90% de los Sondeos Eléctricos Verticales para la Investigación de los Recursos Hídricos Subterráneos en un tiempo igual o menor a 30 días calendarios.</t>
  </si>
  <si>
    <t># de Sondeos Eléctricos Verticales realizados en 30 días o menos / # de Sondeos Eléctricos Verticales solicitados</t>
  </si>
  <si>
    <t>Elaborar el 80% de las Opiniones Técnicas Hidrogeológicas de sitios de interés para la perforación de pozos, captación de manantiales, recomendaciones hidrogeológicas para sustentar factibilidades de aprovechamiento del recurso hídrico, denuncias ambientales en un tiempo igual o menor a 60 días calendarios.</t>
  </si>
  <si>
    <t># de Opiniones Técnicas Hidrogeológicas realizadas en 60 días o menos / # de Opiniones Técnicas solicitadas</t>
  </si>
  <si>
    <t>Elaborar el 85% de Opiniones Técnicas para la extensión de los Certificados de No Afectación (nuevas, revalidación, modificación y cierre de expedientes) para el aprovechamiento del recurso hídrico por instituciones públicas y privadas; en un tiempo igual o menor a 60 días calendarios.</t>
  </si>
  <si>
    <t># de Opiniones Técnicas realizadas en 60 días o menos / # de Opiniones Técnicas solicitadas</t>
  </si>
  <si>
    <t>Dar seguimiento al 85% de las Opiniones Técnicas para la extensión de los Certificados de No Afectación otorgados desde el año 2004 al 2014 que no contaban con tiempo de caducidad para el aprovechamiento del recurso hídrico por instituciones públicas y privadas; en un tiempo igual o menor a 30 días calendarios. NOTA. Se tiene programado dar seguimiento a 10 CNA por mes.</t>
  </si>
  <si>
    <t># de seguimientos de CNA realizados en 30 días o menos / # de seguimientos a CNA programados a realizar al mes</t>
  </si>
  <si>
    <t>Elaborar el 85% de las Evaluaciones Hidrogeológicas y Delimitación de las zonas de protección de pozos o manantiales bajo explotación de ANDA en un tiempo igual o menor a 90 días calendarios.</t>
  </si>
  <si>
    <t># de Evaluaciones Hidrogeológicas y delimitación de zonas de protección realizadas en 90 días o menos / # de Evaluaciones Hidrogeológicas y delimitación de zonas de protección solicitadas</t>
  </si>
  <si>
    <t>Realizar el 95 % de los aforos programados de manantiales o ríos prioritarios en un tiempo igual o menor a 30 días calendarios. NOTA se tiene programado realizar 10 aforos al mes.</t>
  </si>
  <si>
    <t># de Aforos realizados al mes / # de aforos programados en el mes.</t>
  </si>
  <si>
    <t>Realizar el 90 % de las mediciones de los niveles freáticos o piezométricos en pozos de monitoreo de los principales acuíferos de El Salvador en un tiempo igual o menor a 30 días calendarios. NOTA se tiene programado medir niveles freáticos en 12 pozos a nivel nacional.</t>
  </si>
  <si>
    <t>Registrar el 90% de los informes de pozos para actualizar la base de datos  de pozos perforados o excavados Públicos o Privados a Nivel Nacional en un tiempo igual o menor a 30 días calendarios.</t>
  </si>
  <si>
    <t>Atender  el 90 % de los requerimientos de Aforos de pozos con los equipos propios de ANDA en 30 días o menos</t>
  </si>
  <si>
    <t>DISTRIBUCIÓN Y REDES</t>
  </si>
  <si>
    <t>1,1,1</t>
  </si>
  <si>
    <t>Identificación de puntos de fuga</t>
  </si>
  <si>
    <t>Incrementa la eficiencia en el sistema de distribución del AMSS</t>
  </si>
  <si>
    <t>Aforo de caudales en punto de fuga</t>
  </si>
  <si>
    <t>Supresión de fuga</t>
  </si>
  <si>
    <t>Instalación de 6 válvulas reguladoras de presión en la red de distribución</t>
  </si>
  <si>
    <t>Nº válvula reguladora de presión instalada</t>
  </si>
  <si>
    <t>Identificación de puntos críticos</t>
  </si>
  <si>
    <t xml:space="preserve">Disminuir las fugas debidas a sobre presión  y fracturas en la red  de distribución , mejorando la distribución de agua potable en el sector  </t>
  </si>
  <si>
    <t>Colocación de válvulas de compuertas y reguladoras</t>
  </si>
  <si>
    <t>Instalación de 8 válvulas  de purga de aire en la red de distribución del AMSS</t>
  </si>
  <si>
    <t>N° de válvulas de purga de aire instaladas</t>
  </si>
  <si>
    <t>Identificación de puntos</t>
  </si>
  <si>
    <t>Mejora el funcionamiento de los sistemas de distribución de agua potable</t>
  </si>
  <si>
    <t>Instalación de purga de aire</t>
  </si>
  <si>
    <t>N° de metros lineales de tubería sustituida</t>
  </si>
  <si>
    <t>Excavación</t>
  </si>
  <si>
    <t>Disminuir reclamos por suspensiones prolongadas en la zona de intervención</t>
  </si>
  <si>
    <t>Sustitución de tubería</t>
  </si>
  <si>
    <t>Compactación</t>
  </si>
  <si>
    <t>Reparación de ordenes de trabajo</t>
  </si>
  <si>
    <t xml:space="preserve">Mejorar el tiempo de respuesta en la atención de órdenes de trabajo recibidas </t>
  </si>
  <si>
    <t>Inspección técnica  y atención de ordenes</t>
  </si>
  <si>
    <t>Cálculo de tiempo promedio de atención</t>
  </si>
  <si>
    <t>Aumentar la habilitación de calles y aceras dañadas por reparaciones de tuberías de agua potable y saneamiento</t>
  </si>
  <si>
    <t>Relleno y compactación de excavaciones</t>
  </si>
  <si>
    <t>Reparación de empedrado y fraguado</t>
  </si>
  <si>
    <t>Recepción de llamadas</t>
  </si>
  <si>
    <t xml:space="preserve">Suministrar el servicio de agua potable a comunidades con deficiencia en el servicio </t>
  </si>
  <si>
    <t>Programación de ruta de distribución</t>
  </si>
  <si>
    <t>Monitoreo  cumplimiento de ruta</t>
  </si>
  <si>
    <t>Recepción petición de proyectos</t>
  </si>
  <si>
    <t>Apoyo a comunidades de  bajos recursos en proyectos de agua potable</t>
  </si>
  <si>
    <t>Asignación de técnico para inspección</t>
  </si>
  <si>
    <t>Ejecución de proyecto</t>
  </si>
  <si>
    <t>PRODUCCIÓN</t>
  </si>
  <si>
    <t>Nº de M3 producidos</t>
  </si>
  <si>
    <t>9,1,1</t>
  </si>
  <si>
    <t>Velar por el mantenimiento preventivo y correctivo oportuno de los equipos de bombeo.</t>
  </si>
  <si>
    <t>Realizar en el año 62,400 muestras de cloro residual en las plantas de bombeo Tradicional y Sistema Zona Norte (4,500) y Guluchapa (700)</t>
  </si>
  <si>
    <t>Nº de Muestras de cloro residual realizadas en el mes</t>
  </si>
  <si>
    <t>10,1,1</t>
  </si>
  <si>
    <t>Garantizar la calidad del agua que se produce.</t>
  </si>
  <si>
    <t>Nº de equipos a instalar</t>
  </si>
  <si>
    <t>11,1,1</t>
  </si>
  <si>
    <t>Garantizar la calidad del agua y continuidad de la operación de los Equipos de desinfección</t>
  </si>
  <si>
    <t>Realizar en el año 180 Limpiezas y desinfección de estructuras de almacenamiento de agua potable tales como: Tanques, Cisternas y Captaciones de agua de la Región Metropolitana.</t>
  </si>
  <si>
    <t>Nº de Limpiezas realizadas en el mes</t>
  </si>
  <si>
    <t>12,1,1</t>
  </si>
  <si>
    <t>Ejecución del Plan de lavado y desinfección de Tanques, Cisternas y captaciones de Agua</t>
  </si>
  <si>
    <t>SANEAMIENTO</t>
  </si>
  <si>
    <t>13,1,1</t>
  </si>
  <si>
    <t>Sustituir 1,200 metros lineales de colector y acometida en el AMSS</t>
  </si>
  <si>
    <t>N° de metro lineal sustituido</t>
  </si>
  <si>
    <t xml:space="preserve">Atención a reparaciones y/o desobstrucciones de colectores, acometidas o pozos de visita de A.N. </t>
  </si>
  <si>
    <t>Asegurar el buen funcionamiento del sistema de alcantarillado sanitario mediante la reducción de la obsolescencia en la red.</t>
  </si>
  <si>
    <t>13,1,2</t>
  </si>
  <si>
    <t xml:space="preserve">Diagnostico del estado de los elementos del sistema    </t>
  </si>
  <si>
    <t>13,1,3</t>
  </si>
  <si>
    <t>Realizar el cambio de los tramos colapsados/ sustitución y/o reposición de tapaderas de pozos de visita</t>
  </si>
  <si>
    <t>14,1,1</t>
  </si>
  <si>
    <t>Monitorear la calidad de Agua descargada, mediante la toma de 108 muestras para: Bacteriológico, aceites y grasas y para físico Químico.</t>
  </si>
  <si>
    <t>N° de muestras tomadas</t>
  </si>
  <si>
    <t xml:space="preserve">Toma de 36 muestras de aguas residuales para análisis físico químicos </t>
  </si>
  <si>
    <t>14,1,2</t>
  </si>
  <si>
    <t xml:space="preserve">Toma de 36 muestras de aguas residuales para análisis bacteriológicos </t>
  </si>
  <si>
    <t>14,1,3</t>
  </si>
  <si>
    <t xml:space="preserve">Toma de 36 muestras de aguas residuales para análisis de aceites y grasas  </t>
  </si>
  <si>
    <t>15,1,1</t>
  </si>
  <si>
    <t>Monitorear la calidad de agua residual de tipo especial, descargada a la red, mediante la toma de 120 muestras para: Bacteriológico, aceites y grasas y físico químico.</t>
  </si>
  <si>
    <t>No. de muestras tomadas</t>
  </si>
  <si>
    <t>Toma de 60 muestras de aguas residuales de tipo especial para análisis físico químicos.</t>
  </si>
  <si>
    <t>15,1,2</t>
  </si>
  <si>
    <t>Toma de 60 muestras de aguas residuales de tipo especial para análisis de aceites y grasas</t>
  </si>
  <si>
    <t>16,1,1</t>
  </si>
  <si>
    <t>Realizar Mantenimiento a: 3 Plantas de Tratamiento y 3 Plantas de Rebombeo de Aguas Negras</t>
  </si>
  <si>
    <t>No. plantas y estaciones con mantenimiento</t>
  </si>
  <si>
    <t>Desmonte y chapeo/ limpieza de unidades de mantenimiento / pintura y cambio de elementos deteriorados / pintura general / mantenimiento electromecánico a equipos</t>
  </si>
  <si>
    <t>Asegurar el buen funcionamiento de las PTAN's y EBAN's y la calidad del efluente.</t>
  </si>
  <si>
    <t>PLANTA POTABILIZADORA LAS PAVAS</t>
  </si>
  <si>
    <t>Nº de m3 producidos</t>
  </si>
  <si>
    <t>17,1,1</t>
  </si>
  <si>
    <t>Mantener la cobertura de agua apta para el consumo humano para el Gran San salvador</t>
  </si>
  <si>
    <t>17,1,2</t>
  </si>
  <si>
    <t>17,1,3</t>
  </si>
  <si>
    <t xml:space="preserve">Sustitución parcial de los lechos filtrantes </t>
  </si>
  <si>
    <t>Nº de análisis realizados</t>
  </si>
  <si>
    <t>18,1,1</t>
  </si>
  <si>
    <t>Asegurar la calidad del agua , que se procesa en la planta potabilizadora, cumpliendo la norma salvadoreña obligatoria NSO 13.07.01.08</t>
  </si>
  <si>
    <t>19,1,1</t>
  </si>
  <si>
    <t>20,1,1</t>
  </si>
  <si>
    <t xml:space="preserve">Realizar pruebas de cloro residual en estaciones de bombeo 1,2 y 3 durante todo el año.                  </t>
  </si>
  <si>
    <t>21,1,1</t>
  </si>
  <si>
    <t>22,1,1</t>
  </si>
  <si>
    <t>Mantenimiento a 12 equipos de bombeo(BT, EB-1,EB-2 y EB-3)</t>
  </si>
  <si>
    <t>Nº de equipo con mantenimiento realizado</t>
  </si>
  <si>
    <t>23,1,1</t>
  </si>
  <si>
    <t>Contribuir a la meta de producción</t>
  </si>
  <si>
    <t>23,1,2</t>
  </si>
  <si>
    <t>23,1,3</t>
  </si>
  <si>
    <t>CONTROL DE CALIDAD DEL AGUA</t>
  </si>
  <si>
    <t>Garantizar que el suministro de Agua sea seguro y proteger el sistema de alcantarillado sanitario</t>
  </si>
  <si>
    <t>Realizar 564 muestras físico químico de agua potable</t>
  </si>
  <si>
    <t>Nº de muestras Físico Químico</t>
  </si>
  <si>
    <t>Identificar rutas y realizar muestreo</t>
  </si>
  <si>
    <t>Realizar 12 inspecciones Sanitarias</t>
  </si>
  <si>
    <t>Nº de Informes de Inspecciones Sanitarias Realizadas</t>
  </si>
  <si>
    <t>Seleccionar Fuentes y Realizar inspecciones Sanitarias</t>
  </si>
  <si>
    <t>Realizar 12 inspecciones de vertidos industriales</t>
  </si>
  <si>
    <t>Seleccionar Industrias y realizar inspecciones</t>
  </si>
  <si>
    <t>Realizar 12 verificaciones de limpieza en Tanques, Cisternas o Captaciones</t>
  </si>
  <si>
    <t>Nº de Verificaciones de Limpiezas Realizadas</t>
  </si>
  <si>
    <t>Listado de Estructuras a limpiar por el Área de Producción y verificación de lo realizado en algunas de ellas</t>
  </si>
  <si>
    <t>DPTO. DE SERVICIOS GENERALES Y PATRIMONIO (LOGÍSTICA)</t>
  </si>
  <si>
    <t>Realizar anualmente 96% del mantenimiento preventivo y  correctivo de la  flota vehicular liviana y pesada</t>
  </si>
  <si>
    <t xml:space="preserve">Realizar mantenimiento preventivo de la flota  vehicular de la Región Metropolitana </t>
  </si>
  <si>
    <t>Mantener en optimas condiciones de funcionamiento la flota vehicular de la Región Metropolitana</t>
  </si>
  <si>
    <t xml:space="preserve">Realizar mantenimiento correctivo de la flota vehicular de la Región Metropolitana </t>
  </si>
  <si>
    <t>DPTO. DE SERVICIOS GENERALES Y PATRIMONIO (INTENDENCIA)</t>
  </si>
  <si>
    <t xml:space="preserve">Trabajos de infraestructura (techos, puertas, ventanas, pintura)             </t>
  </si>
  <si>
    <t>Mejorar, crear y mantener en optimas condiciones la infraestructura de las diferentes oficinas, espacios al aire libre, plantas y estaciones de bombeo que pertenecen a Región Metropolitana.</t>
  </si>
  <si>
    <t>31,1,1</t>
  </si>
  <si>
    <t>Brindar la reparación de sistema eléctrico y de fontanería.</t>
  </si>
  <si>
    <t>NUEVOS SERVICIOS</t>
  </si>
  <si>
    <t>Tramite de solicitudes</t>
  </si>
  <si>
    <t>Mejorar la imagen institucional con la inmediata atención al cliente, ampliar la cobertura del servicio agua potable y alcantarillado</t>
  </si>
  <si>
    <t>32,1,2</t>
  </si>
  <si>
    <t>Elaboración de ordenes de trabajo</t>
  </si>
  <si>
    <t>Ejecución de ordenes de trabajo</t>
  </si>
  <si>
    <t>Supervisión del trabajo ejecutado</t>
  </si>
  <si>
    <t>Aumentar la cobertura y eficiencia en la medición lo que contribuirá a incrementar los valores facturados y mejorará la imagen institucional</t>
  </si>
  <si>
    <t>Realizar barridos comerciales para la identificación de sectores</t>
  </si>
  <si>
    <t>Programación de facturación</t>
  </si>
  <si>
    <t>Emisión de ordenes de suspensiones</t>
  </si>
  <si>
    <t>Ejecutar suspensión de servicios por mora</t>
  </si>
  <si>
    <t>36,1,1</t>
  </si>
  <si>
    <t>Tramite de órdenes de trabajo</t>
  </si>
  <si>
    <t>36,1,2</t>
  </si>
  <si>
    <t>CATASTRO DE REDES</t>
  </si>
  <si>
    <t>37,1,1</t>
  </si>
  <si>
    <t>Levantamiento catastral de componentes y red de agua potable y aguas residuales</t>
  </si>
  <si>
    <t>37,1,2</t>
  </si>
  <si>
    <t>levantamiento catastral de usuarios comerciales</t>
  </si>
  <si>
    <t xml:space="preserve">Nº de sistemas georrefenciados </t>
  </si>
  <si>
    <t>Levantamiento de comercios e industrias para determinar la calidad del vertido que se descarga al alcantarillado sanitario</t>
  </si>
  <si>
    <t>DIRECCIÓN/ SUBGERENCIA/GERENCIA/ DEPARTAMENTO/UNIDAD: GERENCIA REGIÓN METROPOLITANA</t>
  </si>
  <si>
    <t>No. de muestras de cloro residual realizadas en el mes.</t>
  </si>
  <si>
    <t>No. de equipos instalados en el mes</t>
  </si>
  <si>
    <t>No. de limpiezas realizadas en el mes.</t>
  </si>
  <si>
    <t>Mantenimiento a 12 equipos de bombeo (BT, EB-1, EB-2 y   EB-3)</t>
  </si>
  <si>
    <t>No. De  Monitoreos Realizados</t>
  </si>
  <si>
    <t>No. de sistemas georreferenciados</t>
  </si>
  <si>
    <t>No. de comercios e industrias catastrados</t>
  </si>
  <si>
    <t>1) DIRECCION/GERENCIA/UNIDAD: GERENCIA REGION CENTRAL</t>
  </si>
  <si>
    <t xml:space="preserve">Asignar puntualmente los casos del sistema 915 a las brigadas correspondientes.                  </t>
  </si>
  <si>
    <t>Atender con prontitur y eficiencia los casos generados por el sistema.</t>
  </si>
  <si>
    <t xml:space="preserve">Dar el respectivo seguimiento para las diferentes reparaciones. </t>
  </si>
  <si>
    <t xml:space="preserve">Recibir las ordenes atendidas por parte de las brigadas. </t>
  </si>
  <si>
    <t xml:space="preserve">Descargar dichas ordenes en el sistema y registrarlas diariamente en el informe PAO. </t>
  </si>
  <si>
    <t xml:space="preserve">Recepción de solicitudes de comunidades </t>
  </si>
  <si>
    <t>Mejorar la calidad de vida de las familias beneficiadas con estos proyectos</t>
  </si>
  <si>
    <t>Evaluación del sistema para verificar la factibilidad</t>
  </si>
  <si>
    <t>Verificación de aportes por parte de los involucrados.</t>
  </si>
  <si>
    <t>Ejecución de trabajos</t>
  </si>
  <si>
    <t>Levantamiento técnico de los componentes de los sistemas de agua potable y aguas residuales</t>
  </si>
  <si>
    <t>Tener los datos en físico  actualizados de los diferentes municipios levantados catastralmente</t>
  </si>
  <si>
    <t>Ejecutar exploraciones en la red para verificación de levantamientos de sistemas</t>
  </si>
  <si>
    <t>Ejecutar el levantamiento de las redes de agua potable, agua residuales y verificación de usuarios</t>
  </si>
  <si>
    <t>Ubicación de válvulas en el sistema de agua potable y propuesta de ubicación de válvulas para distrito de medición.</t>
  </si>
  <si>
    <t>Contar con un diseño de aislamientos para control de los sistemas que permita bajar los porcentajes de agua no facturada</t>
  </si>
  <si>
    <t>Propuesta de ubicación de macromedidores para los distritos de medición</t>
  </si>
  <si>
    <t>Tener el mapeo de las Redes de Agua Potable, Aguas Residuales y Usuarios con su respectiva base de datos actualizado de los municipios levantados catastralmente</t>
  </si>
  <si>
    <t>Servicios Generales</t>
  </si>
  <si>
    <t>Trabajos a infraestructura (Techos, puertas, ventanas, pintura y otros) y reparaciones a equipo mobiliario asignado en distintas areas del plantel.</t>
  </si>
  <si>
    <t>Crear, mejorar y mantener en condiciones optimas las diferentes oficinas y espacios al aire libre de la region.</t>
  </si>
  <si>
    <t>Realizar ampliaciones y remodelaciones en las diferentes areas para adecuar el espacio fisico según necesidades lo requieran.</t>
  </si>
  <si>
    <t>Mejorar y mantener en condiciones optimas las distintas unidades, estacionesy plantas de bombeo de la Region.</t>
  </si>
  <si>
    <t>3.4.1</t>
  </si>
  <si>
    <t>3.4.2</t>
  </si>
  <si>
    <t>Instalacion de canopys, tarimas, sonido y su ecualizacion.</t>
  </si>
  <si>
    <t>4.1.1</t>
  </si>
  <si>
    <t xml:space="preserve">Control de operación y mantenimiento </t>
  </si>
  <si>
    <t xml:space="preserve">Optimización del recurso, por medio de supervisiones oportunas a las plantas de tratamiento, su operación y manteniemiento, así como generar un mayor control de los Operadores  </t>
  </si>
  <si>
    <t>4.1.2</t>
  </si>
  <si>
    <r>
      <t xml:space="preserve">Control de </t>
    </r>
    <r>
      <rPr>
        <sz val="11"/>
        <color indexed="8"/>
        <rFont val="Arial"/>
        <family val="2"/>
      </rPr>
      <t>O</t>
    </r>
    <r>
      <rPr>
        <sz val="11"/>
        <rFont val="Arial"/>
        <family val="2"/>
      </rPr>
      <t xml:space="preserve">peradores </t>
    </r>
  </si>
  <si>
    <t>4.1.3</t>
  </si>
  <si>
    <t xml:space="preserve">Determinación de mejoras </t>
  </si>
  <si>
    <t>4.2.1</t>
  </si>
  <si>
    <t xml:space="preserve">Programación de los mantenimientos a ejecutar </t>
  </si>
  <si>
    <t>Garantizar la operación y el mantenimiento de las plantas de tratamiento, para evitar quejas de la población y autoridad competente</t>
  </si>
  <si>
    <t>4.2.2</t>
  </si>
  <si>
    <t xml:space="preserve">Atención oportuna a emergencias </t>
  </si>
  <si>
    <t>4.2.3</t>
  </si>
  <si>
    <t xml:space="preserve">Monitoreo y control de mantenimientos realizados </t>
  </si>
  <si>
    <t>4.3.1</t>
  </si>
  <si>
    <t xml:space="preserve">Solicitud de análisis mensual al Laboratorio  </t>
  </si>
  <si>
    <t>Determinación de la eficiencia de los sistemas de tratamiento, para generar  propuesta de mejora y cumplir con la  legislación ambiental vigente</t>
  </si>
  <si>
    <t>4.3.2</t>
  </si>
  <si>
    <t xml:space="preserve">Programación de toma de muestras </t>
  </si>
  <si>
    <t>4.3.3</t>
  </si>
  <si>
    <t xml:space="preserve">Análisis de resultados </t>
  </si>
  <si>
    <t>4.4.1</t>
  </si>
  <si>
    <t>Revisión de base de datos de industrias que descargan al sistema de alcantarillado sanitario de ANDA</t>
  </si>
  <si>
    <t xml:space="preserve">Contribuir a prolongar la vida útil del alcantarillado sanitario de ANDA, y generar los mecanismos de cumplimiento de la normativa interna por parte de las industrias </t>
  </si>
  <si>
    <t>4.4.2</t>
  </si>
  <si>
    <t xml:space="preserve">Programación de visitas a las industrias  </t>
  </si>
  <si>
    <t>4.4.3</t>
  </si>
  <si>
    <t xml:space="preserve">Análisis de resultados y alimentación de base de datos </t>
  </si>
  <si>
    <t>5.1.1</t>
  </si>
  <si>
    <t>Suspender los servicios de agua en la parte que conecta a la Red de ANDA</t>
  </si>
  <si>
    <t>Pagos oportunos por clientes de ANDA</t>
  </si>
  <si>
    <t>5.2.1</t>
  </si>
  <si>
    <t>Reconectar los Servicios de Agua Potable debidamente pagados por los clientes de ANDA</t>
  </si>
  <si>
    <t>Que los pagos por reconexión sean pagados en la mayor prontitud, generando con ello mayor facturación</t>
  </si>
  <si>
    <t>5.3.1</t>
  </si>
  <si>
    <t>Disminuir el tipo de servicio ilegal, en base al cumplimiento de la Normativa de ANDA, con el fin de generar mayores ingresos a la institución.</t>
  </si>
  <si>
    <t>5.4.1</t>
  </si>
  <si>
    <t>Contribuir a los objetivos de nación proporcionando una mejor vida a la población salvadoreña</t>
  </si>
  <si>
    <t>Aumentar la cobertura de la población salvadoreña con más servicios de agua potable y alcantarillado.</t>
  </si>
  <si>
    <t xml:space="preserve">Realizar una constante instalación de medidores de agua en cada servicio solicitado   </t>
  </si>
  <si>
    <t>Realizar el cobro por el servicio de agua de forma real.</t>
  </si>
  <si>
    <t>6.1.1</t>
  </si>
  <si>
    <t>•Visitas de campo para toma de muestras y entrega de estas al laboratorio para su respectivo analisis.
• Evaluación de los resultados</t>
  </si>
  <si>
    <t>Mantener continuidad del servicio del agua potable</t>
  </si>
  <si>
    <t>Producir en el año 60,000,000 m3 de agua potable apta para el consumo humano en la Región Central</t>
  </si>
  <si>
    <t>Metros cubicos de Agua Potable producidos</t>
  </si>
  <si>
    <t>6.2.1</t>
  </si>
  <si>
    <t>Realizar 12 mantenimientos de estaciones de bombeo</t>
  </si>
  <si>
    <t>E.B. Mejorada/ 
E.B. Programadas</t>
  </si>
  <si>
    <t>6.3.1</t>
  </si>
  <si>
    <t>Mantener las estaciones de bombeo cumpliendo con la Normativa en saneamiento ambiental estipulado por el MINSAL</t>
  </si>
  <si>
    <t>DIRECCION/GERENCIA/UNIDAD: GERENCIA REGION CENTRAL</t>
  </si>
  <si>
    <t>ADMINISTRACIÓN NACIONAL DE ACUEDUCTOS Y ALCANTARILLADOS</t>
  </si>
  <si>
    <t>GERENCIA DE PLANIFICACIÓN Y DESARROLLO</t>
  </si>
  <si>
    <t>CONTRIBUCIÓN AL CUMPLIMIENTO DE LA MISIÓN Y VISIÓN INSTITUCIONAL</t>
  </si>
  <si>
    <t>3.2.2</t>
  </si>
  <si>
    <t>10.1.1</t>
  </si>
  <si>
    <t>No. de muestras tomadas/No. de muestras programadas</t>
  </si>
  <si>
    <t>Metros cúbicos de Agua Potable producidos</t>
  </si>
  <si>
    <t>Producción de agua potable hacia la red de distribución en volumen adecuados a las necesidades de la población</t>
  </si>
  <si>
    <t>Suministrar el volumen suficiente de agua potable para las necesidades de la población</t>
  </si>
  <si>
    <t>1.3.2</t>
  </si>
  <si>
    <t>1.3.3</t>
  </si>
  <si>
    <t>1.4.2</t>
  </si>
  <si>
    <t>1.4.3</t>
  </si>
  <si>
    <t>6.1.2</t>
  </si>
  <si>
    <t>GESTIÓN ESTRATÉGICA</t>
  </si>
  <si>
    <t>Incrementar el tratamiento de las aguas servidas al 2% para el año 2016. (PEI: 4.2.1.1)</t>
  </si>
  <si>
    <t>7.1.1</t>
  </si>
  <si>
    <t>7.1.2</t>
  </si>
  <si>
    <t>% avance del catastro</t>
  </si>
  <si>
    <t>7.2.1</t>
  </si>
  <si>
    <t>% de reducción en quejas y denuncias</t>
  </si>
  <si>
    <t xml:space="preserve">Determinar el lote de medidores a cambiar </t>
  </si>
  <si>
    <t>Utilizar las tecnologías de la información y comunicación virtual a efecto de reducir el gasto de papelería, materiales de oficina u otros de uso diario.</t>
  </si>
  <si>
    <t>Promover el uso de equipos como los sistemas de escaneos y de archivos de documentos, para reducir el uso de tintas, papel y espacio físico.</t>
  </si>
  <si>
    <t>(5) Presupuesto ESTIMADO                          en dólares</t>
  </si>
  <si>
    <t>Toma de 1,608 muestras para realizar análisis mínimos , 120 completas y 288 normales; esta cantidad de muestras según capacidad del Laboratorio central.</t>
  </si>
  <si>
    <t>2) PILAR/ES ESTRATEGICO/S:  Finzanzas, Técnico-opertaivo, Cobertura y calidad del servicio</t>
  </si>
  <si>
    <t>DEPARTAMENTO DE OPERACIONES</t>
  </si>
  <si>
    <t>PRODUCCION</t>
  </si>
  <si>
    <t>Garantizar un suministro permanente y satisfactorio a la población usuaria, incrementando para ello en 405,000 M³ el volumen de agua reportada durante el año 2015.</t>
  </si>
  <si>
    <t>M³ producidos en 2015</t>
  </si>
  <si>
    <t>Programar y gestionar el soporte técnico debido para la ejecución de limpiezas periódicas y/o la necesaria rehabilitación de pozos y otras fuentes de producción.</t>
  </si>
  <si>
    <t>M³ producidos en 2016</t>
  </si>
  <si>
    <t>Revisar y actualizar los aforos de todas las fuentes de la región occidental.</t>
  </si>
  <si>
    <t>Incorporación de nuevos pozos o fuentes de producción.</t>
  </si>
  <si>
    <t>Medidores de alto consumo instalados</t>
  </si>
  <si>
    <t>Disminuir el universo de estaciones y fuentes de producción carentes de medición y contar con datos reales sobre los volúmenes de agua extraída del subsuelo.</t>
  </si>
  <si>
    <t>Programar su instalación dentro del plan de mantenimiento rutinario a las plantas de bombeo.</t>
  </si>
  <si>
    <t>Monitorear el funcionamiento correcto de los dispositivos de medición instalados, a través de la recolección de lecturas hechas por los operadores.</t>
  </si>
  <si>
    <t>Pozos limpiados</t>
  </si>
  <si>
    <t>Preparar el requerimiento respectivo, nominando el pozo o pozos que se procuran limpiar según el orden de prioridad o emergencia existente.</t>
  </si>
  <si>
    <t>Conservar las cuotas de producción de agua actuales, a fin se satisfacer la demanda y evitar desabastecimiento por falta de previsión.</t>
  </si>
  <si>
    <t>DISTRIBUCION Y MANTENIMIENTO DE REDES</t>
  </si>
  <si>
    <t>Recepción de queja o requerimiento por cualquier vía o medio.</t>
  </si>
  <si>
    <t>Satisfacer eventuales desabastecimientos cuando por situaciones imprevistas se ve interrumpido el suministro de agua potable a través de los medios de distribución ordinaria.</t>
  </si>
  <si>
    <t>Programación y asignación del personal y unidad de transporte que atenderá el requerimiento.</t>
  </si>
  <si>
    <t>Elaboración de informe mensual de actividades.</t>
  </si>
  <si>
    <t>Hidrantes instalados</t>
  </si>
  <si>
    <t>Definición de los puntos específicos de instalación, elaboración de órdenes de trabajo y ejecución de las mismas.</t>
  </si>
  <si>
    <t>Cubrir eventuales desabastecimientos y reducir costos operativos en el suministro mediante camiones cisterna, así como evitar el descontento de la población por falta del suministro de agua potable.</t>
  </si>
  <si>
    <t>Recepción de queja o requerimiento.</t>
  </si>
  <si>
    <t>Contribuir a la reducción de pérdidas en redes de abastecimiento y otros sistemas, manteniendo su integridad y operación constantes.</t>
  </si>
  <si>
    <t>Planificación de las acciones, elaboración de órdenes de trabajo para asignar cuadrilla materiales y equipos según lo requiera la ejecución del trabajo.</t>
  </si>
  <si>
    <t>Ejecución de los trabajos y elaboración de informe mensual de órdenes atendidas.</t>
  </si>
  <si>
    <t>Número de trabajos realizados / número de trabajos solicitados</t>
  </si>
  <si>
    <t>Definición de segmentos a intervenir, elaboración de órdenes de trabajo y ejecución de las mismas.</t>
  </si>
  <si>
    <t>Mantener una red saludable y en óptimas condiciones de operación.</t>
  </si>
  <si>
    <t>Realizar 120 inspecciones en campo, con la finalidad de vigilar que las industrias y demás entidades que depositan sus vertidos, cumplan con los parámetros establecidos por norma.</t>
  </si>
  <si>
    <t>Inspecciones realizadas</t>
  </si>
  <si>
    <t>Programar ruta de trabajo, según disponibilidad de recursos logísticos existentes.</t>
  </si>
  <si>
    <t>Contribuir en lo posible a reducir la incidencia de contaminantes que dañen los cuerpos receptores de aguas residuales y el medio ambiente, velando a la vez por la preservación de los sistemas de alcantarillado pertenecientes a ANDA.</t>
  </si>
  <si>
    <t>Elaborar y notificar el respectivo informativo, llenando y revisando previamente las fichas de datos y actualizando los archivos existentes.</t>
  </si>
  <si>
    <t>Evitar dificultades ambientales y de salubridad a consecuencia del deterioro de los sistemas de alcantarillado.</t>
  </si>
  <si>
    <t>3.2.3</t>
  </si>
  <si>
    <t>Mantener una red de alcantarillado saludable y en óptimas condiciones de funcionamiento</t>
  </si>
  <si>
    <t>Recepción y registro de solicitudes, elaborar plan y ruta de trabajo desplazando al personal responsable de la ejecución en campo.</t>
  </si>
  <si>
    <t>Contribuir a la gestión eficiente de los recursos institucionales, al mejoramiento de la imagen institucional y al incremento del ingreso por servicios comerciales.</t>
  </si>
  <si>
    <t>Número suspensiones realizadas en 5 días máximo / número de suspensiones solicitadas por inspección</t>
  </si>
  <si>
    <t>Recepción y clasificación de los requerimientos, asignando luego las rutas de trabajo para su ejecución en campo.</t>
  </si>
  <si>
    <t>4.5.1</t>
  </si>
  <si>
    <t>PROYECTOS</t>
  </si>
  <si>
    <t>Proyectos ejecutados / proyectos aprobados</t>
  </si>
  <si>
    <t>Levantamiento de datos en campo y elaboración de perfil.</t>
  </si>
  <si>
    <t>Mejorar la cobertura y el desarrollo de la población elevando el estándar de vida de aquellas comunidades que aún no cuentan con servicio de agua potable.</t>
  </si>
  <si>
    <t>5.1.2</t>
  </si>
  <si>
    <t>Programación de las actividades conducentes.</t>
  </si>
  <si>
    <t>5.1.3</t>
  </si>
  <si>
    <t>GERENCIA</t>
  </si>
  <si>
    <t>CALIDAD DEL AGUA POTABLE</t>
  </si>
  <si>
    <t>Efectuar 5,400 tomas de muestras de cloro residual, 312 para análisis físico-químico, 1392 para análisis microbiológico y verificar estas cumplan con la NSO.</t>
  </si>
  <si>
    <t>Número de muestras tomadas / Número de muestras programadas</t>
  </si>
  <si>
    <t>Programación de rutas para la toma de lecturas de cloro residual en diferentes puntos de la red de distribución de agua a nivel regional.</t>
  </si>
  <si>
    <t>Garantizar como ente rector del recurso, la inocuidad del agua suministrada al usuario siendo en consecuencia apta para su consumo.</t>
  </si>
  <si>
    <t>Programación de rutas para la colecta de muestras en campo y remitirlas al laboratorio de ANDA para su respectivo análisis.</t>
  </si>
  <si>
    <t>6.1.3</t>
  </si>
  <si>
    <t>CATASTRO REGIONAL</t>
  </si>
  <si>
    <t>Kilómetros catastrados</t>
  </si>
  <si>
    <t>Elaboración de plan de trabajo y gestión de permisos de salida según existencia de recurso logístico para desplazar el equipo técnico que será responsable de la recolección de datos en campo.</t>
  </si>
  <si>
    <t>Contar con una base de datos confiable y actualizada en lo que respecta a los sistemas que integran la infraestructura y el patrimonio operativo regional.</t>
  </si>
  <si>
    <t>Levantamientos topográficos</t>
  </si>
  <si>
    <t>Elaborar plan y ruta de trabajo desplazando al personal y equipo técnico para la recolección de datos en campo.</t>
  </si>
  <si>
    <t>7.3.1</t>
  </si>
  <si>
    <t>GESTION ESTRATEGICA</t>
  </si>
  <si>
    <t>Reducir en un 3% el gasto en papelería con respecto al gasto del  año 2015. (PEI: 2.2.2.1)</t>
  </si>
  <si>
    <t>8.1.1</t>
  </si>
  <si>
    <t>Equipo renovado / equipo proyectado</t>
  </si>
  <si>
    <t>Incremento de M3 de aguas servidas tratadas/ M3 de aguas servidas totales</t>
  </si>
  <si>
    <t>DIRECCION/GERENCIA/UNIDAD: GERENCIA REGION OCCIDENTAL</t>
  </si>
  <si>
    <t>(1) META DE RESULTADO CUANTIFICADO AÑO 2016</t>
  </si>
  <si>
    <t>Instalar medidores de alto consumo en 6 sistemas de producción de agua potable</t>
  </si>
  <si>
    <t>Ejecutar el 100% de los proyectos bajo la modalidad de ayuda mutua aprobados.</t>
  </si>
  <si>
    <t>Ejecutar el 100% levantamiento del catastro técnico-físico a diciembre 2016. (PEI: 3.3.1.1)</t>
  </si>
  <si>
    <t>GERENCIA REGION ORIENTAL</t>
  </si>
  <si>
    <t xml:space="preserve">Verificación y levantamiento de usuarios a 12 sistemas migrados. </t>
  </si>
  <si>
    <t>Levantamiento y verificación de usuario realizado</t>
  </si>
  <si>
    <t xml:space="preserve">1.1.1                                                                                                                                                                                                                                                                                                                                                                                                                               </t>
  </si>
  <si>
    <t xml:space="preserve">1.1.1.Levantamiento de usuarios verificados en campo.  1.1.2. Ingreso de usuarios a la Geodatabase del SIG.  1.1.3.Verificación en campo de entidades de agua potable y aguas negras.                                                                                                                </t>
  </si>
  <si>
    <t>Finalización de sistemas migrados en SIG incluyendo el catastro comercial de usuarios.</t>
  </si>
  <si>
    <t>Actualización de los sistemas de agua potable y aguas negras de forma mensual, en los 63 sistemas que tenemos en la Región Oriental si asi es necesario (ingresando al SIG ordenes de trabajo, factibilidades, puntos de calidad del agua, nuevos servicios).</t>
  </si>
  <si>
    <t>Sistemas actualizados al 100%</t>
  </si>
  <si>
    <t>1.2.1. Obtención de la información a través de las diferentes áreas involucradas 1.2.2. Ingreso de la información recolectada al SIG.</t>
  </si>
  <si>
    <t>Actualización de los sistemas de agua potable y aguas negras en SIG para efectos de proponer y brindar insumos para la elaboración de carpetas.</t>
  </si>
  <si>
    <t>Elaboración de los levantamientos topográficos en 30 días</t>
  </si>
  <si>
    <t>Número de levantamientos topográficos realizados en 30 días / número de levantamientos topográficos solicitados</t>
  </si>
  <si>
    <t>1.3.1. Recepción de solicitud del levantamiento a través de correo y marginaciones. 1.3.2.  Realización del levantamiento topográfico con la brigada. 1.3.3.  Digitalización del levantamiento topográfico en CAD.</t>
  </si>
  <si>
    <t>Proporcionar el levantamiento topográfico necesario para la elaboración de carpetas técnicas de agua potable y aguas negras.</t>
  </si>
  <si>
    <t>OPERACIONES REGION ORIENTAL</t>
  </si>
  <si>
    <t>DISTRIBUCION DE AGUA POTABLE</t>
  </si>
  <si>
    <t>Atender del 100% de las solicitudes de abastecimiento de agua potable en camiones cisterna autorizadas, en un tiempo de 8 horas</t>
  </si>
  <si>
    <t>Número de solicitudes atendidas en 8 horas / número de solicitudes recibidas</t>
  </si>
  <si>
    <t xml:space="preserve">Identificacion, Recepción de solicitudes debidamente autorizadas por la gerencia y programación </t>
  </si>
  <si>
    <t>Brindar a la población el Servicio</t>
  </si>
  <si>
    <t>Envio de agua en camiones cisternas</t>
  </si>
  <si>
    <t>MANTENIMIENTO DE REDES</t>
  </si>
  <si>
    <t>Atender el 100% de requerimientos mensuales de cambio de metros de tubería de líneas de impelencia y de redes de distribución en los Sistemas de Agua Potable de la Región Oriental.</t>
  </si>
  <si>
    <t>Identificar las líneas a cambiar.</t>
  </si>
  <si>
    <t>Reducir el número de derrames en red y líneas de impelencia.</t>
  </si>
  <si>
    <t>Programación.</t>
  </si>
  <si>
    <t>Ejecución de obras.</t>
  </si>
  <si>
    <t>Atender el 100% de requerimientos mensuales de cambios de accesorios (válvulas, hidrantes, etc.) en líneas de impelencia y redes de distribución en los Sistemas de Agua Potable de la Región Oriental.</t>
  </si>
  <si>
    <t>Reducir el número de derrames en la red de distribución.</t>
  </si>
  <si>
    <r>
      <t>Atender el 75% de requerimientos mensuales en 30 días</t>
    </r>
    <r>
      <rPr>
        <sz val="11"/>
        <color rgb="FFFF0000"/>
        <rFont val="Arial"/>
        <family val="2"/>
      </rPr>
      <t xml:space="preserve"> </t>
    </r>
    <r>
      <rPr>
        <sz val="11"/>
        <rFont val="Arial"/>
        <family val="2"/>
      </rPr>
      <t>mediante órdenes de trabajo emitidas por reclamos realizados por usuarios mediante el SIG (Call Center 915) de mantenimientos correctivos en sistemas de Agua Potable  y Alcantarillado Sanitario de la Región Oriental.</t>
    </r>
  </si>
  <si>
    <t>Número de trabajos realizados en 30 días / número de trabajos solicitados</t>
  </si>
  <si>
    <t>Identificación de redes  realizar mantenimientos.</t>
  </si>
  <si>
    <t>Reducir el número de pérdidas de agua por fugas.</t>
  </si>
  <si>
    <t>3.3.2</t>
  </si>
  <si>
    <t>3.3.3</t>
  </si>
  <si>
    <t>Ejecución.</t>
  </si>
  <si>
    <t>Atender el 75% de los requemientos mediante órdenes de trabajo emitidas por trabajos de aterrado y compactado en 30 días.</t>
  </si>
  <si>
    <t>3.3.4</t>
  </si>
  <si>
    <t>Cumplir con la atencion de los trabajos de atterrado y compactado</t>
  </si>
  <si>
    <t xml:space="preserve">Generar menos problemática en la circulacion vehicular  con la reparacion de los trabajos de aterrado y compactado </t>
  </si>
  <si>
    <t>Atención del 100% de requerimientos mensuales de limpiezas de tanques de distribución, cisternas y captaciones, en los sistemas de Agua Potable de la Región Oriental.</t>
  </si>
  <si>
    <t>3.5.1</t>
  </si>
  <si>
    <t>Movilización de personal, herramienta y equipo.</t>
  </si>
  <si>
    <t>Mantener o mejorar la calidad del agua suministrada.</t>
  </si>
  <si>
    <t>3.5.2</t>
  </si>
  <si>
    <t>Ejecución de la limpieza.</t>
  </si>
  <si>
    <t>Identificación de planta de bombeo</t>
  </si>
  <si>
    <t>Conocer la producción real en las Plantas de Bombeo.</t>
  </si>
  <si>
    <t>Diseño y programación para la instalación.</t>
  </si>
  <si>
    <t>Producir en el año  42,000,000 m3 de agua potable apta para el consumo humano en la Región Oriental</t>
  </si>
  <si>
    <t>M3 de agua potable producidos</t>
  </si>
  <si>
    <t>Generar la produccion de agua potable necesaria para abastecer a la poblacion servida</t>
  </si>
  <si>
    <t>reduccion de reclamos por falta de agua potable por poca produccion.</t>
  </si>
  <si>
    <t>DESINFECCION</t>
  </si>
  <si>
    <t>Toma de 100 muestras mensuales de cloro residual en las diferentes plantas de bombeo y/o puntos de monitoreo de producción</t>
  </si>
  <si>
    <t>Número de muestras tomadas</t>
  </si>
  <si>
    <t>Coordinar con el operador o vigilante operador la realización de las lecturas de cloro residual.</t>
  </si>
  <si>
    <t>Suministro de agua potable apta para el consumo humano</t>
  </si>
  <si>
    <t>Que la producción sea continua en cada punto de muestreo.</t>
  </si>
  <si>
    <t>Aplicar la mezcla de cloro en el tiempo requerido por el sistema</t>
  </si>
  <si>
    <t>5.1.4</t>
  </si>
  <si>
    <t>Mantenimiento oportuno de los sistemas de cloroación.</t>
  </si>
  <si>
    <t>Ejecutar el 100% de órdenes de trabajo solicitadas en equipos de desinfección en un lapso de tiempo de 3 días</t>
  </si>
  <si>
    <t>Solicitudes atendidas en 3 días/ solicitudes recibidas</t>
  </si>
  <si>
    <t>Contar con los recursos necesarios para la opotuna ateción de cada orden de trabajo</t>
  </si>
  <si>
    <t>Que los equipos de desinfección se mantengan en las condiciones necesarias para proporcionar un servicio de calidad.</t>
  </si>
  <si>
    <t>Instalación de 3 equipos de cloración nuevos</t>
  </si>
  <si>
    <t>Equipos instalados</t>
  </si>
  <si>
    <t>Contar con los equipos necesarios para su instalación</t>
  </si>
  <si>
    <t>Continuidad en el servicio de agua potable.</t>
  </si>
  <si>
    <t>Efectuar toma de muestras para análisis bacteriológicos (mínimas) y verificar que el 90% de estas cumplan con la NSO.</t>
  </si>
  <si>
    <t>Programación de toma de muestras para análisis de laboratorio para cumplir con la NSO.</t>
  </si>
  <si>
    <t>Garantizar la calidad del agua  para el consumo humano.</t>
  </si>
  <si>
    <t xml:space="preserve">Efectuar toma de muestras para análisisfísico-químico (normales) y verificar que el 90% de estas cumplan con la NSO. </t>
  </si>
  <si>
    <t xml:space="preserve">Efectuar toma de muestras completas  y verificar que el 90% de estas cumplan con la NSO. </t>
  </si>
  <si>
    <t>Realización del 100% de las solicitudes de inspecciones sanitarias en instalaciones como Plantas de Bombeo, Captaciones, Pozos, Tanques o Cisternas.</t>
  </si>
  <si>
    <t>Número de Inspecciones realizadas / número de solicitudes de inspección</t>
  </si>
  <si>
    <t>6.4.1</t>
  </si>
  <si>
    <t>Inspección sanitaria a Plantas de Bombeo, Tanques, Captaciones y Cisternas para evaluar las condiciones sanitarias de las instalaciones y sus entornos.</t>
  </si>
  <si>
    <t>Garantizar que las instalaciones y la calidad del agua no tengan riesgo de contaminación.</t>
  </si>
  <si>
    <t>Realización del 100% de las solicitudes de tomas de muestras de aguas residuales en la Planta de Tratamiento del Municipio de Puerto el Triunfo.</t>
  </si>
  <si>
    <t>Número de muestras tomadas / Número de muestras solicitadas</t>
  </si>
  <si>
    <t>Programación de muestras para análisis de laboratorio.</t>
  </si>
  <si>
    <t>Cumplir con la Norma Salvadoreña Obligatoria de descarga de aguas residuales a cuerpos receptores.</t>
  </si>
  <si>
    <t>Realización del  100% de las solicitudes de  inspecciones a  proyectos en la región oriental para evaluar el cumplimiento ambiental.</t>
  </si>
  <si>
    <t>Número de muestras tomadas / Número de muestras  solicitadas</t>
  </si>
  <si>
    <t>Solicitud de informes a empresa constructora para el cumplimiento de las medidas ambientales</t>
  </si>
  <si>
    <t>ELABORACION DE CARPETAS TECNICAS O PERFILES</t>
  </si>
  <si>
    <t>Número de carpetas o perfiles elaborados / número de solicitudes aprobadas</t>
  </si>
  <si>
    <r>
      <t>Apoyar a las Comunidades que soliciten Asistenica T</t>
    </r>
    <r>
      <rPr>
        <sz val="11"/>
        <rFont val="Calibri"/>
        <family val="2"/>
      </rPr>
      <t>é</t>
    </r>
    <r>
      <rPr>
        <sz val="11"/>
        <rFont val="Arial"/>
        <family val="2"/>
      </rPr>
      <t>cnica para elaboración de Carpeta Y/O el Perfil de un Proyecto de Agua Potable Y/O Alcantarillado Sanitario.</t>
    </r>
  </si>
  <si>
    <t>Proyectar la  Ampliación  de la Cobertura con la Propuesta de Diseño de Redes  de Agua Potable Y/O Alcantarillado Sanitario en las  Comunidades donde NO Existen estos servicios.</t>
  </si>
  <si>
    <r>
      <t xml:space="preserve">Instalación del 60% nuevos Servicios de Acueductos y Alcantarillados a nivel Oriental según solicitud en un tiempo de espera máximo de </t>
    </r>
    <r>
      <rPr>
        <b/>
        <sz val="11"/>
        <rFont val="Arial"/>
        <family val="2"/>
      </rPr>
      <t>30</t>
    </r>
    <r>
      <rPr>
        <sz val="11"/>
        <rFont val="Arial"/>
        <family val="2"/>
      </rPr>
      <t xml:space="preserve"> Días.</t>
    </r>
  </si>
  <si>
    <t>Número de solicitudes atendidas en 30 días máximo/ número de solicitudes recibidas</t>
  </si>
  <si>
    <t>9.1.1</t>
  </si>
  <si>
    <t>Tramite de Solicitudes.</t>
  </si>
  <si>
    <t>Mejorar la imagen institucional con la inmediata atención al cliente, ampliar la cobertura del servicio Agua Potable y Alcantarillado.</t>
  </si>
  <si>
    <t>9.1.2</t>
  </si>
  <si>
    <t>Elaboración de órdenes de Trabajo.</t>
  </si>
  <si>
    <t>9.1.3</t>
  </si>
  <si>
    <t xml:space="preserve">Ejecución de órdenes de Trabajo. </t>
  </si>
  <si>
    <t>9.1.4</t>
  </si>
  <si>
    <t>Supervisión del Trabajo ejecutado.</t>
  </si>
  <si>
    <t>Número de solicitudes atendidas en 30 días máximo / número de solicitudes recibidas</t>
  </si>
  <si>
    <t>9.2.1</t>
  </si>
  <si>
    <t>Trámite de Solicitudes.</t>
  </si>
  <si>
    <t>9.2.2</t>
  </si>
  <si>
    <t>Realizar barridos comerciales para la identificación de Sectores.</t>
  </si>
  <si>
    <t>9.2.3</t>
  </si>
  <si>
    <t>Ejecución de órdenes de Trabajo.</t>
  </si>
  <si>
    <r>
      <t xml:space="preserve">Instalar el 100% de los medidores cancelados por los clientes a nivel nacional en un tiempo máximo de </t>
    </r>
    <r>
      <rPr>
        <b/>
        <sz val="11"/>
        <rFont val="Arial"/>
        <family val="2"/>
      </rPr>
      <t>21</t>
    </r>
    <r>
      <rPr>
        <sz val="11"/>
        <rFont val="Arial"/>
        <family val="2"/>
      </rPr>
      <t xml:space="preserve"> días.</t>
    </r>
  </si>
  <si>
    <t>Número de solicitudes atendidas en 21 días máximo / número de solicitudes recibidas</t>
  </si>
  <si>
    <t>9.3.1</t>
  </si>
  <si>
    <t>Contribuirá a agilizar la recaudación de los ingresos a nivel nacional.</t>
  </si>
  <si>
    <t>9.3.2</t>
  </si>
  <si>
    <t>9.3.3</t>
  </si>
  <si>
    <r>
      <t>Suspender el</t>
    </r>
    <r>
      <rPr>
        <sz val="11"/>
        <color rgb="FFFF0000"/>
        <rFont val="Arial"/>
        <family val="2"/>
      </rPr>
      <t xml:space="preserve"> </t>
    </r>
    <r>
      <rPr>
        <sz val="11"/>
        <rFont val="Arial"/>
        <family val="2"/>
      </rPr>
      <t xml:space="preserve">75% de servicios en mora con recurso propio a nivel oriental según solicitud de inspección en un tiempo máximo de </t>
    </r>
    <r>
      <rPr>
        <b/>
        <sz val="11"/>
        <rFont val="Arial"/>
        <family val="2"/>
      </rPr>
      <t>3</t>
    </r>
    <r>
      <rPr>
        <sz val="11"/>
        <rFont val="Arial"/>
        <family val="2"/>
      </rPr>
      <t xml:space="preserve"> días</t>
    </r>
  </si>
  <si>
    <t>Número suspensiones realizadas en 3 días máximo / número de suspensiones solicitadas por inspección</t>
  </si>
  <si>
    <t>9.4.1</t>
  </si>
  <si>
    <t>Programación de facturación.</t>
  </si>
  <si>
    <t>Aumentar la eficiencia en los cobros así como contribuir a incrementar los valores facturados.</t>
  </si>
  <si>
    <t>Emisión de ordenes de Suspensiones.</t>
  </si>
  <si>
    <t>Ejecutar Suspensión de Servicios por Mora.</t>
  </si>
  <si>
    <r>
      <t>Realizar la reconexión del</t>
    </r>
    <r>
      <rPr>
        <sz val="11"/>
        <color rgb="FFFF0000"/>
        <rFont val="Arial"/>
        <family val="2"/>
      </rPr>
      <t xml:space="preserve"> </t>
    </r>
    <r>
      <rPr>
        <sz val="11"/>
        <rFont val="Arial"/>
        <family val="2"/>
      </rPr>
      <t xml:space="preserve">100% servicios suspendidos con recurso propio a nivel oriental según solicitud en un tiempo de espera máximo de </t>
    </r>
    <r>
      <rPr>
        <b/>
        <sz val="11"/>
        <rFont val="Arial"/>
        <family val="2"/>
      </rPr>
      <t>3</t>
    </r>
    <r>
      <rPr>
        <sz val="11"/>
        <rFont val="Arial"/>
        <family val="2"/>
      </rPr>
      <t xml:space="preserve"> días.</t>
    </r>
  </si>
  <si>
    <t>Número reconexiones realizadas en 3 días máximo / número de reconexiones solicitadas</t>
  </si>
  <si>
    <t>9.5.1</t>
  </si>
  <si>
    <t>Realizando barridos comerciales.</t>
  </si>
  <si>
    <t>Mejorar la imagen institucional a través de la atención inmediata y tiempo de espera, de las reconexiones canceladas por los clientes.</t>
  </si>
  <si>
    <t>Legalización del 100% de servicios de agua potable a nivel oriental según solicitud en un tiempo de espera máximo de 120 días.</t>
  </si>
  <si>
    <t>Número de legalizaciones realizadas en 120 días máximo / número de legalizaciones solicitadas</t>
  </si>
  <si>
    <t>Ejecución de ordenes de trabajo.</t>
  </si>
  <si>
    <t>Incrementar usuarios e ingresos de la Institución legalizando los servicios fraudulentos.</t>
  </si>
  <si>
    <t>Ampliar la cobertura de los Sistemas de acueducto y/o alcantarillados sanitario en comunidades donde no existen estos servicios.</t>
  </si>
  <si>
    <t>Mejorar la calidad del servcio en sectores</t>
  </si>
  <si>
    <t>Ejecutar el 90% de los proyectos de mejoramiento de redes de  acueductos y/o alcantarillado sanitario, o rehabilitación o mejoramiento de plantas de bombeos, con presupuesto proveniente de refuerzo, fondos propios y/o cooperación.</t>
  </si>
  <si>
    <t>10.2.1</t>
  </si>
  <si>
    <t>Mejorar la infraestructura de acueductos y /o Alcantarillado y Planta de Bombeo de la Zona Oriental de ANDA</t>
  </si>
  <si>
    <t>Maejorar la calidad del servicio en sectores donde se realicen</t>
  </si>
  <si>
    <t>FACTIBILIDAD DE SERVICIOS DE AGUA POTABLE Y ALCANTARILLADO SANITARIO</t>
  </si>
  <si>
    <t>Evaluar el 90% de solicitudes de  Factibilidad de  Nuevos Servicios Domiciliares que ingresan al mes.</t>
  </si>
  <si>
    <t>Número de solicitudes evaluadas / número de solicitudes recibidas</t>
  </si>
  <si>
    <t>11.1.1</t>
  </si>
  <si>
    <t>Evaluación de Nuevas Solicitudes de Servicios de Acueductos y Alcantarillados en los Sistemas de ANDA, evaluando cobertura y calidad del Servicio</t>
  </si>
  <si>
    <t>Ampliación de el Número de Nuevos Servicios de Agua Potable  Y/O aguas Negras instalados en Zonas Urbanas y Rurales de la Región Oriental.</t>
  </si>
  <si>
    <t>Evaluar el 90% de las solicitudes de Servicios por Factibilidades de Proyectos Comunitarios que Ingresan al mes.</t>
  </si>
  <si>
    <t>11.2.1</t>
  </si>
  <si>
    <r>
      <t>Evaluación de las solicitudes presentadas por las comunidades, mediante la inspección T</t>
    </r>
    <r>
      <rPr>
        <sz val="11"/>
        <rFont val="Calibri"/>
        <family val="2"/>
      </rPr>
      <t>é</t>
    </r>
    <r>
      <rPr>
        <sz val="11"/>
        <rFont val="Arial"/>
        <family val="2"/>
      </rPr>
      <t>cnica en campo, verificando la accesibilidad de los Servicios de Agua Potable Y/O Alcantarillado Sanitario, para la introduccion de nuevos proyectos en las comunidades.</t>
    </r>
  </si>
  <si>
    <t>Ampliación de la Red de Distribución de Agua Potable y Red de Alcantarillado Sanitario en comunidades donde nunca ha existido este tipo de servicios.</t>
  </si>
  <si>
    <t>Evaluar el 90% de las solicitudes de Servicios por Factibilidades de Proyectos Urbanisticos que Ingresan al mes.</t>
  </si>
  <si>
    <t>11.3.1</t>
  </si>
  <si>
    <t xml:space="preserve">Evaluación de Solicitudes de Proyectos Formales se Urbanizaciones donde gestionen los servicios de Acuedutos y Alcantarillado Sanitario. </t>
  </si>
  <si>
    <t>Con las solicitudes de los interesados se generan los parametros en los que se concederan las Factibilidades de los Nuevos Proyectos formales.</t>
  </si>
  <si>
    <t>ADMINISTRACION REGION ORIENTAL</t>
  </si>
  <si>
    <t>FONDO CIRCULANTE</t>
  </si>
  <si>
    <t>Resolver el 100% de las compras no mayores a 4 salarios mínimos en 5 días habiles, siempre que se tenga disponibilidad de Fondos</t>
  </si>
  <si>
    <t>Número de compras resueltas en 5 días hábiles / número de compras requeridas en el mes</t>
  </si>
  <si>
    <t>12.1.1</t>
  </si>
  <si>
    <t>Realizar compras que no excedan de 4 salarios mínimos ($1,006.80), una sola compra</t>
  </si>
  <si>
    <t xml:space="preserve">Que las compras solicitadas se realicen en el tiempo estipulado </t>
  </si>
  <si>
    <t>12.1.2</t>
  </si>
  <si>
    <t>Generar informes de las compras realizadas mensuales.</t>
  </si>
  <si>
    <t>12.1.3</t>
  </si>
  <si>
    <t>Verificar la asignación presupuestaria.</t>
  </si>
  <si>
    <t>12.1.4</t>
  </si>
  <si>
    <t>Verificar que no existan compras en la UACI central que sean del mismo bien o servicio a solicitar.</t>
  </si>
  <si>
    <t>12.1.5</t>
  </si>
  <si>
    <t>Elaborar documento de gastos realizados por la Región Oriental para que sean reintegrados por Tesorería Central.</t>
  </si>
  <si>
    <t>12.1.6</t>
  </si>
  <si>
    <t>Generar reportes de renta retenida e IVA retenido.</t>
  </si>
  <si>
    <t>CAJA CHICA</t>
  </si>
  <si>
    <t>Realizar el 83% de las compras de carácter de emergencia según nota de solicitud en un máximo de 3 días habiles de acuerdo a disponibilidad de Fondos</t>
  </si>
  <si>
    <t>Número de compras de emergencia realizadas en 3 días hábiles / número de compras de emergencia solicitadas</t>
  </si>
  <si>
    <t>13.1.1</t>
  </si>
  <si>
    <t>Controlar compras realizadas por el área de caja chica no mayor de 1 salario mínimo ($251.70), una sola compra.</t>
  </si>
  <si>
    <t>Cubrir los gastos que se dan de forma Imprevista en el menor tiempo posible</t>
  </si>
  <si>
    <t>13.1.2</t>
  </si>
  <si>
    <t>Generar informes de las compras realizadas.</t>
  </si>
  <si>
    <t>13.1.3</t>
  </si>
  <si>
    <t>Aplicar reintegros para fondos de caja chica.</t>
  </si>
  <si>
    <t>13.1.4</t>
  </si>
  <si>
    <t>Generar informe de retenciones efectuadas en las compras</t>
  </si>
  <si>
    <t>TRANSPORTE Y COMBUSTIBLE</t>
  </si>
  <si>
    <t>Brindar el 85% de los mantenimientos preventivos de 5,000 y 10,000 Kilómetros a la flota automotriz de la region oriental en un tiempo máximo de 7 días</t>
  </si>
  <si>
    <t>Número de mantenimientos realizados en 7 días / número de mantenimientos requeridos</t>
  </si>
  <si>
    <t>14.1.1</t>
  </si>
  <si>
    <t>Ejercer un control de los mantenimientos tanto de 5,000 como de 10,000 kms., llevando un registro por cada vehículo.</t>
  </si>
  <si>
    <t>Programar en las fechas exactas los mantenimientos mejorando la eficiencia de los equipos y motores para ver reducidos los costos a largo plazo de los mantenimientos correctivos evitando altos costos de los mismos.</t>
  </si>
  <si>
    <t>14.1.2</t>
  </si>
  <si>
    <t>Realizar las acciones preventivas necesarias a través de un monitoreo constante y oportuno, a fin de evitar correcciones de magnitud considerable.</t>
  </si>
  <si>
    <t>Efectuar el 75% de los mantenimientos correctivos requeridos por la flota vehicular de la region orientaI en un tiempo máximo de 15 días.</t>
  </si>
  <si>
    <t>Número de mantenimientos realizados en 15 días / Número de mantenimientos requeridos</t>
  </si>
  <si>
    <t>14.2.1</t>
  </si>
  <si>
    <t>Realizar las actividades de reparaciones correctivas según previa inspeccion y evaluación, tomando en cuenta la calidad de los repuestos utilizados para un mejor rendimiento en los equipos.</t>
  </si>
  <si>
    <t>Lograr la máxima eficiencia posible de la flota vehicular, a través del mantenimiento correctivo oportuno y adecuado. Resultando así un 75% como mínimo en su operatividad anual</t>
  </si>
  <si>
    <t>Mantener un consumo de combustible igual o menor a 1,600 vales mensuales</t>
  </si>
  <si>
    <t>Número de vales consumidos</t>
  </si>
  <si>
    <t>14.3.1</t>
  </si>
  <si>
    <t>Cubrir con la Demanda de consumo de la Flota de la Región, respetando al maximo la politica institucional de ahorro.</t>
  </si>
  <si>
    <t>Llevar un control en la asignación y consumo del combustible, fomentando así la optimización del recurso.</t>
  </si>
  <si>
    <t>SERVICIOS GENERALES Y MANTENIMIENTO</t>
  </si>
  <si>
    <t>Atender el 73% de las solicitudes de reparaciones y Mantenimientos en Plantas de Bombeo, Plantel y Sucursales de Mayor embergadura en un máximo de 15 días calendario.</t>
  </si>
  <si>
    <t>Número de trabajos realizados en un máximo de 15 días / número de trabajos solicitados</t>
  </si>
  <si>
    <t>15.1.1</t>
  </si>
  <si>
    <t>Se programa el desarrollo de las Actividades Mayores 15 dias calendario a partir de la Emisión de la Orden de Trabajo</t>
  </si>
  <si>
    <t>Cumplir con las actividades solicitadas en los tiempos estipulados tomando en cuenta la buena calidad de los trabajos ejecutados</t>
  </si>
  <si>
    <t>Atender el 84% de las solicitudes de reparaciones y Mantenimientos de Infraestructura, Electricidad y Aires Acondicionados en Plantas de Bombeo, Plantel y Sucursales de menor embergadura en un máximo de 7 días.</t>
  </si>
  <si>
    <t>Número de trabajos realizados en un máximo de 7 días / número de trabajos solicitados</t>
  </si>
  <si>
    <t>15.1.2</t>
  </si>
  <si>
    <t>Se programa el desarrollo de las Actividades Mayores 7 días calendario a partir de la fecha de emisión de la Orden de Trabajo</t>
  </si>
  <si>
    <t>18.1.1</t>
  </si>
  <si>
    <t>Reducir los gastos en papeleria y consumibles con respecto al gasto de estos en los ultimos años.</t>
  </si>
  <si>
    <t>El cumplimiento de la politica de austeridad de la ANDA.</t>
  </si>
  <si>
    <t>Renovar en un 2% la red de distribución de agua potable de la región oriental en el año 2016. (PEI: 3.2.2.1)</t>
  </si>
  <si>
    <t>18.2.1</t>
  </si>
  <si>
    <t>Identificar los sistemas agua potable en los cuales se pueden realizar sustitucion de la red en los sistemas de la region oriental.</t>
  </si>
  <si>
    <t>Mejorar el servicio de agua potable con la renovacin  de las tuberías de agua potable de los sistemas de la Región Oriental</t>
  </si>
  <si>
    <t>18.2.2</t>
  </si>
  <si>
    <t xml:space="preserve">Programar la sustitución de la red de distribucion de agua potable </t>
  </si>
  <si>
    <t>Prevenir la atencion de fugas en sistemas de agua potable renovados, ya que estos se encuentran obsoletos y ya dieron su vida util</t>
  </si>
  <si>
    <t>18.2.3</t>
  </si>
  <si>
    <t xml:space="preserve">Ejecutar las obras programadas de sustitucion de la red de distribucion de agua potable </t>
  </si>
  <si>
    <t>100% avance del catastro</t>
  </si>
  <si>
    <t>18.3.1</t>
  </si>
  <si>
    <t>Levantamiento de usuarios verificados en campo.</t>
  </si>
  <si>
    <t>Tener una base de datos real en la cual se puedan identificar con exactitud las redes de acueductos y alcantarillado sanitario</t>
  </si>
  <si>
    <t xml:space="preserve">Ingreso de usuarios a la Geodatabase del SIG.  </t>
  </si>
  <si>
    <t>Actualización de usuario y su estado en el catastro de la ANDA</t>
  </si>
  <si>
    <t>Verificación en campo de entidades de agua potable y aguas negras.</t>
  </si>
  <si>
    <t>Incorporar al catastro de ANDA Region oriental los nuevos proyectos de acueductos y alcantarillados</t>
  </si>
  <si>
    <t>Realización del levantamiento topográfico con la brigada</t>
  </si>
  <si>
    <t>Digitalización del levantamiento topográfico en CAD.</t>
  </si>
  <si>
    <t>Reducción del 10% de quejas y denuncias por fugas, aterrado y compactado con respecto al año anterior. (PEI: 3.4.1.1)</t>
  </si>
  <si>
    <t>10% de reducción en quejas y denuncias</t>
  </si>
  <si>
    <t>18.4.1</t>
  </si>
  <si>
    <t>Identificar los zonas donde existe mayor queja y denuncias por fugas en los sistemas de agua potable de la region oriental.</t>
  </si>
  <si>
    <t>Reducir las denuncias depor fugas aterrado y compactado</t>
  </si>
  <si>
    <t>Programar y ejecutar la reparacion de las redes de agua potable en las zonas donde existe mayor queja y denuncias por fugas en los sistemas de agua potable de la Región Oriental.</t>
  </si>
  <si>
    <t>Incorporar nuevas acometidas que descarguen  al sistema de tratamiento de aguas servidas</t>
  </si>
  <si>
    <t>Reducir los niveles de contaminacion en las zonas donde existe descarga libre de los efluentes de acometidas de aguas negras</t>
  </si>
  <si>
    <t>DIRECCION/GERENCIA/UNIDAD: DEPARTAMENTO DE OPERACIONES, GERENCIA REGION ORIENTAL</t>
  </si>
  <si>
    <t>Actualización de los sistemas de agua potable y aguas negras.</t>
  </si>
  <si>
    <t>Sistemas Actualizados al 100%</t>
  </si>
  <si>
    <t>Elaboración de los levantamientos topográficos en 30 días.</t>
  </si>
  <si>
    <t>Atender el 75% de requerimientos mensuales en 5 días mediante órdenes de trabajo emitidas por reclamos realizados por usuarios mediante el SIG (Call Center 915) de mantenimientos correctivos en sistemas de Agua Potable  y Alcantarillado Sanitario de la Región Oriental.</t>
  </si>
  <si>
    <t>Solicitudes atendidas en 3 días / solicitudes recibidas</t>
  </si>
  <si>
    <t>Instalación del 60% nuevos Servicios de Acueductos y Alcantarillados a nivel Oriental según solicitud en un tiempo de espera máximo de 30 Días.</t>
  </si>
  <si>
    <t>Instalar el 100% de los medidores cancelados por los clientes a nivel nacional en un tiempo máximo de 21 días.</t>
  </si>
  <si>
    <t>Suspender el 75% de servicios en mora con recurso propio a nivel oriental según solicitud de inspección en un tiempo máximo de 3 días</t>
  </si>
  <si>
    <t>Realizar la reconexión del 100% servicios suspendidos con recurso propio a nivel oriental según solicitud en un tiempo de espera máximo de 3 días.</t>
  </si>
  <si>
    <t>Ejecutar el 90% de los proyectos de mejoramiento de redes de acueductos y/o alcantarillado sanitario, o rehabilitación o mejoramiento de plantas de bombeos, con presupuesto proveniente de refuerzo, fondos propios y/o cooperación.</t>
  </si>
  <si>
    <t>ADMINSTRACION REGION ORIENTAL</t>
  </si>
  <si>
    <t>1) DIRECCION/GERENCIA/UNIDAD: DE DISEÑOS ELCTROMECANICOS Y EFICIENCIA ENERGETICA</t>
  </si>
  <si>
    <t>Diseños Electromecánicos.</t>
  </si>
  <si>
    <t xml:space="preserve">Elaborar, revisar o actualizar Diseños Electromecánicos en un 100%, de acuerdo a solicitudes y dar respuesta en 10 días hábiles como máximo. </t>
  </si>
  <si>
    <t>Carpetas finalizadas/Carpetas Solicitadas</t>
  </si>
  <si>
    <t>Recepción de solicitud.</t>
  </si>
  <si>
    <t>Carpetas técnicas electromecánicas elaboradas, revisadas o actualizadas, que cumplan con parámetros de eficiencia energética, para que los existente o nuevos proyectos operen orientados al uso eficiente de la energía eléctrica, cumpliendo los lineamientos de las normativas técnicas de ANDA, SIGET, NET.etc.</t>
  </si>
  <si>
    <t xml:space="preserve">Recopilar Información técnica necesaria en caso se requiera. </t>
  </si>
  <si>
    <t xml:space="preserve">Visitas de campo </t>
  </si>
  <si>
    <t>Análisis de información y componentes del diseño,</t>
  </si>
  <si>
    <t>Elaboración de Diseños y planos electromecánicos constructivos finales.</t>
  </si>
  <si>
    <t xml:space="preserve">Propuestas de solución orientadas a la eficiencia Energética. </t>
  </si>
  <si>
    <t xml:space="preserve">Remisión de Carpeta Técnica. </t>
  </si>
  <si>
    <t xml:space="preserve">Opiniones Técnicas y/o Diagnósticos Energéticos. </t>
  </si>
  <si>
    <t xml:space="preserve">Elaborar Opiniones Técnicas y/o Diagnósticos Energéticos en un 100%,  de acuerdo a solicitudes y dar respuesta en 15 días hábiles como máximo. </t>
  </si>
  <si>
    <t>Opinión Técnica Finalizada/Opinion Técnica Solicitada</t>
  </si>
  <si>
    <t xml:space="preserve">Recibir solicitud o instrucción </t>
  </si>
  <si>
    <t xml:space="preserve">Emitir opiniones técnicas oportunas y confiables para realizar acciones correctivas y mejorar las instalaciones electromecánicas. </t>
  </si>
  <si>
    <t>Programar visita,</t>
  </si>
  <si>
    <t>Visita de campo para instalar equipo de medición o toma de datos.</t>
  </si>
  <si>
    <t xml:space="preserve">Visita de campo una semana posterior para  retirar equipo de medición instalado. </t>
  </si>
  <si>
    <t>Elaboración de informe técnico y recomendaciones.</t>
  </si>
  <si>
    <t>Remisión de informe técnico al área solicitante.</t>
  </si>
  <si>
    <t>Facturación de Energía Eléctrica</t>
  </si>
  <si>
    <t>Velar por la correcta aplicación de la facturación de Energía Eléctrica,  por parte de las diferentes distribuidoras de energía eléctrica, CEL y UT</t>
  </si>
  <si>
    <t xml:space="preserve">Validacion de bloques de comprobantes de Credito Fiscal. </t>
  </si>
  <si>
    <t xml:space="preserve">Validar la facturación presentada por las distribuidoras de energía eléctrica, CEL y UT. Para gestionar el respectivo pago, solicitando el S-1 correspondiente.  </t>
  </si>
  <si>
    <t>Asegurar y mantener un estricto control sobre la correcta facturación de energía eléctrica, que las diferentes distribuidoras de energía eléctrica, CEL y UT, facturan a ANDA a nivel Institucional.</t>
  </si>
  <si>
    <t>No. Colectivos procesadas por region y distribuidora</t>
  </si>
  <si>
    <t xml:space="preserve">Revisar, analizar y procesar bloques de  facturación  de energía eléctrica, por cada Región cotejando que lo facturado por CEL este acorde a lo que ha facturado la Distribuidora de Energía Eléctrica. </t>
  </si>
  <si>
    <t>No. de historiales sobre Energía Eléctrica</t>
  </si>
  <si>
    <t xml:space="preserve">Elaborar informes de energía eléctrica a nivel institucional o de acuerdo a requerimiento. </t>
  </si>
  <si>
    <t>Eficiencia Energética.</t>
  </si>
  <si>
    <t>Impulsar acciones en Eficiencia Energética y asesorar oportunamente.</t>
  </si>
  <si>
    <t>No. de acciones realizadas</t>
  </si>
  <si>
    <t>Elaborar programación o recibir requerimiento</t>
  </si>
  <si>
    <t xml:space="preserve">Impulsar acciones en Eficiencia Energética, con el objetivo de promocionar, divulgar y concientizar sobre la eficiencia energética al personal de la institución, además asesorar oportunamente en materia de Eficiencia Energética a las autoridades para la toma de decisiones. </t>
  </si>
  <si>
    <t>No. de Capacitaciones</t>
  </si>
  <si>
    <t>Coordinarse con Gerentes y Jefes para la implementación de acciones</t>
  </si>
  <si>
    <t>No. de Ferias realizadas</t>
  </si>
  <si>
    <t>Revisar documentación necesaria</t>
  </si>
  <si>
    <t>Asesorías realizadas/Asesorias solicitadas</t>
  </si>
  <si>
    <t>Visitas de campo si fuese necesario</t>
  </si>
  <si>
    <t xml:space="preserve">No. de reuniones del Comité. </t>
  </si>
  <si>
    <t>Coordinar con empresas e Instituciones.</t>
  </si>
  <si>
    <t>Desarrollar la acción</t>
  </si>
  <si>
    <t>Elaborar informe de las ferias realizadas.</t>
  </si>
  <si>
    <t>Generación de energía eléctrica</t>
  </si>
  <si>
    <t>Realizar Monitoreos trimestrales de  la generación de energía eléctrica de la primera planta piloto de ANDA.</t>
  </si>
  <si>
    <t>Informe Trimestral</t>
  </si>
  <si>
    <t>Monitoreo y Seguimiento</t>
  </si>
  <si>
    <t>Reducir el consumo de energía eléctrica de la estación piloto, disminuyendo la emisión de gases efecto invernadero.</t>
  </si>
  <si>
    <t xml:space="preserve">Evaluar la generación de energía eléctrica e informar </t>
  </si>
  <si>
    <t>solicitar a la Gerencia de Mantenimiento Electromecánico apoyo para el mantenimiento respectivo.</t>
  </si>
  <si>
    <t>Informe trimestral de la generación de energía eléctrica y de la reducción de emisiones.</t>
  </si>
  <si>
    <t>DIRECCION/GERENCIA/UNIDAD:Diseños Electromecanicos y Eficiencia Energética</t>
  </si>
  <si>
    <t>Unidad de Diseños Electromecanicos y Eficiencia Energetica</t>
  </si>
  <si>
    <t xml:space="preserve">Elaborar, revisar o actualizar Diseños Electromecánicos de acuerdo a solicitudes y dar respuesta en 10 días hábiles como máximo. </t>
  </si>
  <si>
    <t>Elaborar Opiniones Técnicas y/o Diagnósticos Energéticos en un 100%,  de acuerdo a solicitudes y dar respuesta en 15 días hábiles como máximo.</t>
  </si>
  <si>
    <r>
      <t xml:space="preserve">1) DIRECCION/GERENCIA/UNIDAD: </t>
    </r>
    <r>
      <rPr>
        <sz val="12"/>
        <rFont val="Britannic Bold"/>
        <family val="2"/>
      </rPr>
      <t>GERENCIA DE ATENCION A SISTEMAS Y COMUNIDADES RURALES</t>
    </r>
  </si>
  <si>
    <r>
      <t xml:space="preserve">2) PILAR/ES ESTRATEGICO/S: </t>
    </r>
    <r>
      <rPr>
        <sz val="12"/>
        <rFont val="Britannic Bold"/>
        <family val="2"/>
      </rPr>
      <t xml:space="preserve">LEGAL Y NORMATIVO, TECNICA OPERATIVA, </t>
    </r>
  </si>
  <si>
    <t>Fortalecimiento de Juntas Administradoras de abastecimiento de agua y saneamiento</t>
  </si>
  <si>
    <t>Brindar asistencia técnica especializada a Juntas Administradoras de sistemas de agua potable y saneamiento de forma sistematizada y coordinada con otras instituciones publicas</t>
  </si>
  <si>
    <t>Aprobación de modelo de atención a sistemas y comunidades rurales</t>
  </si>
  <si>
    <t>Usuarios de sistemas rurales recibiendo un eficiente servicio de agua potable</t>
  </si>
  <si>
    <t xml:space="preserve">Identificación y selección de sistemas con deficiencias en su funcionamiento </t>
  </si>
  <si>
    <t>Coordinación con entidades publicas vinculadas al modelo de atención rural</t>
  </si>
  <si>
    <t>Ejecución de la asistencia técnica</t>
  </si>
  <si>
    <t>1.1.5</t>
  </si>
  <si>
    <t>Actualización permanente del catastro de sistemas rurales</t>
  </si>
  <si>
    <t>Capacitar a lideres y lideresas comunitarias en procesos de administración, operación y mantenimiento de sistemas de agua potable.</t>
  </si>
  <si>
    <t>4% de las Juntas Administradoras a nivel nacional, recibiendo capacitaciones en el Centro de Formación Integral.</t>
  </si>
  <si>
    <t>Aprobación del manual de funcionamiento del CFI</t>
  </si>
  <si>
    <t>Sistemas de abastecimiento de agua potable sostenibles técnica y financieramente</t>
  </si>
  <si>
    <t>Identificación y selección de Juntas Administradoras a ser capacitadas</t>
  </si>
  <si>
    <t>Ejecución de las capacitaciones</t>
  </si>
  <si>
    <t>Contar con un delegado de la Gerencia Rural en las dependencias regionales de la institución</t>
  </si>
  <si>
    <t>Personal delegado en al menos 2 dependencias regionales</t>
  </si>
  <si>
    <t>Aprobación de la estrategia de regionalización de la Gerencia Rural</t>
  </si>
  <si>
    <t>Mejor atención a las Juntas Administradoras, a traves de un eficiente acercamiento de las acciones publicas a los territorios</t>
  </si>
  <si>
    <t>Selección y capacitación de personal regional para la gerencia rural</t>
  </si>
  <si>
    <t>Declarar de Interes Social a 10% de las Juntas Administradoras de sistemas de agua potable y saneamiento identificadas en el catastro rural</t>
  </si>
  <si>
    <t>Juntas Administradoras de sistemas de agua declaradas de interes social</t>
  </si>
  <si>
    <t>Recepción de Solicitudes</t>
  </si>
  <si>
    <t xml:space="preserve">Fortalecimiento legal de las Juntas Administradoras y apoyo del gobierno en la eliminación del pago por explotación privada de las fuentes de agua </t>
  </si>
  <si>
    <t>Verificación en campo de las Juntas solicitantes</t>
  </si>
  <si>
    <t>Aprobación de Declaratorias de Interes social por Junta de Gobierno</t>
  </si>
  <si>
    <t>Fortalecimiento Insitucional</t>
  </si>
  <si>
    <t>Capacitaciones téncicas, cientificas y tecnologicas impartidas a técnicos de ANDA, otras entidades públicas y municipalidades en el Centro de Formación Integral</t>
  </si>
  <si>
    <t>90% de los técnicos capacitados han incrementado su conocimiento sobre aspectos técnicos, cientificos y/o tecnologicos</t>
  </si>
  <si>
    <t>Aprobación del manual de funcionamiento del CFI para capacitación a técnicos institucionales y de otras entidades publicas</t>
  </si>
  <si>
    <t>Fortalecimiento de las capacidades de los técnicos institucionales y de otras dependencias, para atender los requerimientos de una eficiente presación de servicios de agua potable y saneamiento</t>
  </si>
  <si>
    <t>Identificación de necesidades y cronograma de capacitación en las dependencias de ANDA</t>
  </si>
  <si>
    <t>Gestión estratégica</t>
  </si>
  <si>
    <t>70% del Plan elaborado</t>
  </si>
  <si>
    <t>Adjudicación, firma de contrato y orden de inicio</t>
  </si>
  <si>
    <t>Ordenamiento de las acciones a corto, mediano y largo plazo que garanticen el mejoramiento de las condiciones del sub sector de agua potable y saneamiento para una eficiente prestación de los servicios de agua y saneamiento</t>
  </si>
  <si>
    <t>Seguimiento mensual a la ejecución de la consultoría</t>
  </si>
  <si>
    <t>Reducir en un 3% el gasto en papelería con respecto al gasto del año 2015. (PEI: 2.2.2.1)</t>
  </si>
  <si>
    <t>DIRECCION/GERENCIA/UNIDAD: GERENCIA DE ATENCION A SISTEMAS Y COMUNIDADES RURALES</t>
  </si>
  <si>
    <t>1) DIRECCION/GERENCIA/UNIDAD: GERENCIA EJECUTORA DE PROGRAMAS DE AGUA POTABLE Y SANEAMIENTO FONDOS BID / AECID</t>
  </si>
  <si>
    <t xml:space="preserve">2) PILAR/ES ESTRATEGICO/S:   TECNICA OPERATIVA  / COBERTURA Y CALIDAD DEL SERVICIO </t>
  </si>
  <si>
    <t>Cambiar  100,000 micromedidores para Diciembre 2016</t>
  </si>
  <si>
    <t>% de avance</t>
  </si>
  <si>
    <t>Suministro de 365 macromedidores para la Gerencia Comercial (PEI 3.3.2)</t>
  </si>
  <si>
    <t>Incrementar el índice de cobertura de costos de operación y mantenimiento con ingresos propios.</t>
  </si>
  <si>
    <t>100% De usuarios con catastro actualizado a primer trimestre 2016</t>
  </si>
  <si>
    <t>Catastro Comercial Georeferenciado AMSS (PEI 3.2.7)</t>
  </si>
  <si>
    <t>Como mínimo un 30% de infraestructura hidráulica modernizada a mayo  2019</t>
  </si>
  <si>
    <t>Sustitución de tuberias de agua potable y aguas negras en colonia Las Delicias, Municipio de Santa Tecla, Departamento de La Libertad (PEI 3.2.2)</t>
  </si>
  <si>
    <t>Mejorar los servicios de Agua Potable y Alcantarillado Sanitario con el cambio de infraestructura hidráulica</t>
  </si>
  <si>
    <t>Sustitución de tuberías de agua potable en las colonias: Amatepec, Altos del Cerro, Reparto San José No. 2, Ciudad Credisa y Urbanización El Pepeto, Municipio de Soyapango, San Salvador (PEI 3.2.2)</t>
  </si>
  <si>
    <t>Sustitución de tuberias de aguas negras en colonia La Rábida, Municipio de San Salvador y Sustitución de tubería de agua potable en colonia Zacamil y colonia Metrópolis, Municipio de Mejicanos, Depto. San Salvador (PEI 3.2.2)</t>
  </si>
  <si>
    <t>Introducción de alcantarillado sanitario tipo condominial, a la Comunidad Madre El Salvador y  Ampliación del sistema de  agua potable e Introducción de alcantarillado sanitario  tipo condominial, a la Comunidad Enmanuel, en Municipio de Santa Ana, Departamento de Santa Ana (PEI 3.2.2)</t>
  </si>
  <si>
    <t>Mejorar los servicios de Agua Potable y Alcantarillado Sanitario mediante sistemas de tipo condominial</t>
  </si>
  <si>
    <t>Ampliación del sistema de  agua potable e Introducción de alcantarillado sanitario tipo condominial, a las Comunidades Santa Leonor y Montecarlo, en Municipio de Ciudad Delgado y   Comunidad Santa Marta, en Municipio de Panchimalco, Departamento de San Salvador (PEI 3.2.2)</t>
  </si>
  <si>
    <t>Ampliación del sistema de agua potable e  Introducción de alcantarillado sanitario tipo condominial, a la Comunidad Amayito, e  Introducción de alcantarillado sanitario tipo condominial, a la Comunidad Ilamatepec, en Municipio de Santa Ana, Departamento de Santa Ana (PEI 3.2.2)</t>
  </si>
  <si>
    <t>Tener el Plan y ejecución de acciones iniciales a junio 2017.</t>
  </si>
  <si>
    <t>Elaborar el Plan Nacional de Agua Potable y Saneamiento (PEI 3.2.5)</t>
  </si>
  <si>
    <t>Mejoramiento de la gestión y eficiencia operativa de ANDA</t>
  </si>
  <si>
    <t xml:space="preserve">Programa de reorganización y mejoramiento de la gestión comercial (BID) </t>
  </si>
  <si>
    <t>Suministro de 3 equipos detectores de fuga para uso de la Gerencia Comercial</t>
  </si>
  <si>
    <t>Suministro de válvulas para la Gerencia Comercial</t>
  </si>
  <si>
    <t>Gastos coordinación del programa</t>
  </si>
  <si>
    <t>Asistencia técnica,  capacitación y sistema de información para sistemas rurales (FECASALC)</t>
  </si>
  <si>
    <t>Construcción del Centro de Formación Integral para operadores y administradores (C.F.I.) de ANDA</t>
  </si>
  <si>
    <t>Garantizar la sostenibilidad de los sistemas rurales de Agua Potable y Saneamiento.</t>
  </si>
  <si>
    <t>Equipamiento del Centro de Formación Integral para operadores y administradores (C.F.I.) de ANDA</t>
  </si>
  <si>
    <t>Auditoría, Monitoreo y Evaluación (BID y FECASALC)</t>
  </si>
  <si>
    <t>Servicios de auditoría externa</t>
  </si>
  <si>
    <t>Controlar, verificar y evaluar los avances en el logro de los objetivos, metas y resultados del Programa.</t>
  </si>
  <si>
    <t>Mejoramiento Sistemas Agua Potable y Alcantarillado sanitario/ Saneamiento</t>
  </si>
  <si>
    <t xml:space="preserve">100% Intervenciones en Agua Potable y Saneamiento en áreas periurbanas a Diciembre 2016 </t>
  </si>
  <si>
    <t>Incorporación de linea de impelencia al Sistema existente de municipio de San Lorenzo, Depto San Vicente</t>
  </si>
  <si>
    <t>Mejorar los servicios de Agua Potable y Saneamiento Básico en áreas periurbanas de El Salvador.</t>
  </si>
  <si>
    <t>Introducción del Alcantarillado Sanitario Tipo Condominial en las Comunidades Santa Maria I y II, Municipio de Santa Ana, Departamento de Santa Ana</t>
  </si>
  <si>
    <t>Introducción del sistema de agua potable y saneamiento básico en Comunidad Santa Gertrudis, Municipio de San Martín, Depto. de San Salvador.</t>
  </si>
  <si>
    <t>Monitoreo, seguimiento y evaluación.</t>
  </si>
  <si>
    <t>Proyecto integrado de agua, saneamiento y medio ambiente.</t>
  </si>
  <si>
    <t>Ampliación del sistema de A.P. de la Zambombera e Introducción de acueducto y saneamiento básico a los cantones del sector sur del Municipio de San Luis Talpa, Departamento de la Paz,</t>
  </si>
  <si>
    <t>Mejorar los servicios de Agua Potable y Saneamiento Básico.</t>
  </si>
  <si>
    <t>Evaluación de medio término del Programa</t>
  </si>
  <si>
    <t>Evaluación final  del Programa</t>
  </si>
  <si>
    <t>Lograr un 70% en la ejecución financiera de la Inversión Publica según lo programado en el SIIP</t>
  </si>
  <si>
    <t>DIRECCION/GERENCIA/UNIDAD: GERENCIA EJECUTORA DE PROGRAMAS DE AGUA POTABLE Y SANEAMIENTO FONDOS BID / AECID</t>
  </si>
  <si>
    <t>80% en 2015</t>
  </si>
  <si>
    <t>Tener el Plan Nacional de APS y ejecución de acciones iniciales a junio 2017.</t>
  </si>
  <si>
    <t>100% Intervenciones en Agua Potable y Saneamiento en áreas periurbanas a Diciembre 2016</t>
  </si>
  <si>
    <t>90% en 2015</t>
  </si>
  <si>
    <t>1) DIRECCION/GERENCIA/UNIDAD:</t>
  </si>
  <si>
    <t>Sub Dirección de Ingenieria y Proyectos - Unidad de Administración de Sistemas Descentralizados</t>
  </si>
  <si>
    <t>Técnica operativa</t>
  </si>
  <si>
    <t>Administración de Contrato</t>
  </si>
  <si>
    <t xml:space="preserve">Elaboración semestral de Informe de Resultados del Monitoreo y Seguimiento contractual a operadoras descentralizadas </t>
  </si>
  <si>
    <t>Informes elaborados</t>
  </si>
  <si>
    <t>Monitoreo y seguimiento a los contratos suscritos con operadoras descentralizadas a traves de visitas, reuniones, solicitud y recepción de informes</t>
  </si>
  <si>
    <t>Garantiza el cumplimiento contractual de la operadora, con el objeto de mantener operando eficientemente el sistema de agua potable y alcantarillado.</t>
  </si>
  <si>
    <t>Análisis de información recabada.</t>
  </si>
  <si>
    <t>Elaboración de informes de resultados</t>
  </si>
  <si>
    <t>Elaboración mensual de Matriz de Indicadores de Gestión de Operadoras descentralizadas para presentarlo la subdirección de ingeniería y Proyectos</t>
  </si>
  <si>
    <t>Matrices elaboradas</t>
  </si>
  <si>
    <t>Recepción de información requerida</t>
  </si>
  <si>
    <t>Mantener actualizadas a las autoridades superiores para la toma de desiciones</t>
  </si>
  <si>
    <t>Visitas, coordinaciones y analisis de la información necesaria.</t>
  </si>
  <si>
    <t>Elaboracion de Matriz.</t>
  </si>
  <si>
    <t>Mejorar la gestión de las operadoras descentralizadas con la identificación y tratamiento de puntos críticos, a través de la realización de reuniones con la Junta Directiva de operadoras descentralizadas.</t>
  </si>
  <si>
    <t>7 actas de reuniones sostenidas</t>
  </si>
  <si>
    <t>Se evalua y programa visita y propone puntos a tratar en la reunión</t>
  </si>
  <si>
    <t>Garantizar el suministro de agua en calidad y cantidad, para consumo humano.</t>
  </si>
  <si>
    <t>Se solicita la reunión a la operadora y se acuerda fecha, lugar y otros necesarios</t>
  </si>
  <si>
    <t>Se lleva a acabo reunión y levanta acta, con las firmas.</t>
  </si>
  <si>
    <t>Realización de capacitaciones a operadoras según se considere necesario y por solicitud de las operadoras</t>
  </si>
  <si>
    <t>Capacitaciones realizadas</t>
  </si>
  <si>
    <t>Se programa capacitación según se considere necesario o se solicite por parte de la operadora</t>
  </si>
  <si>
    <t>Mantener informada a la Dirección superior del quehacer de las operadoras</t>
  </si>
  <si>
    <t>Se coordina con la operadora y ANDA, las acciones necesarias.</t>
  </si>
  <si>
    <t>Se lleva a cabo la capacitación y se levanta expediente como evidencia.</t>
  </si>
  <si>
    <t>Gestión financiera-administrativa de operadoras</t>
  </si>
  <si>
    <t>Realizar mensualmente trámites de pago a operadoras descentralizadas por Administración de Servicios, ante Gerencia Financiera.</t>
  </si>
  <si>
    <t>Trámites completos finalizados</t>
  </si>
  <si>
    <t>Recepcion y Revisión de información.</t>
  </si>
  <si>
    <t>Realizar los pagos a la operadora de manera eficiente, con el objeto de que se  refleje en la atención del servicio a los usuarios.</t>
  </si>
  <si>
    <t>Trámite ante Gerencia financiera y Elaboración y trámite de S1 para pago</t>
  </si>
  <si>
    <t xml:space="preserve">Entrega de comprobantes de retención y documentos de pago a Operadoras </t>
  </si>
  <si>
    <t>Realización y presentación de 3 Informes de Seguimiento a la Gestión Administrativa-financiera de sistemas de operadoras descentralizadas</t>
  </si>
  <si>
    <t>Informes presentados</t>
  </si>
  <si>
    <t>Revisión del cumplimiento de condiciones contractuales de gestión  administrativa-financiera</t>
  </si>
  <si>
    <t>Mantener informada actualizadas a las autoridades superiores sobre la gestión Administrativa Financiera de las Operadoras Descentralizadas para la toma de desiciones</t>
  </si>
  <si>
    <t>Realizar análisis de la información administrativa-financiera presentada por las empresas descentralizadas</t>
  </si>
  <si>
    <t>2.2.3</t>
  </si>
  <si>
    <t>Elaborar informe consolidado del cumplimiento contractual y del análisis realizado</t>
  </si>
  <si>
    <t>Realizar 60 seguimientos en campo a la gestión  administrativa-financiera de operadoras descentralizadas</t>
  </si>
  <si>
    <t>Apoyos documentados (Actas, ayudas, memoria, informes u otros)</t>
  </si>
  <si>
    <t>Revisión y Supervisión en campo de la Gestión Administrativa-financiera</t>
  </si>
  <si>
    <t xml:space="preserve">Lograr que las operadoras descentralizadas presenten inforemes Administrativo - Financieros de manera oportuna y con datos eficientes de acuerdo a su gestión </t>
  </si>
  <si>
    <t>Apoyos Técnicos en Cierres Contables y manejo y uso del sistema cuando es requerido</t>
  </si>
  <si>
    <t>Apoyo Técnicos en Instalación y Configuración de Sistema contable cuando es requerido</t>
  </si>
  <si>
    <t>Gestión comercial de operadoras</t>
  </si>
  <si>
    <t>Realizar 60 seguimientos en campo al área comercial de las operadoras descentralizadas.</t>
  </si>
  <si>
    <t>Aplicar ajustes de tarifas al sistema de gestión comercial SIGCOM cuando tal cambio exista.</t>
  </si>
  <si>
    <t>Asegurar que las políticas de comercialización de las operadoras decentralizadas se apeguen principalmente al decreto tarifario vigente para ANDA.</t>
  </si>
  <si>
    <t>Verificar el comportamiento de los ingresos por períodos iguales.</t>
  </si>
  <si>
    <t>Asegurar el correcto uso y funcionamiento del sistema de gestión comercial SIGCOM.</t>
  </si>
  <si>
    <t>Verificar la integridad de registros de las base de datos del SIGCOM.</t>
  </si>
  <si>
    <t>Mantener información actualizada que pueda ser utilizada por las autoridades superiores para la toma de desiciones.</t>
  </si>
  <si>
    <t>Elaboración de 3 matrices de indicadores comerciales operadoras descentralizadas</t>
  </si>
  <si>
    <t>Colectar y archivar informes de indicadores de gestión comercial que presentan las operadoras descentralizadas.</t>
  </si>
  <si>
    <t>Asegurarse que las bases de datos del SIGCOM se reguarden.</t>
  </si>
  <si>
    <t>Formular reportes de consulta SQL para accesar bases datos y extrar datos para la matriz.</t>
  </si>
  <si>
    <t>Verificar resultados.</t>
  </si>
  <si>
    <t>Gestión técnica-operativa de operadoras</t>
  </si>
  <si>
    <t>Realizar 60 seguimientos de campo técnico operativo a operadoras descentralizadas</t>
  </si>
  <si>
    <t>Analisis de información presentada por la operadora, antecedentes,  identificación de requerimientos necesarios.</t>
  </si>
  <si>
    <t xml:space="preserve">Visita a la operadora y/o al sistema, para evaluar en el area técnica operativa, reunión para dar recomendaciones </t>
  </si>
  <si>
    <t>Mantener el control sobre el mantenimiento del Sistema.</t>
  </si>
  <si>
    <t>Levantamiento de acta o ayuda memoria o Informe de la visita.</t>
  </si>
  <si>
    <t>Elaboración de 3 matrices de seguimiento a los Planes Operativos de Operadoras Descentralizadas</t>
  </si>
  <si>
    <t>Recepción y control de Informes de Avance de PAOS</t>
  </si>
  <si>
    <t>Revisión el cumplimiento con respecto a la formulación (oficina o campo)</t>
  </si>
  <si>
    <t>Elaboración de Matriz y presentación a subdirección.</t>
  </si>
  <si>
    <t>Elaboración de 3 matrices de seguimiento a la Calidad del Agua de Operadoras descentralizadas</t>
  </si>
  <si>
    <t>Recepción y control contractual de Informes de Calidad del agua presentado por las operadoras descentralizadas.</t>
  </si>
  <si>
    <t>Revisión el cumplimiento  con respecto a la formulación (oficina o campo).</t>
  </si>
  <si>
    <t xml:space="preserve">Elaboración y presentación de Matriz de Seguimiento </t>
  </si>
  <si>
    <t>Validación a Liquidación de Costos Operativos presentado por operadoras.</t>
  </si>
  <si>
    <t>84 liquidaciones validadas</t>
  </si>
  <si>
    <t>Recepción y archivo  de Liquidaciones de Costos Operativos presentadas por las operadoras Descentralizadas.</t>
  </si>
  <si>
    <t>Garantizar la buena operación de los sistemas el suministro de los servicios en calidad y cantidad, principalmente el de agua potable.</t>
  </si>
  <si>
    <t>Verificación en campo para comprobar la veracidad de los gastos realizados.</t>
  </si>
  <si>
    <t>Revisar y evaluar elegibilidad de los gastos presentados según procedimiento de gastos operativos. Formular cuadro de control de detalle de gastos mensuales y formular actas de cierre de la liquidaciónes anual.</t>
  </si>
  <si>
    <t>Gestion Estratégica</t>
  </si>
  <si>
    <t>Realizar 2 seguimientos y evaluaciones de avance al cumplimiento del Plan de Agua No Facturada presentados por las Operadoras.(No PEI 3.3.4.1)</t>
  </si>
  <si>
    <t>Recepción  y control de Plan Anual de Agua No Facturada del año 2016, formulado por parte de las operadoras.</t>
  </si>
  <si>
    <t>Revisión y verificación  de Avances  mensuales del Plan y final.</t>
  </si>
  <si>
    <t>Alcanzar y/o Mantener niveles de agua potable no facturados aceptables.</t>
  </si>
  <si>
    <t>Presentación de informes de evaluación de avance del Plan a Subdirección.</t>
  </si>
  <si>
    <t>DIRECCION/GERENCIA/UNIDAD:</t>
  </si>
  <si>
    <t>Elaboración semestral de Informe de Resultados del Monitoreo y Seguimiento contractual a operadoras descentralizadas</t>
  </si>
  <si>
    <t>Elaboración mensual de Matrices de Indicadores de Gestión de Operadoras descentralizadas para presentarlo la subdirección de ingeniería y Proyectos</t>
  </si>
  <si>
    <t>Realizar 60 seguimientos y apoyos en campo a la gestión  administrativa-financiera de operadoras descentralizadas</t>
  </si>
  <si>
    <t>Validación a Liquidación de Costos Operativos, presentado por operadoras.</t>
  </si>
  <si>
    <t>SUBDIRECTOR DE INGENIERÍA Y PROYECTOS</t>
  </si>
  <si>
    <t>FACTIBILIDADES</t>
  </si>
  <si>
    <t>Se Atenderan el 75% de solicitudes de factibilidades de agua potable y aguas negras para proyectos , comercios, industrias y urbanizaciones para viviendas a nivel nacional.En 30 dias hábilies</t>
  </si>
  <si>
    <t>1.1.1-Revisión de documentación  requerida.1.1.2-Respuestas inmediatas de opiniones técnicas de las Regiones.1.1.3 Procedimiento ágil de factibilidades. 1.1.4 Reuniones de Comité de Factibilidades, Pre-Junta y Junta de Gobierno. 1.1.5 Envio de actas de presidencia p/entrega de documentos a interesados.</t>
  </si>
  <si>
    <t>Dar mayor cobertura de más servicios de agua potable y aguas negras a más proyectos,Comercio, Industrias y urbanizaciones para viviendas nuevas a nivel  nacional.</t>
  </si>
  <si>
    <t>Se Atenderan el 75% de solicitudes de factibilidades de agua potable a Comunidades, Cantones y Caseríos a nivel nacional.En 30 dias hábiles</t>
  </si>
  <si>
    <t>1.1.1-Revisión de documentación  requerida.1.1.2-Respuestas inmediatas de opiniones Técnicas de las Regiones.1.1.3 Procedimiento ágil de factibilidades. 1.1.4 Reuniones de Comité de Factibilidades, Pre-Junta y Junta de Gobierno. 1.1.5Envio de actas de presienciap/ entrega de documentos a interesados.</t>
  </si>
  <si>
    <t>Otorgar más servicios de agua potable  a más Comunidades, Cantones y Caserios de extrema pobreza a nivel nacional.</t>
  </si>
  <si>
    <t>Se  Atenderan el 75% de solicitudes de factibilidades de aguas negras a Comunidades, Cantones y Caseríos a nivel nacional.En 30 dias hábiles</t>
  </si>
  <si>
    <t>1.3.1 Revisión de documentación  requerida. 1.3.2 Respuestas inmediatas de Opiniones Técnicas de las Regiones. 1.3.3 Procedimiento ágil de factibilidades. 1.3.4 Reuniones de Comité de Factibilidades; Pre-junta y Junta de Gobierno. 1.3.5 Envio de actas de presidencia p/entrega de documentos a los interesados.</t>
  </si>
  <si>
    <t>Otorgar más servicios de  aguas negras para un mejor saneamiento a la salud a las Comunidades, Cantones y Caserios de extrema pobreza a nivel nacional.</t>
  </si>
  <si>
    <t>planos</t>
  </si>
  <si>
    <t>1.4- Se revisaran y aprobaran 60% de solicitudes de planos con diseños hidráulicos de agua potable y aguas negras de proyectos, comercio, Industrias y urbanizaciones para viviendas a nivel nacional.En 30 dias hábiles</t>
  </si>
  <si>
    <t>1.4.1- Revisión previa de planos y documentación y nota de cobro de acuerdo a pliego tarifario vigente. 1.4.2 Información completa para el trámite de planos. 1.4.3 Diseño de planos de acuerdo a normas técnicas de ANDA. 1.4.4 Verificación  de puntos de entronque y descarga de aguas negras de acuerdo a factibilidad. 1.4.5 Firma de planos revisados y aprobados. 1.4.6 Entrega de planos y memoria técnica revisados a interesados.</t>
  </si>
  <si>
    <t>Proporcionar mayor Desarrollo de los servicios básicos de agua potable y aguas negras,  habitacional y proyectos urbanisticos, Comercio, Viviendas para generación de más empleo a nivel nacional</t>
  </si>
  <si>
    <t xml:space="preserve"> Se  revisaran y aprobaran el 60% de solicitudes de planos con diseños  hidráulicos para las Comunidades, Cantones y Caseríos a nivel nacional.En 30 dias hábiles</t>
  </si>
  <si>
    <t>1.5.1- Revisión previa de planos y documentación y recibo cancelado de acuerdo a decreto tarifario.1.5.2 Información completa para el trámite de planos.1.5.3-Diseño de planos de acuerdo a normas técnicas de ANDA. 1.5.4 Verificación  de puntos de entronque y descarga de aguas negras de acuerdo a factibilidad 1.4.5-Firmas de plano revisados y  aprobado. 1.4.6 Entrega de planos y memorias tecnicas revisados a los interesados.</t>
  </si>
  <si>
    <t>Otorgar  mayor cobertura de servicios de agua potable y saneamiento ambiental a más Comunidades, Cantones y Caserios a nivel nacional de extrema pobreza</t>
  </si>
  <si>
    <t>HABILITACIONES</t>
  </si>
  <si>
    <t xml:space="preserve">1.6- Se  habilitarán  50% de solicitudes de proyectos formales como Comercio, Industria y  Urbanizaciones para viviendas de las Regiones Metropolitana y Central. </t>
  </si>
  <si>
    <t>1.6.1-Recepción de obras hidráulicas en campo.1.6.2-Cumplimiento de normativa de ANDA para instalaciones hidraúlicas. 1.6.3 Cumplimiento de documentación legal Agil.1.6.4 Presentación de planos hidráulicos de obra construida, pagos establecidos. 1.6.5.Legalización de sistemas más agil a favor de ANDA a través del Juridico.</t>
  </si>
  <si>
    <t xml:space="preserve">Mayor cobertura de servicios de agua potable y aguas negras a más proyectos formales en Regiones Metropolitana y Central. </t>
  </si>
  <si>
    <t>1.7- Se  habilitarán 50% de solicitudes de proyectos de Comunidades, Cantones y Caseríos de extrema pobreza de regiones metropolitana y central.</t>
  </si>
  <si>
    <t xml:space="preserve">1.7.1-Recepción de obras hidráulicas en campo. 1.7.2 Cumplimiento de normativa de  ANDA para instalaciónes hidráulicas. 1.7.3 Cumplimiento de documentación legal y agil. 1.7.4  Presentación de planos Hidráulicos de obras construidas y pagos establecidos.1.7.5.Legalización de sistemas más agil a favor de ANDA a través del Juridico. </t>
  </si>
  <si>
    <t>Mayor cobertura de servicios de agua potable y/o aguas negras a más viviendas en las Comunidades, Cantones y Caseríos en las Regiones Metropolitana y Central.</t>
  </si>
  <si>
    <t>2.2.2-Promover el cumplimiento de la politica de austeridad</t>
  </si>
  <si>
    <r>
      <t>(No. de sol. Fact. Ingresadasen 30 dias )/(</t>
    </r>
    <r>
      <rPr>
        <sz val="9"/>
        <color rgb="FF000000"/>
        <rFont val="Cambria Math"/>
        <family val="1"/>
      </rPr>
      <t>No. de so</t>
    </r>
    <r>
      <rPr>
        <sz val="11"/>
        <color rgb="FF000000"/>
        <rFont val="Calibri"/>
        <family val="2"/>
      </rPr>
      <t xml:space="preserve">"  </t>
    </r>
    <r>
      <rPr>
        <sz val="9"/>
        <color rgb="FF000000"/>
        <rFont val="Cambria Math"/>
        <family val="1"/>
      </rPr>
      <t>" l. Fact. Atendidas en 30 dias )</t>
    </r>
  </si>
  <si>
    <t>Cumplimiento de la politica de Austeridad de la ANDA.</t>
  </si>
  <si>
    <t>Reducción del 5% de gastos de viaticos de cada mes a la institución.</t>
  </si>
  <si>
    <t>3- Divulgacion de requerimiento de factibilidad para proyectos de construccion a nivel nacional en medios impresos.</t>
  </si>
  <si>
    <t>Dar a conocer los formatos y requisitos para la emisión de factibilidades</t>
  </si>
  <si>
    <t>3.1- Divulgación de solicitudes y procedimientos en paginas We.3.2-Coordinación con Informática procedimiento de seguimiento de tramitologia con solicitudes de factibilidades en página We.3.3-Coordinar con las agencias comerciales para  divulgar los formatos y requisitos para factibilidades a nivel nacional.</t>
  </si>
  <si>
    <t>Que toda la población conozca los requisitos exigidos por ANDA para solicitar factibilidades para agua potable y aguas negras.</t>
  </si>
  <si>
    <t>Se Atenderan el 75% de factibilidades de agua potable y aguas negras para proyectos , comercios, industrias y urbanizaciones para viviendas a nivel nacional.En 30dias</t>
  </si>
  <si>
    <t>Se Atenderan el 75% factibilidades de agua potable a Comunidades, Cantones y Caseríos a nivel Nacional.En 30dias</t>
  </si>
  <si>
    <t>Se  Atenderan el 75% de factibilidades de aguas negras a Comunidades, Cantones y Caseríos a nivel Nacional.En 30dias</t>
  </si>
  <si>
    <t>1.4- Se revisaran y aprobaran 60% planos con diseños hidráulicos de agua potable y aguas negras de proyectos, Comercio, Industrias y Urbanizaciones para Viviendas a nivel Nacional. En 30dias</t>
  </si>
  <si>
    <t xml:space="preserve"> Se  revisaran y aprobaran el 60% planos con diseños  hidráulicos para las Comunidades, Cantones y Caseríos a nivel nacional.En 30dias</t>
  </si>
  <si>
    <t>1.6- Se  habilitarán  50% proyectos formales como Comercio, Industria y  Urbanizaciones para Viviendas de regiones metropolitana y central. En 30dias</t>
  </si>
  <si>
    <t>1.7- Se  habilitarán  50% proyectos de Comunidades, Cantones y Caseríos de extrema pobreza de Regiones Metropolitana y Central.En 30dias</t>
  </si>
  <si>
    <t>2.2.2-Promover el cumplimiento de la politica de Austeridad</t>
  </si>
  <si>
    <t>pagos de viáticos 2016- pagos de viáticos 2015)x100 =5%</t>
  </si>
  <si>
    <t>Reducción del 5% de gastos de viaticos de cada mes a la institución</t>
  </si>
  <si>
    <t>1) DIRECCION/GERENCIA/UNIDAD:  UNIDAD DE SEGUIMIENTO Y MONITOREO DE PROYECTOS</t>
  </si>
  <si>
    <t>2) PILAR/ES ESTRATEGICO/S: AGUA PARA TODOS Y TODAS Y DE BUENA CALIDAD.</t>
  </si>
  <si>
    <t>LEGAL y NORMATIVO Y FINANZAS</t>
  </si>
  <si>
    <t>Seguimiento y monitoreo de proyectos</t>
  </si>
  <si>
    <t xml:space="preserve">Formulación de 12 Informes de proyectos. </t>
  </si>
  <si>
    <t>Elaboración de 1 informe mensual</t>
  </si>
  <si>
    <t>Solicitud de información de los proyectos a los ejecutores (administradores y supervisores)</t>
  </si>
  <si>
    <t>Informar oportunamente a las autoridades institucionales del estatus de los proyectos de inversión</t>
  </si>
  <si>
    <t xml:space="preserve">Actualización y consolidación de información de los proyectos, mediante monitoreo y admon. de base de datos. </t>
  </si>
  <si>
    <t>Remisión del informe a las autoridades institucionales</t>
  </si>
  <si>
    <t>Recopilación del 100% de informes de administración y supervisión de proyectos de inversión  que se encuentren en ejecución.</t>
  </si>
  <si>
    <t>100% Informes Recopilados mensualmente/ Proyectos en Ejecución en el mes</t>
  </si>
  <si>
    <t>Solicitud y recepción de informes</t>
  </si>
  <si>
    <t>Permitir el acceso oportuno y detallado de la ejecución de proyectos ejecutados por la institución.</t>
  </si>
  <si>
    <t>Revisión y consolidación de informes</t>
  </si>
  <si>
    <t>N° de Inspecciones o visitas</t>
  </si>
  <si>
    <t>Definición del objeto de la inspección o visita</t>
  </si>
  <si>
    <t>Programación de la inspección o visita</t>
  </si>
  <si>
    <t>Realización de la inspección o visita</t>
  </si>
  <si>
    <t>1 Capacitación a 20 técnicos de la institución; en temática técnica y/o administrativa de Proyectos.</t>
  </si>
  <si>
    <t xml:space="preserve">N° de asistentes de los participantes convocados </t>
  </si>
  <si>
    <t>Selección del tema o solicitud del mismo</t>
  </si>
  <si>
    <t>Preparación de la capacitación</t>
  </si>
  <si>
    <t>Impartir capacitación</t>
  </si>
  <si>
    <t>1.5.1</t>
  </si>
  <si>
    <t>Recopilar información de los informes mensuales</t>
  </si>
  <si>
    <t>Aumentar la ejecución de la Inversión Pública en un 70% , según Plan Quinquenal de Desarrollo del Gobierno 2014-2019.</t>
  </si>
  <si>
    <t>1.5.2</t>
  </si>
  <si>
    <t>Elaborar informe con la información recopilada</t>
  </si>
  <si>
    <t>1.5.3</t>
  </si>
  <si>
    <t>RemisIón a la subdirección</t>
  </si>
  <si>
    <t>N° de documentos actualizados</t>
  </si>
  <si>
    <t>2,1,1</t>
  </si>
  <si>
    <t>Investigación, Revisión de documento a formular</t>
  </si>
  <si>
    <t>Actualizar, Normalizar algunos procedimientos y normativas institucionales acorde a los nuevos requerimientos institucionales y técnicos.</t>
  </si>
  <si>
    <t>2,1,2</t>
  </si>
  <si>
    <t>Selección y procesamiento de información a incorporar</t>
  </si>
  <si>
    <t>Elaboración del documento</t>
  </si>
  <si>
    <t>Reducir el 3% en papelería y consumibles con respecto al promedio de los dos años anteriores.  (PEI 2.2.2.1)</t>
  </si>
  <si>
    <t>% ahorro logrado</t>
  </si>
  <si>
    <t>Establecer Documentos necesarios a imprimir de la unidad.</t>
  </si>
  <si>
    <t>Promover el cumplimiento de la política de ahorro y austeridad</t>
  </si>
  <si>
    <t>DIRECCION/GERENCIA/UNIDAD: UNIDAD DE SEGUIMIENTO Y MONITOREO DE PROYECTOS.</t>
  </si>
  <si>
    <t>Formulación de 12 Informes de proyectos.</t>
  </si>
  <si>
    <t>Ahorro en gasto de papelería de oficina  (PEI 2.2.2.1)</t>
  </si>
  <si>
    <t xml:space="preserve">% de ahorro </t>
  </si>
  <si>
    <r>
      <t xml:space="preserve">FORMULACION DEL PLAN ANUAL OPERATIVO  (PAO) AÑO: </t>
    </r>
    <r>
      <rPr>
        <b/>
        <u/>
        <sz val="20"/>
        <rFont val="Arial"/>
        <family val="2"/>
      </rPr>
      <t>2016</t>
    </r>
    <r>
      <rPr>
        <sz val="10"/>
        <rFont val="Arial"/>
        <family val="2"/>
      </rPr>
      <t/>
    </r>
  </si>
  <si>
    <r>
      <t xml:space="preserve"> CONTRIBUCION AL CUMPLIMIENTO DE LA MISION Y VISION INSTITUCIONAL</t>
    </r>
    <r>
      <rPr>
        <sz val="10"/>
        <rFont val="Arial"/>
        <family val="2"/>
      </rPr>
      <t/>
    </r>
  </si>
  <si>
    <r>
      <t xml:space="preserve">1) DIRECCION/UNIDAD: </t>
    </r>
    <r>
      <rPr>
        <b/>
        <sz val="12"/>
        <rFont val="Britannic Bold"/>
        <family val="2"/>
      </rPr>
      <t xml:space="preserve"> </t>
    </r>
    <r>
      <rPr>
        <b/>
        <u/>
        <sz val="12"/>
        <rFont val="Times New Roman"/>
        <family val="1"/>
      </rPr>
      <t>Sub-Dirección de Ingeniería y Proyectos / Unidad de Gestión Ambiental</t>
    </r>
  </si>
  <si>
    <t>( 4) AREA BASICA DE GESTION</t>
  </si>
  <si>
    <r>
      <t>(7) ACTIVIDADES SUSTANTIVAS                       (</t>
    </r>
    <r>
      <rPr>
        <b/>
        <sz val="10"/>
        <rFont val="Arial"/>
        <family val="2"/>
      </rPr>
      <t>PARA CUMPLIR LA META)</t>
    </r>
  </si>
  <si>
    <t>EVALUACION AMBIENTAL</t>
  </si>
  <si>
    <t>1.1.</t>
  </si>
  <si>
    <t>Gestión Ambiental u Obtención de Resolución de Constancias Ambientales, Observaciones y/o Permisos Ambientales emitidos por el MARN para Proyectos NUEVOS  y/o en FUNCIONAMIENTO, de acuerdo a los Criterios Tecnicos de Categorizacion emitidos por el MARN.</t>
  </si>
  <si>
    <t>No. de Gestiones Ambientales Realizadas y/o Resoluciones Ambientales obtenidas</t>
  </si>
  <si>
    <t>1.1.1.</t>
  </si>
  <si>
    <t>Gestiones de Coordinación para el cumplimiento del Trámite Ambiental: Recopilación, Revisión,  Análisis y Evaluación  de la Información Técnica Requerida.   Preparación del Formulario Ambiental, etc.</t>
  </si>
  <si>
    <t>Cumplir con la Legislación Ambiental Vigente:  Ley de Medio Ambiente y sus Reglamentos, Ordenanza Municipal, Código de Salud, Normativas Ambientales, etc.</t>
  </si>
  <si>
    <t>1.1.2.</t>
  </si>
  <si>
    <r>
      <t xml:space="preserve">Inspecciones Ambientales (Auditoria Ambiental, reconocimiento de proyectos, verificación de Información Técnica, etc.) a Proyectos en Funcionamiento y/o Nuevos.                                                               </t>
    </r>
    <r>
      <rPr>
        <b/>
        <sz val="10"/>
        <rFont val="Arial"/>
        <family val="2"/>
      </rPr>
      <t/>
    </r>
  </si>
  <si>
    <t>1.1.3.</t>
  </si>
  <si>
    <t>Remisión de Documentación Ambiental al MARN.</t>
  </si>
  <si>
    <t>1.1.4.</t>
  </si>
  <si>
    <t xml:space="preserve">Seguimiento de las gestiones ante el MARN.                                         </t>
  </si>
  <si>
    <t>1.1.5.</t>
  </si>
  <si>
    <t>Coordinación Institucional  y/o Interinstitucional.</t>
  </si>
  <si>
    <t>1.2.</t>
  </si>
  <si>
    <t>Seguimiento a Estudios Ambientales y Diagnósticos Ambientales (Consultoría Ambiental, Asesorar y dar seguimiento Institucional  en materia ambiental, Opinión, Apoyo Técnico en revisión de Documentos Ambientales), según requerimiento.</t>
  </si>
  <si>
    <t>No. de Asesorías Realizadas/ No. de Asesorías Solicitadas</t>
  </si>
  <si>
    <t>1.1.6.</t>
  </si>
  <si>
    <t>Obtención de Resolución emitida por el MARN: Permiso Ambiental, Constancias Ambientales,  Observaciones,  Consulta Pública, Fianza Ambiental, etc. para proyectos NUEVOS y/o en FUNCIONAMIENTO</t>
  </si>
  <si>
    <t>1.2.1.</t>
  </si>
  <si>
    <r>
      <t xml:space="preserve">Revisión  y preparación de Documentación: Estudios de Impacto Ambiental  o Diagnósticos Ambientales.                                                                  </t>
    </r>
    <r>
      <rPr>
        <b/>
        <sz val="10"/>
        <rFont val="Arial"/>
        <family val="2"/>
      </rPr>
      <t/>
    </r>
  </si>
  <si>
    <t>1.2.2.</t>
  </si>
  <si>
    <t xml:space="preserve">Seguimiento a consultorías ambientales en  Diagnósticos Ambientales y/o Estudios de Impacto ambiental </t>
  </si>
  <si>
    <t>1.2.3.</t>
  </si>
  <si>
    <t>Revisión de Documentos Varios (Ambientales).</t>
  </si>
  <si>
    <t>CALIDAD DE AGUA POTABLE para Consumo Humano  de los Sistemas de Abastecimiento de ANDA</t>
  </si>
  <si>
    <t>2.1.</t>
  </si>
  <si>
    <t xml:space="preserve">Elaborar DOCE (12) Informes anuales  de cumplimiento de Indicadores de Calidad del Agua Regional </t>
  </si>
  <si>
    <t xml:space="preserve">No de informes elaborados </t>
  </si>
  <si>
    <t>2.1.1.</t>
  </si>
  <si>
    <t>Recopilar Información</t>
  </si>
  <si>
    <t>Cumplimiento de la Norma Salvadoreña Obligatoria garantizando que la Población reciba un Suministro de Agua Segura.</t>
  </si>
  <si>
    <t>2.1.2.</t>
  </si>
  <si>
    <t>Análisis de la Información</t>
  </si>
  <si>
    <t>2.1.3.</t>
  </si>
  <si>
    <t>Elaboración y Remisión del Informe de Indicadores de Calidad del Agua a la Sub Dirección de Ingeniería y Proyectos, Dirección Técnica y Gerencias Regionales.</t>
  </si>
  <si>
    <t>2.2.</t>
  </si>
  <si>
    <t xml:space="preserve">Realizar DIECIOCHO (18) Inspecciones  Ambientales a Sistemas de Agua Potable </t>
  </si>
  <si>
    <t>No. de Inspecciones Ambientales y su respectivo Informe elaborado.</t>
  </si>
  <si>
    <t>2.2.1.</t>
  </si>
  <si>
    <t>Realizar Inspección Ambiental</t>
  </si>
  <si>
    <t>2.2.2.</t>
  </si>
  <si>
    <t xml:space="preserve">Elaborar Informe y enviar a la Gerencia Regional correspondiente. </t>
  </si>
  <si>
    <t>AGUAS RESIDUALES DE TIPO ORDINARIA</t>
  </si>
  <si>
    <t>3.1.</t>
  </si>
  <si>
    <t>Realizar VEINTE (20) Inspecciones Ambientales de Seguimiento a las Plantas de Tratamiento de Aguas Residuales (ANDA) y elaborar Informes de las Inspecciones.</t>
  </si>
  <si>
    <t>No de informes elaborados según Inspecciones Ambientales</t>
  </si>
  <si>
    <t>3.1.1.</t>
  </si>
  <si>
    <t>Cumplimiento de la Legislación Ambiental respectiva, Disminución de la Contaminación a Cuerpos Receptores  de agua.</t>
  </si>
  <si>
    <t>3.1.2.</t>
  </si>
  <si>
    <t>Elaborar y remitir Informe de Verificación a la Región correspondiente.</t>
  </si>
  <si>
    <t>POLITICA AMBIENTAL DE LA UNIDAD DE GESTION AMBIENTAL</t>
  </si>
  <si>
    <t>4.1.</t>
  </si>
  <si>
    <t>Presentar DOCE (12) Informes de Cumplimiento de la Política Ambiental de la Unidad de Gestión Ambiental</t>
  </si>
  <si>
    <t>No. de Informes elaborados</t>
  </si>
  <si>
    <t xml:space="preserve">Recopilación y Revisión de la Información.                                                                                                                                                                                                                                                                     </t>
  </si>
  <si>
    <t>Cumplimiento de la Política Ambiental con base a la Política Nacional Ambiental-MARN .</t>
  </si>
  <si>
    <t>Elaboración del  Informe Consolidado Mensual.</t>
  </si>
  <si>
    <t>Remisión a la Sub Dirección de Ingeniería y Proyectos, Dirección Técnica del Informe de Cumplimiento.</t>
  </si>
  <si>
    <t>VIVEROS FORESTALES</t>
  </si>
  <si>
    <t>5.1.</t>
  </si>
  <si>
    <t>Realizar DOCE (12) Inspecciones de seguimiento a los Viveros Forestales y Frutales de ANDA y elaborar el Informe.</t>
  </si>
  <si>
    <t>No de informes elaborados según  visitas de seguimiento</t>
  </si>
  <si>
    <t xml:space="preserve">Capacitación  a personal de viveros                                                    </t>
  </si>
  <si>
    <t>Compensación ambiental para la Protección al             Recurso Hídrico</t>
  </si>
  <si>
    <t>5.1.2.</t>
  </si>
  <si>
    <t xml:space="preserve">Visita de verificación de actividades desarrolladas.  </t>
  </si>
  <si>
    <t>5.1.3.</t>
  </si>
  <si>
    <t>Coordinación y seguimiento a los TRES (3) viveros-ANDA (Sonzacate-Sonsonate,Tamulasco-Chalatenango y ciudad Real-San Miguel).</t>
  </si>
  <si>
    <t>EDUCACION AMBIENTAL</t>
  </si>
  <si>
    <t>Coordinar  y/o  impartir TRES (3) Eventos de Capacitación en temas de Educación ambiental, Calidad del Agua, Protección al Recurso Hídrico.</t>
  </si>
  <si>
    <t>No.  de Coordinaciones en Capacitaciones  Ambientales</t>
  </si>
  <si>
    <t>6.1.1.</t>
  </si>
  <si>
    <t>Coordinación o Apoyo en Charlas y/o Capacitaciones Ambientales.</t>
  </si>
  <si>
    <t>Divulgación de temáticas ambientales relacionadas a la protección del Recurso Hídrico</t>
  </si>
  <si>
    <t>6.1.2.</t>
  </si>
  <si>
    <t>Impartir  Capacitaciones o realizar actividades de divulgación en temática Ambiental</t>
  </si>
  <si>
    <r>
      <t xml:space="preserve">CRONOGRAMA DE ACTIVIDADES (PAO) AÑO: </t>
    </r>
    <r>
      <rPr>
        <b/>
        <u/>
        <sz val="16"/>
        <color indexed="18"/>
        <rFont val="Arial"/>
        <family val="2"/>
      </rPr>
      <t>2016</t>
    </r>
  </si>
  <si>
    <t>(1) META DE RESULTADO CUANTIFICADA, AÑO 2016</t>
  </si>
  <si>
    <r>
      <t>(5) PRESUPUESTO ESTIMADO                          (en dólares</t>
    </r>
    <r>
      <rPr>
        <b/>
        <sz val="11"/>
        <rFont val="Times New Roman"/>
        <family val="1"/>
      </rPr>
      <t>)</t>
    </r>
  </si>
  <si>
    <t>UNIDAD DE GESTION AMBIENTAL</t>
  </si>
  <si>
    <t>1.</t>
  </si>
  <si>
    <t>Gestión Ambiental u Obtención de Resolución de Constancias Ambientales, Observaciones y/o Permisos Ambientales emitidos por el MARN para Proyectos NUEVOS  y/o en FUNCIONAMIENTO,  de acuerdo a los Criterios Técnicos de Categorización emitidos por el MARN</t>
  </si>
  <si>
    <t>2.</t>
  </si>
  <si>
    <t xml:space="preserve">Elaborar DOCE (12) Informes anuales  de cumplimiento de indicadores de Calidad del Agua Regional </t>
  </si>
  <si>
    <t>No.  de Inspecciones Ambientales y su respectivo Informe elaborado.</t>
  </si>
  <si>
    <t>3.</t>
  </si>
  <si>
    <t>3,1.</t>
  </si>
  <si>
    <t>Realizar VEINTE (20) Inspecciones Ambientales de Seguimiento anuales a las Plantas de Tratamiento de Aguas Residuales (ANDA) y elaborar Informes de las Inspecciones.</t>
  </si>
  <si>
    <t>4.</t>
  </si>
  <si>
    <t>Presentar DOCE (12) Informes de Cumplimiento de la Política Ambiental de la Unidad de Gestión Ambiental.</t>
  </si>
  <si>
    <t>Realizar DOCE (12) Inspecciones de seguimiento a los Viveros Forestales y Frutales de ANDA y elaborar el Informe</t>
  </si>
  <si>
    <t>6.1.</t>
  </si>
  <si>
    <t>Coordinar  y/o  impartir en TRES (3) Eventos de Capacitación en temas de Educación ambiental, Calidad del Agua, Protección al Recurso Hídrico.</t>
  </si>
  <si>
    <t xml:space="preserve">No.  de Coordinaciones  en Capacitaciones Ambientales </t>
  </si>
  <si>
    <t>-.-</t>
  </si>
  <si>
    <t>T O T A L</t>
  </si>
  <si>
    <t>UNIDAD DE LABORATORIO</t>
  </si>
  <si>
    <t>2) PILAR/ES ESTRATEGICO/S: Finanzas, Técnica Operativa, Cobertura y Calidad del Servicio.</t>
  </si>
  <si>
    <t>(7)ACTIVIDADES SUSTANTIVAS
(PARA CUMPLIR LA META)</t>
  </si>
  <si>
    <t>Control de Calidad del Agua para abastecimiento humano</t>
  </si>
  <si>
    <t>No. de Muestras Mínimas realizadas</t>
  </si>
  <si>
    <t>- Definir Programas de muestreo para cada gerencia operativa</t>
  </si>
  <si>
    <t>Generar indicadores sanitarios para tener bajo control la calidad del agua que se suministra a la población a nivel nacional.</t>
  </si>
  <si>
    <t>- Entrega de Frascos para la toma de Muestras</t>
  </si>
  <si>
    <t>- Toma de muestras diarias según programas.</t>
  </si>
  <si>
    <t>- Entrega de Resultados.</t>
  </si>
  <si>
    <t>No. de Muestras Completas realizadas</t>
  </si>
  <si>
    <t>No. de procedimientos implementados</t>
  </si>
  <si>
    <t>Identificar los procedimientos prioritarios</t>
  </si>
  <si>
    <t xml:space="preserve">Cumplir con los requerimientos de la norma internacional ISI/IEC 17025 </t>
  </si>
  <si>
    <t>Control de Calidad de las Aguas Residuales de las Plantas de Tratamiento y descargas a cuerpos receptores</t>
  </si>
  <si>
    <t>No. de análisis Físico Químicos realizados</t>
  </si>
  <si>
    <t>Evaluar la capacidad de depuración de las plantas de tratamiento de aguas negras. Así como la calidad de los vertidos que son descargadas a cuerpos receptores y al alcantarillado sanitario.</t>
  </si>
  <si>
    <t>No. de análisis  microbiológicos realizados</t>
  </si>
  <si>
    <t>Definir Programas de muestreo para cada gerencia operativa.</t>
  </si>
  <si>
    <t>RECLAMOS</t>
  </si>
  <si>
    <t>Aumentar la efectividad en la atención a las respuestas por facturación en cuanto a las demandas del servicios brindado de agua potable y alcantarillado de los usuarios a nivel nacional</t>
  </si>
  <si>
    <t>Manual aprobado</t>
  </si>
  <si>
    <t>Valor facturado devengado/ Valor facturado</t>
  </si>
  <si>
    <t>Reducir en 3.0% anual el gasto en papelería , con respecto al gastos del  año 2015. (PEI: 2.2.2.1)</t>
  </si>
  <si>
    <t>Aumentar la autosostenibilidad financiera de la Institución, a travez de adoptar las medidas de la Política de Austeridad.</t>
  </si>
  <si>
    <t>Crear en un 100% la cuentas de usuarios en un (1) día hábil.</t>
  </si>
  <si>
    <t>Una base de datos de las cuentas de usuarios actualizada que permita la emisión de facturas.</t>
  </si>
  <si>
    <t># de Cuentas actualizadas /    # de solicitudes de actualización</t>
  </si>
  <si>
    <t>Una base de datos de las cuentas de usuarios actualizada que permita una mejor gestión en la recuperación de la mora.</t>
  </si>
  <si>
    <t>Avance % del proyecto implementado</t>
  </si>
  <si>
    <t>Dar seguimiento a la elaboración del formato de Contrato por la prestación de servicios.</t>
  </si>
  <si>
    <t xml:space="preserve">Todo Nuevo Servicio deberá firmar contrato. </t>
  </si>
  <si>
    <t>Elaboración de Plan real y viable para la firma de contrato con usuarios antiguos.</t>
  </si>
  <si>
    <t># de         Capacitaciones realizadas</t>
  </si>
  <si>
    <t>Capacitar al personal de la institución para que realice con calidad y eficiencia su labor diaria de atención al cliente.  Cambiar la imagen del usuario respecto de la Institución.</t>
  </si>
  <si>
    <t>Reducir en un 3% anual, el consumo en papelería, con respecto al gasto del año 2015. (PEI No. 2.2.2.1)</t>
  </si>
  <si>
    <t>Gasto año 2016 / Gasto año 2015</t>
  </si>
  <si>
    <t>Aumento de la sostenibilidad financiera de la institución.</t>
  </si>
  <si>
    <t>Fomentar la utilización de equipos como los sistemas de escaneo y de archivos de documentos, para reducir el uso de tintas, papel y espacio físico.</t>
  </si>
  <si>
    <t>4.6.1</t>
  </si>
  <si>
    <t>4.7.1</t>
  </si>
  <si>
    <t>4.8.1</t>
  </si>
  <si>
    <t>-</t>
  </si>
  <si>
    <t>1) DIRECCION/GERENCIA/UNIDAD: DIRECCION TÉCNICA/REGIÓN METROPOLITANA</t>
  </si>
  <si>
    <t>N° de órdenes de trabajo atendidas/ No. de órdenes recibidas</t>
  </si>
  <si>
    <t>Atender el 85% de las reparaciones de tubería, fugas, derrames en medidores entre otros en dos días, de la Región Metropolitana</t>
  </si>
  <si>
    <t>N° de ordenes de trabajo atendidas en dos días/ N° de órdenes recibidas</t>
  </si>
  <si>
    <t>Atender el 75% de órdenes de trabajo de aterrado en 3 días, compactado y colocación de carpeta asfáltica con personal de la Institución</t>
  </si>
  <si>
    <t>N° de ordenes de trabajo atendidas en tres días / número de órdenes recibidas</t>
  </si>
  <si>
    <t>No. de requerimientos atendidos en dos días/ No. de requerimientos recibidos</t>
  </si>
  <si>
    <t>Proyectos ejecutados/ proyectos aprobados</t>
  </si>
  <si>
    <t>Atender el 84% en mantenimientos preventivos y correctivos en las oficinas y equipo, ampliar, mejorar y remodelar la infraestructura en 7 días del plantel El Coro de la Region Central</t>
  </si>
  <si>
    <t xml:space="preserve">Atender el 73% de las solicitudes de mantenimientos preventivos y correctivos, en un máximo de 15 días de las diferentes unidades, plantas y estaciondes de bombeo de la Region Central </t>
  </si>
  <si>
    <t>No. de servicios instalados en 20 días/ No.de solicitud nuevos servicios</t>
  </si>
  <si>
    <t>No. de medidores de nuevos servicios instalados en 3 días/ No.de solicitud nuevos servicios</t>
  </si>
  <si>
    <t>No. de servicios suspendidos en 8 días/ No. de ordenes de suspensiones</t>
  </si>
  <si>
    <t>Ejecución de órdenes de trabajo de reconexiones</t>
  </si>
  <si>
    <t xml:space="preserve">Reparar el 97% de las fugas en las cajas de medidor en 3 días hábiles, solicitadas por los clientes de la Región Metropolitana </t>
  </si>
  <si>
    <t>Levantamiento de 3 sistemas de la red de agua potable y aguas residuales en municipios del AMSS</t>
  </si>
  <si>
    <t>N° de sistemas de red de agua potable y residual trabajados</t>
  </si>
  <si>
    <t>Verificación el 95% de los casos de Agua no Facturada en el AMSS</t>
  </si>
  <si>
    <t>Nº de casos verificados/ N° de requerimientos</t>
  </si>
  <si>
    <t>Renovar en un 2% la red de distribución de agua potable de la región metropolitana en el año 2016. (PEI: 3.2.2.1)</t>
  </si>
  <si>
    <t>Mejorar el abastecimiento del servicio de acueducto con la renovacin de las tuberías de la red de distribución de la Región Central</t>
  </si>
  <si>
    <t>Reducción del 10% de quejas y denuncias por fugas, aterrado y compactado a diciembre del 2016, con respecto al año anterior. (PEI: 3.4.1.1)</t>
  </si>
  <si>
    <t>Mejorar la imagen de la Institución y reducir las denuncias por fugas, aterrado y compactado, de la Región Central.</t>
  </si>
  <si>
    <t>Reducir los niveles de contaminación en las zonas donde existe descarga libre de los efluentes de acometidas de aguas negras</t>
  </si>
  <si>
    <t>Instalar el 95% medidores a nivel AMSS según solicitud en un tiempo de espera de 3 días.(PEI: 3.3.2.1)</t>
  </si>
  <si>
    <t>Número de medidores instalados en 3 días / Número de instalación medidores pagados</t>
  </si>
  <si>
    <t xml:space="preserve">(1) META DE RESULTADO CUANTIFICADA AÑO 2016META </t>
  </si>
  <si>
    <t xml:space="preserve">TECNICA OPERATIVA - FINANCIERA </t>
  </si>
  <si>
    <t>Mantenimiento de Redes</t>
  </si>
  <si>
    <t>Atender el 85% de las ordenes emitidas para aterrado y compactado que realizarán las brigadas de Mantenimiento de Redes en 3 días hábilies, de la Región Central.</t>
  </si>
  <si>
    <t>No. de ordenes ejecutadas en 3 días/ No. de ordenes emitidas</t>
  </si>
  <si>
    <t>Ejecutar el 100% de los proyectos bajo la modalidad de ayuda mutua aprobados de la Región Central.</t>
  </si>
  <si>
    <t>1.2.4</t>
  </si>
  <si>
    <t>Levantamiento Catastral de Redes</t>
  </si>
  <si>
    <t>Realizar el 100% de levantamiento catastral en sistemas de agua potable, aguas residuales y usuarios  de la Región Central, en 15 días hábilies.</t>
  </si>
  <si>
    <t>No. De sistemas levantados catastralmente/ No. de requerimientos</t>
  </si>
  <si>
    <t>Diseñar el 100% de distritos  de medición para el control de agua no facturada en 20 días en los sistemas de agua potable.</t>
  </si>
  <si>
    <t>No. de diseños realizados/ No. de requerimientos</t>
  </si>
  <si>
    <t>Digitalizar el 100% en sistemas de información georeferenciada (GIS) de sistemas catastrados en 15 días hábilies.</t>
  </si>
  <si>
    <t>No. De sistemas digitalizados /No. requerimientos</t>
  </si>
  <si>
    <t xml:space="preserve">Ejecutar la digitalización de usuarios y de redes de agua potable y aguas residuales en el sistema de información </t>
  </si>
  <si>
    <t>Crear las condiciones optimaspara que el personal realice sus actividades en la institución.</t>
  </si>
  <si>
    <t>No.de trabajos realizados en un máximo de 15 días / No. de trabajos solicitados</t>
  </si>
  <si>
    <t xml:space="preserve">Realizar 4 remodelaciones de la infraestructura de la Región Central </t>
  </si>
  <si>
    <t>Nº de remodelaciones</t>
  </si>
  <si>
    <t>Construcción de 3 servicos sanitarios y 1 reparacion de techo en area de logística.</t>
  </si>
  <si>
    <t>Mejorar el entorno laboral de los empleados de las areas de Logísticas, Servicios Generales y Talleres.</t>
  </si>
  <si>
    <t>Brindar apoyo logístico a 48 eventos de ignauración de proyectos de la Región Central</t>
  </si>
  <si>
    <t>Nº de eventos</t>
  </si>
  <si>
    <t>Inspecciones de campo para determinar las necesidades en realización de eventos.</t>
  </si>
  <si>
    <t>Facilitar la realizacóon de eventos a travez de apoyos brindados.</t>
  </si>
  <si>
    <t>Saneamiento</t>
  </si>
  <si>
    <t xml:space="preserve">Supervisar el 100%  las plantas mediante rutas de monitoreo </t>
  </si>
  <si>
    <t>N° de monitoreos realizados/ N° de requerimientos</t>
  </si>
  <si>
    <t>Ejecutar el 90% de mantenimientos preventivos o correctivos en las instalaciones de las plantas de tratamiento</t>
  </si>
  <si>
    <t>N° de mantenimientos ejecutados/ No de requerimientos</t>
  </si>
  <si>
    <t xml:space="preserve">Monitoreo del 100 % de la calidad del agua de las plantas de tratamiento, por medio de la toma de muestras </t>
  </si>
  <si>
    <t>No. de muestras tomadas / No. de muestras solicitadas</t>
  </si>
  <si>
    <t>Monitorear el 95% de las  industrias en  (nuevos registros y/o seguimientos) de la Región Central</t>
  </si>
  <si>
    <t>N° de industrias monitoreadas/ No de requerimientos</t>
  </si>
  <si>
    <t>Nuevos Sercicios</t>
  </si>
  <si>
    <t>Realizar el 85% en suspenciones del servicio de agua potable en 5 días en cuentas en mora de la Región Central</t>
  </si>
  <si>
    <t>No. de servicios suspendidos en 5 días / No. de ordenes de suspensiones</t>
  </si>
  <si>
    <t>Realizar el 85% en reconexiones de servicios de agua potable en 3 días, en cuentas canceladas de la Región Central</t>
  </si>
  <si>
    <t>No. de Reconexiones realizadas en 3 días/ No. de ordenes de reconexiones</t>
  </si>
  <si>
    <t>Realizar el 90% en legalizaciones en servicios de agua potable en 8 días, de la Región Central</t>
  </si>
  <si>
    <t>No. de Legalizaciones realizadas en 8 días/ No. de ordenes de legalizaciones</t>
  </si>
  <si>
    <t>Identificar los servicios que no han cumplido con la normativa de ANDA y legalizarlo (Reduciendo la cantidad de servicios que se encuentren en cararcter ilegal en base al cumplimiento de la Normativa de ANDA)</t>
  </si>
  <si>
    <t>Instalar el 95% de nuevos servicios en 8 días, de la Región Central</t>
  </si>
  <si>
    <t>No. de servicios instalados 8 días/ No.de solicitud nuevos servicios</t>
  </si>
  <si>
    <t>Producción</t>
  </si>
  <si>
    <t>No.de muestras tomadas/No.de muestras programadas</t>
  </si>
  <si>
    <t>• Verificación de daños en estación de bombeo
• Recopilación de materiales para mantenimiento
• Ejecución de trabajos en estación de bombeo</t>
  </si>
  <si>
    <t>Renovar en un 2% la red de distribución de agua potable de la Región Central en el año 2016. (PEI: 3.2.2.1)</t>
  </si>
  <si>
    <t>Identificar los sistemas agua potable en los cuales se pueden realizar sustitución de la red en los sistemas de la Región Central.</t>
  </si>
  <si>
    <t xml:space="preserve">Ejecutar las obras programadas de sustitución de la red de distribución de agua potable </t>
  </si>
  <si>
    <t>Programar y ejecutar la reparación de las redes de agua potable en las zonas donde existe mayor queja y denuncias por fugas en los sistemas de agua potable.</t>
  </si>
  <si>
    <t>Incorporar nuevas acometidas que descarguen  al sistema de tratamiento de aguas servidas.</t>
  </si>
  <si>
    <t>Instalalar en un 90% los mediodores en 4 días, de la Región Central. (PEI: 3.3.2.1)</t>
  </si>
  <si>
    <t xml:space="preserve">No. de medidores instalados en 4 días/ No.de ordenes de instalación </t>
  </si>
  <si>
    <t>Ejecutar el 100% de los poryectos bajo la modalidad de ayuda mutua aprobados de la Región Central.</t>
  </si>
  <si>
    <t>No. De sistemas levantados catastralmente en 15 días/ No. de requerimientos</t>
  </si>
  <si>
    <t>No. de diseños realizados en 20 días/ No. de requerimientos</t>
  </si>
  <si>
    <t>No. De sistemas digitalizados en 15 días /No. requerimientos</t>
  </si>
  <si>
    <t>No. de trabajos realizados en un máximo de 7 días / No. de trabajos solicitados</t>
  </si>
  <si>
    <t>No. de trabajos realizados en un máximo de 15 días / No. de trabajos solicitados</t>
  </si>
  <si>
    <t xml:space="preserve">Realizar 4 remodelaciones de la infraestructura de la Region Central </t>
  </si>
  <si>
    <t>N° de mantenimientos ejecutados/ N° de requerimientos</t>
  </si>
  <si>
    <t>N° de industrias monitoreadas/ N° de requerimientos</t>
  </si>
  <si>
    <t>No. de servicios suspendidos en 5 días/ No. de ordenes de suspensiones</t>
  </si>
  <si>
    <t>Realizar el 85% en reconexiones de servicios de agua potable en 3  días, en cuentas canceladas de la Región Central</t>
  </si>
  <si>
    <t>No. de servicios nuevos instalados en 8 días/ No.de solicitud nuevos servicios</t>
  </si>
  <si>
    <t>FORMULACIÓN DEL PLAN ANUAL OPERATIVO  (PAO) AÑO: 2016</t>
  </si>
  <si>
    <t>1) DIRECCIÓN:  TECNOLOGíAS DE INFORMACIóN</t>
  </si>
  <si>
    <t xml:space="preserve">2) PILAR/ES ESTRATEGICO/S: LEGAL Y NORMATIVA, FINANZAS, TÉCNICO OPERATIVA, RECURSOS HUMANOS </t>
  </si>
  <si>
    <t>(7) ACTIVIDADES SUSTANTIVAS
(PARA CUMPLIR LA META)</t>
  </si>
  <si>
    <t>UNIDAD DE SOPORTE TÉCNICO</t>
  </si>
  <si>
    <t>MANTENIMIENTOS</t>
  </si>
  <si>
    <t>Realizar  700  mantenimientos preventivos a equipos informáticos y sus periféricos a nivel nacional.</t>
  </si>
  <si>
    <t>Numero de mantenimientos realizados</t>
  </si>
  <si>
    <t>Realizar jornadas de mantenimientos preventivos a nivel nacional.</t>
  </si>
  <si>
    <t>Minimizar las fallas en los equipos asegurando operatividad y desempeño de los mismos.</t>
  </si>
  <si>
    <t>Realizar actualizaciones de Hardware en equipos obsoletos.</t>
  </si>
  <si>
    <t>Controlar las modificaciones que sufran los equipos.</t>
  </si>
  <si>
    <t>Realizar el 100.0% de los mantenimientos correctivos solicitados a nivel institucional.</t>
  </si>
  <si>
    <t>Número de mantenimientos realizados / Número de  mantenimientos  solicitados</t>
  </si>
  <si>
    <t>Mejorar procesos de reparaciones y proteger los recursos con los que cuenta la institución.</t>
  </si>
  <si>
    <t>Realizar  12 mantenimientos preventivos a planta telefónica a nivel institucional.</t>
  </si>
  <si>
    <t>Realizar monitoreo y revisión de estado de enlaces con el  proveedor, verificación de log, rastreo de llamadas, modificación de programación para usuario, revisión de operación  y funcionamiento, retiro, limpieza y soplado de cada uno de los componentes  y de los equipos.</t>
  </si>
  <si>
    <t>UNIDAD DE CENTRO DE DATOS Y VIRTUALIZACION</t>
  </si>
  <si>
    <t>RESPALDOS Y MANTENIMIENTOS</t>
  </si>
  <si>
    <t>Realizar el respaldo mensual  a 19 servidores.</t>
  </si>
  <si>
    <t>Numero de servidores con respaldo realizados</t>
  </si>
  <si>
    <t>Respaldo de la información de los distintos servidores (Modificaciones a un sistema, Base de Datos, Programas Fuentes y Objetos, Índices, Estructura y Contenido de Tablas).</t>
  </si>
  <si>
    <t>Mantener la información respaldada ante cualquier eventualidad.</t>
  </si>
  <si>
    <t>Realizar 170 mantenimientos preventivos a equipos de virtualización y sus periféricos a nivel nacional, 2 veces al año.</t>
  </si>
  <si>
    <t>Minimizar fallas en los equipos informáticos usados para virtualización, con el propósito de determinar las condiciones de operación de los mismos y disminuir posibles daños ocasionados por factores de falta de limpieza y atención de fallos,  asegurando operatividad y desempeño de los mismos.</t>
  </si>
  <si>
    <t>Verificar que el equipo tenga su respectivo código de inventario.</t>
  </si>
  <si>
    <t>Identificar mac address de cada uno de los equipos instalados y usuarios que lo tienen asignado.</t>
  </si>
  <si>
    <t>UNIDAD CENTRO DE IMPRESIONES Y DIGITALIZACIÓN</t>
  </si>
  <si>
    <t>IMPRESIÓN DE FORMATOS</t>
  </si>
  <si>
    <t>Realizar la Impresión mensual de  784,000 registros de Facturas.</t>
  </si>
  <si>
    <t>Número de Registros Generados</t>
  </si>
  <si>
    <t>Impresión de archivo de factura.</t>
  </si>
  <si>
    <t>Agilizar el flujo de efectivo de la institución a través de la impresión y despacho oportuno de la factura para su aviso y darle así mas tiempo al usuario para que cancele.</t>
  </si>
  <si>
    <t>Ordenamiento de archivos de factura.</t>
  </si>
  <si>
    <t>Despacho de las facturas a las diferentes regiones.</t>
  </si>
  <si>
    <t>Realizar la Impresión mensual de  20,500  archivos de Andalect.</t>
  </si>
  <si>
    <t>Número de Archivos Generados</t>
  </si>
  <si>
    <t>Impresión archivo de lectura.</t>
  </si>
  <si>
    <t>Brindar a las regiones los suministros necesarios para la lectura oportuna de los medidores y se generen los archivos para su impresión .</t>
  </si>
  <si>
    <t>Despacho de andalect a las diferentes regiones.</t>
  </si>
  <si>
    <t>UNIDAD DESARROLLO DE SISTEMAS</t>
  </si>
  <si>
    <t>NUEVOS SISTEMAS</t>
  </si>
  <si>
    <t>Numero de sistemas  desarrollados</t>
  </si>
  <si>
    <t>Elaboración de nuevos sistemas, atendiendo a las necesidades de los usuarios  de la institución.</t>
  </si>
  <si>
    <t>Modernizar y agilizar procesos, interfaces con nuevas tecnologías.</t>
  </si>
  <si>
    <t>Centralización de información, facilitando   consolidación y manejo.</t>
  </si>
  <si>
    <t>Facilitar el control de las actividades ejecutadas por los usuarios de los sistemas.</t>
  </si>
  <si>
    <t>Atención al 80.0% de los requerimientos de actualización o expansión a módulos de sistemas existentes en un plazo no mayor a 15 días hábiles.</t>
  </si>
  <si>
    <t>Número de requerimientos atendidos/ Número de requerimientos solicitados</t>
  </si>
  <si>
    <t>Mantener contacto frecuente con la dependencia solicitante durante el proceso de actualización, con el fin de obtener  productos deseados.</t>
  </si>
  <si>
    <t>Complementar el funcionamiento de sistemas existentes, actualizando y agregando módulos que cumplan con los requerimientos de los  solicitante.</t>
  </si>
  <si>
    <t>Seguimiento diario de las solicitudes cargadas en "Mesa de Soporte".</t>
  </si>
  <si>
    <t>UNIDAD DE SERVICIOS EN LINEA</t>
  </si>
  <si>
    <t>LLAMADAS EN 915</t>
  </si>
  <si>
    <t>Recepción de llamadas de clientes a través del 915 en un 94.0% de efectividad.</t>
  </si>
  <si>
    <t>Número de llamadas atendidas / número de llamadas entrantes</t>
  </si>
  <si>
    <t>Adecuar los horarios para brindar mas cobertura de recepción.</t>
  </si>
  <si>
    <t>Mantener una buena imagen Institucional por medio del trabajo de recepción de llamadas que los clientes hacen a través del 915 de la Unidad de Servicios en Línea.</t>
  </si>
  <si>
    <t>UNIDAD DE MONITOREO DE LECTURA Y GEOREFERENCIA</t>
  </si>
  <si>
    <t>SOPORTE TELEFóNICO A LECTORES</t>
  </si>
  <si>
    <t>Establecer comunicación telefónica de asistencia en un 90.0%  con los lectores que presentan problemas con su equipo de trabajo en el Proceso de Toma de Lectura de Medidores con Handheld, ya sean estos de funcionamiento o desconexiones; en el monitoreo de los equipos Handheld distribuidos en distintos puntos geográficos del país, en base a los recursos disponibles y a la programación de lectura emitida por cada región de la Gerencia Comercial.</t>
  </si>
  <si>
    <t>Llamadas realizadas / llamadas requeridas</t>
  </si>
  <si>
    <t xml:space="preserve">Verificación de los equipos Handheld en ruta en el Portal Electrónico Institucional de Monitoreo (andamaps.gob.sv), según la programación diaria de lectura, estableciendo comunicación telefónica con los lectores con desconexión (estado fuera de línea). </t>
  </si>
  <si>
    <t>Apoyar la Iniciativa Institucional de Modernizar el Método de Toma Lectura de los Medidores, posibilitando una mayor transparencia en el cobro del suministro de agua potable, detectando en mayor grado conexiones ilícitas no reportadas, servicios directos y generando un insumo mas preciso del estado de las acometidas a nivel nacional.</t>
  </si>
  <si>
    <t xml:space="preserve">Elaboración de Informes de Monitoreo de Lectura de equipos Handheld por Región e Informe de Finalización Diaria de Monitoreo por Región. </t>
  </si>
  <si>
    <t>Brindar Soporte Telefónico a los lectores en ruta que presentan dificultad o falla en su equipo en el Proceso de Toma de Lectura con  equipo Handheld.</t>
  </si>
  <si>
    <t>DIRECCIÓN DE TECNOLOGÍAS DE INFORMACIÓN</t>
  </si>
  <si>
    <t xml:space="preserve">GESTIÓN ESTRATÉGICA </t>
  </si>
  <si>
    <r>
      <t>Campaña publicitaria por medio de factura,web,intranet para promover la aprobación de la Ley General de agua y la gestión integral del recurso hídrico (6 meses de mensajes publicitarios en la factura y espacio permanente en la web).</t>
    </r>
    <r>
      <rPr>
        <b/>
        <sz val="8"/>
        <rFont val="Calibri"/>
        <family val="2"/>
        <scheme val="minor"/>
      </rPr>
      <t xml:space="preserve"> (No. PEI: 1.2.1)</t>
    </r>
  </si>
  <si>
    <t>Número de mensajes publicitarios publicados/ Número de mensajes publicitarios recibidos.</t>
  </si>
  <si>
    <t>Publicación de insumos provistos y aprobados por Dirección Ejecutiva.</t>
  </si>
  <si>
    <t>Concientizar al usuario y empleados de ANDA sobre la importancia de la aprobación de la Ley General de Agua y la gestión integral del recurso hídrico.</t>
  </si>
  <si>
    <r>
      <t xml:space="preserve">Reducir en 5.0% anual el gasto en viáticos y horas extras con respecto al año 2015. </t>
    </r>
    <r>
      <rPr>
        <b/>
        <sz val="8"/>
        <rFont val="Calibri"/>
        <family val="2"/>
        <scheme val="minor"/>
      </rPr>
      <t>(No. PEI: 2.2.2.1)</t>
    </r>
  </si>
  <si>
    <t>Gasto 2016/Gasto 2015</t>
  </si>
  <si>
    <t>Planificación adecuada de rutas de mantenimiento preventivo, minimizando visitas a agencias en donde aplique el pago de viáticos.</t>
  </si>
  <si>
    <t>Reorientar  los recursos económicos a otras actividades de la institución que lo requieran.</t>
  </si>
  <si>
    <r>
      <t>Reducir en 5.0% anual el consumo de combustible con respecto al año 2015.</t>
    </r>
    <r>
      <rPr>
        <b/>
        <sz val="8"/>
        <rFont val="Calibri"/>
        <family val="2"/>
        <scheme val="minor"/>
      </rPr>
      <t xml:space="preserve"> (No. PEI: 2.2.2.1)</t>
    </r>
  </si>
  <si>
    <t>Uso eficiente del personal de Call Center en horario extraordinario.</t>
  </si>
  <si>
    <t xml:space="preserve">Crear una cultura de ahorro y uso responsable de los recursos. </t>
  </si>
  <si>
    <r>
      <t xml:space="preserve">Reducir en 5.0% anual el gasto en papelería y consumibles  con respecto al promedio de gastos de los dos últimos años. </t>
    </r>
    <r>
      <rPr>
        <b/>
        <sz val="8"/>
        <rFont val="Calibri"/>
        <family val="2"/>
        <scheme val="minor"/>
      </rPr>
      <t>(No. PEI: 2.2.2.1)</t>
    </r>
  </si>
  <si>
    <t>Gasto 2016/((Gasto 2015 + Gasto 2014)/2)</t>
  </si>
  <si>
    <r>
      <t xml:space="preserve">Modernización del sistema operacional (equipo, infraestructura física, comunicaciones e informático) </t>
    </r>
    <r>
      <rPr>
        <b/>
        <sz val="8"/>
        <rFont val="Calibri"/>
        <family val="2"/>
        <scheme val="minor"/>
      </rPr>
      <t>(No. PEI: 3.2)</t>
    </r>
  </si>
  <si>
    <t>Porcentaje de equipos sustituido</t>
  </si>
  <si>
    <t>Diagnostico de equipos defectuosos y/o desfasados.</t>
  </si>
  <si>
    <t>Minimizar mantenimientos correctivos en equipo informático. Agilizar el trabajo de las dependencias de ANDA.</t>
  </si>
  <si>
    <t>Adquisición de equipo nuevo durante el transcurso del año 2016.</t>
  </si>
  <si>
    <r>
      <t>Publicar la información interna de acuerdo a requerimiento, por medios disponibles para todos los empleados.</t>
    </r>
    <r>
      <rPr>
        <b/>
        <sz val="8"/>
        <rFont val="Calibri"/>
        <family val="2"/>
        <scheme val="minor"/>
      </rPr>
      <t xml:space="preserve"> (No. PEI: 5.1.5.1)</t>
    </r>
  </si>
  <si>
    <t>Número de mensajes publicados/ Número de mensajes recibidos</t>
  </si>
  <si>
    <t xml:space="preserve">Publicación de información para empleados de ANDA provista por  la Subgerencia de Comunicaciones o Gerencia de Recursos Humanos. </t>
  </si>
  <si>
    <t xml:space="preserve">Conocimiento de comunicados importantes por parte de todos los empleados con acceso a herramienta tecnológica. </t>
  </si>
  <si>
    <t>DIRECCIÓN: TECNOLOGíAS DE INFORMACIóN</t>
  </si>
  <si>
    <t>UNIDAD DE SOPORTE TECNICO</t>
  </si>
  <si>
    <t>Realizar  12 mantenimientos Preventivos a Planta Telefónica a nivel institucional.</t>
  </si>
  <si>
    <t>Realizar la Impresión mensual de  784,000 registros de Facturas</t>
  </si>
  <si>
    <t>Realizar la Impresión mensual de  20,500  archivos de Andalect</t>
  </si>
  <si>
    <t>Atención al 80.0 % de los requerimientos de actualización o expansión a módulos de sistemas existentes en un plazo no mayor a 15 días hábiles.</t>
  </si>
  <si>
    <t>Número de llamadas atendidas / Número de llamadas entrantes</t>
  </si>
  <si>
    <t>UNIDAD MONITOREO DE LECTURA Y GEOREFERENCIA</t>
  </si>
  <si>
    <t>Establecer comunicación telefónica de asistencia en un 90.0% con los lectores que presentan problemas con su equipo de trabajo en el Proceso de Toma de Lectura de Medidores con Handheld, ya sean estos de funcionamiento o desconexiones; en el monitoreo de los equipos Handheld distribuidos en distintos puntos geográficos del país, en base a los recursos disponibles y a la programación de lectura emitida por cada región de la Gerencia Comercial.</t>
  </si>
  <si>
    <t>DIRECCIÓN TECNOLOGÍAS DE INFORMACIÓN</t>
  </si>
  <si>
    <r>
      <t xml:space="preserve">Campaña publicitaria por medio de factura,web,intranet para promover la aprobación de la Ley General de agua y la gestión integral del recurso hídrico (6 meses de mensajes publicitarios en la factura y espacio permanente en la web). </t>
    </r>
    <r>
      <rPr>
        <b/>
        <sz val="8"/>
        <rFont val="Calibri"/>
        <family val="2"/>
        <scheme val="minor"/>
      </rPr>
      <t>(No. PEI: 1.2.1)</t>
    </r>
  </si>
  <si>
    <r>
      <t>Reducir en 5.0% anual el gasto en viáticos y horas extras con respecto al año 2015.</t>
    </r>
    <r>
      <rPr>
        <b/>
        <sz val="8"/>
        <rFont val="Calibri"/>
        <family val="2"/>
        <scheme val="minor"/>
      </rPr>
      <t xml:space="preserve"> (No. PEI: 2.2.2.1)</t>
    </r>
  </si>
  <si>
    <r>
      <t xml:space="preserve">Reducir en 5.0% anual el consumo de combustible con respecto al año 2015. </t>
    </r>
    <r>
      <rPr>
        <b/>
        <sz val="8"/>
        <rFont val="Calibri"/>
        <family val="2"/>
        <scheme val="minor"/>
      </rPr>
      <t>(No. PEI: 2.2.2.1)</t>
    </r>
  </si>
  <si>
    <r>
      <t>Modernización del sistema operacional (equipo, infraestructura física, comunicaciones e informático)</t>
    </r>
    <r>
      <rPr>
        <b/>
        <sz val="8"/>
        <rFont val="Calibri"/>
        <family val="2"/>
        <scheme val="minor"/>
      </rPr>
      <t xml:space="preserve"> (No. PEI: 3.2)</t>
    </r>
  </si>
  <si>
    <r>
      <t xml:space="preserve">Publicar la información interna de acuerdo a requerimiento, por medios disponibles para todos los empleados. </t>
    </r>
    <r>
      <rPr>
        <b/>
        <sz val="8"/>
        <rFont val="Calibri"/>
        <family val="2"/>
        <scheme val="minor"/>
      </rPr>
      <t>(No. PEI: 5.1.5.1)</t>
    </r>
  </si>
  <si>
    <r>
      <t xml:space="preserve">1) DIRECCION/UNIDAD: </t>
    </r>
    <r>
      <rPr>
        <sz val="11"/>
        <rFont val="Britannic Bold"/>
        <family val="2"/>
      </rPr>
      <t>Dirección Ejecutiva/Gerencia de Servicios Generales y Patrimonio</t>
    </r>
  </si>
  <si>
    <r>
      <t xml:space="preserve">2) PILAR/ES ESTRATÉGICO/S: </t>
    </r>
    <r>
      <rPr>
        <sz val="10"/>
        <rFont val="Britannic Bold"/>
        <family val="2"/>
      </rPr>
      <t>Finanzas y Técnica Operativa</t>
    </r>
  </si>
  <si>
    <r>
      <t>(7)ACTIVIDADES SUSTANTIVAS                       (</t>
    </r>
    <r>
      <rPr>
        <b/>
        <sz val="10"/>
        <rFont val="Arial"/>
        <family val="2"/>
      </rPr>
      <t>PARA CUMPLIR LA META)</t>
    </r>
  </si>
  <si>
    <t>UNIDAD DE OPERACIONES DE SERVICIOS GENERALES</t>
  </si>
  <si>
    <r>
      <t>Lograr que la infraestructura de la Institución (</t>
    </r>
    <r>
      <rPr>
        <i/>
        <sz val="10"/>
        <rFont val="Arial"/>
        <family val="2"/>
      </rPr>
      <t>Planteles y Sucursales</t>
    </r>
    <r>
      <rPr>
        <sz val="10"/>
        <rFont val="Arial"/>
        <family val="2"/>
      </rPr>
      <t xml:space="preserve">) se mantengan en optimas condiciones, a través de la coordinación y supervisión de los trabajos requeridos, en las áreas de: </t>
    </r>
    <r>
      <rPr>
        <i/>
        <sz val="10"/>
        <rFont val="Arial"/>
        <family val="2"/>
      </rPr>
      <t>Electricidad, Fontanería, Carpintería, Albañilería, Obra de Banco, Entrega de Agua Embotellada y Servicios Varios</t>
    </r>
    <r>
      <rPr>
        <sz val="10"/>
        <rFont val="Arial"/>
        <family val="2"/>
      </rPr>
      <t>.</t>
    </r>
  </si>
  <si>
    <t>No. de requerimientos atendidos/No. de requerimientos solicitados</t>
  </si>
  <si>
    <r>
      <t xml:space="preserve">Atender en un máximo de </t>
    </r>
    <r>
      <rPr>
        <b/>
        <sz val="8"/>
        <rFont val="Arial"/>
        <family val="2"/>
      </rPr>
      <t xml:space="preserve">3 DÍAS HÁBILES </t>
    </r>
    <r>
      <rPr>
        <sz val="8"/>
        <rFont val="Arial"/>
        <family val="2"/>
      </rPr>
      <t xml:space="preserve">los requerimientos </t>
    </r>
    <r>
      <rPr>
        <b/>
        <sz val="8"/>
        <rFont val="Arial"/>
        <family val="2"/>
      </rPr>
      <t xml:space="preserve">MENORES. </t>
    </r>
  </si>
  <si>
    <t xml:space="preserve">Mejorar y/o conservar la condición de los bienes inmuebles de la Institución a través del continuo mantenimiento, ya sea éste por medio de recurso propio o privado. </t>
  </si>
  <si>
    <r>
      <t xml:space="preserve">Atender en un máximo de </t>
    </r>
    <r>
      <rPr>
        <b/>
        <sz val="8"/>
        <rFont val="Arial"/>
        <family val="2"/>
      </rPr>
      <t xml:space="preserve">10 DÍAS HABILES (2 SEMANAS) </t>
    </r>
    <r>
      <rPr>
        <sz val="8"/>
        <rFont val="Arial"/>
        <family val="2"/>
      </rPr>
      <t xml:space="preserve">los requerimientos </t>
    </r>
    <r>
      <rPr>
        <b/>
        <sz val="8"/>
        <rFont val="Arial"/>
        <family val="2"/>
      </rPr>
      <t>MAYORES.</t>
    </r>
  </si>
  <si>
    <r>
      <t>Gestionar que el mobiliario y equipo (</t>
    </r>
    <r>
      <rPr>
        <i/>
        <sz val="10"/>
        <rFont val="Arial"/>
        <family val="2"/>
      </rPr>
      <t>Aires Acondicionados, Plantas Eléctricas, Cisterna, Fotocopiadoras y Ascensor</t>
    </r>
    <r>
      <rPr>
        <sz val="10"/>
        <rFont val="Arial"/>
        <family val="2"/>
      </rPr>
      <t xml:space="preserve">) de la Institución se conserve en buenas condiciones, a través de la coordinación y supervisión de los servicios contratados, sean éstos preventivos y/o correctivos. </t>
    </r>
  </si>
  <si>
    <r>
      <t xml:space="preserve">Atender en un máximo de </t>
    </r>
    <r>
      <rPr>
        <b/>
        <sz val="8"/>
        <rFont val="Arial"/>
        <family val="2"/>
      </rPr>
      <t xml:space="preserve">1 DÍA HABIL </t>
    </r>
    <r>
      <rPr>
        <sz val="8"/>
        <rFont val="Arial"/>
        <family val="2"/>
      </rPr>
      <t xml:space="preserve">los requerimientos </t>
    </r>
    <r>
      <rPr>
        <b/>
        <sz val="8"/>
        <rFont val="Arial"/>
        <family val="2"/>
      </rPr>
      <t>MENORES. (Mantenimientos Preventivos).</t>
    </r>
  </si>
  <si>
    <t>Conservar en buenas condiciones los equipos de la Institución, mediante un control efectivo de mantenimientos preventivos y correctivos, a fin de disminuir los costos y prolongar la vida útil de los mismos. Propiciando un ambiente laboral adecuado.</t>
  </si>
  <si>
    <t>SERVICIOS GENERALES</t>
  </si>
  <si>
    <r>
      <t xml:space="preserve">Atender en un máximo de </t>
    </r>
    <r>
      <rPr>
        <b/>
        <sz val="8"/>
        <rFont val="Arial"/>
        <family val="2"/>
      </rPr>
      <t xml:space="preserve">3 DÍAS HABILES </t>
    </r>
    <r>
      <rPr>
        <sz val="8"/>
        <rFont val="Arial"/>
        <family val="2"/>
      </rPr>
      <t xml:space="preserve">los requerimientos </t>
    </r>
    <r>
      <rPr>
        <b/>
        <sz val="8"/>
        <rFont val="Arial"/>
        <family val="2"/>
      </rPr>
      <t>MAYORES. (Mantenimientos Correctivos)-</t>
    </r>
  </si>
  <si>
    <r>
      <t>Adquirir y Proveer los Servicios Básicos Necesarios que Ayuden a Mantener un Ambiente Laboral Estable y Adecuado en cada una de las Instalaciones de la Institución. (</t>
    </r>
    <r>
      <rPr>
        <i/>
        <sz val="10"/>
        <rFont val="Arial"/>
        <family val="2"/>
      </rPr>
      <t xml:space="preserve">Recolección de Desechos Sólidos, Fumigación, Herramientas y/o Repuestos, Artículos de Limpieza, Artículos de Oficina, Periódicos, Café y Azúcar, etc.). </t>
    </r>
  </si>
  <si>
    <t>No. de Adquisición de Suministros y Servicios.</t>
  </si>
  <si>
    <t>Gestionar las contrataciones de todos aquellos servicios y suministros necesarios para el buen desarrollo de las actividades tanto administrativas como operativas de la Institución. Así como mantener un ambiente laboral adecuado.</t>
  </si>
  <si>
    <t>Suministrar los bienes y servicios necesarios para la mayor eficiencia en las actividades a desarrollar por parte del personal tanto administrativo como operativo, contribuyendo al buen funcionamiento de la Institución.</t>
  </si>
  <si>
    <t xml:space="preserve">Crear y fortalecer el área de intendencia quien será la responsable de coordinar y administrar tanto los servicios inherentes a su función como del recurso humano asignado para el desarrollo de dichas actividades.  </t>
  </si>
  <si>
    <t xml:space="preserve">Controlar y administrar los recursos adquiridos a través de los procesos de compra, tales como: Artículos de Oficina, Artículos de Limpieza, Productos Alimenticios como el café, azúcar y la distribución del agua embotellada </t>
  </si>
  <si>
    <t>Coordinar al personal de ordenanzas y mensajería para una mayor eficientización del recurso</t>
  </si>
  <si>
    <t>TRANSPORTE</t>
  </si>
  <si>
    <t>Gestionar la adquisición y el cambio de llantas y baterías para la flota vehicular Institucional.</t>
  </si>
  <si>
    <t>No. de cambios realizados/No. de cambios solicitados</t>
  </si>
  <si>
    <r>
      <t xml:space="preserve">Para poder efectuar el cambio de baterías se tendrá como condición que éstas hayan cumplido </t>
    </r>
    <r>
      <rPr>
        <b/>
        <sz val="8"/>
        <rFont val="Arial"/>
        <family val="2"/>
      </rPr>
      <t>18 MESES</t>
    </r>
    <r>
      <rPr>
        <sz val="8"/>
        <rFont val="Arial"/>
        <family val="2"/>
      </rPr>
      <t xml:space="preserve"> de uso.</t>
    </r>
  </si>
  <si>
    <t>Conservación de la flota vehicular Institucional, a través de una buena gestión de mantenimientos y adquisición de sus componentes.</t>
  </si>
  <si>
    <r>
      <t xml:space="preserve">Para poder efectuar el cambio de llantas se tendrá como condición que éstas tengan como </t>
    </r>
    <r>
      <rPr>
        <b/>
        <sz val="8"/>
        <rFont val="Arial"/>
        <family val="2"/>
      </rPr>
      <t>MÍNIMO 3/32" DE GRABADO</t>
    </r>
  </si>
  <si>
    <t xml:space="preserve">Efectuar el 100.0% de mantenimientos correctivos requeridos por la flota vehicular de los Planteles de San Salvador a través de recurso propio (Taller Institucional) o privado (Taller Contratado). </t>
  </si>
  <si>
    <t>No. de mantenimientos realizados/No. de mantenimientos solicitados</t>
  </si>
  <si>
    <t>Lograr la máxima eficiencia posible de la flota vehicular, a través del mantenimiento correctivo oportuno y adecuado. Resultando así un 85% como mínimo en su operatividad anual.</t>
  </si>
  <si>
    <t>UNIDAD DE ADMINISTRACIÓN DE SERVICIOS GENERALES</t>
  </si>
  <si>
    <t>Proveer el  apoyo logístico a través del servicio de transporte a fin de atender oportunamente las necesidades de las unidades operativas y administrativas de la Institución.</t>
  </si>
  <si>
    <t xml:space="preserve">No. de requerimientos atendidos y calificados/No. de requerimientos solicitados </t>
  </si>
  <si>
    <r>
      <t xml:space="preserve">Cada mes se efectuará una </t>
    </r>
    <r>
      <rPr>
        <b/>
        <sz val="8"/>
        <rFont val="Arial"/>
        <family val="2"/>
      </rPr>
      <t>EVALUACIÓN</t>
    </r>
    <r>
      <rPr>
        <sz val="8"/>
        <rFont val="Arial"/>
        <family val="2"/>
      </rPr>
      <t xml:space="preserve"> a través de la mesa de soporte, por parte de los usuarios a fin de medir tanto las virtudes como carencias del servicio brindado. Teniendo como </t>
    </r>
    <r>
      <rPr>
        <b/>
        <sz val="8"/>
        <rFont val="Arial"/>
        <family val="2"/>
      </rPr>
      <t>MINIMO ACEPTABLE</t>
    </r>
    <r>
      <rPr>
        <sz val="8"/>
        <rFont val="Arial"/>
        <family val="2"/>
      </rPr>
      <t xml:space="preserve"> la calificación de </t>
    </r>
    <r>
      <rPr>
        <b/>
        <sz val="8"/>
        <rFont val="Arial"/>
        <family val="2"/>
      </rPr>
      <t>BUENO.</t>
    </r>
  </si>
  <si>
    <t>Atender los requerimientos de apoyo logístico emitidos por cada una de las Unidades de la Institución en los tiempos programados y de manera oportuna, con el objeto de optimizar la operatividad.</t>
  </si>
  <si>
    <t>UNIDAD DE PATRIMONIO</t>
  </si>
  <si>
    <t>DEPARTAMENTO DE ACTIVOS FIJOS INSTITUCIONALES</t>
  </si>
  <si>
    <t>PATRIMONIO</t>
  </si>
  <si>
    <t>Mantener los saldos con el departamento de contabilidad con un máximo del diferencial de 0.05% del saldo total de los activos institucionales, sobre las variaciones ya existentes.</t>
  </si>
  <si>
    <r>
      <t xml:space="preserve">                         </t>
    </r>
    <r>
      <rPr>
        <sz val="9"/>
        <rFont val="Arial"/>
        <family val="2"/>
      </rPr>
      <t>Donde SA: saldo de activos; SC: saldo contable</t>
    </r>
  </si>
  <si>
    <t>Movimientos físicos registrados en tiempo real.                                                                                                                                               Conciliación mensual con el Departamento Contable, (Cotejo de cargos y Abonos del periodo)</t>
  </si>
  <si>
    <t>Fortalecimiento del control sobre los bienes que forman parte de los activos institucionales.</t>
  </si>
  <si>
    <t>Gestionar el 80.0% de los reclamos de indemnizaciones por los siniestros aplicables a cada una de las pólizas de seguros de ANDA.</t>
  </si>
  <si>
    <t>No. de reclamos gestionados/No. de reclamos recibidos</t>
  </si>
  <si>
    <t xml:space="preserve">Recibir denuncia de hallazgo                    
Revisar la documentación que cumpla con los parámetros para el reclamo    
Elaboración de reclamo ante la aseguradora                                                  
Dar seguimiento al mismo                                
Obtener resolución
</t>
  </si>
  <si>
    <t>Obtener la resolución ya sea en resarcimiento económico o en bienes de lo reclamado o lo que de acuerdo a la póliza respectiva sea aplicable.</t>
  </si>
  <si>
    <t>DEPARTAMENTO DE ALMACENES INSTITUCIONALES</t>
  </si>
  <si>
    <t>Mantener los saldos con el departamento de contabilidad con un máximo del diferencial de 0.05% del saldo total de existencias institucionales.</t>
  </si>
  <si>
    <r>
      <t xml:space="preserve">                                                                                                                                                                                        </t>
    </r>
    <r>
      <rPr>
        <sz val="9"/>
        <rFont val="Arial"/>
        <family val="2"/>
      </rPr>
      <t>Donde SA: saldo de activos; SC: saldo contable</t>
    </r>
  </si>
  <si>
    <t>Movimientos físicos registrados en tiempo real. Seguimiento al uso del vale en los almacenes.                                                    Conciliación semanal con el departamento contable, enviando los movimientos para afectar las cuentas ordenadas por día, numero de movimiento, numero de almacén y código contable</t>
  </si>
  <si>
    <t>Fortalecimiento del control sobre los bienes que forman parte de las existencias institucionales.</t>
  </si>
  <si>
    <t xml:space="preserve">Reducción de un 5.0% el saldo inicial vrs el saldo final de las existencias institucionales. </t>
  </si>
  <si>
    <t>Analizar los procesos de compra por medio del análisis de consumo, evitando comprar materiales que tienen existencias suficientes para el periodo 2016. Dar acceso a todo el personal de anda a consultar las existencias institucionales.</t>
  </si>
  <si>
    <t xml:space="preserve">Optimización del recurso de la institución en compras realizadas.    </t>
  </si>
  <si>
    <r>
      <t xml:space="preserve">                                                                                                                                                                                                                                                                                                                                                                                      </t>
    </r>
    <r>
      <rPr>
        <sz val="7"/>
        <rFont val="Arial"/>
        <family val="2"/>
      </rPr>
      <t>S.I.P. = Saldo Inicial del Periodo 
S.F.P. =Saldo Final del Periodo</t>
    </r>
    <r>
      <rPr>
        <sz val="8"/>
        <rFont val="Arial"/>
        <family val="2"/>
      </rPr>
      <t xml:space="preserve">
</t>
    </r>
  </si>
  <si>
    <t>Mantener un índice máximo del 2.5% del saldo de existencias institucionales en concepto de obsoletos e inservibles.</t>
  </si>
  <si>
    <t>Evitar compras de materiales obsoletos. Reportar para proceso de subasta los materiales obsoletos de la institución para su descargo reportar para el proceso de disposición final los materiales inservibles de la institución para su descargo</t>
  </si>
  <si>
    <t>Mejorar el control de los materiales en los locales de almacenes. Concentrar en menos locales los materiales en buen estado. Mejorar el resguardo de materiales mejorando así el desperdicio por mal manejo.</t>
  </si>
  <si>
    <r>
      <t xml:space="preserve">Reducir en un 5.0% anual el gasto de papelería y consumibles con respecto a los gastos efectuados en el año 2015. </t>
    </r>
    <r>
      <rPr>
        <b/>
        <sz val="9"/>
        <rFont val="Arial"/>
        <family val="2"/>
      </rPr>
      <t>(No. de PEI 2.2.2.1)</t>
    </r>
  </si>
  <si>
    <t>Ejercer un control a través de la supervisión de entregas semanales y verificación de las necesidades reales de cada dependencia.</t>
  </si>
  <si>
    <t>Promover el cumplimiento de la
política de ahorro y austeridad.</t>
  </si>
  <si>
    <r>
      <t xml:space="preserve">Reducir en un 5.0% anual el gasto en viáticos y horas extras con respecto a los gastos efectuados en el año 2015. </t>
    </r>
    <r>
      <rPr>
        <b/>
        <sz val="9"/>
        <rFont val="Arial"/>
        <family val="2"/>
      </rPr>
      <t>(No. de PEI 2.2.2.1)</t>
    </r>
  </si>
  <si>
    <t>Ejercer controles que promuevan la racionalización de los gastos, derivando así en un ahorro de los recursos asignados.</t>
  </si>
  <si>
    <r>
      <t xml:space="preserve">Sustituir el 5% del equipo obsoleto mediante la reposición, según lo presupuestado. </t>
    </r>
    <r>
      <rPr>
        <b/>
        <sz val="10"/>
        <rFont val="Arial"/>
        <family val="2"/>
      </rPr>
      <t>(No. de PEI 2.4.1)</t>
    </r>
  </si>
  <si>
    <t>% de equipo sustituido</t>
  </si>
  <si>
    <t>Ejecutar el presupuesto acorde al equipo a sustituir.</t>
  </si>
  <si>
    <t>Contar con una flota de transporte mas confiable y con un plan de mantenimiento bien definido que maximice su eficiencia.</t>
  </si>
  <si>
    <r>
      <t xml:space="preserve">Renovación de la Flota Vehicular Liviana Institucional en un 5.0% anual. </t>
    </r>
    <r>
      <rPr>
        <b/>
        <sz val="9"/>
        <rFont val="Arial"/>
        <family val="2"/>
      </rPr>
      <t>(No. de PEI 3.2.3.1)</t>
    </r>
  </si>
  <si>
    <t>% de Renovación de Flota Liviana</t>
  </si>
  <si>
    <t>Inversión anual para la adquisición de equipos nuevos de acuerdo a lo presupuestado.</t>
  </si>
  <si>
    <r>
      <t xml:space="preserve">Renovación de la Flota Vehicular Pesada Institucional en un 3.0% anual. </t>
    </r>
    <r>
      <rPr>
        <b/>
        <sz val="9"/>
        <rFont val="Arial"/>
        <family val="2"/>
      </rPr>
      <t>(No. de PEI 3.2.3.1)</t>
    </r>
  </si>
  <si>
    <t>% de Renovación de Flota Pesada</t>
  </si>
  <si>
    <r>
      <t xml:space="preserve">Renovación de la Maquinaria Pesada Institucional en un 2.0% anual. </t>
    </r>
    <r>
      <rPr>
        <b/>
        <sz val="9"/>
        <rFont val="Arial"/>
        <family val="2"/>
      </rPr>
      <t>(No. de PEI 3.2.3.1)</t>
    </r>
  </si>
  <si>
    <t>% de Renovación de Maquinaria</t>
  </si>
  <si>
    <r>
      <t xml:space="preserve">Elaborar y ejecutar un plan de mantenimiento preventivo para la flota vehicular de la ANDA a nivel nacional a través del personal técnico-operativo de la Institución. </t>
    </r>
    <r>
      <rPr>
        <b/>
        <sz val="9"/>
        <rFont val="Arial"/>
        <family val="2"/>
      </rPr>
      <t>(No. de PEI 3.2.3.2)</t>
    </r>
  </si>
  <si>
    <t>No. de mantenimientos realizados</t>
  </si>
  <si>
    <r>
      <t xml:space="preserve">Ejercer un control </t>
    </r>
    <r>
      <rPr>
        <b/>
        <sz val="8"/>
        <rFont val="Arial"/>
        <family val="2"/>
      </rPr>
      <t>(SISTEMATIZADO)</t>
    </r>
    <r>
      <rPr>
        <sz val="8"/>
        <rFont val="Arial"/>
        <family val="2"/>
      </rPr>
      <t xml:space="preserve"> de los mantenimientos tanto de 5000 como de 10000 kms. efectuados, llevando un registro por cada vehículo.</t>
    </r>
  </si>
  <si>
    <t>4.7.2</t>
  </si>
  <si>
    <r>
      <t xml:space="preserve">Realizar las acciones preventivas necesarias a través de un monitoreo </t>
    </r>
    <r>
      <rPr>
        <b/>
        <sz val="8"/>
        <rFont val="Arial"/>
        <family val="2"/>
      </rPr>
      <t>(SISTEMATIZADO)</t>
    </r>
    <r>
      <rPr>
        <sz val="8"/>
        <rFont val="Arial"/>
        <family val="2"/>
      </rPr>
      <t xml:space="preserve"> constante y oportuno, a fin de evitar correcciones de magnitud considerable. </t>
    </r>
    <r>
      <rPr>
        <b/>
        <sz val="8"/>
        <rFont val="Arial"/>
        <family val="2"/>
      </rPr>
      <t>(MINIMO 30 MTTOS. MENSUALES)</t>
    </r>
  </si>
  <si>
    <r>
      <t xml:space="preserve">Mejorar constantemente el mantenimiento preventivo y correctivo de la flota de transporte en un 10.0% anual. </t>
    </r>
    <r>
      <rPr>
        <b/>
        <sz val="9"/>
        <rFont val="Arial"/>
        <family val="2"/>
      </rPr>
      <t>(No. de PEI 3.2.3.3)</t>
    </r>
  </si>
  <si>
    <t>Gasto mantenimiento correctivo/Gasto mantenimiento preventivo</t>
  </si>
  <si>
    <t>Implementación de taller Institucional.</t>
  </si>
  <si>
    <r>
      <t>Controlar la Asignación y Consumo de Combustible de la Flota Vehicular Institucional (5.0% menos respecto a 2015).</t>
    </r>
    <r>
      <rPr>
        <b/>
        <sz val="9"/>
        <rFont val="Arial"/>
        <family val="2"/>
      </rPr>
      <t xml:space="preserve"> (No. de PEI 2.2.2.1)</t>
    </r>
  </si>
  <si>
    <t>No. de Vales Consumidos</t>
  </si>
  <si>
    <t>4.9.1</t>
  </si>
  <si>
    <r>
      <t xml:space="preserve">Llevar un control en la asignación y consumo del combustible estableciendo un techo máximo de </t>
    </r>
    <r>
      <rPr>
        <b/>
        <sz val="9"/>
        <rFont val="Arial"/>
        <family val="2"/>
      </rPr>
      <t xml:space="preserve">8,000 VALES </t>
    </r>
    <r>
      <rPr>
        <sz val="9"/>
        <rFont val="Arial"/>
        <family val="2"/>
      </rPr>
      <t xml:space="preserve">mensuales </t>
    </r>
    <r>
      <rPr>
        <b/>
        <sz val="9"/>
        <rFont val="Arial"/>
        <family val="2"/>
      </rPr>
      <t>(96,000 anuales)</t>
    </r>
    <r>
      <rPr>
        <sz val="9"/>
        <rFont val="Arial"/>
        <family val="2"/>
      </rPr>
      <t>, fomentando así la optimización del recurso.</t>
    </r>
  </si>
  <si>
    <r>
      <t xml:space="preserve">Implementación de un sistema informático de control, seguimiento y disposición final de los activos fijos. </t>
    </r>
    <r>
      <rPr>
        <b/>
        <sz val="9"/>
        <rFont val="Arial"/>
        <family val="2"/>
      </rPr>
      <t>(No. de PEI 2.4.2.1)</t>
    </r>
  </si>
  <si>
    <t>Sistema implementado</t>
  </si>
  <si>
    <t>4.10.1</t>
  </si>
  <si>
    <t>Coordinación con la Dirección de Tecnologías de Información para la implementación del sistema.</t>
  </si>
  <si>
    <t>Obtener un mejor control de las adiciones, bajas y transferencias de bienes de uso de la Institución.</t>
  </si>
  <si>
    <r>
      <t xml:space="preserve">Realizar al menos una subasta anual para depuración de inventario obsoleto. </t>
    </r>
    <r>
      <rPr>
        <b/>
        <sz val="9"/>
        <rFont val="Arial"/>
        <family val="2"/>
      </rPr>
      <t>(No. de PEI 2.4.2.2)</t>
    </r>
  </si>
  <si>
    <t>Subasta realizada</t>
  </si>
  <si>
    <t>4.11.1</t>
  </si>
  <si>
    <t>Identificar bienes obsoletos e inservibles ubicados en bodegas patrimoniales y Almacenes. Elaborar listados de bienes a subastar. Realizar la gestión de ratificación para la Subasta ante la Dirección General de Presupuesto. Gestionar su disposición final por venta en subasta pública no judicial</t>
  </si>
  <si>
    <t>Tener un auxiliar de activos saneado sin bienes que no prestan ningún servicio a la institución, obtener ingresos por la venta, disminuir pago de póliza de seguro por los mismos, disminuir horas hombre en el cuido de ellos, evitar incursión a las instalaciones de la delincuencia para la sustracción de bienes.</t>
  </si>
  <si>
    <r>
      <t xml:space="preserve">Realizar el 25.0% del proceso de Revalúo de Inmuebles. </t>
    </r>
    <r>
      <rPr>
        <b/>
        <sz val="9"/>
        <rFont val="Arial"/>
        <family val="2"/>
      </rPr>
      <t>(No. de PEI 2.5.2.1)</t>
    </r>
  </si>
  <si>
    <t>Donde RC= Revalúo Contabilizado y RPC= Revalúo Pendiente de Contabilizar</t>
  </si>
  <si>
    <t>4.12.1</t>
  </si>
  <si>
    <t xml:space="preserve">Realizar la revisión por cada caso de los inmuebles pendientes de contabilizar el revalúo.
Dar tratamiento por separado según sea la deficiencia                                            
Remitir al Departamento de Contabilidad los que sean superados       
Realizar las gestiones técnicas, legales y financieras para superar las deficiencias                     
Llegar al registro total del revalúo
</t>
  </si>
  <si>
    <t>Contabilizar el 100% del revalúo y así poder tener una valor real actual de los bienes de la institución.</t>
  </si>
  <si>
    <r>
      <t xml:space="preserve">DIRECCION/UNIDAD: </t>
    </r>
    <r>
      <rPr>
        <i/>
        <sz val="11"/>
        <rFont val="Britannic Bold"/>
        <family val="2"/>
      </rPr>
      <t>Dirección Ejecutiva/ Gerencia de Servicios Generales y Patrimonio.</t>
    </r>
  </si>
  <si>
    <t>Lograr que la infraestructura de la Institución (Planteles y Sucursales) se mantengan en optimas condiciones, a través de la coordinación y supervisión de los trabajos requeridos, en las áreas de: Electricidad, Fontanería, Carpintería, Albañilería, Obra de Banco, Entrega de Agua Embotellada y Servicios Varios.</t>
  </si>
  <si>
    <r>
      <t xml:space="preserve">Requerimientos menores atendidos en un plazo máximo de </t>
    </r>
    <r>
      <rPr>
        <b/>
        <sz val="10"/>
        <rFont val="Arial"/>
        <family val="2"/>
      </rPr>
      <t>3 días hábiles.</t>
    </r>
  </si>
  <si>
    <t>No. de requerimientos atendidos en 3 días/No. de requerimientos solicitados</t>
  </si>
  <si>
    <r>
      <t xml:space="preserve">Requerimientos mayores atendidos en un plazo máximo de </t>
    </r>
    <r>
      <rPr>
        <b/>
        <sz val="10"/>
        <rFont val="Arial"/>
        <family val="2"/>
      </rPr>
      <t>10 días hábiles.</t>
    </r>
  </si>
  <si>
    <t>No. de requerimientos atendidos en 10 días/No. de requerimientos solicitados</t>
  </si>
  <si>
    <t xml:space="preserve">Gestionar que el mobiliario y equipo (Aires Acondicionados, Plantas Eléctricas, Cisterna, Fotocopiadoras y Ascensor) de la Institución se conserve en buenas condiciones, a través de la coordinación y supervisión de los servicios contratados, sean éstos preventivos y/o correctivos. </t>
  </si>
  <si>
    <r>
      <t xml:space="preserve">Mantenimientos Preventivos atendidos en un plazo máximo de </t>
    </r>
    <r>
      <rPr>
        <b/>
        <sz val="10"/>
        <rFont val="Arial"/>
        <family val="2"/>
      </rPr>
      <t>1 día hábil.</t>
    </r>
  </si>
  <si>
    <t>No. de requerimientos atendidos en 1 día/No. de requerimientos solicitados</t>
  </si>
  <si>
    <r>
      <t xml:space="preserve">Mantenimientos Correctivos atendidos en un plazo máximo de </t>
    </r>
    <r>
      <rPr>
        <b/>
        <sz val="10"/>
        <rFont val="Arial"/>
        <family val="2"/>
      </rPr>
      <t>3 días hábiles.</t>
    </r>
  </si>
  <si>
    <t xml:space="preserve">Adquirir y Proveer los Servicios Básicos Necesarios que Ayuden a Mantener un Ambiente Laboral Estable y Adecuado en cada una de las Instalaciones de la Institución. (Recolección de Desechos Sólidos, Fumigación, Herramientas y/o Repuestos, Artículos de Limpieza, Artículos de Oficina, Periódicos, Café y Azúcar, etc.). </t>
  </si>
  <si>
    <t>Crear y fortalecer el área de intendencia quien será la responsable de coordinar y administrar tanto los servicios inherentes a su función como del recurso humano asignado para el desarrollo de dichas actividades.</t>
  </si>
  <si>
    <t xml:space="preserve">                                         Donde SA: saldo de activos; SC: saldo contable                             </t>
  </si>
  <si>
    <t>Donde SA: saldo de activos; SC: saldo contable</t>
  </si>
  <si>
    <t xml:space="preserve">                                                                                                                                                                                                                                                                                                                                                             S.I.P. = Saldo Inicial del Periodo 
S.F.P. =Saldo Final del Periodo
</t>
  </si>
  <si>
    <r>
      <t>Renovación de la Flota Vehicular Liviana Institucional en un 5.0% anual.</t>
    </r>
    <r>
      <rPr>
        <b/>
        <sz val="9"/>
        <rFont val="Arial"/>
        <family val="2"/>
      </rPr>
      <t xml:space="preserve"> (No. de PEI 3.2.3.1)</t>
    </r>
  </si>
  <si>
    <r>
      <t>Renovación de la Flota Vehicular Pesada Institucional en un 3.0% anual.</t>
    </r>
    <r>
      <rPr>
        <b/>
        <sz val="9"/>
        <rFont val="Arial"/>
        <family val="2"/>
      </rPr>
      <t xml:space="preserve"> (No. de PEI 3.2.3.1)</t>
    </r>
  </si>
  <si>
    <r>
      <t>Renovación de la Maquinaria Pesada Institucional en un 2.0% anual.</t>
    </r>
    <r>
      <rPr>
        <b/>
        <sz val="9"/>
        <rFont val="Arial"/>
        <family val="2"/>
      </rPr>
      <t xml:space="preserve"> (No. de PEI 3.2.3.1)</t>
    </r>
  </si>
  <si>
    <r>
      <t>Elaborar y ejecutar un plan de mantenimiento preventivo para la flota vehicular de la ANDA a nivel nacional a través del personal técnico-operativo de la Institución.</t>
    </r>
    <r>
      <rPr>
        <b/>
        <sz val="10"/>
        <rFont val="Arial"/>
        <family val="2"/>
      </rPr>
      <t xml:space="preserve"> (No. de PEI 3.2.3.2)</t>
    </r>
  </si>
  <si>
    <r>
      <t xml:space="preserve">Mejorar constantemente el mantenimiento preventivo y correctivo de la flota de transporte en un 10.0% anual. </t>
    </r>
    <r>
      <rPr>
        <b/>
        <sz val="10"/>
        <rFont val="Arial"/>
        <family val="2"/>
      </rPr>
      <t>(No. de PEI 3.2.3.3)</t>
    </r>
  </si>
  <si>
    <r>
      <t xml:space="preserve">Controlar la Asignación y Consumo de Combustible de la Flota Vehicular Institucional (5% menos respecto a 2015). </t>
    </r>
    <r>
      <rPr>
        <b/>
        <sz val="9"/>
        <rFont val="Arial"/>
        <family val="2"/>
      </rPr>
      <t>(No. de PEI 2.2.2.1)</t>
    </r>
  </si>
  <si>
    <t>Sistema Implementado</t>
  </si>
  <si>
    <r>
      <t xml:space="preserve">Realizar al menos una subasta anual para depuración de inventario obsoleto. </t>
    </r>
    <r>
      <rPr>
        <b/>
        <sz val="10"/>
        <rFont val="Arial"/>
        <family val="2"/>
      </rPr>
      <t>(No. de PEI 2.4.2.2)</t>
    </r>
  </si>
  <si>
    <r>
      <t xml:space="preserve">Realizar el 25.0% del proceso de Revalúo de Inmuebles. </t>
    </r>
    <r>
      <rPr>
        <b/>
        <sz val="10"/>
        <rFont val="Arial"/>
        <family val="2"/>
      </rPr>
      <t>(No. de PEI 2.5.2.1)</t>
    </r>
  </si>
  <si>
    <t>DIRECCION TECNICA, GERENCIA DE MANTENIMIENTO ELECTROMECANICO.</t>
  </si>
  <si>
    <t>TECNICA OPERATIVA.</t>
  </si>
  <si>
    <t>AREA BASICA DE GESTION</t>
  </si>
  <si>
    <t>META DE RESULTADO CUANTIFICADA AÑO 2016</t>
  </si>
  <si>
    <t>INDICADOR</t>
  </si>
  <si>
    <r>
      <t>ACTIVIDADES SUSTANTIVAS
(</t>
    </r>
    <r>
      <rPr>
        <b/>
        <sz val="10"/>
        <rFont val="Arial"/>
        <family val="2"/>
      </rPr>
      <t>PARA CUMPLIR LA META)</t>
    </r>
  </si>
  <si>
    <t>IMPACTOS ESPERADOS</t>
  </si>
  <si>
    <t xml:space="preserve">Mantenimientos Preventivos Y/O Correctivos. </t>
  </si>
  <si>
    <t xml:space="preserve"> Formular un plan preventivo para el 2017.</t>
  </si>
  <si>
    <t xml:space="preserve">Elaboración de plan de mantenimiento preventivo 2017. </t>
  </si>
  <si>
    <t xml:space="preserve">Organizar un plan de mantenimiento preventivo de las diferentes planta de bombeo y re-bombeo a nivel nacional e identificar los diferentes tipos de mantenimientos, tanto con son de tipo A, B y C; lo que implican los mismos, el tipo en que se programaran y  el tiempo que se tomara para ejecutarlos.  </t>
  </si>
  <si>
    <t xml:space="preserve">Reducir los costo del mantenimiento correctivo implementado un plan de mantenimiento preventivo </t>
  </si>
  <si>
    <t>Formulación de plan anual 2016, de compras de equipos, materiales y repuestos electromecánicos.</t>
  </si>
  <si>
    <t>Elaborar plan 2016 de compras, para los insumos electromecánicos.</t>
  </si>
  <si>
    <t>realizar las compras de equipo, materiales y repuesto electrónicos.</t>
  </si>
  <si>
    <t>Garantizar los insumos necesarios para realizar los trabajos de mantenimiento correctivo a nivel nacional.</t>
  </si>
  <si>
    <t>Ejecutar en un 70% los mantenimientos correctivos a equipos de bombeo y re-bombeo a nivel nacional.</t>
  </si>
  <si>
    <t>Evaluación y reparación del tipo de falla en el equipo de bombeo y re-bombeo.</t>
  </si>
  <si>
    <t xml:space="preserve">Mantener los caudales de agua potable, hacia la red de distribución en cantidades económicamente rentables y de buena calidad. </t>
  </si>
  <si>
    <t>Supervisión de ejecución de contrato con empresa privada, para el mantenimiento de líneas primarias.</t>
  </si>
  <si>
    <t>Mantener continuidad en la distribución de la energía eléctrica que abastecen a las diferentes plantas de bombeo y re-bombeo.</t>
  </si>
  <si>
    <t xml:space="preserve">Supervisión del personal, para el mantenimiento de líneas primarias y secundarias. </t>
  </si>
  <si>
    <t>Realizar trabajos de mantenimiento correctivo en un 65%, a subestaciones eléctricas a nivel nacional.</t>
  </si>
  <si>
    <t>Evaluación y reparación del tipo de falla en las sub-estaciones Eléctricas de las pantas de bombeo y re-bombeo.</t>
  </si>
  <si>
    <t>Mantener la continuidad  en la operación de los equipos de los equipos de por el abastecimiento de la energía eléctrica entregada por la subestaciones en cada planta de bombeo y re-bombeo.</t>
  </si>
  <si>
    <t>Realizar la corrección de factor de potencia en un 70% de todas los equipos que lo necesiten a nivel nacional.</t>
  </si>
  <si>
    <t xml:space="preserve">Realizar la corrección de factor de potencia en el periodo de gracia que impone la distribuidora. </t>
  </si>
  <si>
    <t>1.61.</t>
  </si>
  <si>
    <t>Gestionar un informe mensual de las plantas de bombeo y re-bombeo, por parte de la Unidad de Diseños Electromecánicos y Eficiencia Energética, en el cual reporte un factor menor al 90%.</t>
  </si>
  <si>
    <t>Reducir o eliminar las multas impuestas a la institución por parte de la empresa que suministra el servicio de electricidad, por el bajo factor de potencia en las plantas de bombeo y re-bombeo.</t>
  </si>
  <si>
    <t xml:space="preserve">META MENSUAL      </t>
  </si>
  <si>
    <t>PRESUPUESTO ESTIMADO 
(en dólares)</t>
  </si>
  <si>
    <t>Ejecutar en un 70% los mantenimientos correctivos a equipos de bombeo a nivel nacional</t>
  </si>
  <si>
    <t>1) DIRECCION/GERENCIA/UNIDAD: Subdireccion de Ingenieria y proyectos/ Unidad de Diseño y Formulacion de proyectos</t>
  </si>
  <si>
    <t>2) PILAR/ES ESTRATEGICO/S:  2.1) Tecnica Operativa, 2.2) Finanzas.</t>
  </si>
  <si>
    <t>Revicion de perfiles de proyectos</t>
  </si>
  <si>
    <t>Revisar el 100% de  perfiles de proyectos a ser ejecutados,en base a requerimientos en 10 dias habiles, verificando que cumplan con la normativa vigente.</t>
  </si>
  <si>
    <t>100 % de perfil revisado</t>
  </si>
  <si>
    <t>Recibir Documentación Técnica del perfil a revisar</t>
  </si>
  <si>
    <t>Agilizar la aprobacion de los perfiles de los proyectos a ser ejecutados, verificando que cumplan con la normativa, vigente, garantizando asi la pronta ejecucion de los proyectos.</t>
  </si>
  <si>
    <t xml:space="preserve">Revisar, modificar, perfil </t>
  </si>
  <si>
    <t>Remitir, perfil con modificaciones</t>
  </si>
  <si>
    <t>Elaboracion de Diseňos de proyectos</t>
  </si>
  <si>
    <t>Elaboración del 100%  de diseňos finales de proyectos, requeridos</t>
  </si>
  <si>
    <t>100 % de carpeta eleborada</t>
  </si>
  <si>
    <t>Recabar Información de Mapas Catastrales, Monografías, Estudios Hidrogeológicos, Aforos.</t>
  </si>
  <si>
    <t>contar con carpetas tecnicas listas para ser ejecutadas y asi porder resolver las necesidades de la poblacion</t>
  </si>
  <si>
    <t>Análisis de componentes del sistema, propuestas de solucion, diseňos, planos constructivos</t>
  </si>
  <si>
    <t>Programación, especificaciones</t>
  </si>
  <si>
    <t>Levantamientos Topograficos para formulacion de proyectos</t>
  </si>
  <si>
    <t>Elaboracion del 100% de Levantamientos Topográficos para  Diseño de proyectos, solicitados</t>
  </si>
  <si>
    <t>100 % de levavtamientos realizados</t>
  </si>
  <si>
    <t>Recibir el requerimiento de medición topográfica para diseňo de proyecto</t>
  </si>
  <si>
    <t>contar con los planos necesarios para poder iniciar el proceso de elaboracion de la carpeta tecnica</t>
  </si>
  <si>
    <t>Cuadrilla Topográfica realiza la medición de Campo.</t>
  </si>
  <si>
    <t>Elaboración de carpeta tecnica con todo su contenido</t>
  </si>
  <si>
    <t>Opiniones Tecnicas</t>
  </si>
  <si>
    <t>Elaboración del 100% de opiniones técnicas, solicitadas</t>
  </si>
  <si>
    <t>100 % de opiniones realizadas</t>
  </si>
  <si>
    <t>Recibir Documentación Técnica elaboradas por Profesionales externos o dependencias de la ANDA</t>
  </si>
  <si>
    <t>Dar apoyo técnico a la Gerencias Regionales para garantizar que las obras a ser construidas cuenten con los parámetros necesarios de calidad técnica y optimización en el uso de recursos financieros.</t>
  </si>
  <si>
    <t>Revisión de documentos técnicos</t>
  </si>
  <si>
    <t>Elaboración de informe conteniendo las valoraciones técnicas, recomendaciones de aspectos a mejorar en el diseño o validando el diseño.</t>
  </si>
  <si>
    <t>Administracion  o supervicion de la ejecucion de proyectos</t>
  </si>
  <si>
    <t>Administracion o supervicion de la ejecucion de 100% de proyectos, requeridos</t>
  </si>
  <si>
    <t>100 % de proyectos administrados o supervisados</t>
  </si>
  <si>
    <t>Recibir Documentación Técnica del proyecto a administrar o supervisar</t>
  </si>
  <si>
    <t>Brindar apoyo  técnico a las unidades ejecutoras de proyectos, para garantizar que las obras a ser construidas cuenten con los parámetros necesarios de calidad técnica y optimización en el uso de recursos financieros.</t>
  </si>
  <si>
    <t>otorgar orden de inicio</t>
  </si>
  <si>
    <t>Elaboración de informes mensuales, revicion y aprobacion de estimaciones, recepcion, liquidacion</t>
  </si>
  <si>
    <t>Levantamientos Topograficos para legalizacion de inmuebles</t>
  </si>
  <si>
    <t>Elaboracion del 100 % de Levantamientos Topográficos y descripciones técnicas de inmuebles para su legalización, solicitados</t>
  </si>
  <si>
    <t>Recibir el requerimiento de medición topográfica y descripción Técnica de terrenos a legalizar a favor de la ANDA</t>
  </si>
  <si>
    <t>contar con los planos necesarios para poder iniciar el proceso de Legalizacion de inmuebles</t>
  </si>
  <si>
    <t>Elaboración de dibujo georeferenciado y descripcion tecnica</t>
  </si>
  <si>
    <t>2.3 Cobertura y Calidad del Servicio.</t>
  </si>
  <si>
    <t>Elaboracion de perfil de proyecto</t>
  </si>
  <si>
    <t>Elaborar perfil de proyecto de rehabilitacion del sistema Zona Norte</t>
  </si>
  <si>
    <t>Perfil revisado</t>
  </si>
  <si>
    <t>DIRECCION/GERENCIA/UNIDAD: Unidad de Diseño y Formulacion de Proyectos.</t>
  </si>
  <si>
    <t>2.1 Tecnica operativa.</t>
  </si>
  <si>
    <t>2.2 Finanzas</t>
  </si>
  <si>
    <r>
      <t xml:space="preserve">Reclamos resueltos a tiempo </t>
    </r>
    <r>
      <rPr>
        <sz val="10"/>
        <rFont val="Arial"/>
        <family val="2"/>
      </rPr>
      <t xml:space="preserve">                 Reclamos recibido en agencia</t>
    </r>
  </si>
  <si>
    <t>Capacitación al personal de ventanillas, analistas de consumos y de reclamos</t>
  </si>
  <si>
    <r>
      <t xml:space="preserve">Reclamos resueltos a tiempo </t>
    </r>
    <r>
      <rPr>
        <sz val="10"/>
        <rFont val="Arial"/>
        <family val="2"/>
      </rPr>
      <t xml:space="preserve">                 Reclamos recibido en defensoria</t>
    </r>
  </si>
  <si>
    <t>Reuniones periódicas con el area legal con el fin de definir criterios con los diferentes motivos de reclamos.</t>
  </si>
  <si>
    <t xml:space="preserve">Ingresos registrados 2016 /                ingresos proyectados 2016  </t>
  </si>
  <si>
    <t>Realizar 7,102 muestras para análisis mínimos.</t>
  </si>
  <si>
    <t xml:space="preserve">- Recepción de muestras diarias.   </t>
  </si>
  <si>
    <t xml:space="preserve">Realizar 1,505 muestras para análisis normales. </t>
  </si>
  <si>
    <t>No de muestras normales realizadas</t>
  </si>
  <si>
    <t>- Análisis de Muestras</t>
  </si>
  <si>
    <t>Realizar 452 muestras para análisis completos.</t>
  </si>
  <si>
    <t>Capacitación del personal</t>
  </si>
  <si>
    <t>Contar con una red de Laboratorios de Control de Calidad acreditados a nivel nacional, como una herramienta importante, para garantizar la calidad del agua a la población.</t>
  </si>
  <si>
    <t>Implementar 28 Procedimientos del sistema de gestión de calidad en los laboratorios regionales.</t>
  </si>
  <si>
    <t>Seguimiento por parte de la coordinación de gestión de calidad y coordinación técnica</t>
  </si>
  <si>
    <t>Realizar 475 análisis físico químicos para evaluar las aguas residuales de tipo especial y ordinarias.</t>
  </si>
  <si>
    <t>Realizar 237 análisis microbiológicos para evaluar las aguas residuales de tipo especial y ordinarias.</t>
  </si>
  <si>
    <t xml:space="preserve">- Análisis de Muestras, </t>
  </si>
  <si>
    <t xml:space="preserve"> # de mantenimientos preventivos realizados / # de mantenimientos preventivos programados</t>
  </si>
  <si>
    <t>Programar la ejecución del contrato de mantenimiento preventivo de líneas eléctricas primarias y secundarias a nivel nacional.</t>
  </si>
  <si>
    <t xml:space="preserve"> % de avance pactado en el contrato.</t>
  </si>
  <si>
    <t>% de avance pactado en el contrato.</t>
  </si>
  <si>
    <t>2) PILAR/ES ESTRATEGICO/S:  Finanzas, Técnico-operativo, Cobertura y calidad del servicio</t>
  </si>
  <si>
    <t>Atender eficazmente la demanda actual de la población usuaria y en consecuencia extender la cobertura hacia otras comunidades carentes de los servicios básicos que presta la ANDA.</t>
  </si>
  <si>
    <t xml:space="preserve">Instalar 12 medidores de alto consumo  en sistemas de la región. </t>
  </si>
  <si>
    <t>Garantizar la disponibilidad de unidades a instalar, previendo el número de sitios donde serán destinados, cerciorándose de las características técnicas propias de cada acometida o árbol de descarga a fin de asegurar el objetivo.</t>
  </si>
  <si>
    <t>Velar que los pozos en explotación conserven sus cuotas de producción mediante la ejecución de limpiezas de un total de 12 pozos en el año.</t>
  </si>
  <si>
    <t>Atender el 70% de las solicitudes de abastecimiento de agua potable a través de camiones cisterna autorizadas, en un tiempo máximo de 8 horas.</t>
  </si>
  <si>
    <t>Número de solicitudes atendidas en 8 horas / número de solicitudes recibidas.</t>
  </si>
  <si>
    <t>Realizar 12 cambios y/o instalación de nuevos hidrantes en puntos estratégicos de la red de distribución de la Región Occidental</t>
  </si>
  <si>
    <t>Atender en un plazo máximo de cinco (5) días, el 75% de las ordenes de trabajo  ingresadas al sistema regional por reparación en redes de acueducto.</t>
  </si>
  <si>
    <t>Número de solicitudes atendidas en 5 días  / número de solicitudes recibidas.</t>
  </si>
  <si>
    <t xml:space="preserve">Sustituir 1200 metros lineales de tubería en diferentes puntos de la red de acueducto regional. </t>
  </si>
  <si>
    <t>Metros lineales sustituidos.</t>
  </si>
  <si>
    <t>Atender en un plazo máximo de 2 semanas hábiles,  el 25%  de las ordenes de trabajo  ingresadas al sistema regional por  trabajos de aterrado y compactado en la vía publica.</t>
  </si>
  <si>
    <t>Número de solicitudes atendidas en 2 semanas  / número de solicitudes recibidas.</t>
  </si>
  <si>
    <t xml:space="preserve">Contribuir a la reducción de quejas,  descontento social y prevenir posibles daños a la propiedad privada.     </t>
  </si>
  <si>
    <t>Efectuar inspección de descarga y otros componentes del sistema de alcantarillado de la industria objeto de monitoreo y preparación de informe de novedades para su posterior notificación.</t>
  </si>
  <si>
    <t>Dar seguimiento a fin de que se cumplan las observaciones y/o recomendaciones hechas por ANDA a las empresas, velando con rigor aquellos casos de incumplimiento reiterado.</t>
  </si>
  <si>
    <t>Atender en un plazo máximo de cinco (5) días, el 75% de las ordenes de trabajo  ingresadas al sistema regional por reparación en redes de alcantarillado.</t>
  </si>
  <si>
    <t xml:space="preserve">Sustituir 500 metros lineales de tubería de distinto diámetro en diferentes puntos de la red de evacuación regional.  </t>
  </si>
  <si>
    <t>Instalar el 75%  de los nuevos servicios de Acueducto y/o Alcantarillado solicitados, en un tiempo máximo de espera no  mayor a 30 días hábiles.</t>
  </si>
  <si>
    <t>Número de solicitudes atendidas en 30 días máximo/ número de solicitudes recibidas.</t>
  </si>
  <si>
    <t>Instalar el 60% de los medidores domiciliares requeridos,  en un tiempo máximo de espera no mayor a 30 días  hábiles.</t>
  </si>
  <si>
    <t>Suspender el 80%  de servicios en mora  según solicitud de inspección, en un tiempo máximo de espera no mayor a 5 días hábiles.</t>
  </si>
  <si>
    <t>Realizar la re conexión del 80%  de los servicios suspendidos según solicitud, en un tiempo máximo de espera no mayor a 5 días hábiles.</t>
  </si>
  <si>
    <t>Número re conexiones realizadas en 5 días máximo / número de re conexiones solicitadas</t>
  </si>
  <si>
    <t>Legalizar el 75% de los servicios de agua potable y/o alcantarillado según solicitud, en un tiempo máximo de espera no mayor a 5 días hábiles.</t>
  </si>
  <si>
    <t>Número de legalizaciones realizadas en 5 días máximo / número de legalizaciones solicitadas.</t>
  </si>
  <si>
    <t>Ejecutar el 100% de los proyectos de agua potable y aguas negras, aprobados bajo la modalidad de ayuda mutua.</t>
  </si>
  <si>
    <t>Monitoreo de los resultados alcanzados.</t>
  </si>
  <si>
    <t>Levantamiento topográfico general de 60 km.</t>
  </si>
  <si>
    <t>Ejecución de 12 levantamientos topográficos de inmuebles.</t>
  </si>
  <si>
    <t>Levantamiento topográfico de 35 km de redes de agua potable y alcantarillado sanitario.</t>
  </si>
  <si>
    <t>Disminuir en un 3% el gasto en papelería y artículos de consumo  respecto del gasto reportado el  año 2015. (PEI: 2.2.2.1)</t>
  </si>
  <si>
    <t>Reducir los gastos en papelería y consumibles con respecto al gasto de estos en los últimos años.</t>
  </si>
  <si>
    <t>Coadyuvar a la iniciativa de austeridad Institucional.</t>
  </si>
  <si>
    <t>Renovar en un 2% la red de distribución regional durante el ejercicio  2016. (PEI: 3.2.2.1)</t>
  </si>
  <si>
    <t>Identificar los sistemas de agua potable que por su condición de uso y deterioro,  presentan daños frecuentes  sustituyéndolos en forma segmentaria hasta su renovación total.</t>
  </si>
  <si>
    <t>Reducir en alguna medida el índice de perdidas en red y potencializar el servicio prestado a la población usuaria .</t>
  </si>
  <si>
    <t xml:space="preserve">Programar la intervención del sistema  </t>
  </si>
  <si>
    <t>Ejecutar las obras programadas y monitorear resultados.</t>
  </si>
  <si>
    <t>Identificar e individualizar los focos de mayor demanda por fugas en redes y sistemas de la región.</t>
  </si>
  <si>
    <t>Reducir el índice de quejas por fugas aterrados y compactado</t>
  </si>
  <si>
    <t>Programar y ejecutar la reparación que el caso particular exija.</t>
  </si>
  <si>
    <t>Instalar 12 medidores de alto consumo  en sistemas de la Región Occidental.</t>
  </si>
  <si>
    <t>Atender el 70% de las solicitudes de abastecimiento de agua potable a través de camiones cisterna autorizadas, en un tiempo de 8 horas.</t>
  </si>
  <si>
    <t xml:space="preserve">Sustituir 1,200 metros lineales de tubería en los principales sistemas de agua potable de la región occidental.  </t>
  </si>
  <si>
    <t>Atender en un plazo máximo de 2 semanas hábiles,  el 15%  de las ordenes de trabajo  ingresadas al sistema regional por  trabajos de aterrado y compactado en la vía publica.</t>
  </si>
  <si>
    <t>Número de solicitudes atendidas en 5 días  / número de solicitudes recibidas en el mismo periodo.</t>
  </si>
  <si>
    <t>Sustituir 500 metros lineales de tubería de distinto diámetro en diferentes puntos de la red de evacuación regional.</t>
  </si>
  <si>
    <t>Levantamientos topográficos de 12 inmuebles.</t>
  </si>
  <si>
    <t>Levantamientos topográficos de inmuebles</t>
  </si>
  <si>
    <t>Disminuir en un 2% el gasto en papelería y artículos de consumo  respecto del gasto reportado el  año 2015. (PEI: 2.2.2.1)</t>
  </si>
  <si>
    <t>Unidad renovada / Unidad  proyectada</t>
  </si>
  <si>
    <r>
      <t>Elaboración del 100% de Carpetas T</t>
    </r>
    <r>
      <rPr>
        <sz val="11"/>
        <rFont val="Calibri"/>
        <family val="2"/>
      </rPr>
      <t>é</t>
    </r>
    <r>
      <rPr>
        <sz val="11"/>
        <rFont val="Arial"/>
        <family val="2"/>
      </rPr>
      <t>cnicas o Perfiles Para Comunidades en 120 días.</t>
    </r>
  </si>
  <si>
    <t>Elaboración del 100% de Carpetas Técnicas o Perfiles Para Comunidades en 120 días.</t>
  </si>
  <si>
    <t>25 sistemas rurales recibiendo asistencia técnica especializada, mediante la aplicación del Modelo de atención institucional</t>
  </si>
  <si>
    <r>
      <t xml:space="preserve">Cerrar el ciclo de 8 Gestiones de Cooperación Financiera No Reembolsable ante Organismos de Cooperación Nacionales e Internacionales </t>
    </r>
    <r>
      <rPr>
        <b/>
        <sz val="10"/>
        <color rgb="FF17375E"/>
        <rFont val="Arial"/>
        <family val="2"/>
      </rPr>
      <t>1/</t>
    </r>
    <r>
      <rPr>
        <sz val="10"/>
        <color rgb="FF17375E"/>
        <rFont val="Arial"/>
        <family val="2"/>
      </rPr>
      <t xml:space="preserve"> en relación con los objetivos, necesidades y requerimientos institucionales</t>
    </r>
    <r>
      <rPr>
        <sz val="10"/>
        <color rgb="FFFF0000"/>
        <rFont val="Arial"/>
        <family val="2"/>
      </rPr>
      <t>.</t>
    </r>
    <r>
      <rPr>
        <b/>
        <sz val="10"/>
        <color rgb="FFFF0000"/>
        <rFont val="Arial"/>
        <family val="2"/>
      </rPr>
      <t xml:space="preserve"> (No PEI 6.1.1.1).  Logrando al menos  respuesta al estado de la solicitudes presentadas y avance de la gestión de los proyectos a Dic 2016.</t>
    </r>
  </si>
  <si>
    <t xml:space="preserve">Desarrollar 9  sistemas informáticos que son de uso diario de informática, así como de las diferentes áreas de la institución. Conforme a lo solicitado. </t>
  </si>
  <si>
    <t>8.1. Sistema de control de viáticos (Tesorería)</t>
  </si>
  <si>
    <t>Porcentaje de Avance</t>
  </si>
  <si>
    <t>Análisis, diseño, programación e implementación de la solución.</t>
  </si>
  <si>
    <t>Manejo mas efectivo y transparente del presupuesto destinado para el pago de viáticos de la institución.</t>
  </si>
  <si>
    <t>8.2. Sistema de registro y administración de acciones de personal (RRHH)</t>
  </si>
  <si>
    <t>8.2.1</t>
  </si>
  <si>
    <t>Entrega sistematizada de acciones de personal para ahorro de papel y registro directo al expediente de RRHH de cada empleado.</t>
  </si>
  <si>
    <t>8.3. Sistema de pago a proveedores para la despensa familiar (Unidad de Despensas)</t>
  </si>
  <si>
    <t>8.3.1</t>
  </si>
  <si>
    <t>Pago a proveedores controlada, transparente y según los tiempos establecidos según parámetros definidos por la administración.</t>
  </si>
  <si>
    <t>8.4. Sistema de analisis de consumo acorde al nuevo instructivo de facturación (Gerencia Comercial)</t>
  </si>
  <si>
    <t>8.4.1</t>
  </si>
  <si>
    <t>Analisis, diseño, programación e implementación de la solución.</t>
  </si>
  <si>
    <t>Ahorro de papel, centralización de la información para toma de decisiones, validaciones para evitar errores de consumos mal asignados, mejora de los tiempos de respuesta, minimizar reclamos.</t>
  </si>
  <si>
    <t>8.5. Migración de los módulos de calculo de tarifa y emisión de factura del Sistema de Información Comercial a plataforma .net, bases de datos SQL Server. (Gerencia Comercial)</t>
  </si>
  <si>
    <t>8.5.1</t>
  </si>
  <si>
    <t>Comunicación directa entre los sistemas actuales de atención al cliente, caja, reportes comerciales y emisión de facturas, minimizando y optimizando procedimientos.</t>
  </si>
  <si>
    <t>8.6. Sistema de seguimiento de los procesos de licitación y contratación de la UACI</t>
  </si>
  <si>
    <t>8.6.1</t>
  </si>
  <si>
    <t>Seguimiento en intranet de los procesos de licitación, registro de las etapas por las que pasa el proceso, bitácoras de comunicación, expedientes digitales a fin de minimizar tiempos de trabajo.</t>
  </si>
  <si>
    <r>
      <t xml:space="preserve">8.7. Sistema de factibilidades </t>
    </r>
    <r>
      <rPr>
        <b/>
        <sz val="8"/>
        <rFont val="Calibri"/>
        <family val="2"/>
        <scheme val="minor"/>
      </rPr>
      <t>(Actividad de arrastre 2015 / Avance del 85.0% a Diciembre 2015)</t>
    </r>
  </si>
  <si>
    <t>8.7.1</t>
  </si>
  <si>
    <t>Sistema de registro, control y seguimiento de trámites de factibilidad de servicios de ANDA para proyectos urbanísticos o construcción, aprobación de planos, apertura de proyectos.</t>
  </si>
  <si>
    <r>
      <t xml:space="preserve">8.8. Sistema de almacenes  </t>
    </r>
    <r>
      <rPr>
        <b/>
        <sz val="8"/>
        <rFont val="Calibri"/>
        <family val="2"/>
        <scheme val="minor"/>
      </rPr>
      <t>(Actividad de arrastre 2015 / Avance del 55.0% a Diciembre 2015)</t>
    </r>
  </si>
  <si>
    <t>8.8.1</t>
  </si>
  <si>
    <t xml:space="preserve">Sistema de gestión de pre-compra,  ingreso y despacho de materiales para el mejor control y administración de los almacenes institucionales. </t>
  </si>
  <si>
    <t>8.9. Migración de los módulos de concentración de ingresos provenientes de agencias, bancos, co0perativas, para su procesamientos y descargo, cuadres y notas de remesa (Gerencia Comercial)</t>
  </si>
  <si>
    <t>8.9.1</t>
  </si>
  <si>
    <t>Procesos de concentración de ingresos optimizados, emisión de informes de ingresos y contables mas eficientes.</t>
  </si>
  <si>
    <t>Promover el cumplimiento de la política de austeridad de ANDA.</t>
  </si>
  <si>
    <t>Desarrollar  9  sistemas informáticos que son de uso diario de informática, así como de las diferentes áreas de la institución. Conforme a lo solicitado.</t>
  </si>
  <si>
    <t>8.4. Sistema de análisis de consumo acorde al nuevo instructivo de facturación (Gerencia Comercial)</t>
  </si>
  <si>
    <r>
      <t xml:space="preserve">8.8. Sistema de almacenes </t>
    </r>
    <r>
      <rPr>
        <b/>
        <sz val="8"/>
        <rFont val="Calibri"/>
        <family val="2"/>
        <scheme val="minor"/>
      </rPr>
      <t xml:space="preserve">(Actividad de arrastre 2015 / Avance del 55.0% a Diciembre 2015) </t>
    </r>
  </si>
  <si>
    <t>8.9. Migración de los módulos de concentración de ingresos provenientes de agencias, bancos, cooperativas, para su procesamientos y descargo, cuadres y notas de remesa (Gerencia Comercial)</t>
  </si>
  <si>
    <r>
      <rPr>
        <sz val="10"/>
        <color rgb="FFFF0000"/>
        <rFont val="Arial"/>
        <family val="2"/>
      </rPr>
      <t>Desarrollo</t>
    </r>
    <r>
      <rPr>
        <sz val="10"/>
        <rFont val="Arial"/>
        <family val="2"/>
      </rPr>
      <t xml:space="preserve"> de 8 Gestiones de Cooperación Financiera No Reembolsable ante Organismos de Cooperación Nacionales e Internacionales 1/ en relación con los objetivos, necesidades y requerimientos institucionales. (No PEI 6.1.1.1).  </t>
    </r>
    <r>
      <rPr>
        <sz val="10"/>
        <color rgb="FFFF0000"/>
        <rFont val="Arial"/>
        <family val="2"/>
      </rPr>
      <t>Logrando al menos  respuesta al estado de la solicitudes presentadas y avance de la gestión de los proyectos a Dic 2016.</t>
    </r>
  </si>
  <si>
    <t>1) DIRECCION/GERENCIA/UNIDAD:    UNIDAD DE AUDITORIA INTERNA</t>
  </si>
  <si>
    <t>2) PILAR/ES ESTRATEGICO/S:    LEGAL Y NORMATIVO</t>
  </si>
  <si>
    <t>AUDITORIA DE GESTION Y CUMPLIMIENTO DE LEYES Y EGULACIONES</t>
  </si>
  <si>
    <t>EXAMENES TRIMESTRALES A DIFERENTES AREAS SEGÚN EVALUACION DE RIESGOS</t>
  </si>
  <si>
    <t>INFORME DE AUDITORIA</t>
  </si>
  <si>
    <t>ANALISIS DE AREAS SELECCIONADAS CON BASE  A LA EVALUACION DE RIESGOS Y CONFIANZA EN LOS CONTROLES INTERNOS</t>
  </si>
  <si>
    <t>EVALUACION EN FORMA SELECTIVA DE LA ADMINISTRACION LA ATENCION INMEDIATA A LAS DEFICIENCIAS DE CONTROL INTERNO QUE PUEDAN INCIDIR EN LA EFICIENCIA Y EFECTIVIDAD EN EL USO DE LOS RECURSOS INSTITUCIONALES.</t>
  </si>
  <si>
    <t>ELABORACIÓN TRIMESTRAL DE LA PLANEACION DE LAS AUDITORIAS A REALIZAR</t>
  </si>
  <si>
    <t>PROGRAMAS DE AUDITORIAS ELABORACIÓN DE COMUNICACIÓN DE INFORME DE OBSERVACIONES</t>
  </si>
  <si>
    <t>ELABORACION DE INFORME BORRADOR</t>
  </si>
  <si>
    <t>ELABORACIÓN DE INFORMES FINALES Y REMISION</t>
  </si>
  <si>
    <t>AUDITORIA FINANCIERA</t>
  </si>
  <si>
    <t>EXAMENES TRIMESTRALES A CUENTAS DE LOS ESTADOS FINANCIEROS SEGÚN EVALUACION DE RIESGOS</t>
  </si>
  <si>
    <t>ANALISIS DE LAS CUENTAS SELECCIONADAS</t>
  </si>
  <si>
    <t>EVALUACION DE LA DEBIDA APLICACIÓN DE LAS CUENTAS Y EL SOPORTE QUE RESPALDAN LAS MISMAS, ASI COMO, EL CUMPLIMIENTO DE LOS ASPECTOS LEGALES</t>
  </si>
  <si>
    <t>ELABORACION TRIMESTRAL DE LA PLANEACION DE LAS AUDITORIAS A REALIZAR</t>
  </si>
  <si>
    <t>PROGRAMAS DE AUDITORIAS Y COMUNICACIÓN DE RESULTADOS</t>
  </si>
  <si>
    <t>AUDITORIA DE PROYECTOS DE CONSTRUCCION</t>
  </si>
  <si>
    <t>EXAMENES TRIMESTRALES A PROCESOS CONSTRUCTIVOS SEGÚN EVALUACION DE RIESGOS</t>
  </si>
  <si>
    <t>ANALISIS DE LOS PROYECTOS SELECCIONADOS</t>
  </si>
  <si>
    <t>VERIFICACION DE LOS ASPECTOS LEGALES Y TECNICOS CONSTRUCTIVOS</t>
  </si>
  <si>
    <t>AUDITORIA DE SISTEMAS INFORMATICOS</t>
  </si>
  <si>
    <t>EXAMENES  A LOS SISTEMAS INFORMATICOS Y AREAS RELACIONADAS</t>
  </si>
  <si>
    <t>ELABORACION DE PLAN GENERAL DE LA AUDITORIA</t>
  </si>
  <si>
    <t>EVALUACION DE LA EFICIENCIA, EFECTIVIDAD Y ECONOMIA DE LA GESTION Y OPERATIVIDAD DE LAS AREAS AUDITADAS, EVALUACION DEL CUMPLIMIENTO DE METAS</t>
  </si>
  <si>
    <t>ANALISIS DE EXAMEN PRELIMINAR DEL AREA</t>
  </si>
  <si>
    <t>IDENTIFICACION DE LAS AREAS A EXAMINAR</t>
  </si>
  <si>
    <t>ELABORACION Y EJECUCION DE PROGRAMAS A LA MEDIDA</t>
  </si>
  <si>
    <t>AUDITORIA MEDIO AMBIENTALES</t>
  </si>
  <si>
    <t>EXAMENES A PROCESOS MEDIO AMBIENTALES</t>
  </si>
  <si>
    <t>EVALUACION EN FORMA SELECTIVA DE LAS AREAS VINCULADAS AL PROCESO MEDIO AMBIENTAL</t>
  </si>
  <si>
    <t xml:space="preserve">AUDITORIA A EMPRESAS DESCENTRALIZADAS                      </t>
  </si>
  <si>
    <t>EXAMENES AL CUMPLIMIENTO DEL CONTRATO CON OPERADORAS</t>
  </si>
  <si>
    <t>ELABORACION DE PLAN TRIMESTRAL DE LA AUDITORIA</t>
  </si>
  <si>
    <t>EVALUAR EL CUMPLIMIENTO DE CONTRATO POR PARTE DE LAS OPERADORAS Y CUMPLIMIENTO DE PLAN DE TRABAJO DE LA UADS</t>
  </si>
  <si>
    <t>TRABAJOS DE CONSULTORIAS</t>
  </si>
  <si>
    <t>REALIZAR LAS ACTIVIDADES PROGRAMADAS</t>
  </si>
  <si>
    <t>REPORTE DE CONSULTORIA</t>
  </si>
  <si>
    <t>REVISION DE DOCUMENTOS</t>
  </si>
  <si>
    <t>HERRAMIENTAS DE APOYO PARA LA ACTIVIDAD INSTITUCIONAL, FORTALECIMIENTO DEL SISTEMA DE CONTROL INTERNO PREVENCION DE ERRORES U OMISIONES IMPORTANTES QUE PUEDAN AFECTAR LA EFICIENCIA Y EFECTIVIDAD EN EL USO DE LOS RECURSOS INSTITUCIONALES</t>
  </si>
  <si>
    <t>ANALISIS DE PROCEDIMIENTOS</t>
  </si>
  <si>
    <t>VERIFICACIONES E INSPECCIONES FISICAS, ETC.</t>
  </si>
  <si>
    <t>COMUNICACIÓN DE RESULTADOS A LA ADMINISTRACION</t>
  </si>
  <si>
    <t>REVISION Y EVALUACION DEL SISTEMA DE CONTROL INTERNO BAJO ENFOQUE COSO</t>
  </si>
  <si>
    <t>EVALUACION DE LAS NTCIE BAJO EL ENFOQUE COSO</t>
  </si>
  <si>
    <t>INFORME DE RESULTADOS A PRESIDENCIA</t>
  </si>
  <si>
    <t>RESULTADO DE REVISION DE DOCUMENTOS</t>
  </si>
  <si>
    <t>FORTALECIMIENTO Y AGREGAR VALOR AL SISTEMA DE CONTROL INTERNO</t>
  </si>
  <si>
    <t xml:space="preserve">COMUNICACIÓN DE RESULTADOS </t>
  </si>
  <si>
    <t>REVISION Y EVALUACION DEL RIESGO OPERATIVO</t>
  </si>
  <si>
    <t>VERIFICACION DEL CUMPLIMIENTO DEL MANUAL DE VALORIZACION Y RESPUESTA AL RIESGO OPERATIVO</t>
  </si>
  <si>
    <t>REVISION DE EVIDENCIA</t>
  </si>
  <si>
    <t>CUMPLIMIENTO A LA GESTION DEL RIESGO OPERATIVO</t>
  </si>
  <si>
    <t>COMUNICACIÓN DE RESULTADOS</t>
  </si>
  <si>
    <t>DIRECCION/GERENCIA/UNIDAD:  UNIDAD DE AUDITORIA INTERNA</t>
  </si>
  <si>
    <t>AUDITORIAS DE GESTION Y CUMPLIMIENTO DE LEYES Y REGULACIONES</t>
  </si>
  <si>
    <t>AUDITORIA DE PROYECTOS CONSTRUCTIVOS</t>
  </si>
  <si>
    <t>AUDITORIA DE SISTEMAS INFORMATICOS  (Art. 250 NAISG)</t>
  </si>
  <si>
    <t>AUDITORIA MEDIO AMBIENTAL (Art. 249 NAISG)</t>
  </si>
  <si>
    <t>AUDITORIA A EMRRESAS DESCENTRALIZADAS Y UADS</t>
  </si>
  <si>
    <t xml:space="preserve">REALIZAR TRABAJOS DE CONSULTORIA </t>
  </si>
  <si>
    <t>REVISION Y EVALUACIÓN DEL SISTEMA DE CONTROL INTERNO COSO</t>
  </si>
  <si>
    <t xml:space="preserve">INFORME DE RESULTADOS </t>
  </si>
  <si>
    <t>1) DIRECCIÓN/GERENCIA/UNIDAD:</t>
  </si>
  <si>
    <t>Unidad de Acceso a la Información Pública</t>
  </si>
  <si>
    <t>2) PILAR/ES ESTRATÉGICO/S:</t>
  </si>
  <si>
    <t>Finanzas</t>
  </si>
  <si>
    <t>FORMATO Nº 1</t>
  </si>
  <si>
    <t>(3) Nº</t>
  </si>
  <si>
    <t>(4) ÁREA BÁSICA DE GESTIÓN</t>
  </si>
  <si>
    <t>Sociabilización de Ley de Acceso a la Información Pública</t>
  </si>
  <si>
    <t xml:space="preserve">Número de capacitaciones  </t>
  </si>
  <si>
    <t>Atención Ciudadana</t>
  </si>
  <si>
    <t>Número de solicitudes recibidas / número de solicitudes atendidas en el tiempo establecido por la Ley.</t>
  </si>
  <si>
    <t xml:space="preserve">Acciones de Ente Rector de la Ley de Acceso a la Información Pública </t>
  </si>
  <si>
    <t>Número de solicitudes recibidas / número de solicitudes atendidas.</t>
  </si>
  <si>
    <t xml:space="preserve">3.1.1
</t>
  </si>
  <si>
    <t xml:space="preserve">Programar agenda mensual para disponer de vehículo y poder realizar las visitas en el transcurso del año.                                                         </t>
  </si>
  <si>
    <t>Acciones en Entes del Órgano Ejecutivo</t>
  </si>
  <si>
    <t>Número de solicitudes recibidas / Número de solicitudes atendidas</t>
  </si>
  <si>
    <t>Dar Respuestas a los requerimientos realizados por el Órgano Ejecutivo o en su caso el Instituto.                                                                 Diligenciar ante la Unidad administrativa correspondiente.                                                         Contar con el apoyo para obtener la información.</t>
  </si>
  <si>
    <t>Opiniones y Asesorías</t>
  </si>
  <si>
    <t>Número de opiniones jurídicas solicitadas/ Número de opiniones jurídicas emitidas</t>
  </si>
  <si>
    <t>Brindar apoyo institucional en cuanto a la implementación de la Ley de Acceso a la Información Pública.                                                    Atender las solicitudes o asesorías solicitadas por los funcionarios o empleados públicos de la Institución.                                                                            Elaborar análisis jurídicos.</t>
  </si>
  <si>
    <t>Formulados con seguridad jurídica los actos que realiza la ANDA a través de la implementación de la Ley de Acceso a la Información Pública.</t>
  </si>
  <si>
    <t xml:space="preserve">5.2.1
5.2.2
</t>
  </si>
  <si>
    <t>Número de consultas directas solicitadas / Número de consultas directas atendidas</t>
  </si>
  <si>
    <t>Extender el conocimiento de la facultad que la Ley de Acceso a la Información Pública extiende al ciudadano en su Derecho a respuestas, a través de charlas informativas a la ciudadanía.                                                             Dar seguimiento a la petición de los ciudadanos para efectos de concluir el proceso de atención ciudadana en la Unidad de Acceso a la Información Pública.</t>
  </si>
  <si>
    <t>Cumplimiento a la obligación del artículo 22 de la Ley de Acceso a la Información Pública</t>
  </si>
  <si>
    <t>Cumplimiento a la obligación del artículo 10 de la Ley de Acceso a la Información Pública</t>
  </si>
  <si>
    <t>Número de índices actualizados</t>
  </si>
  <si>
    <t>8. 1</t>
  </si>
  <si>
    <t>Reducir gasto de papelería y productos alimenticios para persona.</t>
  </si>
  <si>
    <t>Mejorar la autosostenibilidad financiera de la institución.                       Maximizar los recursos de papelería.</t>
  </si>
  <si>
    <t>DIRECCIÓN/GERENCIA/UNIDAD:</t>
  </si>
  <si>
    <t>FORMATO Nº 2</t>
  </si>
  <si>
    <t>Nº</t>
  </si>
  <si>
    <t>1. 1</t>
  </si>
  <si>
    <t>2. 1</t>
  </si>
  <si>
    <t>3. 1</t>
  </si>
  <si>
    <t>4. 1</t>
  </si>
  <si>
    <t>5. 1</t>
  </si>
  <si>
    <t>5. 2</t>
  </si>
  <si>
    <t>5. 3</t>
  </si>
  <si>
    <t>6. 1</t>
  </si>
  <si>
    <t>7. 1</t>
  </si>
  <si>
    <t>1) DIRECCION/GERENCIA/UNIDAD: UNIDAD FINANCIERA INSTITUCIONAL</t>
  </si>
  <si>
    <t>2) PILAR/ES ESTRATEGICO/S: FINANZAS</t>
  </si>
  <si>
    <t>Departamento de Tesorería</t>
  </si>
  <si>
    <t>PROYECCION DE FLUJO DE EFECTIVO Y SU MANEJO EFICIENTE</t>
  </si>
  <si>
    <t>Elaborar Informes trimestrales sobre el comportamiento del Flujo de Efectivo.</t>
  </si>
  <si>
    <t>Elaborar  informe de los ingresos totales percibidos  Institucionalmente, para  hacer una proyección mensual  del flujo de efectivo con base a los requerimiento presentados por todas las dependencias.</t>
  </si>
  <si>
    <t>Transparencia y manejo eficiente de los recursos, reflejando la situación  financiera real de la institución, necesaria para la toma de decisiones ágil, eficiente y oportuna. Estricto control financiero sobre las disponibilidades, Ingresos y Egresos de la Institución.</t>
  </si>
  <si>
    <t>Departamento de Presupuesto</t>
  </si>
  <si>
    <t>FORMULACION DEL PRESUPUESTO INSTITUCIONAL AÑO 2017</t>
  </si>
  <si>
    <t>Elaborar el anteproyecto de Presupuesto Institucional correspondiente al ejercicio 2017</t>
  </si>
  <si>
    <t xml:space="preserve"> Anteproyecto de Presupuesto 2017 - Finalizado</t>
  </si>
  <si>
    <t>Actualizar la estructura presupuestaria y diseñar los lineamientos para la Formulación Operativa del Presupuesto para el Ejercicio 2017.</t>
  </si>
  <si>
    <t>Contar con un Instrumento Legal yTécnico aprobado por el Ministerio de Hacienda, para el uso eficiente y racional de los Recursos Financieros con el propósito de dar cumplimiento a los objetivos  Institucionales.</t>
  </si>
  <si>
    <t>Divulgar las Normas y Lineamientos Internos  para la Formulación del Presupuesto 2017, a las dependencias que participan en el proceso de Formulación del Presupuesto Institucional.</t>
  </si>
  <si>
    <t>Recepcionar y revisar los Presupuestos Operativos de las diferentes dependencias de la Institución, para revisión analisis y consolidación del presupuesto Insitucional.</t>
  </si>
  <si>
    <t>Consolidar el Anteproyecto de Presupuesto para ser analizado con el Cómite Técnico de Formulación del   Presupuesto, con la finalidad de ser sometido a la aprobacion de la Junta de Gobierno Institucional.</t>
  </si>
  <si>
    <t xml:space="preserve">Presentar el Anteproyecto de Presupuesto Institucional ante la D.G.P del Ministerio de Hacienda en la fecha establecida, para el análisis e integración al Presupuesto General del Estado. </t>
  </si>
  <si>
    <t>EJECUCION PRESUPUESTARIA INSTITUCIONAL</t>
  </si>
  <si>
    <t>Medir de forma mensual el grado de cumplimiento de la ejecución presupuestaria correspondiente al año 2016</t>
  </si>
  <si>
    <t>Informe mensual finalizado</t>
  </si>
  <si>
    <t>Comunicar a las diferentes dependencias de la institución, las asignaciones presupuestarias aprobadas para el ejercicio 2016, asi como elaborar y comunicar los criterios para la elaboracion de la correspondiente Programación de la Ejecución Presupeustaria PEP.</t>
  </si>
  <si>
    <t>Contribuir al uso eficiente de los recursos financieros y contar con un documento que proporcione información confiable y oportuna de la Gestión Presupuestaria Financiera Institucional para la toma de decisiones y la debida orientación de las asignaciones de recursos para los propósitos establecidos.</t>
  </si>
  <si>
    <t>Elaborar  en las aplicaciones informaticas SICEP y SAFI, la Programación de la Ejecución Presupuestaria (PEP), en coordinación con las diferentes unidades de la institución, conforme  a los criterios establecidos.</t>
  </si>
  <si>
    <t>Controlar la disponibilidad presupuestaria en el Sistema de Control de la Ejecución Presupuestaria  (SICEP), mediante la aprobacion de las previsiones presupuestarias para los procesos de adquisición de bienes y servicios.</t>
  </si>
  <si>
    <t>Elaborar en las aplicaciones SICEP y SAFI los Compromisos Presupuestarios derivados de las diferentes contrataciones de bienes y servicios que adquiere la institución; asi como revisar, registrar y validar las diferentes modificaciones presupuestarias; mediante los cuales movilizan los recursos disponibles en la Programación de la Ejecución Presupuestaria.</t>
  </si>
  <si>
    <t>Emitir reportes mensuales de Ejecución Presupuestaria mediante los Sistemas SAFI y SICEP.</t>
  </si>
  <si>
    <t>Departamento de Contabilidad</t>
  </si>
  <si>
    <t>AREA DE REGISTRO Y CONTROL CONTABLE</t>
  </si>
  <si>
    <t xml:space="preserve">Elaborar 56 Estados Financieros Institucionales. </t>
  </si>
  <si>
    <t>Estados Financieros, finalizados, revisados y aprobados  a Diciembre de 2016</t>
  </si>
  <si>
    <t>Jefe del Departamento de Contabilidad programa fechas de cierres contables de enero a diciembre 2016</t>
  </si>
  <si>
    <t>Contar con información de manera oportuna y cumplir las fechas de entrega de los Estados Financieros y reportes Presupuestarios ante la Dirección General de Contabilidad Gubernamental del Ministerio de Hacienda.                          Posteriormete se remitirlos a la Gerencia de la Unidad Financiera Institucional para los fines correspondientes.</t>
  </si>
  <si>
    <t>Jefe de Contabilidad comunicar fechas de cierre  a las Dependencias relacionadas de remitir documentación,  al Departamento de Contabilidad para su registro.</t>
  </si>
  <si>
    <t>Jefe del Departamento de Contabilidad coordina con el Encargado del Área de Registro y Control Contable la recepción y solicitud de la información y/o documentación contable con los Departamentos de Presupuesto, Tesorería y las demás Dependencias relacionadas con el registro contable.</t>
  </si>
  <si>
    <t>Área de Registro y Control Contable verificar que las transacciones realizadas por el Departamento de Tesorería, y la documentación recibida de las demás Dependencias responsables de remitir información para el registro contable, se encuentren completamente validadas por el Departamento de Contabilidad.</t>
  </si>
  <si>
    <t>Previo a la realización de los cierres contables mensuales y anual,  el Jefe del Departamento de Contabilidad realiza la revisión y análisis correspondiente a las cifras de los estados financieros y posteriormente realiza cada cierre.</t>
  </si>
  <si>
    <t>ANÁLISIS CONTABLE</t>
  </si>
  <si>
    <t xml:space="preserve">Elaborar a diciembre de 2016, 72 Integraciones (6 cada mes) y 24 Conciliaciones de saldos (6 cada trimestre) de las siguientes cuentas contables:                                                              1. Disponibilidades.                                 2. Anticipos de Fondos                          3. Cuentas por Cobrar                                4. Existencias (Inventarios)                         5. Activo Fijo                                    6.Cuentas por Pagar     </t>
  </si>
  <si>
    <t>Integraciones y Conciliaciones de Saldos, finalizadas y validadas a Diciembre 2016</t>
  </si>
  <si>
    <t>El Jefe del Departamento de Contabilidad comunica sobre la realización del cierre contable mensual.</t>
  </si>
  <si>
    <t>Obtener los saldos de las cuentas contables integrados y mantener conciliadas las cifras contables reflejadas en los Estados Financieros, con respecto al saldo de los registros auxiliares.</t>
  </si>
  <si>
    <t>Generar los reportes auxiliares de las Cuentas Contables a fin de preparar las integraciones y los saldos de cada cuenta a conciliar.</t>
  </si>
  <si>
    <t xml:space="preserve">Solicitar y/o remitir los saldos de cada cierre al Departamento de Patrimonio, Tesorería y Gerencia Comercial. </t>
  </si>
  <si>
    <t>Identificar las diferencias.</t>
  </si>
  <si>
    <t>Investigar las razones de las mismas y efectuar ajustes cuando apliquen.</t>
  </si>
  <si>
    <t>Gerencia Financiera</t>
  </si>
  <si>
    <t xml:space="preserve">GESTIÓN ESTRATEGICA </t>
  </si>
  <si>
    <t>Presentación Trimestral a JG del informe de ahorro del cumplimiento de la PAA.</t>
  </si>
  <si>
    <t>Informe presentado trimestralmente</t>
  </si>
  <si>
    <t>Identificación de montos presupuestados y comprometidos trimestralmente por especificos de gasto de la PAA.</t>
  </si>
  <si>
    <t>Mejorar la autosostenibilidad financiera.</t>
  </si>
  <si>
    <t>Solicitar las acciones realizadas para dar cumplimiento a la PAA por los miembros que conforman la comisión que lleva el control.</t>
  </si>
  <si>
    <t>Consolidación de la información.</t>
  </si>
  <si>
    <t xml:space="preserve">Elaboración de informe a presentar a la JG. </t>
  </si>
  <si>
    <t>Presentación a la JG para conocimiento de los ahorros obtenidos.</t>
  </si>
  <si>
    <t xml:space="preserve">Reducir en un 5% el gasto en papeleria y consumibles con respecto al promedio de gastos de los últimos dos años. </t>
  </si>
  <si>
    <t xml:space="preserve">       Gasto real 2016/ promedio de gasto de 2014-2015 = %</t>
  </si>
  <si>
    <t xml:space="preserve">Se utiliza preferentemente el correo o páginas electronicas para el envió o intercambio de documentos, así como para la difusión de publicaciones. </t>
  </si>
  <si>
    <t>Generar ahorrros que conlleven a reducir el deficit operativo actual, para alcanzar en un futuro cercano la auto sostenibilidad.</t>
  </si>
  <si>
    <t>Se ha restringido el uso de impresiones a colores.</t>
  </si>
  <si>
    <t xml:space="preserve">       Gasto real 2016 / promedio de gasto de 2014-2015 = %</t>
  </si>
  <si>
    <t>UNIDAD DE ADQUISICIONES Y CONTRATACIONES INSTITUCIONAL - UACI</t>
  </si>
  <si>
    <t>Licitaciones</t>
  </si>
  <si>
    <t>1. Recepción y revisión de la solicitud con justificación de la compra, del formulario S-1, especificaciones técnicas.
2. Adecuaciones de las bases de licitación, concurso y contrataciones directas.
3. Trámite de aprobación por parte de la Junta de Gobierno.
4. Publicar convocatoria. 
5. Dar respuestas a consultas y aclaraciones sobre las referidas bases.</t>
  </si>
  <si>
    <t>Proporcionar oportunamente todas las obras, bienes y servicios para  el adecuado funcionamiento de la institución.</t>
  </si>
  <si>
    <t>1. Realizar la recepción y apertura de ofertas.
2. Efectuar la evaluación de ofertas y elaborar el informe y acta de recomendación de la comisión evaluadora de ofertas (CEO).</t>
  </si>
  <si>
    <t>1. Obtener la aprobación del informe de evaluación y acta de recomendación por parte de la Junta de Gobierno. 
2. Notificación de resultados a los oferentes participantes.</t>
  </si>
  <si>
    <t>Libre gestión</t>
  </si>
  <si>
    <t xml:space="preserve">1. Recepción y revisión de la solicitud con la justificación de la compra, formulario S-1 y adecuación de las especificaciones técnicas y términos de referencia (cuando aplique).
2. Trámite de aprobación de la compra por parte de Junta de Gobierno.
3. Elaborar solicitud(es) de oferta. </t>
  </si>
  <si>
    <t>Agilizar los procesos de contratación a fin de satisfacer las necesidades de la institución.</t>
  </si>
  <si>
    <t>1. Recepción de ofertas.
2. Elaborar cuadro comparativo de ofertas. 
3. Recomendación de adjudicación por parte de las unidades solicitantes.</t>
  </si>
  <si>
    <t>1. Aprobación de la recomendación de adjudicación por parte de la comisión de evaluación de libre gestión.
2. Elaborar orden de compra.</t>
  </si>
  <si>
    <t>Elaborar trimestralmente informe de compras por licitaciones, concursos, contrataciones directas, libre gestión y otros, para presentarlo a Junta de Gobierno.</t>
  </si>
  <si>
    <t>Mantener informada a la Junta de Gobierno de la institución sobre las compras realizadas, así como del seguimiento de las mismas en el cumplimiento del plan anual.</t>
  </si>
  <si>
    <t>Elaborar resumen de compras institucionales por libre gestión en forma mensual y presentarlo a la Gerencia de Planificación y Desarrollo.</t>
  </si>
  <si>
    <t>Informar a la Gerencia de Planificación y Desarrollo sobre las compras realizadas, así como del seguimiento de las mismas en el cumplimiento del plan anual operativo.</t>
  </si>
  <si>
    <t>Elaborar informe de compras por licitaciones, concursos, contrataciones directas y otros, para presentarlo a la Gerencia de Planificación y Desarrollo.</t>
  </si>
  <si>
    <t>Elaborar trimestralmente un informe comparativo entre lo adjudicado y lo programado en el plan anual de compras y darlo a conocer a Junta de Gobierno.</t>
  </si>
  <si>
    <t>Contratos</t>
  </si>
  <si>
    <t>Número de contratos elaborados en 10 días hábiles / número de contratos requeridos</t>
  </si>
  <si>
    <t>Elaboración de contratos derivados de los procesos de compras regulados por la Ley de Adquisiciones y Contrataciones de la Administración Pública, tales como licitaciones y concursos públicos, contrataciones directas y libre gestión, así como de documentos que regulan la contratación con fondos externos como por ejemplo: GOES, BID, FCAS u otros.</t>
  </si>
  <si>
    <t>A) Velar que los contratos se cumplan atendiendo las disposiciones legales contratadas.
B) Darle seguimiento a los contratos, con el objetivo de permitir un buen desarrollo en las obras, bienes o servicios contratados.</t>
  </si>
  <si>
    <t>Recibir y revisar las garantías y pólizas de todo tipo y darles el respectivo seguimiento.</t>
  </si>
  <si>
    <t>1. Darle seguimiento legal a contratos vigentes, de conformidad a lo que prescribe la LACAP y su reglamento; y a los documentos que regula la contratación.
2. Solicitar procesos sancionatorios.</t>
  </si>
  <si>
    <t>Número de resoluciones elaboradas en un día hábil / número de resoluciones requeridas</t>
  </si>
  <si>
    <t>Recibir solicitudes de devolución de garantías de mantenimiento de ofertas y de ejecución de los contratos.</t>
  </si>
  <si>
    <t>Finiquitar los procesos de adquisición y contrataciones, verificar el cumplimiento de las obligaciones contractuales.</t>
  </si>
  <si>
    <t>1. Con los oferentes que no resultan adjudicatarios, se elabora resolución razonada, con acta de apertura de ofertas, acuerdo de adjudicación y copia de contratos. 
2. Con el oferente y/o contratista, se verifica que no tenga responsabilidades pendientes por subsanar. Con el informe del administrador del contrato o de la orden de compra (cuendo aplique), se elabora resolución de devolución para firma del señor presidente.</t>
  </si>
  <si>
    <t>1. Solicitud a tesorería de la devolución de garantías.
2. Se levanta el acta de devolución de las mismas.
3. Se documenta el expediente respectivo.</t>
  </si>
  <si>
    <t>1) DIRECCIÓN/UNIDAD: JUNTA DE GOBIERNO/UNIDAD DE SECRETARÍA</t>
  </si>
  <si>
    <t xml:space="preserve">2) PILAR ESTRATEGICO: FINANZAS </t>
  </si>
  <si>
    <t>(4) N°</t>
  </si>
  <si>
    <t>(5) ÁREA BÁSICA DE GESTIÓN</t>
  </si>
  <si>
    <t>(6) META DE RESULTADO CUANTIFICADA AÑO 2016</t>
  </si>
  <si>
    <t>INDICADORES</t>
  </si>
  <si>
    <t>(8)ACTIVIDADES SUSTANTIVAS                       (PARA CUMPLIR LA META)</t>
  </si>
  <si>
    <t>(9) IMPACTOS ESPERADOS EN LA UNIDAD</t>
  </si>
  <si>
    <t>Gestión de Junta de Gobierno</t>
  </si>
  <si>
    <t>Remitir a las diferentes dependencias solicitantes en un plazo máximo de cuatro días los acuerdos considerados como prioritarios aprobados por la Honorable Junta de Gobierno.</t>
  </si>
  <si>
    <t>No. promedio de días en  remisión de acuerdos</t>
  </si>
  <si>
    <t>Revisión y analisís de las diferentes solicitudes y documentos de respaldos de las dependencias solicitantes.</t>
  </si>
  <si>
    <t xml:space="preserve">                                                      Mayor eficiencia operativa en la gestión de respuestas a las dependencias solicitantes e involucradas, dismiyendo evaluaciones críticas y sistemáticas para dichas Dependencias.                 </t>
  </si>
  <si>
    <t>Elaboración de acuerdo.</t>
  </si>
  <si>
    <t>Certificación de acuerdos.</t>
  </si>
  <si>
    <t>Notificación de acuerdos, para su ejecución.</t>
  </si>
  <si>
    <t>Digitalización de acuerdos y antecedentes.</t>
  </si>
  <si>
    <t>1.1.6</t>
  </si>
  <si>
    <t>Archivo físico de acuerdos y antecedentes.</t>
  </si>
  <si>
    <t>Elaboración en un plazo máximo de 15 días hábiles  las Actas y gestión de firmas de los señores directores de las mismas.</t>
  </si>
  <si>
    <t>No. promedio de días en actas elaboradas y firmadas</t>
  </si>
  <si>
    <t>Elaboración de Actas de las sesiones ordinarias y extraordinarias de la Junta de Gobierno.</t>
  </si>
  <si>
    <t xml:space="preserve">Evitar el retraso para que lo señores Directores firmen las Actas </t>
  </si>
  <si>
    <t>Revisión,  aprobación y firma de Actas de las sesiones ordinarias y extraordinarias de la Junta de Gobierno por los señores Directores de la Junta de Gobierno de forma oportuna y expedita.</t>
  </si>
  <si>
    <t>Archivar de forma digital y fisico de las Actas de las sesiones ordinarias y extraordinarias de la Junta de Gobierno.</t>
  </si>
  <si>
    <t>Finalizar la Elaboración y gestión de la legalización del Reglamento Operativo de la Honorable Junta de Gobierno.</t>
  </si>
  <si>
    <t>Documento legalizado</t>
  </si>
  <si>
    <t>Elaboración del documento.</t>
  </si>
  <si>
    <t>Ordenar las acciones realizadas por la Unidad de Secretaria y la Honorable Junta de Gobierno.</t>
  </si>
  <si>
    <t>Analizar y validar la información recibida y posteriormente solicitar su legalización.</t>
  </si>
  <si>
    <t>Gasto año 2016 /Gasto año 2015</t>
  </si>
  <si>
    <t>UNIDAD DE PLANIFICACIÓN Y DESARROLLO</t>
  </si>
  <si>
    <t>DIRECCIÓN/ SUBGERENCIA/GERENCIA/ DEPARTAMENTO/UNIDAD: JUNTA DE GOBIERNO/UNIDAD DE SECRETARÍA</t>
  </si>
  <si>
    <t xml:space="preserve">No. promedio de días en actas elaboradas y firmadas </t>
  </si>
  <si>
    <t>Reducir en un 3% anual, el consumo en papelería, con respecto al gasto del año 2015. (PEI No:2.2.2.1)</t>
  </si>
  <si>
    <t>Gasto año 2016 /Gasto año  2015</t>
  </si>
  <si>
    <t>Autorizado: _________________________</t>
  </si>
  <si>
    <t>Opiniones y asesorías</t>
  </si>
  <si>
    <t xml:space="preserve">Dar respuesta al 85% de las Opiniones y dictámenes jurídicos que ingresen a la Gerencia Legal por parte de las diferentes Unidades de la Institución en un tiempo de 15 días hábiles, contados a partir de la recepción de la solicitud y/o de la documentacion de respaldo correspondiente.
</t>
  </si>
  <si>
    <t>Número de requermientos atendidos en 15 días hábiles / número de requerimientos recibidos</t>
  </si>
  <si>
    <t>Solicitar información o realizar reuniones con la unidad solicitante, para solventar dudas sobre las opiniones o dictamenes solicitadas.</t>
  </si>
  <si>
    <t>Contar con la seguridad juridica para los actos que sean realizados por la Dirección Superior y demás áreas de la institución en lo relacionado con temas del área legal.</t>
  </si>
  <si>
    <t>Realizar analisis juridico de los antecedentes e investigaciones para elabora las opiniones o dictamenes.</t>
  </si>
  <si>
    <t>Atención a instituciones Gubernamentales</t>
  </si>
  <si>
    <t>Atender el 100% de las diligencias programadas y requerimientos hechos en las diferentes etapas procesales que se susciten en los diferentes juicios o procesos incoados contra la ANDA o promovidos por ésta, en las diferentes instancias.</t>
  </si>
  <si>
    <t>Requerimientos atendidos / Requerimientos recibidos</t>
  </si>
  <si>
    <t>Estudiar, analizar y formular escritos e informes</t>
  </si>
  <si>
    <t>Salvaguardar los intereses  institucionales que se presenten en los litigios y casos que sean promovidos por ANDA y en contra de la misma</t>
  </si>
  <si>
    <t>Asistir a las audiencias notificadas por los juzgados y diferentes entidades.</t>
  </si>
  <si>
    <t>Gestionar, solicitar documentación en otras dependencias de la institución, realizar diligencias en representación de ANDA a nivel nacional</t>
  </si>
  <si>
    <t>Realizar visitas de monitoreo en los distintos juzgados en los casos en que la institución tenga interés.</t>
  </si>
  <si>
    <t>Atención a la Defensoría del Consumidor</t>
  </si>
  <si>
    <t>Atender y dar seguimiento al 100 % de las  audiencias conciliatorias programadas por la Defensoría del Consumidor, para atender denuncias contra la  ANDA.</t>
  </si>
  <si>
    <t>Salvaguardar los intereses institucionales que se presenten en los casos que sean promovidos en contra de la ANDA.</t>
  </si>
  <si>
    <t>Asistir a las audiencias notificadas por la Defensoria del Consumidor</t>
  </si>
  <si>
    <t>Solicitar documentaciona otras dependencias de la institucion referente a los casos.</t>
  </si>
  <si>
    <t>Atender el 100 % de las diligencias programadas y requerimienos hechos en las diferentes etapas  que se susciten en los procedimientos Sancionatorios  bajo conocimiento  del Tribunal Sancionador de la Defensoría del Consumidor.</t>
  </si>
  <si>
    <t>Realizar análisis jurídico, estudio, realización de diligencias, solicitud de documentación a las distintas áreas de la Institución, reuniones de trabajo para atender y dar respuesta oportuna y eficiente a todos los casos remitidos.</t>
  </si>
  <si>
    <t>Salvaguardar los intereses institucionales en los casos que pasan al Tribunal Sancioandor de la Defensoria del Consumidor</t>
  </si>
  <si>
    <t>Solicitudes de información</t>
  </si>
  <si>
    <t>Atender oportunamente el 80% de las solicitudes de información o requerimientos que provengan de las diversas Instituciones del Estado. (Fiscalia General de la Republica, PNC, Procuraduria de los Derechos Humanos, etc.)</t>
  </si>
  <si>
    <t xml:space="preserve">Realizar análisis Jurídico, estudio, realización de diligencias, solicitud de información a las distintas áreas de la Institución, reuniones de trabajos para atender y dar respuesta oportuna y eficiente a todos los casos remitidos. </t>
  </si>
  <si>
    <t>Brindar apoyo jurídico, emitir respuesta a los requeimientos realizados por las entidades gubernamentales en que la Institución tenga incidencia,</t>
  </si>
  <si>
    <t>Legalización de inmuebles</t>
  </si>
  <si>
    <t xml:space="preserve">Legalizar en el año 25 inmuebles y servidumbres de inmuebles a nivel nacional  a favor de la Institución, de acuerdo al requerimiento efectuado por las diferentes gerencias de la Institución. </t>
  </si>
  <si>
    <t>Bienes inmuebles legalizados</t>
  </si>
  <si>
    <t xml:space="preserve">Realizar Investigación registral, a efectos de verificar gravámenes e hipotecas, prioridad registral o embargos. Diligenciar trámite catastral y valúo de inmuebles, inspecciones de campo, solicitudes de ubicación catastral y levantamiento topográfico, requerimiento de valúo a la Dirección General de Presupuesto del Ministerio de Hacienda. Realizar solicitudes a Junta de Gobierno, elaboración  suscripción de escrituras relativas a la legalización </t>
  </si>
  <si>
    <t>Otorgar certeza jurídica a ANDA sobre los inmuebles y serviduembres que posee y que formen parte de su patrimonio.</t>
  </si>
  <si>
    <t>Atención a donaciones</t>
  </si>
  <si>
    <t xml:space="preserve">Realizar  y Atender el 80% de las solicitudes de donación de  Sistemas de Acueductos y Alcantarillados,  de aquellos  proyectos desarrollados por diversas empresas y asociaciones comunales, remitidos por la unidad de factibilidades, en un plazo de veinte días habiles contados a partir del requerimienro, y/o de la recepción de la documentación de respaldo. </t>
  </si>
  <si>
    <t>Hacer la  correspondiente investigación catrastal y registral del inmueble donde se encuentra ubicado la infraestructura a donar.</t>
  </si>
  <si>
    <t xml:space="preserve">Otorgar certeza jurídica a ANDA sobre los sistemas de acueductos donados a la institución, a fin de que estos formen parte de su patrimonio.  </t>
  </si>
  <si>
    <t>Recopilar la documentacion necesaria del sistema objeto de donación con el fin de poder legalizar a favor de la institución dicha infraestructura.</t>
  </si>
  <si>
    <t xml:space="preserve">Asegurar  el permiso permanente  y evitar oposición de propietarios al momento de realizar mantenimiento ó cambio de tuberías. </t>
  </si>
  <si>
    <t>Procesos sancionatorios</t>
  </si>
  <si>
    <t xml:space="preserve">Formular el 80 % de los informes finales para resolución de junta de gobierno de los diferentes proceso sancionatorios sustanciados por la Unidad Jurídica en contra de los contratistas y servidores públicos en un plazo de noventa días hábiles, contados a partir de recepción del acuerdo correspondiente. </t>
  </si>
  <si>
    <t>Número de informes realizados en 90 días hábiles / número de informes requeridos</t>
  </si>
  <si>
    <t>Análisis Jurídico, estudio, realización de diligencias y antecedentes para atender los casos remitido en relación a los procesos sustanciados por esta Unidad a en contra de los contratistas y servidores públicos.</t>
  </si>
  <si>
    <t xml:space="preserve">Atender oportunamente las diligencias que se susciten en los diversos procesos administrativos, teniendo como origen una relación contractual. </t>
  </si>
  <si>
    <t>Gestión Estrategica</t>
  </si>
  <si>
    <t>Formular proyecto de reforma a la Ley de ANDA a agosto de 2016. (No PEI: 1.1.2.1)</t>
  </si>
  <si>
    <t>Proyecto elaborado</t>
  </si>
  <si>
    <t>Coordinar con la Direccion Ejecutiva un equipo multidiciplinario que trabaje en el proyecto de reforma</t>
  </si>
  <si>
    <t>Se contará con un instrumento conforme a la realidad de la institución que esté acorde al marco jurídico actual y constitucional.</t>
  </si>
  <si>
    <t>8.1.2</t>
  </si>
  <si>
    <t xml:space="preserve">Elaborar cronograma para dar cumplimiento a las actividades específicas de la meta.
</t>
  </si>
  <si>
    <t>8.1.3</t>
  </si>
  <si>
    <t>Presentar a Junta de Gobierno el proyecto  reforma de la ley de ANDA para aprobación.</t>
  </si>
  <si>
    <t>Elaborar un anteproyecto de ley del subsector de agua potable y saneamiento a septiembre de 2016. (No PEI: 1.3.1.1)</t>
  </si>
  <si>
    <t>Anteproyecto elaborado</t>
  </si>
  <si>
    <t>Formar un equipo multidiciplinario que trabaje en el anteproyecto de ley del subsector de agua potable y saneamiento.</t>
  </si>
  <si>
    <t>Contar con una herramienta jurídica que ordene la gestión del recurso hídrico en lo relativo a la producción y distribución del agua potable y al tratamiento de las aguas negras</t>
  </si>
  <si>
    <t>8.2.2</t>
  </si>
  <si>
    <t xml:space="preserve">Elaboración de cronograma para dar cumplimiento a las actividades específicas de la meta
</t>
  </si>
  <si>
    <t>8.2.3</t>
  </si>
  <si>
    <t>Presentar a Junta de Gobierno anteproyecto de ley del subsector de agua potable y saneamiento para aprobación.</t>
  </si>
  <si>
    <t>Elaborar un formato de contrato de servicios a diciembre 2016. (No PEI: 1.6.1.1)</t>
  </si>
  <si>
    <t>Formato de contrato elaborado</t>
  </si>
  <si>
    <t>Revisar con la Gerencia Comercial la información que debera contener el formato de contrato de servicios.</t>
  </si>
  <si>
    <t>Contar con una herramienta  legal que regule la relación jurídica contractual que la ANDA tiene con sus usuarios.</t>
  </si>
  <si>
    <t>8.3.2</t>
  </si>
  <si>
    <t>Formular el formato de contrato</t>
  </si>
  <si>
    <t>Gestionar la creación de un acuerdo ejecutivo transitorio a marzo de 2016, para eliminar multa e intereses de Gobierno y Municipalidades (No PEI: 2.1.4)</t>
  </si>
  <si>
    <t>Propuesta de acuerdo transitorio presentada</t>
  </si>
  <si>
    <t>Formular la propuesta.</t>
  </si>
  <si>
    <t>Contra con una herramienta legal que permita elevar la recaudación de los saldos en mora que reflejan las instituciones involucradas para con la ANDA.</t>
  </si>
  <si>
    <t>8.4.2</t>
  </si>
  <si>
    <t>Presentar propuesta a Junta de Gobierno.</t>
  </si>
  <si>
    <t xml:space="preserve">Formulacion de propuesta </t>
  </si>
  <si>
    <t>Reducir el gasto en compra de papel y consumibles.</t>
  </si>
  <si>
    <t>8.5.2</t>
  </si>
  <si>
    <t>Reducir el desperdicio de papel y consumibles.</t>
  </si>
  <si>
    <t>DIRECCION/GERENCIA/UNIDAD: Presidencia- Unidad Juridica</t>
  </si>
  <si>
    <t>Dar respuesta al 85% de las Opiniones y dictámenes jurídicos que ingresen a la Gerencia Legal por parte de las diferentes Unidades de la Institución en un tiempo de 15 días hábiles, contados a partir de la recepción de la solicitud y/o de la documentacion de respaldo correspondiente.</t>
  </si>
  <si>
    <t>Requermientos atendidos en 15 días / requerimientos recibidos</t>
  </si>
  <si>
    <t>Gasto 2014 :  $ 432.06</t>
  </si>
  <si>
    <t xml:space="preserve">Promedio de los 2 años: </t>
  </si>
  <si>
    <t>1) DIRECCION/UNIDAD: PRESIDENCIA - GERENCIA DE PLANIFICACION Y DESARROLLO</t>
  </si>
  <si>
    <t>Gasto 2015: $ 2,171.13</t>
  </si>
  <si>
    <t>2) PILARES ESTRATEGICOS: Legal y Normativo, Finanzas, Recursos Humanos.</t>
  </si>
  <si>
    <t>(5) AREA BASICA DE GESTION</t>
  </si>
  <si>
    <t>(7) INDICADOR</t>
  </si>
  <si>
    <r>
      <t>(8) ACTIVIDADES SUSTANTIVAS  (</t>
    </r>
    <r>
      <rPr>
        <b/>
        <sz val="10"/>
        <rFont val="Lucida Sans Unicode"/>
        <family val="2"/>
      </rPr>
      <t>PARA CUMPLIR LA META)</t>
    </r>
  </si>
  <si>
    <t xml:space="preserve">(9) IMPACTOS ESPERADOS </t>
  </si>
  <si>
    <t xml:space="preserve">Consolidar y registrar el Programa Anual de Inversión Institucional 2016, en el Sistema de Información de la Inversión Pública (SIIP) del Ministerio de Hacienda. </t>
  </si>
  <si>
    <t>Programa consolidado y registrado en el SIIP</t>
  </si>
  <si>
    <t>Coordinar y gestionar con las diferentes unidades ejecutoras y/o formuladoras de proyectos de ANDA, la información para la consolidación del  programa de inversión para el año 2016.</t>
  </si>
  <si>
    <t>Contar con programas de preinversión e inversión institucional, que permitan un seguimiento eficiente del cumplimiento de los compromisos adquiridos en cuanto a medición física y financiera.</t>
  </si>
  <si>
    <t>Ingresar en el SIIP, la información financiera y física de la programación anual de los programas y/o proyectos de inversión pública a ejecutarse.</t>
  </si>
  <si>
    <t xml:space="preserve">Consolidar y registrar el Programa de Preinversión Institucional 2017, en el Sistema de Información de la Inversión Pública (SIIP) del Ministerio de Hacienda. </t>
  </si>
  <si>
    <t>Coordinar  y gestionar con las diferentes unidades formuladoras de proyectos de ANDA, la información para la consolidación del programa de preinversión para el año 2017.</t>
  </si>
  <si>
    <t>Ingresar en el SIIP, la información financiera y física de la programación anual de los programas y/o proyectos de preinversión pública a realizarse, a mas tardar la ultima semana de noviembre.</t>
  </si>
  <si>
    <t xml:space="preserve"> INVERSIÓN</t>
  </si>
  <si>
    <t>Actualizar el Programa de Inversión de Mediano Plazo 2015-2019 (PRIPME).</t>
  </si>
  <si>
    <t>Programa registrado y/o actualizado en el SIIP</t>
  </si>
  <si>
    <t>Coordinar y gestionar con las diferentes unidades formuladoras y/o ejecutoras de proyectos de ANDA, la información actualizada de los proyectos registrados o a registrar en el PRIPME.</t>
  </si>
  <si>
    <t>Actualizar la información existente y/o ingresar nuevos registros al PRIPME, correspondientes a nuevos proyectos de inversión y preinversión para el mediano Plazo.</t>
  </si>
  <si>
    <t>Realizar 3 seguimientos cuatrimestrales del Programa de Preinversión en el año 2016 en el Sistema de Información de Inversión Pública (SIIP) del Ministerio de Hacienda.</t>
  </si>
  <si>
    <t>Reporte de seguimiento</t>
  </si>
  <si>
    <t>Gestionar ante las diferentes unidades formuladoras de proyectos de ANDA, los avances físicos y financieros de los estudios en ejecución, para ingresar estos datos en el Sistema de Información de Inversión Pública (SIIP) del Ministerio de Hacienda, con el fin de generar los informes correspondientes.</t>
  </si>
  <si>
    <t>Alcanzar un cumplimiento eficiente en la ejecución del programa de inversión pública, que permita a la Institución lograr nuevos financiamientos para el desarrollo de proyectos que contribuyan a dar más acceso al servicio de agua potable y saneamiento a la población.</t>
  </si>
  <si>
    <t xml:space="preserve">Lograr un 70.0% en la ejecución financiera de la Inversión Publica (PAIP), de acuerdo a lo programado en el Sistema de Información de la Inversión Pública (SIIP) del Ministerio de Hacienda. </t>
  </si>
  <si>
    <t>% ejecución de Inversión Pública</t>
  </si>
  <si>
    <t>Reuniones mensuales de revisión de la ejecución de la inversión pública con involucrados. (convoca el asesor financiero)</t>
  </si>
  <si>
    <t>Realizar 12 seguimientos de los proyectos de inversión de ANDA en el año 2016, en el Sistema de Información de Inversión Pública (SIIP) del Ministerio de Hacienda.</t>
  </si>
  <si>
    <t>1.6.1</t>
  </si>
  <si>
    <t>Ingresar en el SIIP, la información financiera y física de los seguimientos mensuales de los programas y/o proyectos de inversión pública que se encuentran en ejecución.</t>
  </si>
  <si>
    <t>GESTIÓN INSTITUCIONAL</t>
  </si>
  <si>
    <t>Revisar, evaluar y consolidar  al 100.0% el seguimiento del Plan Anual Operativo Institucional,  de las dependencias que formularon en el año 2016.</t>
  </si>
  <si>
    <t>No. de dependencias recibidas/ No. total de dependencias que  formulan PAO</t>
  </si>
  <si>
    <t>Solicitar y revisar evidencias que comprueben el cumplimiento de las metas de las dependencias, según programación previamente establecida.</t>
  </si>
  <si>
    <t>Unificar criterios técnicos y metodológicos para que todas las dependencias de ANDA, orienten sus procesos y actividades de una forma sistemática y ordenada hacia el cumplimiento de los objetivos Institucionales.</t>
  </si>
  <si>
    <t>Generar y remitir mensualmente el reporte consolidado de la ejecución de los Planes Anuales Operativos a Presidencia, Direcciones, Gerencias y Jefaturas de la Institución. Informando en la nota de remisión las dependencias que no enviaron el seguimiento mensual.</t>
  </si>
  <si>
    <t>Notificar a la Dirección Superior y jefaturas correspondientes, aquellas metas que están siendo sobrepasadas de sobremanera o las que no se están cumpliendo, con el fin de que envíen la justificación y acciones para corregir el incumplimiento respectivo y/o reformulación de metas en el plazo establecido en el instructivo si es necesario.</t>
  </si>
  <si>
    <t>Consolidar el 100.0% de las formulaciones del Plan Anual Operativo de las dependencias a nivel Institucional que formulan en el año 2017.</t>
  </si>
  <si>
    <t>No. de formulaciones recibidas/ No. total de formulaciones</t>
  </si>
  <si>
    <t>Definir y actualizar formatos e instructivos para la Formulación del PAO.</t>
  </si>
  <si>
    <t>Realizar presentación a Directores, Gerencias y Jefaturas para explicar la manera de como formular las metas del PAO y que estén articuladas al Plan Estratégico Institucional.</t>
  </si>
  <si>
    <t>Apoyar técnicamente a las diferentes dependencias de la Institución en la preparación de la formulación de los PAOS del 2017.</t>
  </si>
  <si>
    <t>2.2.4</t>
  </si>
  <si>
    <t>Integrar documento que consolide los PAOS 2017 a nivel institucional.</t>
  </si>
  <si>
    <t xml:space="preserve">Coordinar con la comisión del PEI la evaluación semestral del  Plan Estratégico Institucional. </t>
  </si>
  <si>
    <t>No. de evaluaciones realizadas</t>
  </si>
  <si>
    <t>Verificar la implementación del Plan Estratégico Institucional.</t>
  </si>
  <si>
    <t>Lograr el cumplimiento de los objetivos planteados en el Plan Estratégico Institucional.</t>
  </si>
  <si>
    <t>Reuniones semestrales con directivos para verificar el cumplimiento de los objetivos del Plan Estratégico Institucional (de forma participativa).</t>
  </si>
  <si>
    <t xml:space="preserve"> DOCUMENTOS Y ESTADISTICAS</t>
  </si>
  <si>
    <t>Elaborar anualmente la Memoria de Labores  y Boletín Estadístico año 2015.</t>
  </si>
  <si>
    <t>Documentos elaborados</t>
  </si>
  <si>
    <t>Analizar y procesar  la información institucional para elaborar la Memoria de Labores y Boletín Estadístico.</t>
  </si>
  <si>
    <t>Contar con documentos anuales que consoliden los resultados de la gestión de la Institución.</t>
  </si>
  <si>
    <t>Revisión de avances y aprobación final de documento para impresión.</t>
  </si>
  <si>
    <t>Distribución del Boletín Estadístico impreso a dependencias de ANDA.</t>
  </si>
  <si>
    <t>Elaborar Informe de Rendición de Cuentas periodo Junio 2015 a Mayo 2016.</t>
  </si>
  <si>
    <t>Documento elaborado</t>
  </si>
  <si>
    <t>Solicitar, analizar y  procesar   información  para elaborar documento de acuerdo al periodo informado.</t>
  </si>
  <si>
    <t>ORGANIZACIÓN Y MÉTODOS</t>
  </si>
  <si>
    <t xml:space="preserve">Actualizar anualmente el Manual de Procedimientos y Políticas Institucionales.  </t>
  </si>
  <si>
    <t>Manual actualizado</t>
  </si>
  <si>
    <t>Solicitar a cada dependencia la información necesaria para la actualización de los Manuales de Procedimientos y Políticas.</t>
  </si>
  <si>
    <t>Lograr mayor eficiencia institucional.</t>
  </si>
  <si>
    <t>Analizar y validar la información recibida.</t>
  </si>
  <si>
    <t>Elaborar y remitir Acta del Manual validado a la dependencia respectiva para  gestionar su legalización.</t>
  </si>
  <si>
    <t>4.1.4</t>
  </si>
  <si>
    <t>Recibir el Acta legalizada e incorporar al Manual de Procedimientos Institucional.</t>
  </si>
  <si>
    <t>RIESGO OPERATIVO</t>
  </si>
  <si>
    <t>Revisar, actualizar e integrar semestralmente al 100.0%  las matrices de riesgo operativo y eventos de riesgo de todas las dependencias de la Institución.</t>
  </si>
  <si>
    <t>No. de dependencias recibidas/ No. total de dependencias que formulan</t>
  </si>
  <si>
    <t>Brindar apoyo técnico a las dependencias sobre la formulación de las matrices de riesgos operativos.</t>
  </si>
  <si>
    <t>Consolidar las matrices de riesgo operativo  que permitan un monitoreo de los riesgos de cada unidad,  para alcanzar controles viables para su reducción .</t>
  </si>
  <si>
    <t>Realizar seguimiento de la formulación de las matrices de riesgo operativo.</t>
  </si>
  <si>
    <t>Integrar documento semestral del riesgo operativo de la Institución, para información de junta de gobierno.</t>
  </si>
  <si>
    <t>Actualizar el manual de riesgo operativo.</t>
  </si>
  <si>
    <t xml:space="preserve">Realizar 2 evaluaciones semestrales del riesgo operativo en toda la Institución. </t>
  </si>
  <si>
    <t>Preparar informe semestral del resultado de las evaluaciones para presentar  a Junta de Gobierno.</t>
  </si>
  <si>
    <t>Generar un proceso de mejora continua para reducción del riesgo operativo a nivel institucional.</t>
  </si>
  <si>
    <t>5.2.2</t>
  </si>
  <si>
    <t>Revisar la incorporación del riesgo operativo en los manuales de procedimientos institucionales.</t>
  </si>
  <si>
    <t>GESTIÓN ESTRATEGICA</t>
  </si>
  <si>
    <t>Listado de clasificación actualizado</t>
  </si>
  <si>
    <t>Trabajo conjunto con la Dirección Ejecutiva para el clasificado de las normativas.</t>
  </si>
  <si>
    <t>Realizar los procedimientos y actividades de la Institución, con base a un marco legal vigente que contribuya a la eficiente gestión del servicio de acueducto y alcantarillado.</t>
  </si>
  <si>
    <t xml:space="preserve">Enviar solicitudes de actualización de normativas. </t>
  </si>
  <si>
    <t>Ing. Linares</t>
  </si>
  <si>
    <t>Aumentar la autosostenibilidad financiera de la Institución.</t>
  </si>
  <si>
    <t>Ana Maria</t>
  </si>
  <si>
    <t>6.2.2</t>
  </si>
  <si>
    <t>Procesos actualizados/Procesos requeridos</t>
  </si>
  <si>
    <t>Evaluación de procesos administrativos que tengan un impacto financiero para ANDA, por parte de la Dirección Superior.</t>
  </si>
  <si>
    <t>Lograr mayor eficiencia y eficacia institucional.</t>
  </si>
  <si>
    <t>6.3.2</t>
  </si>
  <si>
    <t xml:space="preserve">Elaboración de propuesta de mejora. </t>
  </si>
  <si>
    <t>YANI Y CARLOS</t>
  </si>
  <si>
    <t>Solicitar a cada dependencia la información necesaria para la actualización de los manuales requeridos.</t>
  </si>
  <si>
    <t>Ordenar las acciones realizadas por la Institución.</t>
  </si>
  <si>
    <t>6.4.2</t>
  </si>
  <si>
    <t>MORENA</t>
  </si>
  <si>
    <t>Procedimiento validado</t>
  </si>
  <si>
    <t>6.5.1</t>
  </si>
  <si>
    <t>Coordinar con la Gerencia de Recursos Humanos el  plazo para la elaboración del procedimiento.</t>
  </si>
  <si>
    <t>Contar con un proceso eficaz y eficiente de comunicación interna logrando que el personal se sienta comprometido con los fines de la institución.</t>
  </si>
  <si>
    <t>YANI</t>
  </si>
  <si>
    <t>6.5.2</t>
  </si>
  <si>
    <t>Coordinar con  la Gerencia de Recursos Humanos la  revisión y validación del procedimiento.</t>
  </si>
  <si>
    <t>6.5.3</t>
  </si>
  <si>
    <t>Elaborar y remitir a la Gerencia de Recursos Humanos el acta del procedimiento validado  para  gestionar su legalización.</t>
  </si>
  <si>
    <t>6.5.4</t>
  </si>
  <si>
    <t>Recibir el acta legalizada e incorporar al Manual de Procedimientos respectivo.</t>
  </si>
  <si>
    <t>Ing. José Manuel Linares Mancía</t>
  </si>
  <si>
    <t>Gerente de la Unidad de Planificación y Desarrollo</t>
  </si>
  <si>
    <t>CRONOGRAMA DE ACTIVIDADES (PAO)  AÑO 2016</t>
  </si>
  <si>
    <t>DIRECCION/ SUBGERENCIA/GERENCIA/ DEPARTAMENTO/UNIDAD: PRESIDENCIA - GERENCIA DE PLANIFICACIÓN Y DESARROLLO</t>
  </si>
  <si>
    <t>Memoria de Labores año 2015</t>
  </si>
  <si>
    <t>Boletín Estadístico año 2015</t>
  </si>
  <si>
    <t>1) DIRECCION/GERENCIA/UNIDAD: PRESIDENCIA-SUBGERENCIA DE COMUNICACIONES Y RELACIONES PUBLICAS</t>
  </si>
  <si>
    <t>2) PILAR/ES ESTRATEGICO/S: SERVICIOS Y ATENCION EFICIENTE</t>
  </si>
  <si>
    <t>Subgerencia de Comunicaciones y RRPP y Audiovisuales</t>
  </si>
  <si>
    <t>Realizar 360 acciones relativas a Campaña Publicitaria a través de televisión, radio, prensa escrita y otros medios alternativos de forma que se vea reflejado el Manual de Marca en cada aplicación.</t>
  </si>
  <si>
    <t>No. de acciones implementadas</t>
  </si>
  <si>
    <t>Programar campañas mensuales a través de los diferentes medios de comunicación.</t>
  </si>
  <si>
    <t>Dar a conocer y fortalecer la imagen institucional de forma interna y externa.</t>
  </si>
  <si>
    <t>Elaborar artes de: papelería en general, volantes informativos, hojas informativas, rótulos institucionales, rótulos principales para agencias, rótulos internos para agencias, rótulos para edificios administrativos y rótulos para vehículos.</t>
  </si>
  <si>
    <t>Elaborar 48 diseños de videos y fotografías de diferentes actividades y eventos.</t>
  </si>
  <si>
    <t>No. de diseños elaborados</t>
  </si>
  <si>
    <t>Elaborar el diseño de videos y fotografías de diferentes actividades y eventos.</t>
  </si>
  <si>
    <t>Tener una recopilación de videos y fotografías para subir a la pagina Web, con el fin de dar a conocer la actividad institucional y temas de interés.</t>
  </si>
  <si>
    <t>Recopilación de 400 insumos o información para alimentar la página Web.</t>
  </si>
  <si>
    <t>No. de notas de prensa, comunicados y avisos elaborados</t>
  </si>
  <si>
    <t>Recopilación de información para elaboración de notas de prensa.</t>
  </si>
  <si>
    <t>Mantener información actualizada emitida por la administración superior hacia los sectores externos, la opinión publica y usuarios internos.</t>
  </si>
  <si>
    <t>Diseño y Diagramación de Memoria de Labores Institucional y portada de Boletín Estadístico, según remisión de la información por parte de la Gerencia de Planificación.</t>
  </si>
  <si>
    <t>Memoria de Labores y portada de Boletín Estadístico elaborados</t>
  </si>
  <si>
    <t>En coordinación con la Gerencia de Planificación y Desarrollo y a partir de la recepción de la información y/o solicitud revisada por parte de dicha Unidad, se determina el diseño, diagramación, selección de fotografías, revisión y aprobación de impresión.</t>
  </si>
  <si>
    <t>Hacer del conocimiento de todo el personal de ANDA los logros y cambios de la Institución de todo el año 2015, así como mantener buenas relaciones Interinstitucionales mediante el desarrollo y divulgación de actividades entre instituciones.</t>
  </si>
  <si>
    <t>Editar, revisar y autorizar 24 notas de prensa enviadas por la Unidad de Inclusión Social, relativas a la labor que dicha Unidad realiza.</t>
  </si>
  <si>
    <t>No. de notas de prensa editadas, revisadas y autorizadas realizadas.</t>
  </si>
  <si>
    <t>Recepción de notas enviadas por la Unidad de Inclusión Social.</t>
  </si>
  <si>
    <t>Mantener información actualizada emitida por la administración superior hacia los sectores externos, la opinión publica y usuarios internos, haciendo énfasis en la labor social y de atención constante a las comunidades por parte de ANDA</t>
  </si>
  <si>
    <t>DIRECCION/GERENCIA/UNIDAD: SUBGERENCIA DE COMUNICACIONES Y RELACIONES PUBLICAS</t>
  </si>
  <si>
    <t xml:space="preserve">Recopilación </t>
  </si>
  <si>
    <t>Diseño y Diagramación de memoria de Labores Institucional y portada de Boletín Estadístico</t>
  </si>
  <si>
    <t>1) DIRECCIÓN/UNIDAD: PRESIDENCIA - UNIDAD DE SEGURIDAD</t>
  </si>
  <si>
    <t>2) PILAR/ES ESTRATEGICO/S: Recursos Humanos</t>
  </si>
  <si>
    <t>(7)ACTIVIDADES SUSTANTIVAS                       (PARA CUMPLIR LA META)</t>
  </si>
  <si>
    <t xml:space="preserve">(8) IMPACTOS ESPERADOS </t>
  </si>
  <si>
    <t>Seguridad</t>
  </si>
  <si>
    <t>Efectuar la contratación  de una empresa que brinde los servicios de seguridad y vigilancia privada a nivel nacional.</t>
  </si>
  <si>
    <t>No. de contrato suscrito</t>
  </si>
  <si>
    <t>Iniciar con el proceso de contratación de la empresa de seguridad.</t>
  </si>
  <si>
    <t>Lograr un mejor control a nivel nacional de los lugares de mayor índice delincuencia y mantener eficiencia en el servicio de seguridad del patrimonio institucional.</t>
  </si>
  <si>
    <t>Dar sostenibilidad a la operatividad de los puestos que poseen seguridad privada de la Institución.</t>
  </si>
  <si>
    <t xml:space="preserve">Estar en el tiempo preciso para salvaguardar los bienes de la institución </t>
  </si>
  <si>
    <t>Centro de Monitoreo</t>
  </si>
  <si>
    <t>Realizar 1 compra de equipo de video vigilancia y accesorios, para las nuevas instalaciones y mantener una existencia en bodega.</t>
  </si>
  <si>
    <t xml:space="preserve">No. de compras realizadas
</t>
  </si>
  <si>
    <t xml:space="preserve">Transmisión inmediata de cualquier anomalía a la autoridad superior correspondiente. </t>
  </si>
  <si>
    <t xml:space="preserve">Mejorar el control de la seguridad radial y visual.                                   </t>
  </si>
  <si>
    <t>Realizar el 100.0% de las instalaciones de video vigilancia, en los planteles y sucursales de la Institución a nivel nacional, según requerimiento.</t>
  </si>
  <si>
    <t>No. de instalaciones realizadas / No. de instalaciones solicitadas</t>
  </si>
  <si>
    <t>Recepción de requerimiento por parte de la Dirección Superior.</t>
  </si>
  <si>
    <t>Ser eficaz y eficiente en el sistema de video vigilancia.</t>
  </si>
  <si>
    <t>Realizar el procedimiento para la instalación del equipo de video vigilancia solicitado.</t>
  </si>
  <si>
    <t>Realizar el 100.0% de las reparaciones solicitadas al equipo de video vigilancia a nivel nacional.</t>
  </si>
  <si>
    <t>No. de reparaciones realizados / No. de reparaciones solicitadas</t>
  </si>
  <si>
    <t>Dar mantenimiento inmediato al equipo de video vigilancia de la institución.</t>
  </si>
  <si>
    <t>Mantener en optimas condiciones el equipo de video vigilancia a nivel nacional.</t>
  </si>
  <si>
    <t>Elaborado por: _________________________</t>
  </si>
  <si>
    <t>Autorizado por:________________________</t>
  </si>
  <si>
    <t>José Santos</t>
  </si>
  <si>
    <t>Cnel. Julio César Arévalo Alfaro</t>
  </si>
  <si>
    <t>Op. Especializado</t>
  </si>
  <si>
    <t>Jefe de Seguridad</t>
  </si>
  <si>
    <t>Unidad de Seguridad (Ext. 2968)</t>
  </si>
  <si>
    <t>Presidencia (Ext. 2616)</t>
  </si>
  <si>
    <t>DIRECCIÓN/UNIDAD: PRESIDENCIA - UNIDAD DE SEGURIDAD</t>
  </si>
  <si>
    <t>1) DIRECCIÓN/GERENCIA/UNIDAD:  GERENCIA DE RECURSOS HUMANOS</t>
  </si>
  <si>
    <t>2) PILAR/ES  ESTRATEGICO/S:   RECURSOS HUMANOS</t>
  </si>
  <si>
    <t>(3) 
N°</t>
  </si>
  <si>
    <t>(7) ACTIVIDADES SUSTANTIVAS                       (PARA CUMPLIR LA META)</t>
  </si>
  <si>
    <t>DEPARTAMENTO DE BIENESTAR Y SEGURIDAD OCUPACIONAL</t>
  </si>
  <si>
    <t>PRESTACIONES LABORALES</t>
  </si>
  <si>
    <r>
      <t xml:space="preserve">Gestionar y proporcionar en un </t>
    </r>
    <r>
      <rPr>
        <b/>
        <sz val="10"/>
        <rFont val="Arial"/>
        <family val="2"/>
      </rPr>
      <t>100%</t>
    </r>
    <r>
      <rPr>
        <sz val="10"/>
        <rFont val="Arial"/>
        <family val="2"/>
      </rPr>
      <t xml:space="preserve"> la dotación de la prestación </t>
    </r>
    <r>
      <rPr>
        <b/>
        <sz val="10"/>
        <rFont val="Arial"/>
        <family val="2"/>
      </rPr>
      <t>2016</t>
    </r>
    <r>
      <rPr>
        <sz val="10"/>
        <rFont val="Arial"/>
        <family val="2"/>
      </rPr>
      <t xml:space="preserve"> de Uniformes y Calzado para el personal masculino y femenino, tanto del Edificio Administrativo y Presidencia como de las Gerencias Comercial y de Mantenimiento Electromecánico.</t>
    </r>
  </si>
  <si>
    <t>Uniformes Entregados / Uniformes Programados</t>
  </si>
  <si>
    <t xml:space="preserve">1.1
1.2
1.3
</t>
  </si>
  <si>
    <t>Elaboración de listados del personal por Dependencias.
Entrega de Uniformes y Calzado.
Verificación de entregas y control de existencias.</t>
  </si>
  <si>
    <t>Brindar un buen clima laboral a través del uso de la prestación de uniformes a todo el personal.</t>
  </si>
  <si>
    <r>
      <t xml:space="preserve">Gestionar y proporcionar en un </t>
    </r>
    <r>
      <rPr>
        <b/>
        <sz val="10"/>
        <rFont val="Arial"/>
        <family val="2"/>
      </rPr>
      <t>100%</t>
    </r>
    <r>
      <rPr>
        <sz val="10"/>
        <rFont val="Arial"/>
        <family val="2"/>
      </rPr>
      <t xml:space="preserve"> la dotacion de la prestación </t>
    </r>
    <r>
      <rPr>
        <b/>
        <sz val="10"/>
        <rFont val="Arial"/>
        <family val="2"/>
      </rPr>
      <t>2016</t>
    </r>
    <r>
      <rPr>
        <sz val="10"/>
        <rFont val="Arial"/>
        <family val="2"/>
      </rPr>
      <t xml:space="preserve"> de los Equipos de Protección para el personal masculino y femenino, tanto del Edificio Administrativo y Presidencia como de las Gerencias Comercial y de Mantenimiento Electromecánico.</t>
    </r>
  </si>
  <si>
    <t>Equipos Entregados / Equipos Programados</t>
  </si>
  <si>
    <t>2.1
2.2
2.3</t>
  </si>
  <si>
    <t>Elaboración de listados del personal por Dependencias.
Entrega de los Equipos de Protección.
Verificación de las entregas y control de existencias.</t>
  </si>
  <si>
    <t>Disminuir los accidentes de trabajo haciendo un buen uso de los equipos de protección.</t>
  </si>
  <si>
    <r>
      <t xml:space="preserve">Brindar la atención medica en un </t>
    </r>
    <r>
      <rPr>
        <b/>
        <sz val="10"/>
        <rFont val="Arial"/>
        <family val="2"/>
      </rPr>
      <t>95%</t>
    </r>
    <r>
      <rPr>
        <sz val="10"/>
        <rFont val="Arial"/>
        <family val="2"/>
      </rPr>
      <t xml:space="preserve"> de la base de </t>
    </r>
    <r>
      <rPr>
        <b/>
        <sz val="10"/>
        <rFont val="Arial"/>
        <family val="2"/>
      </rPr>
      <t>27,616</t>
    </r>
    <r>
      <rPr>
        <sz val="10"/>
        <rFont val="Arial"/>
        <family val="2"/>
      </rPr>
      <t xml:space="preserve"> pacientes en las Clinicas Empresarial, Pediátrica y Odontológica, a nivel institucional:
**Edificio Administrativo y Presidencia.
**Region Metropolitana.
**Region Central
**Region Occidental.
**Region Oriental.</t>
    </r>
  </si>
  <si>
    <t>Número de Pacientes Atendidos / Numero de Pacientes Programados</t>
  </si>
  <si>
    <t xml:space="preserve">3.1
3.2
</t>
  </si>
  <si>
    <t>Atención diaria al paciente en las diferentes Clínicas.
Seguimiento de asistencia y control de pacientes.</t>
  </si>
  <si>
    <t>Brindar una atención medica oportuna, la cual genere satisfacción en los pacientes atendidos.</t>
  </si>
  <si>
    <t>TRABAJO SOCIAL Y SICOSOCIAL</t>
  </si>
  <si>
    <r>
      <t xml:space="preserve">Brindar asistencia inmediata y oportuna en un </t>
    </r>
    <r>
      <rPr>
        <b/>
        <sz val="10"/>
        <rFont val="Arial"/>
        <family val="2"/>
      </rPr>
      <t>100%</t>
    </r>
    <r>
      <rPr>
        <sz val="10"/>
        <rFont val="Arial"/>
        <family val="2"/>
      </rPr>
      <t xml:space="preserve"> a los trabajadores del Edificio Administrativo y Presidencia, Gerencia Comercial y Gerencia de Mantenimiento Electromecánico para aquellos casos que demanden un servicio personalizado según la problemática que se presente, tanto en las Areas de Trabajo Social como Sicosocial.</t>
    </r>
  </si>
  <si>
    <t>Número de Casos Atendidos / Número de Casos Presentados</t>
  </si>
  <si>
    <t>4.1
4.2
4.3</t>
  </si>
  <si>
    <t>Recepción de requerimientos.
Brindar la asistencia programada.
Elaboración de expedientes por casos atendidos.</t>
  </si>
  <si>
    <t>Brindar una atención personalizada que permita alcanzar una mejora en la solución ante la problemática presentada.</t>
  </si>
  <si>
    <t>SEGURIDAD OCUPACIONAL</t>
  </si>
  <si>
    <r>
      <t xml:space="preserve">Realizar el equivalente a </t>
    </r>
    <r>
      <rPr>
        <b/>
        <sz val="10"/>
        <rFont val="Arial"/>
        <family val="2"/>
      </rPr>
      <t>27 c</t>
    </r>
    <r>
      <rPr>
        <sz val="10"/>
        <rFont val="Arial"/>
        <family val="2"/>
      </rPr>
      <t xml:space="preserve">harlas o talleres educativos de acuerdo a lo establecido en los numerales 7 y 10 del Art. 18 de la Ley General de Prevencion de Riesgos, en los lugares de trabajo. </t>
    </r>
  </si>
  <si>
    <t>Número de Charlas Realizadas / Número de Charlas Programadas</t>
  </si>
  <si>
    <t>5.1
5.2
5.3</t>
  </si>
  <si>
    <t xml:space="preserve">Elaboración del programa de realización de charlas.
Coordinación e invitación a los trabajadores.
Registro de firmas de los trabajadores participantes. </t>
  </si>
  <si>
    <t>Contribuir a la protección de la salud tanto fisica como mental de los trabajadores.</t>
  </si>
  <si>
    <r>
      <t xml:space="preserve">Atender el </t>
    </r>
    <r>
      <rPr>
        <b/>
        <sz val="10"/>
        <rFont val="Arial"/>
        <family val="2"/>
      </rPr>
      <t>100%</t>
    </r>
    <r>
      <rPr>
        <sz val="10"/>
        <rFont val="Arial"/>
        <family val="2"/>
      </rPr>
      <t xml:space="preserve"> del promedio mensual de </t>
    </r>
    <r>
      <rPr>
        <b/>
        <sz val="10"/>
        <rFont val="Arial"/>
        <family val="2"/>
      </rPr>
      <t>35</t>
    </r>
    <r>
      <rPr>
        <sz val="10"/>
        <rFont val="Arial"/>
        <family val="2"/>
      </rPr>
      <t xml:space="preserve"> alumnos, proporcionándoles la cobertura de atención personalizada a través de la enseñanza aprendizaje, bajo cuatro componentes básicos: 
Conservación de la Salud, Nutrición, Estimulación Temprana y Protección. 
Asi como tambien, el funcionamiento del Club de Taréas. </t>
    </r>
  </si>
  <si>
    <t>Número de Alumnos Atendidos / Planta Educativa de 35 Alumnos</t>
  </si>
  <si>
    <t xml:space="preserve">6.1
6.2
6.3
6.4
6.5
</t>
  </si>
  <si>
    <t xml:space="preserve">Elaboración del plan de trabajo.
Realización de las matriculas de los alumnos.
Recopilación de la documentación para los expedientes por alumno inscrito.
Seguimiento de la asitencia y control.
Presentación del informe mensual sobre labores desarrolladas.
</t>
  </si>
  <si>
    <t xml:space="preserve">Proporcionar una educación integral que contribuya en el fortalecimiento al desarrollo de los niños y niñas del CDI. </t>
  </si>
  <si>
    <r>
      <t xml:space="preserve">Brindar en un </t>
    </r>
    <r>
      <rPr>
        <b/>
        <sz val="10"/>
        <rFont val="Arial"/>
        <family val="2"/>
      </rPr>
      <t>100%</t>
    </r>
    <r>
      <rPr>
        <sz val="10"/>
        <rFont val="Arial"/>
        <family val="2"/>
      </rPr>
      <t xml:space="preserve"> la asistencia y coordinación a </t>
    </r>
    <r>
      <rPr>
        <sz val="10"/>
        <rFont val="Arial"/>
        <family val="2"/>
      </rPr>
      <t>los</t>
    </r>
    <r>
      <rPr>
        <sz val="10"/>
        <rFont val="Arial"/>
        <family val="2"/>
      </rPr>
      <t xml:space="preserve"> Comités de Seguridad y Salud Ocupacional, de acuerdo a las necesidades y demandas de cada uno.</t>
    </r>
  </si>
  <si>
    <t>Asistencia Brindada / Asistencia Requerida</t>
  </si>
  <si>
    <t xml:space="preserve">7.1
7.2
</t>
  </si>
  <si>
    <t xml:space="preserve">Requerimientos recibidos.                                            
Brindar el apoyo de conformidad a las necesidades presentadas. </t>
  </si>
  <si>
    <t>Contribuir en la preparaciòn del personal de la Instituciòn, para enfrentar eventos adversos que pongan en riesgo la integridad fisica, la salud de los trabajadores y la infraestructura de la empresa.</t>
  </si>
  <si>
    <r>
      <t xml:space="preserve">Realizar </t>
    </r>
    <r>
      <rPr>
        <b/>
        <sz val="10"/>
        <rFont val="Arial"/>
        <family val="2"/>
      </rPr>
      <t>17</t>
    </r>
    <r>
      <rPr>
        <sz val="10"/>
        <rFont val="Arial"/>
        <family val="2"/>
      </rPr>
      <t xml:space="preserve"> trámites para la obtenciòn de permisos de Almacenamiento de Sustancias Peligrosas.</t>
    </r>
  </si>
  <si>
    <t>Número de Trámites Realizados / Número de Tramites Programados</t>
  </si>
  <si>
    <t xml:space="preserve">8.1
8.2
</t>
  </si>
  <si>
    <t>Obtener permisos para el almacenamiento y manipulación de sustancias peligrosas (productos quimicos).                              Actualizaciòn de Planes Contingenciales en caso de emergencias por sustancias peligrosas.</t>
  </si>
  <si>
    <t>Cumplir con los requisitos establecidos para el Amacenamiento, Manipulaciòn y Transporte de Sustancias Peligrosas por parte del Ministerio de la Defensa Nacional.</t>
  </si>
  <si>
    <r>
      <t xml:space="preserve">Realizar </t>
    </r>
    <r>
      <rPr>
        <b/>
        <sz val="10"/>
        <rFont val="Arial"/>
        <family val="2"/>
      </rPr>
      <t>4</t>
    </r>
    <r>
      <rPr>
        <sz val="10"/>
        <rFont val="Arial"/>
        <family val="2"/>
      </rPr>
      <t xml:space="preserve"> capacitaciones sobre la Prevencion y Sensibilizacion de los Riesgos Laborales.</t>
    </r>
  </si>
  <si>
    <t>Capacitaciones Realizadas / Capacitaciones Programadas</t>
  </si>
  <si>
    <t xml:space="preserve">9.1
9.2
9.3
</t>
  </si>
  <si>
    <t xml:space="preserve">Solicitud a entidades para la participación de un conocedor de la materia.      
Elaboración de listado de identificación y de las convocatorias para los participantes.
Registro de firma de los participantes.                                                                                           </t>
  </si>
  <si>
    <t>Cumplir con el Decreto No.86 del Reglamento de Gestión en la Prevención General de  Riesgos.</t>
  </si>
  <si>
    <r>
      <t xml:space="preserve">Registrar e informar en un 100% al Ministerio de Trabajo </t>
    </r>
    <r>
      <rPr>
        <sz val="10"/>
        <rFont val="Arial"/>
        <family val="2"/>
      </rPr>
      <t xml:space="preserve">los Accidentes Laborales, ocurridos dentro de la Institución. </t>
    </r>
  </si>
  <si>
    <t>Accidentes Reportados / Accidentes Ocurridos</t>
  </si>
  <si>
    <t>10.1
10.2</t>
  </si>
  <si>
    <t xml:space="preserve">Identificar y controlar a través de los reportes recibidos por parte de las cuatro Regiones y Edificio Administrativo, los accidentes laborales ocurridos.
Preparar y remitir informe para el Ministerio de Trabajo.
</t>
  </si>
  <si>
    <t>Cumplir con lo establecido en el Art. 66 de la Ley General de Prevención de Riesgos en los Centros de Trabajo.</t>
  </si>
  <si>
    <t xml:space="preserve">        DEPARTAMENTO DE ADMINISTRACION Y CONTROL DE PERSONAL</t>
  </si>
  <si>
    <t>HERRAMIENTAS GERENCIALES</t>
  </si>
  <si>
    <r>
      <t xml:space="preserve">Preparar y gestionar la realización en un </t>
    </r>
    <r>
      <rPr>
        <b/>
        <sz val="10"/>
        <rFont val="Arial"/>
        <family val="2"/>
      </rPr>
      <t>95%</t>
    </r>
    <r>
      <rPr>
        <sz val="10"/>
        <rFont val="Arial"/>
        <family val="2"/>
      </rPr>
      <t xml:space="preserve"> de la Evaluación del Desempeño Año </t>
    </r>
    <r>
      <rPr>
        <b/>
        <sz val="10"/>
        <rFont val="Arial"/>
        <family val="2"/>
      </rPr>
      <t>2015</t>
    </r>
    <r>
      <rPr>
        <sz val="10"/>
        <rFont val="Arial"/>
        <family val="2"/>
      </rPr>
      <t xml:space="preserve"> a nivel institucional.</t>
    </r>
  </si>
  <si>
    <t>Porcentaje de Avance / Porcentaje Programado</t>
  </si>
  <si>
    <t>11.1
11.2
11.3
11.4
11.5</t>
  </si>
  <si>
    <t>Identificación de la planta laboral 2015.
Preparación de los diferentes formularios.
Distribución de los formularios a nivel institucional.
Recepción y revisión de la información para tabulación en el sistema mecanizado.
Archivar los formularios en los expedientes de personal.</t>
  </si>
  <si>
    <t>Contar con la herramienta técnica que facilite la toma de decisiones en materia de recursos humanos.</t>
  </si>
  <si>
    <t xml:space="preserve">DESARROLLO DE PERSONAL </t>
  </si>
  <si>
    <r>
      <t xml:space="preserve">Coordinar y gestionar a nivel institucional la realización de </t>
    </r>
    <r>
      <rPr>
        <b/>
        <sz val="10"/>
        <rFont val="Arial"/>
        <family val="2"/>
      </rPr>
      <t>384</t>
    </r>
    <r>
      <rPr>
        <sz val="10"/>
        <rFont val="Arial"/>
        <family val="2"/>
      </rPr>
      <t xml:space="preserve"> Eventos de Capacitación en diferentes áreas, distribuidos en los Planteles de la forma siguiente:
Edificio Administrativo y Presidencia.
Región Metropolitana
Región Central
Región Occidental
Region Oriental</t>
    </r>
  </si>
  <si>
    <t>Número de Eventos Realizados / Número de Eventos Programados</t>
  </si>
  <si>
    <t>12.1
12.2
12.3
12.4</t>
  </si>
  <si>
    <t>Planificar, organizar y coordinar las actividades a desarrollar por cada evento.
Gestionar con INSAFORP el apoyo para la realización de los diferentes eventos.
Seleccionar los participantes por cada evento.
Dar seguimiento.</t>
  </si>
  <si>
    <t xml:space="preserve">Fortalecer a través de la adquisición de conocimientos, habilidades y actitudes la identificación de la cultura organizacionl, con el propósito de contribuir a mejorar la calidad del servicio. </t>
  </si>
  <si>
    <t>Ejecutar en un 100% la realización del proceso de Seguimiento del Estudio del Clima Organizacional Año 2014, a nivel institucional de la forma siguiente:
Edificio Administrativo y Presidencia.
Región Metropolitana
Región Central
Región Occidental
Region Oriental</t>
  </si>
  <si>
    <t>13.1
13.2
13.3
13.4</t>
  </si>
  <si>
    <t>Preparar formularios y notas de remisión a las diferentes Jefaturas. 
Recepción de formularios contestados por las Jefaturas.
Elaboración del informe técnico sobre el resultado.
Comunicación del resultado a las diferentes Jefaturas.</t>
  </si>
  <si>
    <t xml:space="preserve">Buscar la retroalimentación a las difrentes Dependicias, proporcioanándoles una ayuda en la toma de decisiones acertadas que permitan una mejora en el Clima.  </t>
  </si>
  <si>
    <t>DIRECCIÓN/GERENCIA/UNIDAD:  GERENCIA DE RECURSOS HUMANOS</t>
  </si>
  <si>
    <t>(2) UNIDAD DE MEDIDA</t>
  </si>
  <si>
    <t>(5) Presupuesto ESTIMADO                          (en dólares)</t>
  </si>
  <si>
    <t>Edificio Administrativo y Presidencia</t>
  </si>
  <si>
    <t>Clinica Empresarial</t>
  </si>
  <si>
    <t>Clinica Odontológica</t>
  </si>
  <si>
    <t>Región Metropolitana</t>
  </si>
  <si>
    <t>Clinica Odontológica I</t>
  </si>
  <si>
    <t>Clinica Odontológica II</t>
  </si>
  <si>
    <t>Región Central</t>
  </si>
  <si>
    <t>Clínica Emprearial</t>
  </si>
  <si>
    <t>Clínica Pediátrica</t>
  </si>
  <si>
    <t>Clínica Odontológica</t>
  </si>
  <si>
    <t>Región Occidental</t>
  </si>
  <si>
    <t>Región Oriental</t>
  </si>
  <si>
    <t>DEPARTAMENTO DE ADMINISTRACION Y CONTROL DE PERSONAL</t>
  </si>
  <si>
    <t>Edificio Administrativo, Presidencia, Gerencias Comercial y Mantenimiento Electromecánico.</t>
  </si>
  <si>
    <t xml:space="preserve">Región Central </t>
  </si>
  <si>
    <t xml:space="preserve">Región Occidental </t>
  </si>
  <si>
    <t xml:space="preserve">Región Oriental </t>
  </si>
  <si>
    <r>
      <t xml:space="preserve">1) DIRECCION/GERENCIA/UNIDAD:   </t>
    </r>
    <r>
      <rPr>
        <b/>
        <sz val="14"/>
        <rFont val="Britannic Bold"/>
        <family val="2"/>
      </rPr>
      <t>UNIDAD DE ADMINISTRACIÓN DE DESPENSAS REGIONALES</t>
    </r>
  </si>
  <si>
    <r>
      <t xml:space="preserve">2) PILAR/ES ESTRATEGICO/S:    </t>
    </r>
    <r>
      <rPr>
        <b/>
        <sz val="14"/>
        <rFont val="Britannic Bold"/>
        <family val="2"/>
      </rPr>
      <t>RECURSOS HUMANOS</t>
    </r>
  </si>
  <si>
    <t>DESPENSAS FAMILIARES DE ANDA</t>
  </si>
  <si>
    <t>12 Reuniones mensuales con los encargados de las despensas familiares regionales para un eficiente funcionamiento de las despensas.</t>
  </si>
  <si>
    <t>No. De Reuniones</t>
  </si>
  <si>
    <t>Programación de reuniones mensuales para el año 2016, de acuerdo a las necesidades de las despensas.</t>
  </si>
  <si>
    <t>Mejorar las gestiones financieras y operativas de las despensas en todas sus líneas, fortaleciendo los procesos, unificando reporteria y garantizando el uso de la presentación para todos los empleados de la institución.</t>
  </si>
  <si>
    <t>Supervisar las salas de venta 1 vez al mes en las 4 despensas de la región.</t>
  </si>
  <si>
    <t>No. De Visitas</t>
  </si>
  <si>
    <t>Programación de visitas mensuales, para revisar el trabajo de los colaboradores en sala y garantizar el surtido de los productos.</t>
  </si>
  <si>
    <t>Informar a través de listado, los productos existentes en las despensas regionales a los empleados de ANDA. 12 listados en el año.</t>
  </si>
  <si>
    <t>No. De Listados</t>
  </si>
  <si>
    <t>Elaborar listados mensuales actualizados de productos existentes.</t>
  </si>
  <si>
    <t xml:space="preserve">Creacion  y contruccion de nueva despensa en el edificio administrativo. </t>
  </si>
  <si>
    <t>100% del proyecto implementado a Octubre 2016</t>
  </si>
  <si>
    <t xml:space="preserve">Llevar a cabo las gestiones correspondientes para la creacion y construccion de la nueva despensa en el edificio administrativo. </t>
  </si>
  <si>
    <t>ADMINISTRACIÓN INTERNA</t>
  </si>
  <si>
    <t>Actualización del instructivo de las despensas regionales.</t>
  </si>
  <si>
    <t>Instructivo finalizado a Septiembre 2016</t>
  </si>
  <si>
    <t>Modificar e integrar toso los cambios que se realizaran en la centralizacion de operaciones y procesos de los mismos.</t>
  </si>
  <si>
    <t>Realizar todas las operaciones de acuerdo a las normas que rigen los procesos de la unidad.</t>
  </si>
  <si>
    <t>Índice de Rotación de Inventario mensual</t>
  </si>
  <si>
    <t>Proporción entre las ventas y las existencias promedio. Indica el número de veces que el capital invertido se recupera a través de las ventas</t>
  </si>
  <si>
    <t>Calculo de las ventas en unidades y en Dólares (mensuales)</t>
  </si>
  <si>
    <t>Conocer el número de veces que se renueva la existencia de los artículos con frecuencia mensual</t>
  </si>
  <si>
    <t>Calculo de las existencias promedias mensuales</t>
  </si>
  <si>
    <t>Centralización del proceso de compras para mejorar negociaciones con proveedores</t>
  </si>
  <si>
    <t>100% del proyecto implementado a Junio 2016</t>
  </si>
  <si>
    <t>Llevar acabo la realización de la centralización de compras de todas las despensas regionales</t>
  </si>
  <si>
    <t>Ahorro por volumen de compra, centralizando los requerimientos de las despensas regionales.</t>
  </si>
  <si>
    <t>Elaboración del manual de funciones de las Despensas Regionales a Agosto 2016</t>
  </si>
  <si>
    <t>Levantamiento de los descriptores de puesto de cada una de las plazas de la Unidad de Administración de Despensas regionales incluyendo las plazas dentro de cada despensa.</t>
  </si>
  <si>
    <r>
      <t xml:space="preserve">DIRECCION/GERENCIA/UNIDAD:  </t>
    </r>
    <r>
      <rPr>
        <b/>
        <sz val="14"/>
        <rFont val="Britannic Bold"/>
        <family val="2"/>
      </rPr>
      <t>UNIDAD DE ADMINISTRACIÓN DE DESPENSAS REGIONALES</t>
    </r>
  </si>
  <si>
    <t>Resolver el 80% de reclamos por alto consumo en 24 días habiles, disminuyendo el tiempo de respuesta de las demandas tomadas en agencias a nivel nacional.</t>
  </si>
  <si>
    <t>Resolver el 35% de reclamos en 26 días, disminuyendo el tiempo de respuesta de las demandas tomadas en defensoriada en avenimiento a nivel nacional.</t>
  </si>
  <si>
    <t>Revisar y actualizar el Manual de Lectura y Aviso, Facturación y de Resolución de Reclamos de la Sub Gerencia de Operaciones Comerciales a abril 2016. (PEI: 1.1.1)</t>
  </si>
  <si>
    <t>Reuniones con los equipos regionales de Lectura y Aviso, Facturación y Análisis de Reclamos a fin de definir posibles mejoras que deban realizarse al Manual.</t>
  </si>
  <si>
    <t>Facturar al 100% los valores proyectados en el presupuesto para el 2016 (PEI: 2.1.1.1)</t>
  </si>
  <si>
    <t>Registrar el 100% de los ingresos proyectados en el presupuesto para el 2016   (PEI : 2.1.1.2)</t>
  </si>
  <si>
    <t>Gestionar la adquisición de 100,000 micro medidores a nivel nacional  (PEI 3.3.2.1)</t>
  </si>
  <si>
    <t>Gestión de compra realizada para Junio 2016</t>
  </si>
  <si>
    <t>Gestion de compra realizada para Mayo 2016</t>
  </si>
  <si>
    <t xml:space="preserve">Elaboración de los términos de referencia para la compra de los dispositivos electrónicos. Presentación de los TDR a la UCI y gestión para aprobación de los mismos ante la Junta de Gobierno. </t>
  </si>
  <si>
    <t>2) PILAR/ES ESTRATEGICO/S: LEGAL Y NORMATIVO   Y   FINANZAS.</t>
  </si>
  <si>
    <t>Actualizar el 100% de los datos personales de las cuentas de los usuarios en cinco (5) días hábiles.</t>
  </si>
  <si>
    <t>Desarrollo y seguimiento del 100% en el Plan para la Implementación de Impresión de Factura o Ticket en Kioscos y Cajas.</t>
  </si>
  <si>
    <t>RECUPERACION DE MORA</t>
  </si>
  <si>
    <t>Depurar el 20% de la Cartera de Recuperación de Mora de usuarios con estado de servicio en "No Facturar"</t>
  </si>
  <si>
    <t># de Cuentas Depuradas / # de Cuentas Depuradas Programadas</t>
  </si>
  <si>
    <t>Elaborar plan para depuración de la base de datos de cuentas de usuario con información generada internamente en la Institución y con la proporcionada por el despacho contratado para la Recuperación de la Mora. (Juntas de agua, desastres naturales y desarrollo de país)</t>
  </si>
  <si>
    <t>Una base de datos de las cuentas de usuarios actualizada que permita una gestión más efectiva en la recuperación de la mora.</t>
  </si>
  <si>
    <t>Desarrollar 100% del Plan para la  Implementación de Firma de Contrato para Nuevos Servicios.                   (PEI No. 1.6.1.3)</t>
  </si>
  <si>
    <t>Disponer de un documento legal que permita establecer compromisos reales de las partes. Aumentando la responsabilidad de pago por el servicio reciibido.</t>
  </si>
  <si>
    <t>Realizar 20 capacitaciones del personal de las Sucursales,  Recuperación de Mora y SAC en temas de mejoramiento de Calidad en el Servicio al Cliente y afines.                                            (PEI No. 2.3.1.1.)</t>
  </si>
  <si>
    <t>Recuperar Mora de Particulares.             $8,100,000.00                                 (PEI No. 2.1.2.1)</t>
  </si>
  <si>
    <t>Recuperar Mora de Municipalidades.         $700,000.00                               (PEI No. 2.1.2.1)</t>
  </si>
  <si>
    <t>Recuperar Mora de Explotaciones Privadas.     $200,000.00                  (PEI No. 2.1.2.1)</t>
  </si>
  <si>
    <t>Recuperar $100,000.00 por Rubros Urbanísticos no Registrados.                            (PEI No. 2.1.2.1)</t>
  </si>
  <si>
    <t>Inspeccionar construcciones en desarrollo para la verificación del cumplimiento de requisitos tales como factibilidad, servicio provisional, etc.</t>
  </si>
  <si>
    <t xml:space="preserve">2) PILAR/ES ESTRATEGICO/S: </t>
  </si>
  <si>
    <t>Atender el 100% de las fugas de agua en líneas de impelencia, en 5 días de la Región Metropolitana</t>
  </si>
  <si>
    <t>1,1,2</t>
  </si>
  <si>
    <t>1,1,3</t>
  </si>
  <si>
    <t>3,1,1</t>
  </si>
  <si>
    <t>3,1,2</t>
  </si>
  <si>
    <t>Sustituir 4,200 mts de tubería de diferentes diámetros para agua potable</t>
  </si>
  <si>
    <t>4,1,1</t>
  </si>
  <si>
    <t>4,1,2</t>
  </si>
  <si>
    <t>4,1,3</t>
  </si>
  <si>
    <t>5,1,1</t>
  </si>
  <si>
    <t>5,1,2</t>
  </si>
  <si>
    <t>5,1,3</t>
  </si>
  <si>
    <t>6,1,1</t>
  </si>
  <si>
    <t>6,1,2</t>
  </si>
  <si>
    <t>6,1,3</t>
  </si>
  <si>
    <t>Abastecer el 100% de agua potable a través de camiones cisternas de agua potable, en 2 días, según requerimiento de usuarios  de la Región Metropolitana</t>
  </si>
  <si>
    <t>7,1,1</t>
  </si>
  <si>
    <t>7,1,2</t>
  </si>
  <si>
    <t>7,1,3</t>
  </si>
  <si>
    <t>Ejecutar el 100% de los proyectos bajo la modalidad de ayuda mutua aprobados de la Región Metropolitana</t>
  </si>
  <si>
    <t>8,1,1</t>
  </si>
  <si>
    <t>8,1,2</t>
  </si>
  <si>
    <t>8,1,3</t>
  </si>
  <si>
    <t>Producción de 111,000,000 metros cúbicos de agua apta para el consumo humano</t>
  </si>
  <si>
    <t>Mantener los niveles adecuados de la Producción de agua apta para el consumo humano.</t>
  </si>
  <si>
    <t>Ejecución del programa de mantenimiento preventivo y correctivo de los sistemas de desinfección del agua en las plantas de bombeo y toma de muestras de cloro residual.</t>
  </si>
  <si>
    <t>Sustituir 10 equipos dosificadores de cloro para la desinfección de agua para el consumo humano</t>
  </si>
  <si>
    <t>Elaborar términos de referencia para licitar la adquisición de equipos a instalar</t>
  </si>
  <si>
    <t>11.1.2</t>
  </si>
  <si>
    <t xml:space="preserve">Sustitución de equipos existentes que ya cumplieron su vida útil por equipos nuevos en diferentes plantas de bombeo. </t>
  </si>
  <si>
    <t>Mantener en condiciones higiénicas las estructuras donde se almacena o se extrae el agua para el consumo humano.</t>
  </si>
  <si>
    <t>13,1</t>
  </si>
  <si>
    <t>14,1</t>
  </si>
  <si>
    <t>Monitorear la calidad de Agua descargada, mediante la toma de 108 muestras para: Bacteriológico, aceites y grasas y para físico químico.</t>
  </si>
  <si>
    <t>Monitorear la calidad del agua descargadas a los cuerpos receptores y realizar los cambios y ajustes necesarios a fin de cumplimiento a la normativa de informes operacionales y de la ley de  Medio Ambiente</t>
  </si>
  <si>
    <t>15,1</t>
  </si>
  <si>
    <t>16,1</t>
  </si>
  <si>
    <t>Realizar Mantenimiento a 3 Plantas de Tratamiento y 3 Plantas de Rebombeo de Aguas Negras</t>
  </si>
  <si>
    <t>Producir :60,000,000 metros cúbicos de agua apta para el consumo humano.</t>
  </si>
  <si>
    <t xml:space="preserve">Mantener una producción horaria de aprox. 6,950 metros cúbicos en la    EB-3. </t>
  </si>
  <si>
    <t>Cumplimiento al programa de limpieza de los procesos unitarios del tratamiento.</t>
  </si>
  <si>
    <t>Realizar 468 análisis bacteriológico al agua de la cisterna eb-1</t>
  </si>
  <si>
    <t>Muestreo de acuerdo al programa de trabajo</t>
  </si>
  <si>
    <t>Realizar 84 análisis bacteriológicos del proceso de tratamiento.</t>
  </si>
  <si>
    <t xml:space="preserve">Muestreo y análisis al agua trat. EB-1, semanalmente y EB-2 , EB-3, una vez al mes.  </t>
  </si>
  <si>
    <t>Realizar 96 análisis fisicoquímicos del proceso.</t>
  </si>
  <si>
    <t xml:space="preserve">Realizar 60 análisis para DBO Y DQO.( tributario, bocatoma y antes de bocatoma)           </t>
  </si>
  <si>
    <t>Conteo de bacterias  heterótrofas y aerobias mesofilias (36 análisis) al agua de la cisterna eb-1</t>
  </si>
  <si>
    <t>Mantenimiento de los equipos según programa de trabajo</t>
  </si>
  <si>
    <t>Traslado de materiales, equipo y personal en vehículo de carga pesada y liviana a las estaciones de bombeo</t>
  </si>
  <si>
    <t>Disposición  del Taller El Coro para maquinado de pieza de los equipos de bombeo</t>
  </si>
  <si>
    <t>Elaboración de perfiles de preinversión e inversión para proyectos de mantenimiento y mejoramiento de los sistemas de agua potable y alcantarillado sanitario.</t>
  </si>
  <si>
    <t>Documentos de estudio de preinversión elaborados</t>
  </si>
  <si>
    <t>24.1.1</t>
  </si>
  <si>
    <t>Recopilación de la información personal técnico de las diferentes áreas.</t>
  </si>
  <si>
    <t>Obtener financiamiento para proyectos que aseguren el continuo funcionamiento de las redes y además busquen abastecer a un mayor número de población.</t>
  </si>
  <si>
    <t>24.1.2</t>
  </si>
  <si>
    <t>Visitas de campo en áreas de estudio.</t>
  </si>
  <si>
    <t>Administración de contratos (suministro, instalación o ejecución)</t>
  </si>
  <si>
    <t>Informes de contratos administrados</t>
  </si>
  <si>
    <t>25.1.1</t>
  </si>
  <si>
    <t>De información de campo por parte del supervisor del contrato.</t>
  </si>
  <si>
    <t>Control del  desarrollo de proyectos ejecutados, tomando en cuentas el reglamento institucional para garantizar un buen funcionamiento de las nuevas obras realizadas.</t>
  </si>
  <si>
    <t>25.1.2</t>
  </si>
  <si>
    <t>Información suministrada por empresas contratistas.</t>
  </si>
  <si>
    <t>25.1.3</t>
  </si>
  <si>
    <t>Visitas de campo.</t>
  </si>
  <si>
    <t>Supervisión de contratos (suministro, instalación ó ejecución)  de proyectos  en ejecución por empresas contratistas o con personal de la institución</t>
  </si>
  <si>
    <t>Informes de supervisión elaborados</t>
  </si>
  <si>
    <t>26.1.1</t>
  </si>
  <si>
    <t xml:space="preserve">Visitas de campo a proyectos que se encuentran en ejecución </t>
  </si>
  <si>
    <t>Adecuado desarrollo de proyectos ejecutados, tomando en cuentas el reglamento institucional para garantizar un buen funcionamiento de las nuevas obras realizadas.</t>
  </si>
  <si>
    <t>Supervisión de proyectos ejecutados por técnicos y cuadrillas de distribución y redes y saneamiento</t>
  </si>
  <si>
    <t>Planos elaborados</t>
  </si>
  <si>
    <t>27.1.1</t>
  </si>
  <si>
    <t>Visitas de campo a proyectos que han concluido su ejecución.</t>
  </si>
  <si>
    <t>Control y registro  de los procesos de ejecución de los proyectos de ayuda mutua realizados en las comunidades que solicitan el apoyo de la institución para ejecución de obras que mejoren su calidad de vida.</t>
  </si>
  <si>
    <t>Elaboración de carpetas técnicas de agua potable y alcantarillado sanitario de  proyectos para licitación y proyectos para comunidades de escasos recursos.</t>
  </si>
  <si>
    <t>Carpetas técnicas elaboradas (documentos, presupuestos y planos).</t>
  </si>
  <si>
    <t>28.1.1</t>
  </si>
  <si>
    <t>Solicitud a esta unidad por parte de la unidad interesada en realizar un proyecto, así como también de inclusión social para dar atención a las comunidades.</t>
  </si>
  <si>
    <t>Dar un mantenimiento preventivo y realizar mejoras en los sistemas de acueductos y alcantarillado, así como también beneficiar a familias de escasos recursos con la elaboración de la carpeta técnica, facilitando el proceso de ejecución de las obras solicitadas.</t>
  </si>
  <si>
    <t>28.1.2</t>
  </si>
  <si>
    <t>Contar con el levantamiento de topográfico del área o la información necesaria para la elaboración de la carpeta.</t>
  </si>
  <si>
    <t>28.1.3</t>
  </si>
  <si>
    <t>Contar con el levantamiento de topográfico de la comunidad que solicita la elaboración de la carpeta técnica a inclusión social.</t>
  </si>
  <si>
    <t>28.1.4</t>
  </si>
  <si>
    <t xml:space="preserve">Vistas de campo </t>
  </si>
  <si>
    <t>Elaboración de presupuestos, para proyectos que solo cuentan con la documentación y planos de obras a realizar para los casos de proyectos internos o proyectos que son presentados por comunidades a la unidad de inclusión social.</t>
  </si>
  <si>
    <t>Presupuestos elaborados</t>
  </si>
  <si>
    <t>29.1.1</t>
  </si>
  <si>
    <t xml:space="preserve">Recopilación de información para elaboración de presupuesto( documentos o planos). </t>
  </si>
  <si>
    <t>Plantear de forma integral los montos necesarios para poder llevar a cabo el desarrollo de un proyecto.</t>
  </si>
  <si>
    <t>29.1.2</t>
  </si>
  <si>
    <t>Información  proporcionada por inclusión social, de proyectos a ejecutar bajo la modalidad de ayuda mutua.</t>
  </si>
  <si>
    <t>Ejecución de proyectos haciendo uso de la inversión publica destinada  para la región metropolitana.</t>
  </si>
  <si>
    <t>30.1.1</t>
  </si>
  <si>
    <t>Recopilación de informes sobre proyectos ejecutados o en etapa de desarrollo.</t>
  </si>
  <si>
    <t>Lograr un 70% en la ejecución financiera de la inversión pública según lo programado para la región metropolitana</t>
  </si>
  <si>
    <t>Realizar 3,852 muestras Bacteriológicas de Agua Potable</t>
  </si>
  <si>
    <t>Nº de muestras Bacteriológicas</t>
  </si>
  <si>
    <t>33,1,3</t>
  </si>
  <si>
    <t>Nº de informes de monitoreos realizados</t>
  </si>
  <si>
    <t>34,1,4</t>
  </si>
  <si>
    <t>35,1,5</t>
  </si>
  <si>
    <t>No. Flota  automotriz/ de vehículos en mantenimiento</t>
  </si>
  <si>
    <t>Atender el 80% de las solicitudes en mantenimientos preventivos y correctivos en las oficinas y equipo, ampliar, mejorar y remodelar la infraestructura en un máximo de 7 días, del Plantel de la Región Metropolitana, Planta Potabilizadora Guluchapa, Planta Potabilizadora Las Pavas.</t>
  </si>
  <si>
    <t>37,1,3</t>
  </si>
  <si>
    <t>Brindar el mantenimiento preventivo y  reparación de equipo de Aire Acondicionado.</t>
  </si>
  <si>
    <t>Atender el 80% de las solicitudes de mantenimientos preventivos y correctivos, de las diferentes unidades, plantas y estaciones de bombeo en un máximo de 15 días, del Plantel de la Región Metropolitana.</t>
  </si>
  <si>
    <t>38,1,1</t>
  </si>
  <si>
    <t>Realizar las ampliaciones y remodelaciones en las áreas para adecuar el espacio físico para cubrir con las necesidades que se requieran</t>
  </si>
  <si>
    <t>38,1,2</t>
  </si>
  <si>
    <t>Brindar la reparación de sistema eléctrico y de fontanería</t>
  </si>
  <si>
    <t>Instalar el 90% de nuevos servicios de acometidas de agua potable y aguas negras en 20 días, de la Región Metropolitana</t>
  </si>
  <si>
    <t>39,1,1</t>
  </si>
  <si>
    <t>39,1,2</t>
  </si>
  <si>
    <t>39,1,3</t>
  </si>
  <si>
    <t>39,1,4</t>
  </si>
  <si>
    <t>Instalar el 90% de nuevos servicios urbanizados en 3 días, de la Región Metropolitana</t>
  </si>
  <si>
    <t>40,1,1</t>
  </si>
  <si>
    <t>40,1,2</t>
  </si>
  <si>
    <t>40,1,3</t>
  </si>
  <si>
    <t>40,1,4</t>
  </si>
  <si>
    <t>Realizar el 85% en suspensiones del servicio de agua potable en 8 días en cuentas en mora de la Región Metropolitana</t>
  </si>
  <si>
    <t>41,1,1</t>
  </si>
  <si>
    <t>Contribuir a la acción ágil a la recaudación de los ingresos a nivel nacional</t>
  </si>
  <si>
    <t>41,1,2</t>
  </si>
  <si>
    <t>41,1,3</t>
  </si>
  <si>
    <t>Realizar el 95% en reconexiones de servicios de agua potable en 3 días, en cuentas canceladas de la Región Metropolitana</t>
  </si>
  <si>
    <t>42,1,1</t>
  </si>
  <si>
    <t>Mejorar la imagen institucional a través de la atención inmediata y tiempo de espera, de las reparaciones de fugas solicitadas por los clientes</t>
  </si>
  <si>
    <t>42,1,2</t>
  </si>
  <si>
    <t xml:space="preserve">N° de reparaciones ejecutadas en 3 días/N° de reparaciones solicitadas  </t>
  </si>
  <si>
    <t>43,1,1</t>
  </si>
  <si>
    <t>Ejecución oportuna de ordenes de trabajo recibidas del 915.</t>
  </si>
  <si>
    <t>Que al usuario se le facture el consumo real, cuando la avería es en la acopla delantera y que no haya desperdicio de agua cuando la avería sea en la acopla trasera del medidor.</t>
  </si>
  <si>
    <t>44,1,1</t>
  </si>
  <si>
    <t>Modelaciones hidráulicas en la red para ver el comportamiento mas apegado a la realidad en tiempo real y así poder tener un catastro real y fidedigno plasmado en un Sistema GIS - ANDA más confiable.</t>
  </si>
  <si>
    <t>44,1,2</t>
  </si>
  <si>
    <t>Georreferenciación de 3 sistemas de la red de agua potable y aguas residuales en municipios del AMSS</t>
  </si>
  <si>
    <t>45.1.1</t>
  </si>
  <si>
    <t>Ingreso de información al sistema GIS de las redes de agua potable, aguas residuales y sus componentes, así como de usuarios comerciales</t>
  </si>
  <si>
    <t>45.1.2</t>
  </si>
  <si>
    <t>Realizar análisis de la red basado en modelaciones</t>
  </si>
  <si>
    <t>46.1.1</t>
  </si>
  <si>
    <t>Inspección catastral del caso ilegal, así como solicitud de información de pagos y consumo</t>
  </si>
  <si>
    <t>Aumento en los ingresos de la Institución</t>
  </si>
  <si>
    <t>No. de muestras tomadas y Catastradas</t>
  </si>
  <si>
    <t>47.1.1</t>
  </si>
  <si>
    <t>Cumplimiento de la normativa sobre los vertidos industriales</t>
  </si>
  <si>
    <t>48.1.1</t>
  </si>
  <si>
    <t>Identificar los sistemas agua potable en los cuales se pueden realizar sustitución de la red en los sistemas de la región oriental.</t>
  </si>
  <si>
    <t>Mejorar el abastecimiento del servicio de acueducto con la renovación de las tuberías de la red de distribución de la Región Central</t>
  </si>
  <si>
    <t>48.1.2</t>
  </si>
  <si>
    <t xml:space="preserve">Programar la sustitución de la red de distribución de agua potable </t>
  </si>
  <si>
    <t>48.1.3</t>
  </si>
  <si>
    <t>49,1,1</t>
  </si>
  <si>
    <t>Conocer el estado y funcionamiento de las tuberías de agua potable y aguas negras del Área Metropolitana de San Salvador para con ello poder hacer un análisis y dar un diagnóstico para el mejoramiento de dichos servicios</t>
  </si>
  <si>
    <t>49,1,2</t>
  </si>
  <si>
    <t>49,1,3</t>
  </si>
  <si>
    <t>49,1,4</t>
  </si>
  <si>
    <t>49,1,5</t>
  </si>
  <si>
    <t>50.1.1</t>
  </si>
  <si>
    <t>51,1,1</t>
  </si>
  <si>
    <t>52.1.1</t>
  </si>
  <si>
    <t>52.1.2</t>
  </si>
  <si>
    <t>Ejecutar la instalación de micro medidores</t>
  </si>
  <si>
    <t>52.1.3</t>
  </si>
  <si>
    <t>52.1.4</t>
  </si>
  <si>
    <t>52.1.5</t>
  </si>
  <si>
    <t>ELABORÓ</t>
  </si>
  <si>
    <t>REVISÓ</t>
  </si>
  <si>
    <t>AUTORIZÓ</t>
  </si>
  <si>
    <t>Firma: ______________________________</t>
  </si>
  <si>
    <t>Lcda.Rhina Asuncion Zetino de Urquilla</t>
  </si>
  <si>
    <t xml:space="preserve">Lic. Gerardo Martín Corado Ramos </t>
  </si>
  <si>
    <t>Ing. Rafael Antono Andino Mejía</t>
  </si>
  <si>
    <t>Encargada de Ärea de Control de Gastos</t>
  </si>
  <si>
    <t xml:space="preserve">Jefe de Departamento Administrativo Regional </t>
  </si>
  <si>
    <t xml:space="preserve">Gerente Región Metropolitana </t>
  </si>
  <si>
    <t>Monitorear la calidad de agua residual de tipo especial, descargada a la red, mediante la toma de 120 muestras para: Bacteriológico, aceites y grasas y físico químico..</t>
  </si>
  <si>
    <t>No. De Muestras Bacteriológicas</t>
  </si>
  <si>
    <t>No. De Muestras Físico Químico</t>
  </si>
  <si>
    <t>No. De  Inspecciones Realizadas</t>
  </si>
  <si>
    <t>Realizar anualmente el 96% del mantenimiento preventivo y  correctivo de la  flota vehicular liviana y pesada</t>
  </si>
  <si>
    <t>Nº flota  automotriz/ de vehículos en mantenimiento</t>
  </si>
  <si>
    <t>Atender el 80% de las solicitudes en mantenimientos preventivos y correctivos en las oficinas y equipo, ampliar, mejorar y remodelar la infraestructura en un máximo de 7 días del Plantel de la Región Metropolitana, Planta Potabilizadora Guluchapa, Planta Potabilizadora Las Pavas.</t>
  </si>
  <si>
    <t>Atender el 80% de las solicitudes de mantenimientos preventivos y correctivos, de las diferentes unidades, plantas y estaciones de bombeo en un máximo de 15 días del Plantel de la Región Metropolitana.</t>
  </si>
  <si>
    <t>No. de Reconexiones realizadas en tres días/ No. de ordenes de reconexiones</t>
  </si>
  <si>
    <t xml:space="preserve">N° de reparaciones ejecutadas en tres días/N° de reparaciones solicitadas  </t>
  </si>
  <si>
    <t>No. de casos verificados/No. de casos requeridos</t>
  </si>
  <si>
    <t>Elaboración de 12 informes de evaluación de avance físico y financiero de los proyectos de inversión pública.</t>
  </si>
  <si>
    <t>Elaboración de 12 informes</t>
  </si>
  <si>
    <t>Revisión y actualización de Manual para Administración de Proyectos de Inversión.</t>
  </si>
  <si>
    <t>Revisión y actualización de Manual de Control de Calidad de Proyectos de Inversión.</t>
  </si>
  <si>
    <t>Formulación de Manual para Administración de Proyectos de ejecutados por Administración.</t>
  </si>
  <si>
    <t>N° de documentos formulados</t>
  </si>
  <si>
    <t>Formular procedimientos y normativas institucionales acorde a los nuevos requerimientos institucionales y técnicos.</t>
  </si>
  <si>
    <r>
      <t>N</t>
    </r>
    <r>
      <rPr>
        <sz val="10"/>
        <rFont val="Calibri"/>
        <family val="2"/>
      </rPr>
      <t>º</t>
    </r>
    <r>
      <rPr>
        <sz val="10"/>
        <rFont val="Arial"/>
        <family val="2"/>
      </rPr>
      <t xml:space="preserve"> de documentos actualizados</t>
    </r>
  </si>
  <si>
    <r>
      <t>N</t>
    </r>
    <r>
      <rPr>
        <sz val="10"/>
        <rFont val="Calibri"/>
        <family val="2"/>
      </rPr>
      <t>º</t>
    </r>
    <r>
      <rPr>
        <sz val="10"/>
        <rFont val="Arial"/>
        <family val="2"/>
      </rPr>
      <t xml:space="preserve"> de documentos formulados</t>
    </r>
  </si>
  <si>
    <t xml:space="preserve">Elaboracion del Plan Nacional de Agua Potable y Saneamiento de El Salvador (2018 - 2039) (No PEI 3.2.5.1) </t>
  </si>
  <si>
    <t>Proyectos</t>
  </si>
  <si>
    <t>8.2.4</t>
  </si>
  <si>
    <t>8.2.5</t>
  </si>
  <si>
    <t>Realizar 4 Capacitaciones mensuales sobre la Ley de Acceso a la Información Pública y su implementación, a  las Unidades Administrativas  de la ANDA de acuerdo al Plan de Capacitaciones Mensual</t>
  </si>
  <si>
    <t>1.1.1 
1.1.2                   
                                                                                                                                                                                                                                                                                                                                      1.1.3</t>
  </si>
  <si>
    <t>Programar y realizar las convocatorias para la capacitación.                                                                                                                                                                                                                 Compartir el conocimiento y aplicación de la Ley de Acceso a la Información Pública a través de charlas informativas a los  funcionarios públicos y servidores de la institución.                                   Difundir charlas informativas a nivel nacional a los empleados públicos de la ANDA.</t>
  </si>
  <si>
    <t>Contar dentro de la institución con personal capacitado sobre la implementación de la Ley de Acceso a la Información Pública.                                                 Garantizar el cumplimiento de las obligaciones impuestas por la Ley de Acceso a la Información Pública, a las Instituciones del Órgano Ejecutivo.</t>
  </si>
  <si>
    <t>Gestionar y resolver el 100% las solicitudes de información presentadas en la Unidad de Acceso a la información pública, en cumplimiento de la LAIP, 10 días hábiles o el plazo brindado por la Ley en excepción, según sea el caso.</t>
  </si>
  <si>
    <t>2.1.1
 2.1.2
 2.1.3
    2.1.4                                                                                                                                                                                                                                                                                                                                 
2.1.5</t>
  </si>
  <si>
    <t xml:space="preserve">Recepción y admisión de solicitudes de información pública, que cumplen con los requisitos exigidos por la LAIP.                                                 Revisión y clasificación de la información solicitada.                                                                    Direccionar hacia la unidad competente el requerimiento de información.                                                                  Revisión de Información remitida a la UAIP.                                                                  Elaboración de respuesta de la información.                                                       </t>
  </si>
  <si>
    <t xml:space="preserve">Atender  el proceso establecido por la Ley de Acceso a la Información Pública.                                                   Garantizar el Derecho del Acceso a la Información pública al ciudadano solicitante de la información pública.                                                                                                                            </t>
  </si>
  <si>
    <t>Ejecutar el 100% de convocatorias y requerimientos del Instituto de Acceso a la Información Pública.</t>
  </si>
  <si>
    <t xml:space="preserve">Garantizar el cumplimiento de los lineamientos y resoluciones de sentencias del IAIP.                                               </t>
  </si>
  <si>
    <t>Cumplir con el 100% de convocatorias y requerimientos, por parte de la Secretaría de Participación Ciudadana, Transparencia y Anticorrupción de la Presidencia de la República y dependencias del Órgano Ejecutivo.</t>
  </si>
  <si>
    <t xml:space="preserve">4.1.1
        4.1.2
4.1.3
</t>
  </si>
  <si>
    <t>Establecer que ANDA ejecuta el Plan de Gobierno Central en el tópico de Rendición de Cuentas, Transparencia y Participación Ciudadana.</t>
  </si>
  <si>
    <t>Responder el 100% de opiniones jurídicas y asesoría requeridas a  Oficial de Información por las unidades administrativas de la ANDA, en 10 días hábiles.</t>
  </si>
  <si>
    <t>5.1.1
5.1.2                                                                                                                                                                                                                                                                                                                           
5.1.3</t>
  </si>
  <si>
    <t xml:space="preserve">Realización del 100% de capacitaciones sobre la Implementación de mecanismos de participación ciudadana a los miembros de las Unidades vinculadas con la atención de servicios, de la ANDA a partir del segundo semestre. </t>
  </si>
  <si>
    <t>Número de capacitaciones realizadas / número de capacitaciones requeridas</t>
  </si>
  <si>
    <t>Programar y coordinar agenda mensual para disponer vehículo y poder realizar las visitas en el transcurso del año.                                         Expandir el conocimiento sobre los Mecanismos de participación Ciudadana.La Política de Participación Ciudadana se origina de la Secretaria de Participación Ciudadana Transparencia y Anticorrupción por lo que se espera la vigencia oficial de la misma en el mes de junio 2016.</t>
  </si>
  <si>
    <t>Que el personal de las unidades administrativas de atención al usuario, informando a los usuarios sobre los mecanismos de participación ciudadana.</t>
  </si>
  <si>
    <t>Atender  el 100% de  "Consultas Directas" solicitadas de los ciudadanos sobe información pública y oficiosa de la ANDA.</t>
  </si>
  <si>
    <t xml:space="preserve">5.3.1
         5.3.2
</t>
  </si>
  <si>
    <t xml:space="preserve">Ciudadanos mas cerca de la institución pública, creando una imagen mas transparente de la ANDA.                         </t>
  </si>
  <si>
    <t>Realizar los 2 requerimientos de actualización  de Información Reservada del Índice de Información Reservada por ministerio de Ley.</t>
  </si>
  <si>
    <t>Actualizaciones realizadas</t>
  </si>
  <si>
    <t xml:space="preserve">6.1.1
6.1.2
6.1.3
6.1.4
</t>
  </si>
  <si>
    <t xml:space="preserve">Requerir a las unidades Administrativas la actualización de la información reservada establecidas en el Art.19 y 22 de la Ley de Acceso a la Información Pública.                                     Recepción de la Información reservada en la Unidad de Acceso a la Información Pública.                                Clasificar la Información requerida por la Oficial de Información.                                                                                                  Subir Índice de información reservada al portal de Transparencia de ANDA. </t>
  </si>
  <si>
    <t>Cumplimiento a las obligaciones establecidas por la LAIP y evitar sanciones.</t>
  </si>
  <si>
    <t>Actualización de la Información Oficiosa de la ANDA en el Portal de Transparencia en un plazo de cinco días hábiles al haber ingresado la información a la UAIP.</t>
  </si>
  <si>
    <t xml:space="preserve">7.1.1
7.1.2
7.1.3
7.1.4
</t>
  </si>
  <si>
    <t xml:space="preserve">Requerir a las unidades Administrativas la actualización de la información oficiosa establecidas en el Art.10 de la Ley de Acceso a la Información Pública.                                                       Recepción de la Información Oficiosa en la Unidad de Acceso a la Información Pública.                                             Clasificación de la Información requerida por la Oficial de Información.                                                                        Subir la información  pertinente al Portal de Transparencia de ANDA. </t>
  </si>
  <si>
    <t xml:space="preserve">Garantiza el cumplimiento de la obligación en la Ley de Acceso a la Información Pública a los Entes obligados.                                                                                  Obtener el 100% en cumplimiento por parte del IAIP.                           Se respalda el proceso de transparencia de la institución.                                                                     </t>
  </si>
  <si>
    <t xml:space="preserve">Gestión Estratégica </t>
  </si>
  <si>
    <t xml:space="preserve">8.1.1                               8.1.2
</t>
  </si>
  <si>
    <t>Disminuir gasto de papelería y el uso de productos alimenticios y para persona.                                                                           Realizar controles mensuales del gasto de papelería.</t>
  </si>
  <si>
    <t>%</t>
  </si>
  <si>
    <t>Cumplir con el 100% de convocatorias y requerimientos, por parte de la Secretaría de Participación Ciudadana, Transparencia y Anticorrupción de la Presidencia de la República y dependencias del Órgano Ejecuitvo.</t>
  </si>
  <si>
    <t>Atender  el 100% de  "Consultas Directas" solicitadas por ciudadanos sobe información pública y oficiosa de la ANDA.</t>
  </si>
  <si>
    <t>Realizar los 2 requerimientos de actualización  de Información Reservada dell Índice de Información Reservada por ministerio de Ley.</t>
  </si>
  <si>
    <r>
      <t xml:space="preserve">Gasto 2015 - Gasto 2016
</t>
    </r>
    <r>
      <rPr>
        <sz val="10"/>
        <rFont val="Arial"/>
        <family val="2"/>
      </rPr>
      <t>Gasto 2015</t>
    </r>
  </si>
  <si>
    <t>36 Inspecciones de campo a proyectos en ejecución o visitas a oficinas regionales (al menos 1 visita durante la ejecución de cada proyecto de inversión y/o cuando exista una orden de cambio)).</t>
  </si>
  <si>
    <t>36 Inspecciones de campo a proyectos en ejecución o visitas a oficinas regionales (al menos 1 visita durante la ejecución de cada proyecto de inversión y/o cuando exista una orden de cambio).</t>
  </si>
  <si>
    <t>Mejorar la autosustentabilidad financiera de la Institución.</t>
  </si>
  <si>
    <t>Disminución en el uso de fotocopias e impresiones</t>
  </si>
  <si>
    <r>
      <t xml:space="preserve">Gasto 2015 - Gasto 2016
</t>
    </r>
    <r>
      <rPr>
        <sz val="11"/>
        <rFont val="Arial"/>
        <family val="2"/>
      </rPr>
      <t>Gasto 2015</t>
    </r>
  </si>
  <si>
    <r>
      <t xml:space="preserve">Gasto 2015 - Gasto 2016
</t>
    </r>
    <r>
      <rPr>
        <sz val="14"/>
        <rFont val="Arial"/>
        <family val="2"/>
      </rPr>
      <t>Gasto 2015</t>
    </r>
  </si>
  <si>
    <t>UNIDAD FINANCIERA INSTITUCIONAL</t>
  </si>
  <si>
    <t xml:space="preserve">Elaborar a diciembre de 2016, 72 Integraciones (6 cada mes) y 24 Conciliaciones de saldos (6 cada trimestre) de las siguientes cuentas contables:                                         
1. Disponibilidades.                                 2. Anticipos de Fondos                          
3. Cuentas por Cobrar                                4. Existencias (Inventarios)                         5. Activo Fijo                                    6.Cuentas por Pagar     </t>
  </si>
  <si>
    <r>
      <t xml:space="preserve">Reducir en un 3% anual, el consumo en papelería, con respecto al gasto del año 2015. </t>
    </r>
    <r>
      <rPr>
        <sz val="12"/>
        <color indexed="18"/>
        <rFont val="Lucida Sans Unicode"/>
        <family val="2"/>
      </rPr>
      <t>(PEI No:2.2.2.1)</t>
    </r>
  </si>
  <si>
    <r>
      <t>1) DIRECCION/GERENCIA/UNIDAD:</t>
    </r>
    <r>
      <rPr>
        <sz val="14"/>
        <rFont val="Britannic Bold"/>
        <family val="2"/>
      </rPr>
      <t xml:space="preserve"> Presidencia- Unidad Juridica</t>
    </r>
  </si>
  <si>
    <r>
      <t xml:space="preserve">2) PILAR/ES ESTRATEGICO/S: </t>
    </r>
    <r>
      <rPr>
        <sz val="14"/>
        <rFont val="Britannic Bold"/>
        <family val="2"/>
      </rPr>
      <t>Legal y Normativo y Finanzas.</t>
    </r>
  </si>
  <si>
    <r>
      <rPr>
        <u/>
        <sz val="11"/>
        <rFont val="Arial"/>
        <family val="2"/>
      </rPr>
      <t>Gasto 2015 - Gasto 2016</t>
    </r>
    <r>
      <rPr>
        <sz val="11"/>
        <rFont val="Arial"/>
        <family val="2"/>
      </rPr>
      <t xml:space="preserve">
Gasto 2015</t>
    </r>
  </si>
  <si>
    <r>
      <t xml:space="preserve">Clasificación y priorización de las normativas técnicas, administrativas y comerciales, a ser actualizadas. </t>
    </r>
    <r>
      <rPr>
        <b/>
        <sz val="12"/>
        <color rgb="FFFF0000"/>
        <rFont val="Arial"/>
        <family val="2"/>
      </rPr>
      <t>(No. PEI: 1.1.1.1)</t>
    </r>
  </si>
  <si>
    <r>
      <t>Reducir en 5.0% anual el gasto en papelería y consumibles, con respecto al promedio de gastos de los últimos dos años. Cumplimiento de la Política de Austeridad y Ahorro de ANDA.</t>
    </r>
    <r>
      <rPr>
        <b/>
        <sz val="12"/>
        <rFont val="Arial"/>
        <family val="2"/>
      </rPr>
      <t xml:space="preserve"> </t>
    </r>
    <r>
      <rPr>
        <b/>
        <sz val="12"/>
        <color rgb="FFFF0000"/>
        <rFont val="Arial"/>
        <family val="2"/>
      </rPr>
      <t>(No. PEI: 2.2.2.1)</t>
    </r>
  </si>
  <si>
    <r>
      <t xml:space="preserve">Reingeniería de procesos de acuerdo a evaluación y requerimiento de parte de la Dirección Superior. </t>
    </r>
    <r>
      <rPr>
        <b/>
        <sz val="12"/>
        <color rgb="FFFF0000"/>
        <rFont val="Arial"/>
        <family val="2"/>
      </rPr>
      <t>(No. PEI: 2.3.1.1)</t>
    </r>
  </si>
  <si>
    <r>
      <t xml:space="preserve">Actualizar anualmente el Manual de Organización y Funciones, y Descriptor de Puestos. </t>
    </r>
    <r>
      <rPr>
        <b/>
        <sz val="12"/>
        <color rgb="FFFF0000"/>
        <rFont val="Arial"/>
        <family val="2"/>
      </rPr>
      <t xml:space="preserve">(No. PEI: 5.1.3.1) </t>
    </r>
  </si>
  <si>
    <r>
      <t>Revisar y validar procedimiento de divulgación de información interna al personal de la institución a junio 2016.</t>
    </r>
    <r>
      <rPr>
        <sz val="12"/>
        <color rgb="FFFF0000"/>
        <rFont val="Arial"/>
        <family val="2"/>
      </rPr>
      <t xml:space="preserve"> </t>
    </r>
    <r>
      <rPr>
        <b/>
        <sz val="12"/>
        <color rgb="FFFF0000"/>
        <rFont val="Arial"/>
        <family val="2"/>
      </rPr>
      <t xml:space="preserve">(No. PEI: 5.1.5.1) </t>
    </r>
  </si>
  <si>
    <t xml:space="preserve">Registrar e informar en un 100% al Ministerio de Trabajo los Accidentes Laborales, ocurridos dentro de la Institución. </t>
  </si>
  <si>
    <r>
      <t xml:space="preserve">Gestionar y proporcionar en un </t>
    </r>
    <r>
      <rPr>
        <b/>
        <sz val="11"/>
        <rFont val="Arial"/>
        <family val="2"/>
      </rPr>
      <t>100%</t>
    </r>
    <r>
      <rPr>
        <sz val="11"/>
        <rFont val="Arial"/>
        <family val="2"/>
      </rPr>
      <t xml:space="preserve"> la dotación de la prestación </t>
    </r>
    <r>
      <rPr>
        <b/>
        <sz val="11"/>
        <rFont val="Arial"/>
        <family val="2"/>
      </rPr>
      <t>2016</t>
    </r>
    <r>
      <rPr>
        <sz val="11"/>
        <rFont val="Arial"/>
        <family val="2"/>
      </rPr>
      <t xml:space="preserve"> de los Uniformes y Calzado para el personal masculino y femenino, tanto del Edificio Administrativo y Presidencia como de las Gerencias Comercial y de Mantenimiento Electromecánico.</t>
    </r>
  </si>
  <si>
    <r>
      <t xml:space="preserve">Gestionar y proporcionar en un </t>
    </r>
    <r>
      <rPr>
        <b/>
        <sz val="11"/>
        <rFont val="Arial"/>
        <family val="2"/>
      </rPr>
      <t>100%</t>
    </r>
    <r>
      <rPr>
        <sz val="11"/>
        <rFont val="Arial"/>
        <family val="2"/>
      </rPr>
      <t xml:space="preserve"> la dotacion de la prestación </t>
    </r>
    <r>
      <rPr>
        <b/>
        <sz val="11"/>
        <rFont val="Arial"/>
        <family val="2"/>
      </rPr>
      <t>2016</t>
    </r>
    <r>
      <rPr>
        <sz val="11"/>
        <rFont val="Arial"/>
        <family val="2"/>
      </rPr>
      <t xml:space="preserve"> de los Equipos de Protección para el personal masculino y femenino, tanto del Edificio Administrativo y Presidencia como de las Gerencias Comercial y de Mantenimiento Electromecánico.</t>
    </r>
  </si>
  <si>
    <r>
      <t xml:space="preserve">Brindar la atención medica en un </t>
    </r>
    <r>
      <rPr>
        <b/>
        <sz val="11"/>
        <rFont val="Arial"/>
        <family val="2"/>
      </rPr>
      <t>95%</t>
    </r>
    <r>
      <rPr>
        <sz val="11"/>
        <rFont val="Arial"/>
        <family val="2"/>
      </rPr>
      <t xml:space="preserve"> de la base de </t>
    </r>
    <r>
      <rPr>
        <b/>
        <sz val="11"/>
        <rFont val="Arial"/>
        <family val="2"/>
      </rPr>
      <t>27,616</t>
    </r>
    <r>
      <rPr>
        <sz val="11"/>
        <rFont val="Arial"/>
        <family val="2"/>
      </rPr>
      <t xml:space="preserve"> pacientes en las Clinicas Empresarial, Pediátrica y Odontológica, a nivel institucional:</t>
    </r>
  </si>
  <si>
    <r>
      <t xml:space="preserve">Brindar asistencia inmediata y oportuna en un </t>
    </r>
    <r>
      <rPr>
        <b/>
        <sz val="11"/>
        <rFont val="Arial"/>
        <family val="2"/>
      </rPr>
      <t>100%</t>
    </r>
    <r>
      <rPr>
        <sz val="11"/>
        <rFont val="Arial"/>
        <family val="2"/>
      </rPr>
      <t xml:space="preserve"> a los trabajadores del Edificio Administrativo y Presidencia, Gerencia Comercial y Gerencia de Mantenimiento Electromecánico, para aquellos casos que demanden un servicio personalizado según la problemática que se presente, tanto en las Areas de Trabajo Social como Sicosocial.</t>
    </r>
  </si>
  <si>
    <r>
      <t xml:space="preserve">Realizar el equivalente a </t>
    </r>
    <r>
      <rPr>
        <b/>
        <sz val="11"/>
        <rFont val="Arial"/>
        <family val="2"/>
      </rPr>
      <t>27</t>
    </r>
    <r>
      <rPr>
        <sz val="11"/>
        <rFont val="Arial"/>
        <family val="2"/>
      </rPr>
      <t xml:space="preserve"> charlas o talleres educativos, de acuerdo a lo establecido en los numerales 7 y 10 del Art. 8 de la Ley General de Prevencion de Riesgos en los lugares de trabajo. </t>
    </r>
  </si>
  <si>
    <r>
      <t xml:space="preserve">Atender el </t>
    </r>
    <r>
      <rPr>
        <b/>
        <sz val="11"/>
        <rFont val="Arial"/>
        <family val="2"/>
      </rPr>
      <t>100%</t>
    </r>
    <r>
      <rPr>
        <sz val="11"/>
        <rFont val="Arial"/>
        <family val="2"/>
      </rPr>
      <t xml:space="preserve"> del promedio mensual de </t>
    </r>
    <r>
      <rPr>
        <b/>
        <sz val="11"/>
        <rFont val="Arial"/>
        <family val="2"/>
      </rPr>
      <t>35</t>
    </r>
    <r>
      <rPr>
        <sz val="11"/>
        <rFont val="Arial"/>
        <family val="2"/>
      </rPr>
      <t xml:space="preserve"> alumnos (entre niños y niñas), proporcionándoles la cobertura de atención personalizada a través de la enseñanza aprendizaje, bajo cuatro componentes básicos: 
Conservación de la Salud, Nutrición, Estimulación Temprana y Protección. 
Asi como tambien, el funcionamiento del Club de Taréas. </t>
    </r>
  </si>
  <si>
    <r>
      <t xml:space="preserve">Brindar en un </t>
    </r>
    <r>
      <rPr>
        <b/>
        <sz val="11"/>
        <rFont val="Arial"/>
        <family val="2"/>
      </rPr>
      <t>100%</t>
    </r>
    <r>
      <rPr>
        <sz val="11"/>
        <rFont val="Arial"/>
        <family val="2"/>
      </rPr>
      <t xml:space="preserve"> la asistencia y coordinación a los Comitès de Seguridad y Salud Ocupacional, de acuerdo a las necesidades y demandas de cada uno.</t>
    </r>
  </si>
  <si>
    <r>
      <t xml:space="preserve">Realizar </t>
    </r>
    <r>
      <rPr>
        <b/>
        <sz val="11"/>
        <rFont val="Arial"/>
        <family val="2"/>
      </rPr>
      <t>17</t>
    </r>
    <r>
      <rPr>
        <sz val="11"/>
        <rFont val="Arial"/>
        <family val="2"/>
      </rPr>
      <t xml:space="preserve"> trámites para la obtenciòn de permisos de Almacenamiento de Sustancias Peligrosas.</t>
    </r>
  </si>
  <si>
    <r>
      <t xml:space="preserve">Realizar </t>
    </r>
    <r>
      <rPr>
        <b/>
        <sz val="11"/>
        <rFont val="Arial"/>
        <family val="2"/>
      </rPr>
      <t>4</t>
    </r>
    <r>
      <rPr>
        <sz val="11"/>
        <rFont val="Arial"/>
        <family val="2"/>
      </rPr>
      <t xml:space="preserve"> capacitaciones sobre la Prevención y Sensibilización de los Riesgos Laborales.</t>
    </r>
  </si>
  <si>
    <r>
      <t xml:space="preserve">Preparar y gestionar la realización en un </t>
    </r>
    <r>
      <rPr>
        <b/>
        <sz val="11"/>
        <rFont val="Arial"/>
        <family val="2"/>
      </rPr>
      <t>95%</t>
    </r>
    <r>
      <rPr>
        <sz val="11"/>
        <rFont val="Arial"/>
        <family val="2"/>
      </rPr>
      <t xml:space="preserve"> de la Evaluación del Desempeño correspondiente al Año </t>
    </r>
    <r>
      <rPr>
        <b/>
        <sz val="11"/>
        <rFont val="Arial"/>
        <family val="2"/>
      </rPr>
      <t xml:space="preserve">2015 </t>
    </r>
    <r>
      <rPr>
        <sz val="11"/>
        <rFont val="Arial"/>
        <family val="2"/>
      </rPr>
      <t>a nivel institucional.</t>
    </r>
  </si>
  <si>
    <r>
      <t xml:space="preserve">Coordinar y gestionar a nivel institucional </t>
    </r>
    <r>
      <rPr>
        <b/>
        <sz val="11"/>
        <rFont val="Arial"/>
        <family val="2"/>
      </rPr>
      <t>384</t>
    </r>
    <r>
      <rPr>
        <sz val="11"/>
        <rFont val="Arial"/>
        <family val="2"/>
      </rPr>
      <t xml:space="preserve"> Eventos de Capacitación en diferentes áreas, distribuidos en los Planteles de la forma siguiente:
</t>
    </r>
  </si>
  <si>
    <r>
      <t xml:space="preserve">Ejecutar en un </t>
    </r>
    <r>
      <rPr>
        <b/>
        <sz val="11"/>
        <rFont val="Arial"/>
        <family val="2"/>
      </rPr>
      <t>100%</t>
    </r>
    <r>
      <rPr>
        <sz val="11"/>
        <rFont val="Arial"/>
        <family val="2"/>
      </rPr>
      <t xml:space="preserve"> la realización del proceso de Estudio del Clima Organizacional Año </t>
    </r>
    <r>
      <rPr>
        <b/>
        <sz val="11"/>
        <rFont val="Arial"/>
        <family val="2"/>
      </rPr>
      <t>2014</t>
    </r>
    <r>
      <rPr>
        <sz val="11"/>
        <rFont val="Arial"/>
        <family val="2"/>
      </rPr>
      <t>, a nivel institucional de la forma siguiente:</t>
    </r>
  </si>
  <si>
    <r>
      <t xml:space="preserve">Reclamos resueltos a tiempo </t>
    </r>
    <r>
      <rPr>
        <sz val="9"/>
        <rFont val="Arial"/>
        <family val="2"/>
      </rPr>
      <t xml:space="preserve">                 Reclamos recibido en agencia</t>
    </r>
  </si>
  <si>
    <r>
      <t xml:space="preserve">Reclamos resueltos a tiempo </t>
    </r>
    <r>
      <rPr>
        <sz val="9"/>
        <rFont val="Arial"/>
        <family val="2"/>
      </rPr>
      <t xml:space="preserve">                 Reclamos recibido en defensoria en avenimiento</t>
    </r>
  </si>
  <si>
    <r>
      <t># de Ctas. creadas</t>
    </r>
    <r>
      <rPr>
        <b/>
        <i/>
        <sz val="11"/>
        <rFont val="Arial"/>
        <family val="2"/>
      </rPr>
      <t xml:space="preserve"> / </t>
    </r>
    <r>
      <rPr>
        <sz val="11"/>
        <rFont val="Arial"/>
        <family val="2"/>
      </rPr>
      <t># de fichas c/ Registro de datos de Instalación completado</t>
    </r>
  </si>
  <si>
    <r>
      <t xml:space="preserve">1) DIRECCION/GERENCIA/UNIDAD: </t>
    </r>
    <r>
      <rPr>
        <sz val="14"/>
        <rFont val="Britannic Bold"/>
        <family val="2"/>
      </rPr>
      <t>Investigación e Hidrogeología y Departamento de Perforación y Mantenimiento de Pozos</t>
    </r>
  </si>
  <si>
    <r>
      <t xml:space="preserve">2) PILAR/ES ESTRATEGICO/S: </t>
    </r>
    <r>
      <rPr>
        <sz val="14"/>
        <rFont val="Britannic Bold"/>
        <family val="2"/>
      </rPr>
      <t>Técnica Operativa/Cobertura y Calidad del Servicio</t>
    </r>
  </si>
  <si>
    <r>
      <t xml:space="preserve">Elaborar el </t>
    </r>
    <r>
      <rPr>
        <b/>
        <sz val="12"/>
        <rFont val="Arial"/>
        <family val="2"/>
      </rPr>
      <t xml:space="preserve">80% </t>
    </r>
    <r>
      <rPr>
        <sz val="12"/>
        <rFont val="Arial"/>
        <family val="2"/>
      </rPr>
      <t>de Estudios Hidrogeológicos para la identificación y propuestas de aprovechamiento de fuentes de agua para consumo humano en un tiempo igual o menor a 90 días calendarios.</t>
    </r>
  </si>
  <si>
    <r>
      <t xml:space="preserve"># de Estudios Hidrogeológicos realizados en 90 días o menos </t>
    </r>
    <r>
      <rPr>
        <b/>
        <sz val="12"/>
        <rFont val="Arial"/>
        <family val="2"/>
      </rPr>
      <t xml:space="preserve">/ </t>
    </r>
    <r>
      <rPr>
        <sz val="12"/>
        <rFont val="Arial"/>
        <family val="2"/>
      </rPr>
      <t># de Estudios Hidrogeológicos solicitados</t>
    </r>
  </si>
  <si>
    <r>
      <t xml:space="preserve">Realizar el </t>
    </r>
    <r>
      <rPr>
        <b/>
        <sz val="12"/>
        <rFont val="Arial"/>
        <family val="2"/>
      </rPr>
      <t>90 %</t>
    </r>
    <r>
      <rPr>
        <sz val="12"/>
        <rFont val="Arial"/>
        <family val="2"/>
      </rPr>
      <t xml:space="preserve"> de las pruebas de infiltración con Permeámetro o Dobles Anillos a nivel nacional en un tiempo igual o menor a 30 días.</t>
    </r>
  </si>
  <si>
    <r>
      <t># de pruebas de infiltración realizadas en 30 días o menos</t>
    </r>
    <r>
      <rPr>
        <b/>
        <sz val="12"/>
        <rFont val="Arial"/>
        <family val="2"/>
      </rPr>
      <t xml:space="preserve"> /</t>
    </r>
    <r>
      <rPr>
        <sz val="12"/>
        <rFont val="Arial"/>
        <family val="2"/>
      </rPr>
      <t xml:space="preserve"> # de pruebas de infiltración solicitadas</t>
    </r>
  </si>
  <si>
    <r>
      <t xml:space="preserve">Realizar el </t>
    </r>
    <r>
      <rPr>
        <b/>
        <sz val="12"/>
        <rFont val="Arial"/>
        <family val="2"/>
      </rPr>
      <t>90%</t>
    </r>
    <r>
      <rPr>
        <sz val="12"/>
        <rFont val="Arial"/>
        <family val="2"/>
      </rPr>
      <t xml:space="preserve"> de los Sondeos Eléctricos Verticales para la Investigación de los Recursos Hídricos Subterráneos en un tiempo igual o menor a 30 días calendarios.</t>
    </r>
  </si>
  <si>
    <r>
      <t># de Sondeos Eléctricos Verticales realizados en 30 días o menos</t>
    </r>
    <r>
      <rPr>
        <b/>
        <sz val="12"/>
        <rFont val="Arial"/>
        <family val="2"/>
      </rPr>
      <t xml:space="preserve"> /</t>
    </r>
    <r>
      <rPr>
        <sz val="12"/>
        <rFont val="Arial"/>
        <family val="2"/>
      </rPr>
      <t xml:space="preserve"> # de Sondeos Eléctricos Verticales solicitados</t>
    </r>
  </si>
  <si>
    <r>
      <t xml:space="preserve">Elaborar el </t>
    </r>
    <r>
      <rPr>
        <b/>
        <sz val="12"/>
        <rFont val="Arial"/>
        <family val="2"/>
      </rPr>
      <t>80%</t>
    </r>
    <r>
      <rPr>
        <sz val="12"/>
        <rFont val="Arial"/>
        <family val="2"/>
      </rPr>
      <t xml:space="preserve"> de las Opiniones Técnicas Hidrogeológicas de sitios de interés para la perforación de pozos, captación de manantiales, recomendaciones hidrogeológicas para sustentar factibilidades de aprovechamiento del recurso hídrico, denuncias ambientales en un tiempo igual o menor a 60 días calendarios.</t>
    </r>
  </si>
  <si>
    <r>
      <t># de Opiniones Técnicas Hidrogeológicas realizadas en 60 días o menos</t>
    </r>
    <r>
      <rPr>
        <b/>
        <sz val="12"/>
        <rFont val="Arial"/>
        <family val="2"/>
      </rPr>
      <t xml:space="preserve"> /</t>
    </r>
    <r>
      <rPr>
        <sz val="12"/>
        <rFont val="Arial"/>
        <family val="2"/>
      </rPr>
      <t xml:space="preserve"> # de Opiniones Técnicas solicitadas</t>
    </r>
  </si>
  <si>
    <r>
      <t xml:space="preserve">Elaborar el </t>
    </r>
    <r>
      <rPr>
        <b/>
        <sz val="12"/>
        <rFont val="Arial"/>
        <family val="2"/>
      </rPr>
      <t xml:space="preserve">85% </t>
    </r>
    <r>
      <rPr>
        <sz val="12"/>
        <rFont val="Arial"/>
        <family val="2"/>
      </rPr>
      <t>de Opiniones Técnicas para la extensión de los Certificados de No Afectación (nuevas, revalidación, modificación y cierre de expedientes) para el aprovechamiento del recurso hídrico por instituciones públicas y privadas; en un tiempo igual o menor a 60 días calendarios.</t>
    </r>
  </si>
  <si>
    <r>
      <t># de Opiniones Técnicas realizadas en 60 días o menos</t>
    </r>
    <r>
      <rPr>
        <b/>
        <sz val="12"/>
        <rFont val="Arial"/>
        <family val="2"/>
      </rPr>
      <t xml:space="preserve"> /</t>
    </r>
    <r>
      <rPr>
        <sz val="12"/>
        <rFont val="Arial"/>
        <family val="2"/>
      </rPr>
      <t xml:space="preserve"> # de Opiniones Técnicas solicitadas</t>
    </r>
  </si>
  <si>
    <r>
      <t xml:space="preserve">Dar seguimiento al </t>
    </r>
    <r>
      <rPr>
        <b/>
        <sz val="12"/>
        <rFont val="Arial"/>
        <family val="2"/>
      </rPr>
      <t xml:space="preserve">85% </t>
    </r>
    <r>
      <rPr>
        <sz val="12"/>
        <rFont val="Arial"/>
        <family val="2"/>
      </rPr>
      <t xml:space="preserve">de las Opiniones Técnicas para la extensión de los Certificados de No Afectación otorgados desde el año 2004 al 2014 que no contaban con tiempo de caducidad para el aprovechamiento del recurso hídrico por instituciones públicas y privadas; en un tiempo igual o menor a 30 días calendarios. </t>
    </r>
    <r>
      <rPr>
        <i/>
        <sz val="12"/>
        <rFont val="Arial"/>
        <family val="2"/>
      </rPr>
      <t>NOTA. Se tiene programado dar seguimiento a 10 CNA por mes.</t>
    </r>
  </si>
  <si>
    <r>
      <t># de seguimientos de CNA realizados en 30 días o menos</t>
    </r>
    <r>
      <rPr>
        <b/>
        <sz val="12"/>
        <rFont val="Arial"/>
        <family val="2"/>
      </rPr>
      <t xml:space="preserve"> /</t>
    </r>
    <r>
      <rPr>
        <sz val="12"/>
        <rFont val="Arial"/>
        <family val="2"/>
      </rPr>
      <t xml:space="preserve"> # de seguimientos a CNA programados a realizar al mes</t>
    </r>
  </si>
  <si>
    <r>
      <t xml:space="preserve">Elaborar el </t>
    </r>
    <r>
      <rPr>
        <b/>
        <sz val="12"/>
        <rFont val="Arial"/>
        <family val="2"/>
      </rPr>
      <t>85%</t>
    </r>
    <r>
      <rPr>
        <sz val="12"/>
        <rFont val="Arial"/>
        <family val="2"/>
      </rPr>
      <t xml:space="preserve"> de las Evaluaciones Hidrogeológicas y Delimitación de las zonas de protección de pozos o manantiales bajo explotación de ANDA en un tiempo igual o menor a 90 días calendarios.</t>
    </r>
  </si>
  <si>
    <r>
      <t># de Evaluaciones Hidrogeológicas y delimitación de zonas de protección realizadas en 90 días o menos</t>
    </r>
    <r>
      <rPr>
        <b/>
        <sz val="12"/>
        <rFont val="Arial"/>
        <family val="2"/>
      </rPr>
      <t xml:space="preserve"> /</t>
    </r>
    <r>
      <rPr>
        <sz val="12"/>
        <rFont val="Arial"/>
        <family val="2"/>
      </rPr>
      <t xml:space="preserve"> # de Evaluaciones Hidrogeológicas y delimitación de zonas de protección solicitadas</t>
    </r>
  </si>
  <si>
    <r>
      <t xml:space="preserve">Realizar el </t>
    </r>
    <r>
      <rPr>
        <b/>
        <sz val="12"/>
        <rFont val="Arial"/>
        <family val="2"/>
      </rPr>
      <t>95 %</t>
    </r>
    <r>
      <rPr>
        <sz val="12"/>
        <rFont val="Arial"/>
        <family val="2"/>
      </rPr>
      <t xml:space="preserve"> de los aforos programados de manantiales o ríos prioritarios en un tiempo igual o menor a 30 días calendarios. </t>
    </r>
    <r>
      <rPr>
        <i/>
        <sz val="12"/>
        <rFont val="Arial"/>
        <family val="2"/>
      </rPr>
      <t>NOTA se tiene programado realizar 10 aforos al mes.</t>
    </r>
  </si>
  <si>
    <r>
      <t># de Aforos realizados al mes</t>
    </r>
    <r>
      <rPr>
        <b/>
        <sz val="12"/>
        <rFont val="Arial"/>
        <family val="2"/>
      </rPr>
      <t xml:space="preserve"> /</t>
    </r>
    <r>
      <rPr>
        <sz val="12"/>
        <rFont val="Arial"/>
        <family val="2"/>
      </rPr>
      <t xml:space="preserve"> # de aforos programados en el mes.</t>
    </r>
  </si>
  <si>
    <r>
      <t xml:space="preserve">Realizar el </t>
    </r>
    <r>
      <rPr>
        <b/>
        <sz val="12"/>
        <rFont val="Arial"/>
        <family val="2"/>
      </rPr>
      <t xml:space="preserve">90 % </t>
    </r>
    <r>
      <rPr>
        <sz val="12"/>
        <rFont val="Arial"/>
        <family val="2"/>
      </rPr>
      <t xml:space="preserve">de las mediciones de los niveles freáticos o piezométricos en pozos de monitoreo de los principales acuíferos de El Salvador en un tiempo igual o menor a 30 días calendarios. </t>
    </r>
    <r>
      <rPr>
        <i/>
        <sz val="12"/>
        <rFont val="Arial"/>
        <family val="2"/>
      </rPr>
      <t>NOTA se tiene programado medir niveles freáticos en 12 pozos a nivel nacional.</t>
    </r>
  </si>
  <si>
    <r>
      <t># de pozos de monitoreo medidos en 30 días o menos</t>
    </r>
    <r>
      <rPr>
        <b/>
        <sz val="12"/>
        <rFont val="Arial"/>
        <family val="2"/>
      </rPr>
      <t xml:space="preserve"> /</t>
    </r>
    <r>
      <rPr>
        <sz val="12"/>
        <rFont val="Arial"/>
        <family val="2"/>
      </rPr>
      <t xml:space="preserve"> # de pozos de monitoreo programados.</t>
    </r>
  </si>
  <si>
    <r>
      <t>Registrar el</t>
    </r>
    <r>
      <rPr>
        <b/>
        <sz val="12"/>
        <rFont val="Arial"/>
        <family val="2"/>
      </rPr>
      <t xml:space="preserve"> 90% </t>
    </r>
    <r>
      <rPr>
        <sz val="12"/>
        <rFont val="Arial"/>
        <family val="2"/>
      </rPr>
      <t>de los informes de pozos para actualizar la base de datos  de pozos perforados o excavados Públicos o Privados a Nivel Nacional en un tiempo igual o menor a 30 días calendarios.</t>
    </r>
  </si>
  <si>
    <r>
      <t># de informes de pozos registrados en 30 días o menos</t>
    </r>
    <r>
      <rPr>
        <b/>
        <sz val="12"/>
        <rFont val="Arial"/>
        <family val="2"/>
      </rPr>
      <t xml:space="preserve"> /</t>
    </r>
    <r>
      <rPr>
        <sz val="12"/>
        <rFont val="Arial"/>
        <family val="2"/>
      </rPr>
      <t xml:space="preserve"> # de informes de pozos requeridos</t>
    </r>
  </si>
  <si>
    <r>
      <t>No. de M</t>
    </r>
    <r>
      <rPr>
        <sz val="14"/>
        <rFont val="Calibri"/>
        <family val="2"/>
      </rPr>
      <t>³</t>
    </r>
    <r>
      <rPr>
        <sz val="14"/>
        <rFont val="Arial"/>
        <family val="2"/>
      </rPr>
      <t xml:space="preserve"> producidos </t>
    </r>
  </si>
  <si>
    <t>Lograr un 100 % en la realizaciòn de 2 carpetas de diseño mensual para comunidades y proyectos nuevos para mejoar los sistemas</t>
  </si>
  <si>
    <t>No. de carpetas realizadas/No. de solicitudes</t>
  </si>
  <si>
    <t xml:space="preserve">• Verificación en campo el requerimiento
• Realizar el levantamiento topografico
• Recopilar la informaciòn necesaria para realizar la carpeta de diseño                             • Digitalizaciòn del levantamiento topografcio                                                                   • Realizacion del diseño y presupuesto    </t>
  </si>
  <si>
    <t>Realizar un diseño adecuado para ampliar la cobertura del servicio de agua potable y alcantarillado sanitario</t>
  </si>
  <si>
    <t>Lograr un 100 % en la realizaciòn de 4 inspecciones mensuales para otorgar las opiniones tecnicas de factibilidades para comunidades y urbanizaciones</t>
  </si>
  <si>
    <t>No. de inspecciones realizadas/No. de solicitudes</t>
  </si>
  <si>
    <t>•Visitas de campo para realizar la inpecciòn de campo
• Realizaciòn de la opinion tecnica</t>
  </si>
  <si>
    <t>Aumentar la cobertura de la población con más servicios de agua potable y alcantarillado.</t>
  </si>
  <si>
    <t>Instalalar en un 90% los mediodores en 4 días, de la Región Central (PEI: 3.3.2.1)</t>
  </si>
  <si>
    <t>1) DIRECCION/GERENCIA/UNIDA:  REGION OCCIDENTAL</t>
  </si>
  <si>
    <r>
      <rPr>
        <u/>
        <sz val="12"/>
        <color rgb="FF000000"/>
        <rFont val="Arial"/>
        <family val="2"/>
      </rPr>
      <t>(Gasto 2015 − Gasto 2016)</t>
    </r>
    <r>
      <rPr>
        <sz val="12"/>
        <color rgb="FF000000"/>
        <rFont val="Arial"/>
        <family val="2"/>
      </rPr>
      <t xml:space="preserve">
Gasto 2015</t>
    </r>
  </si>
  <si>
    <t>1) DIRECCION/GERENCIA/UNIDA:  REGION  ORIENTAL.</t>
  </si>
  <si>
    <r>
      <rPr>
        <u/>
        <sz val="11"/>
        <rFont val="Arial"/>
        <family val="2"/>
      </rPr>
      <t xml:space="preserve">Gasto 2015 - Gasto 2016
</t>
    </r>
    <r>
      <rPr>
        <sz val="11"/>
        <rFont val="Arial"/>
        <family val="2"/>
      </rPr>
      <t>Gasto 2015</t>
    </r>
  </si>
  <si>
    <r>
      <rPr>
        <u/>
        <sz val="12"/>
        <rFont val="Arial"/>
        <family val="2"/>
      </rPr>
      <t xml:space="preserve">Gasto 2015 - Gasto 2016
</t>
    </r>
    <r>
      <rPr>
        <sz val="12"/>
        <rFont val="Arial"/>
        <family val="2"/>
      </rPr>
      <t>Gasto 2015</t>
    </r>
  </si>
  <si>
    <t>Formato n° 1</t>
  </si>
  <si>
    <t>Formato n°2</t>
  </si>
  <si>
    <t>Revision de perfiles de proyectos</t>
  </si>
  <si>
    <r>
      <t xml:space="preserve">2) PILAR/ES ESTRATEGICO/S: </t>
    </r>
    <r>
      <rPr>
        <sz val="16"/>
        <rFont val="Times New Roman"/>
        <family val="1"/>
      </rPr>
      <t>Cobertura y calidad del servicio</t>
    </r>
  </si>
  <si>
    <r>
      <t xml:space="preserve">1) DIRECCION/UNIDAD:  </t>
    </r>
    <r>
      <rPr>
        <sz val="16"/>
        <rFont val="Times New Roman"/>
        <family val="1"/>
      </rPr>
      <t>Sub-Dirección de Ingeniería y Proyectos / Unidad de Gestión Ambiental</t>
    </r>
  </si>
  <si>
    <t>Enero 2016</t>
  </si>
  <si>
    <t>FORMULACION DEL PLAN ANUAL OPERATIVO INSTITUCIONAL</t>
  </si>
  <si>
    <t>2016</t>
  </si>
  <si>
    <t>Realizar el 75 % de los procesos de compra de obras, bienes y servicios por medio de licitaciones públicas, concursos públicos, contrataciones directas y otras modalidades de contratación con fuentes de financiamiento del GOES, BID, FCAS u otros recursos financieros que surgan en un plazo máximo de 50 días calendario.</t>
  </si>
  <si>
    <t>Número de procesos atendidos en 50 días / número de procesos solicitados</t>
  </si>
  <si>
    <t>Realizar el 75 % de los procesos de compra de obras, bienes y servicios por medio de libre gestión y otras modalidades con fuentes de financiamiento del GOES, BID, FCAS u otros recursos financieros que surjan en un plazo máximo de 25 días calendario.</t>
  </si>
  <si>
    <t>Número de procesos atendidos en 25 días / número de procesos solicitados</t>
  </si>
  <si>
    <t>Elaboración de 4 informes de seguimiento al plan de compras institucional para presentarlos a Junta de Gobierno.</t>
  </si>
  <si>
    <t>Elaboración de 12 informes de compras para presentarlos a la Gerencia de Planificación y Desarrollo.</t>
  </si>
  <si>
    <t>Elaborar el 75% de los contratos de los procesos de compras por licitaciones públicas, concursos públicos, contrataciones directas, libre gestión y otros en un plazo máximo de 10 días hábiles.</t>
  </si>
  <si>
    <t>Elaborar el 75% de las resoluciones para devolución de garantías de mantenimientos de ofertas, cumplimiento de contrato, buena obra, buena consultoría, buena calidad u otras que hayan sido rendidas a la institución en un día hábil.</t>
  </si>
  <si>
    <t>Realizar el 75% de los procesos de compra de obras, bienes y servicios por medio de licitaciones públicas, concursos públicos, contrataciones directas y otras modalidades de contratación con fuentes de financiamiento del GOES, BID, FCAS u otros recursos financieros que surgan en un plazo máximo de 50 días calendario.</t>
  </si>
  <si>
    <t>Elaborar el 75 % de los contratos de los procesos de compras por licitaciones públicas, concursos públicos, contrataciones directas, libre gestión y otros en un plazo máximo de 10 días hábiles.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</si>
</sst>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4" formatCode="_-&quot;$&quot;* #,##0.00_-;\-&quot;$&quot;* #,##0.00_-;_-&quot;$&quot;* &quot;-&quot;??_-;_-@_-"/>
    <numFmt numFmtId="43" formatCode="_-* #,##0.00_-;\-* #,##0.00_-;_-* &quot;-&quot;??_-;_-@_-"/>
    <numFmt numFmtId="164" formatCode="_(&quot;$&quot;* #,##0.0_);_(&quot;$&quot;* \(#,##0.0\);_(&quot;$&quot;* &quot;-&quot;?_);_(@_)"/>
    <numFmt numFmtId="165" formatCode="_(&quot;$&quot;* #,##0.00_);_(&quot;$&quot;* \(#,##0.00\);_(&quot;$&quot;* &quot;-&quot;?_);_(@_)"/>
    <numFmt numFmtId="166" formatCode="_(* #,##0.00_);_(* \(#,##0.00\);_(* &quot;-&quot;??_);_(@_)"/>
    <numFmt numFmtId="167" formatCode="0.0"/>
    <numFmt numFmtId="168" formatCode="_(&quot;$&quot;* #,##0.00_);_(&quot;$&quot;* \(#,##0.00\);_(&quot;$&quot;* &quot;-&quot;??_);_(@_)"/>
    <numFmt numFmtId="169" formatCode="_([$€-2]* #,##0.00_);_([$€-2]* \(#,##0.00\);_([$€-2]* &quot;-&quot;??_)"/>
    <numFmt numFmtId="170" formatCode="_-* #,##0.00\ &quot;€&quot;_-;\-* #,##0.00\ &quot;€&quot;_-;_-* &quot;-&quot;??\ &quot;€&quot;_-;_-@_-"/>
    <numFmt numFmtId="171" formatCode="_-[$€-2]* #,##0.00_-;\-[$€-2]* #,##0.00_-;_-[$€-2]* &quot;-&quot;??_-"/>
    <numFmt numFmtId="172" formatCode="_-* #,##0.00\ _€_-;\-* #,##0.00\ _€_-;_-* &quot;-&quot;??\ _€_-;_-@_-"/>
    <numFmt numFmtId="173" formatCode="_-[$€]* #,##0.00_-;\-[$€]* #,##0.00_-;_-[$€]* &quot;-&quot;??_-;_-@_-"/>
    <numFmt numFmtId="174" formatCode="0.0%"/>
    <numFmt numFmtId="175" formatCode="0.000"/>
    <numFmt numFmtId="176" formatCode="#,##0.00_ ;[Red]\-#,##0.00\ "/>
    <numFmt numFmtId="177" formatCode="_-[$$-440A]* #,##0.00_ ;_-[$$-440A]* \-#,##0.00\ ;_-[$$-440A]* &quot;-&quot;??_ ;_-@_ "/>
    <numFmt numFmtId="178" formatCode="&quot;$&quot;#,##0.00"/>
    <numFmt numFmtId="179" formatCode="&quot;$&quot;#,##0.00_);[Red]\(&quot;$&quot;#,##0.00\)"/>
    <numFmt numFmtId="180" formatCode="[$$-440A]#,##0.00_ ;\-[$$-440A]#,##0.00\ "/>
    <numFmt numFmtId="181" formatCode="_-* #,##0\ _€_-;\-* #,##0\ _€_-;_-* &quot;-&quot;??\ _€_-;_-@_-"/>
    <numFmt numFmtId="182" formatCode="_(* #,##0.0_);_(* \(#,##0.0\);_(* &quot;-&quot;??_);_(@_)"/>
    <numFmt numFmtId="183" formatCode="&quot;$&quot;#,##0.000"/>
    <numFmt numFmtId="184" formatCode="[$$-440A]#,##0.00"/>
    <numFmt numFmtId="185" formatCode="."/>
    <numFmt numFmtId="186" formatCode="_-&quot;$&quot;* #,##0_-;\-&quot;$&quot;* #,##0_-;_-&quot;$&quot;* &quot;-&quot;??_-;_-@_-"/>
    <numFmt numFmtId="187" formatCode="_(&quot;$&quot;* #,##0_);_(&quot;$&quot;* \(#,##0\);_(&quot;$&quot;* &quot;-&quot;?_);_(@_)"/>
    <numFmt numFmtId="188" formatCode="#,##0.0"/>
    <numFmt numFmtId="189" formatCode="_(&quot;$&quot;* #,##0.00_);_(&quot;$&quot;* \(#,##0.00\);_(&quot;$&quot;* &quot;0.00&quot;_);_(@_)"/>
    <numFmt numFmtId="190" formatCode="_-&quot;$&quot;* #,##0.0_-;\-&quot;$&quot;* #,##0.0_-;_-&quot;$&quot;* &quot;-&quot;?_-;_-@_-"/>
    <numFmt numFmtId="191" formatCode="_(* #,##0_);_(* \(#,##0\);_(* &quot;-&quot;??_);_(@_)"/>
    <numFmt numFmtId="192" formatCode="[$$-540A]#,##0.00"/>
  </numFmts>
  <fonts count="15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b/>
      <sz val="12"/>
      <name val="Britannic Bold"/>
      <family val="2"/>
    </font>
    <font>
      <b/>
      <sz val="10"/>
      <name val="Arial"/>
      <family val="2"/>
    </font>
    <font>
      <b/>
      <sz val="11"/>
      <name val="Arial"/>
      <family val="2"/>
    </font>
    <font>
      <b/>
      <sz val="13"/>
      <color indexed="12"/>
      <name val="Arial"/>
      <family val="2"/>
    </font>
    <font>
      <sz val="10"/>
      <name val="Arial"/>
      <family val="2"/>
    </font>
    <font>
      <sz val="10"/>
      <name val="Arial"/>
      <family val="2"/>
    </font>
    <font>
      <b/>
      <sz val="14"/>
      <name val="Arial"/>
      <family val="2"/>
    </font>
    <font>
      <b/>
      <sz val="10"/>
      <name val="Britannic Bold"/>
      <family val="2"/>
    </font>
    <font>
      <sz val="11"/>
      <name val="Arial"/>
      <family val="2"/>
    </font>
    <font>
      <b/>
      <sz val="10"/>
      <color rgb="FFFF0000"/>
      <name val="Arial"/>
      <family val="2"/>
    </font>
    <font>
      <sz val="11"/>
      <color indexed="8"/>
      <name val="Calibri"/>
      <family val="2"/>
    </font>
    <font>
      <sz val="12"/>
      <name val="Arial"/>
      <family val="2"/>
    </font>
    <font>
      <b/>
      <sz val="11"/>
      <name val="Britannic Bold"/>
      <family val="2"/>
    </font>
    <font>
      <b/>
      <sz val="13"/>
      <name val="Arial"/>
      <family val="2"/>
    </font>
    <font>
      <sz val="10"/>
      <color rgb="FF000000"/>
      <name val="Arial"/>
      <family val="2"/>
    </font>
    <font>
      <sz val="9"/>
      <name val="Arial"/>
      <family val="2"/>
    </font>
    <font>
      <b/>
      <sz val="9"/>
      <name val="Arial"/>
      <family val="2"/>
    </font>
    <font>
      <u/>
      <sz val="10"/>
      <name val="Arial"/>
      <family val="2"/>
    </font>
    <font>
      <sz val="8"/>
      <name val="Arial"/>
      <family val="2"/>
    </font>
    <font>
      <sz val="10"/>
      <name val="Britannic Bold"/>
      <family val="2"/>
    </font>
    <font>
      <sz val="11"/>
      <name val="Britannic Bold"/>
      <family val="2"/>
    </font>
    <font>
      <sz val="11"/>
      <name val="Calibri"/>
      <family val="2"/>
    </font>
    <font>
      <sz val="11"/>
      <color indexed="8"/>
      <name val="Arial"/>
      <family val="2"/>
    </font>
    <font>
      <sz val="5"/>
      <name val="Arial"/>
      <family val="2"/>
    </font>
    <font>
      <b/>
      <sz val="12"/>
      <name val="Batang"/>
      <family val="1"/>
    </font>
    <font>
      <sz val="10"/>
      <color theme="1"/>
      <name val="Arial"/>
      <family val="2"/>
    </font>
    <font>
      <b/>
      <sz val="9"/>
      <color indexed="81"/>
      <name val="Tahoma"/>
      <family val="2"/>
    </font>
    <font>
      <sz val="9"/>
      <color indexed="81"/>
      <name val="Tahoma"/>
      <family val="2"/>
    </font>
    <font>
      <sz val="10"/>
      <name val="Batang"/>
      <family val="1"/>
    </font>
    <font>
      <b/>
      <sz val="11"/>
      <color theme="0"/>
      <name val="Arial"/>
      <family val="2"/>
    </font>
    <font>
      <sz val="11"/>
      <color rgb="FFFF000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16"/>
      <name val="Calibri"/>
      <family val="2"/>
      <scheme val="minor"/>
    </font>
    <font>
      <sz val="12"/>
      <name val="Britannic Bold"/>
      <family val="2"/>
    </font>
    <font>
      <b/>
      <sz val="10"/>
      <color theme="1"/>
      <name val="Arial"/>
      <family val="2"/>
    </font>
    <font>
      <sz val="11"/>
      <color theme="1"/>
      <name val="Arial"/>
      <family val="2"/>
    </font>
    <font>
      <sz val="11"/>
      <name val="Times New Roman"/>
      <family val="1"/>
    </font>
    <font>
      <sz val="9"/>
      <name val="Cambria Math"/>
      <family val="1"/>
    </font>
    <font>
      <sz val="9"/>
      <color rgb="FF000000"/>
      <name val="Cambria Math"/>
      <family val="1"/>
    </font>
    <font>
      <sz val="11"/>
      <color rgb="FF000000"/>
      <name val="Calibri"/>
      <family val="2"/>
    </font>
    <font>
      <b/>
      <sz val="20"/>
      <name val="Arial"/>
      <family val="2"/>
    </font>
    <font>
      <b/>
      <u/>
      <sz val="20"/>
      <name val="Arial"/>
      <family val="2"/>
    </font>
    <font>
      <b/>
      <sz val="16"/>
      <name val="Arial"/>
      <family val="2"/>
    </font>
    <font>
      <b/>
      <u/>
      <sz val="12"/>
      <name val="Times New Roman"/>
      <family val="1"/>
    </font>
    <font>
      <b/>
      <sz val="11"/>
      <name val="Times New Roman"/>
      <family val="1"/>
    </font>
    <font>
      <b/>
      <sz val="10"/>
      <name val="Times New Roman"/>
      <family val="1"/>
    </font>
    <font>
      <sz val="10"/>
      <name val="Times New Roman"/>
      <family val="1"/>
    </font>
    <font>
      <b/>
      <sz val="16"/>
      <color indexed="12"/>
      <name val="Arial"/>
      <family val="2"/>
    </font>
    <font>
      <b/>
      <u/>
      <sz val="16"/>
      <color indexed="18"/>
      <name val="Arial"/>
      <family val="2"/>
    </font>
    <font>
      <b/>
      <sz val="11"/>
      <color indexed="18"/>
      <name val="Times New Roman"/>
      <family val="1"/>
    </font>
    <font>
      <sz val="10"/>
      <name val="Calibri"/>
      <family val="2"/>
      <scheme val="minor"/>
    </font>
    <font>
      <sz val="11"/>
      <name val="Calibri"/>
      <family val="2"/>
      <scheme val="minor"/>
    </font>
    <font>
      <sz val="8"/>
      <name val="Calibri"/>
      <family val="2"/>
      <scheme val="minor"/>
    </font>
    <font>
      <b/>
      <sz val="10"/>
      <name val="Batang"/>
      <family val="1"/>
    </font>
    <font>
      <sz val="7"/>
      <name val="Calibri"/>
      <family val="2"/>
      <scheme val="minor"/>
    </font>
    <font>
      <sz val="7"/>
      <name val="Arial"/>
      <family val="2"/>
    </font>
    <font>
      <b/>
      <sz val="8"/>
      <name val="Calibri"/>
      <family val="2"/>
      <scheme val="minor"/>
    </font>
    <font>
      <sz val="9"/>
      <name val="Batang"/>
      <family val="1"/>
    </font>
    <font>
      <b/>
      <sz val="9"/>
      <name val="Batang"/>
      <family val="1"/>
    </font>
    <font>
      <b/>
      <sz val="14"/>
      <color indexed="12"/>
      <name val="Arial"/>
      <family val="2"/>
    </font>
    <font>
      <i/>
      <sz val="10"/>
      <name val="Arial"/>
      <family val="2"/>
    </font>
    <font>
      <b/>
      <sz val="8"/>
      <name val="Arial"/>
      <family val="2"/>
    </font>
    <font>
      <i/>
      <sz val="11"/>
      <name val="Britannic Bold"/>
      <family val="2"/>
    </font>
    <font>
      <sz val="10"/>
      <color rgb="FFFF0000"/>
      <name val="Arial"/>
      <family val="2"/>
    </font>
    <font>
      <sz val="10"/>
      <color rgb="FF17375E"/>
      <name val="Arial"/>
      <family val="2"/>
    </font>
    <font>
      <b/>
      <sz val="10"/>
      <color rgb="FF17375E"/>
      <name val="Arial"/>
      <family val="2"/>
    </font>
    <font>
      <sz val="12"/>
      <name val="Arial"/>
      <family val="2"/>
    </font>
    <font>
      <b/>
      <sz val="12"/>
      <color indexed="12"/>
      <name val="Arial"/>
      <family val="2"/>
    </font>
    <font>
      <b/>
      <sz val="10"/>
      <color indexed="8"/>
      <name val="Arial"/>
      <family val="2"/>
    </font>
    <font>
      <sz val="10"/>
      <color indexed="8"/>
      <name val="Arial"/>
      <family val="2"/>
    </font>
    <font>
      <b/>
      <sz val="12"/>
      <name val="Lucida Sans Unicode"/>
      <family val="2"/>
    </font>
    <font>
      <b/>
      <sz val="10"/>
      <color theme="1"/>
      <name val="Lucida Sans Unicode"/>
      <family val="2"/>
    </font>
    <font>
      <b/>
      <sz val="12"/>
      <color theme="1"/>
      <name val="Batang"/>
      <family val="1"/>
    </font>
    <font>
      <b/>
      <sz val="12"/>
      <color theme="1"/>
      <name val="Lucida Sans Unicode"/>
      <family val="2"/>
    </font>
    <font>
      <b/>
      <sz val="10"/>
      <name val="Lucida Sans Unicode"/>
      <family val="2"/>
    </font>
    <font>
      <sz val="10"/>
      <name val="Lucida Sans Unicode"/>
      <family val="2"/>
    </font>
    <font>
      <sz val="10"/>
      <color theme="1"/>
      <name val="Lucida Sans Unicode"/>
      <family val="2"/>
    </font>
    <font>
      <sz val="9"/>
      <name val="Lucida Sans Unicode"/>
      <family val="2"/>
    </font>
    <font>
      <b/>
      <sz val="10"/>
      <color rgb="FF00B050"/>
      <name val="Lucida Sans Unicode"/>
      <family val="2"/>
    </font>
    <font>
      <b/>
      <sz val="12"/>
      <color rgb="FF00B050"/>
      <name val="Lucida Sans Unicode"/>
      <family val="2"/>
    </font>
    <font>
      <b/>
      <sz val="12"/>
      <color rgb="FF00B050"/>
      <name val="Britannic Bold"/>
      <family val="2"/>
    </font>
    <font>
      <b/>
      <sz val="16"/>
      <name val="Cambria"/>
      <family val="1"/>
      <scheme val="major"/>
    </font>
    <font>
      <b/>
      <sz val="11"/>
      <name val="Lucida Sans Unicode"/>
      <family val="2"/>
    </font>
    <font>
      <sz val="11"/>
      <name val="Lucida Sans Unicode"/>
      <family val="2"/>
    </font>
    <font>
      <sz val="16"/>
      <name val="Lucida Sans Unicode"/>
      <family val="2"/>
    </font>
    <font>
      <sz val="10"/>
      <name val="Arial Unicode MS"/>
      <family val="2"/>
    </font>
    <font>
      <sz val="11"/>
      <name val="Arial Unicode MS"/>
      <family val="2"/>
    </font>
    <font>
      <b/>
      <sz val="11"/>
      <name val="Arial Unicode MS"/>
      <family val="2"/>
    </font>
    <font>
      <b/>
      <sz val="10"/>
      <name val="Arial Unicode MS"/>
      <family val="2"/>
    </font>
    <font>
      <b/>
      <sz val="14"/>
      <name val="Batang"/>
      <family val="1"/>
    </font>
    <font>
      <b/>
      <sz val="14"/>
      <name val="Britannic Bold"/>
      <family val="2"/>
    </font>
    <font>
      <sz val="11"/>
      <color indexed="12"/>
      <name val="Arial"/>
      <family val="2"/>
    </font>
    <font>
      <sz val="6"/>
      <name val="Tahoma"/>
      <family val="2"/>
    </font>
    <font>
      <sz val="8"/>
      <color indexed="12"/>
      <name val="Arial"/>
      <family val="2"/>
    </font>
    <font>
      <sz val="10"/>
      <name val="Calibri"/>
      <family val="2"/>
    </font>
    <font>
      <u/>
      <sz val="12"/>
      <name val="Arial"/>
      <family val="2"/>
    </font>
    <font>
      <u/>
      <sz val="9"/>
      <name val="Arial"/>
      <family val="2"/>
    </font>
    <font>
      <u/>
      <sz val="11"/>
      <name val="Arial"/>
      <family val="2"/>
    </font>
    <font>
      <sz val="14"/>
      <name val="Arial"/>
      <family val="2"/>
    </font>
    <font>
      <u/>
      <sz val="14"/>
      <name val="Arial"/>
      <family val="2"/>
    </font>
    <font>
      <b/>
      <sz val="16"/>
      <name val="Britannic Bold"/>
      <family val="2"/>
    </font>
    <font>
      <sz val="12"/>
      <color indexed="8"/>
      <name val="Arial"/>
      <family val="2"/>
    </font>
    <font>
      <sz val="12"/>
      <color theme="1"/>
      <name val="Lucida Sans Unicode"/>
      <family val="2"/>
    </font>
    <font>
      <sz val="12"/>
      <name val="Lucida Sans Unicode"/>
      <family val="2"/>
    </font>
    <font>
      <sz val="12"/>
      <color indexed="18"/>
      <name val="Lucida Sans Unicode"/>
      <family val="2"/>
    </font>
    <font>
      <sz val="12"/>
      <color theme="1"/>
      <name val="Arial"/>
      <family val="2"/>
    </font>
    <font>
      <sz val="14"/>
      <name val="Britannic Bold"/>
      <family val="2"/>
    </font>
    <font>
      <b/>
      <sz val="12"/>
      <color rgb="FFFF0000"/>
      <name val="Arial"/>
      <family val="2"/>
    </font>
    <font>
      <sz val="12"/>
      <color rgb="FFFF0000"/>
      <name val="Arial"/>
      <family val="2"/>
    </font>
    <font>
      <b/>
      <sz val="12"/>
      <name val="Cambria"/>
      <family val="1"/>
      <scheme val="major"/>
    </font>
    <font>
      <b/>
      <i/>
      <sz val="11"/>
      <name val="Arial"/>
      <family val="2"/>
    </font>
    <font>
      <i/>
      <sz val="12"/>
      <name val="Arial"/>
      <family val="2"/>
    </font>
    <font>
      <sz val="14"/>
      <name val="Calibri"/>
      <family val="2"/>
    </font>
    <font>
      <sz val="12"/>
      <color rgb="FF000000"/>
      <name val="Arial"/>
      <family val="2"/>
    </font>
    <font>
      <u/>
      <sz val="12"/>
      <color rgb="FF000000"/>
      <name val="Arial"/>
      <family val="2"/>
    </font>
    <font>
      <sz val="13"/>
      <name val="Arial"/>
      <family val="2"/>
    </font>
    <font>
      <sz val="16"/>
      <name val="Britannic Bold"/>
      <family val="2"/>
    </font>
    <font>
      <sz val="16"/>
      <name val="Arial"/>
      <family val="2"/>
    </font>
    <font>
      <b/>
      <sz val="12"/>
      <color theme="0"/>
      <name val="Arial"/>
      <family val="2"/>
    </font>
    <font>
      <sz val="16"/>
      <name val="Times New Roman"/>
      <family val="1"/>
    </font>
    <font>
      <sz val="14"/>
      <name val="Corbel"/>
      <family val="2"/>
    </font>
    <font>
      <sz val="12"/>
      <color indexed="18"/>
      <name val="AvantGarde Bk BT"/>
      <family val="2"/>
    </font>
    <font>
      <sz val="10"/>
      <color indexed="16"/>
      <name val="Seagull"/>
    </font>
    <font>
      <b/>
      <sz val="32"/>
      <name val="Calibri"/>
      <family val="2"/>
      <scheme val="minor"/>
    </font>
    <font>
      <b/>
      <sz val="10"/>
      <color indexed="21"/>
      <name val="Seagull"/>
    </font>
    <font>
      <b/>
      <sz val="22"/>
      <name val="Seagull"/>
    </font>
    <font>
      <sz val="18"/>
      <color indexed="21"/>
      <name val="Seagull"/>
    </font>
    <font>
      <sz val="18"/>
      <color indexed="16"/>
      <name val="Seagull"/>
    </font>
    <font>
      <sz val="10"/>
      <color indexed="18"/>
      <name val="Arial"/>
      <family val="2"/>
    </font>
  </fonts>
  <fills count="38">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99CCFF"/>
        <bgColor indexed="64"/>
      </patternFill>
    </fill>
    <fill>
      <patternFill patternType="solid">
        <fgColor indexed="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CCECFF"/>
        <bgColor indexed="64"/>
      </patternFill>
    </fill>
    <fill>
      <patternFill patternType="solid">
        <fgColor rgb="FFFFC000"/>
        <bgColor indexed="64"/>
      </patternFill>
    </fill>
    <fill>
      <patternFill patternType="solid">
        <fgColor indexed="41"/>
        <bgColor indexed="64"/>
      </patternFill>
    </fill>
  </fills>
  <borders count="1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Dashed">
        <color indexed="64"/>
      </bottom>
      <diagonal/>
    </border>
    <border>
      <left style="thin">
        <color indexed="64"/>
      </left>
      <right style="medium">
        <color indexed="64"/>
      </right>
      <top/>
      <bottom style="mediumDashed">
        <color indexed="64"/>
      </bottom>
      <diagonal/>
    </border>
    <border>
      <left style="thin">
        <color indexed="64"/>
      </left>
      <right style="thin">
        <color indexed="64"/>
      </right>
      <top style="mediumDashed">
        <color indexed="64"/>
      </top>
      <bottom/>
      <diagonal/>
    </border>
    <border>
      <left/>
      <right style="thin">
        <color indexed="64"/>
      </right>
      <top style="mediumDashed">
        <color indexed="64"/>
      </top>
      <bottom/>
      <diagonal/>
    </border>
    <border>
      <left style="thin">
        <color indexed="64"/>
      </left>
      <right style="medium">
        <color indexed="64"/>
      </right>
      <top style="mediumDashed">
        <color indexed="64"/>
      </top>
      <bottom/>
      <diagonal/>
    </border>
    <border>
      <left/>
      <right style="thin">
        <color indexed="64"/>
      </right>
      <top/>
      <bottom style="mediumDashed">
        <color indexed="64"/>
      </bottom>
      <diagonal/>
    </border>
    <border>
      <left style="thin">
        <color indexed="64"/>
      </left>
      <right style="thin">
        <color indexed="64"/>
      </right>
      <top/>
      <bottom style="mediumDashDot">
        <color indexed="64"/>
      </bottom>
      <diagonal/>
    </border>
    <border>
      <left style="thin">
        <color indexed="64"/>
      </left>
      <right style="thin">
        <color indexed="64"/>
      </right>
      <top style="mediumDashDot">
        <color indexed="64"/>
      </top>
      <bottom style="mediumDashed">
        <color indexed="64"/>
      </bottom>
      <diagonal/>
    </border>
    <border>
      <left style="thin">
        <color indexed="64"/>
      </left>
      <right style="medium">
        <color indexed="64"/>
      </right>
      <top style="mediumDashDot">
        <color indexed="64"/>
      </top>
      <bottom style="mediumDashed">
        <color indexed="64"/>
      </bottom>
      <diagonal/>
    </border>
    <border>
      <left style="thin">
        <color indexed="64"/>
      </left>
      <right style="thin">
        <color indexed="64"/>
      </right>
      <top style="mediumDashed">
        <color indexed="64"/>
      </top>
      <bottom style="medium">
        <color indexed="64"/>
      </bottom>
      <diagonal/>
    </border>
    <border>
      <left style="thin">
        <color indexed="64"/>
      </left>
      <right style="medium">
        <color indexed="64"/>
      </right>
      <top style="mediumDashed">
        <color indexed="64"/>
      </top>
      <bottom style="medium">
        <color indexed="64"/>
      </bottom>
      <diagonal/>
    </border>
    <border>
      <left style="thin">
        <color indexed="64"/>
      </left>
      <right style="thin">
        <color indexed="64"/>
      </right>
      <top style="mediumDashDot">
        <color indexed="64"/>
      </top>
      <bottom/>
      <diagonal/>
    </border>
    <border>
      <left style="thin">
        <color indexed="64"/>
      </left>
      <right style="thin">
        <color indexed="64"/>
      </right>
      <top style="mediumDashDot">
        <color indexed="64"/>
      </top>
      <bottom style="mediumDashDot">
        <color indexed="64"/>
      </bottom>
      <diagonal/>
    </border>
    <border>
      <left style="thin">
        <color indexed="64"/>
      </left>
      <right style="medium">
        <color indexed="64"/>
      </right>
      <top style="mediumDashDot">
        <color indexed="64"/>
      </top>
      <bottom style="mediumDashDot">
        <color indexed="64"/>
      </bottom>
      <diagonal/>
    </border>
    <border>
      <left style="thin">
        <color indexed="64"/>
      </left>
      <right style="thin">
        <color indexed="64"/>
      </right>
      <top style="mediumDashDot">
        <color indexed="64"/>
      </top>
      <bottom style="medium">
        <color indexed="64"/>
      </bottom>
      <diagonal/>
    </border>
    <border>
      <left style="thin">
        <color indexed="64"/>
      </left>
      <right style="medium">
        <color indexed="64"/>
      </right>
      <top style="mediumDashDot">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diagonal/>
    </border>
    <border>
      <left style="thin">
        <color indexed="64"/>
      </left>
      <right/>
      <top style="mediumDashed">
        <color indexed="64"/>
      </top>
      <bottom/>
      <diagonal/>
    </border>
    <border>
      <left style="thin">
        <color indexed="64"/>
      </left>
      <right/>
      <top/>
      <bottom style="mediumDashed">
        <color indexed="64"/>
      </bottom>
      <diagonal/>
    </border>
    <border>
      <left style="thin">
        <color indexed="64"/>
      </left>
      <right style="thin">
        <color indexed="64"/>
      </right>
      <top style="mediumDashed">
        <color indexed="64"/>
      </top>
      <bottom style="mediumDashed">
        <color indexed="64"/>
      </bottom>
      <diagonal/>
    </border>
    <border>
      <left/>
      <right style="thin">
        <color indexed="64"/>
      </right>
      <top style="mediumDashed">
        <color indexed="64"/>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style="thin">
        <color indexed="64"/>
      </bottom>
      <diagonal/>
    </border>
    <border>
      <left/>
      <right style="thin">
        <color indexed="64"/>
      </right>
      <top style="mediumDashed">
        <color indexed="64"/>
      </top>
      <bottom style="thin">
        <color indexed="64"/>
      </bottom>
      <diagonal/>
    </border>
    <border>
      <left style="medium">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
        <color indexed="64"/>
      </right>
      <top style="mediumDashed">
        <color indexed="64"/>
      </top>
      <bottom style="mediumDashed">
        <color indexed="64"/>
      </bottom>
      <diagonal/>
    </border>
    <border>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
        <color indexed="64"/>
      </right>
      <top style="mediumDashed">
        <color indexed="64"/>
      </top>
      <bottom style="thin">
        <color indexed="64"/>
      </bottom>
      <diagonal/>
    </border>
    <border>
      <left style="medium">
        <color indexed="64"/>
      </left>
      <right style="thin">
        <color indexed="64"/>
      </right>
      <top style="mediumDashed">
        <color indexed="64"/>
      </top>
      <bottom style="mediumDashed">
        <color indexed="64"/>
      </bottom>
      <diagonal/>
    </border>
    <border>
      <left style="thin">
        <color indexed="64"/>
      </left>
      <right/>
      <top style="mediumDashed">
        <color indexed="64"/>
      </top>
      <bottom style="mediumDashed">
        <color indexed="64"/>
      </bottom>
      <diagonal/>
    </border>
    <border>
      <left style="thin">
        <color indexed="64"/>
      </left>
      <right style="medium">
        <color indexed="64"/>
      </right>
      <top style="mediumDashed">
        <color indexed="64"/>
      </top>
      <bottom style="mediumDashed">
        <color indexed="64"/>
      </bottom>
      <diagonal/>
    </border>
    <border>
      <left style="medium">
        <color indexed="64"/>
      </left>
      <right style="thin">
        <color indexed="64"/>
      </right>
      <top style="mediumDashed">
        <color indexed="64"/>
      </top>
      <bottom style="medium">
        <color indexed="64"/>
      </bottom>
      <diagonal/>
    </border>
    <border>
      <left style="thin">
        <color indexed="64"/>
      </left>
      <right/>
      <top style="mediumDashed">
        <color indexed="64"/>
      </top>
      <bottom style="medium">
        <color indexed="64"/>
      </bottom>
      <diagonal/>
    </border>
    <border>
      <left/>
      <right style="thin">
        <color indexed="64"/>
      </right>
      <top style="mediumDashed">
        <color indexed="64"/>
      </top>
      <bottom style="medium">
        <color indexed="64"/>
      </bottom>
      <diagonal/>
    </border>
    <border>
      <left style="medium">
        <color indexed="64"/>
      </left>
      <right/>
      <top style="thin">
        <color indexed="64"/>
      </top>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
      <left/>
      <right style="thin">
        <color indexed="64"/>
      </right>
      <top/>
      <bottom style="thin">
        <color theme="1"/>
      </bottom>
      <diagonal/>
    </border>
  </borders>
  <cellStyleXfs count="1199">
    <xf numFmtId="0" fontId="0" fillId="0" borderId="0"/>
    <xf numFmtId="43" fontId="12" fillId="0" borderId="0" applyFont="0" applyFill="0" applyBorder="0" applyAlignment="0" applyProtection="0"/>
    <xf numFmtId="0" fontId="12" fillId="0" borderId="0"/>
    <xf numFmtId="0" fontId="13" fillId="0" borderId="0"/>
    <xf numFmtId="0" fontId="6" fillId="0" borderId="0"/>
    <xf numFmtId="0" fontId="12" fillId="0" borderId="0"/>
    <xf numFmtId="166" fontId="13" fillId="0" borderId="0" applyFont="0" applyFill="0" applyBorder="0" applyAlignment="0" applyProtection="0"/>
    <xf numFmtId="168" fontId="13"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5" fillId="0" borderId="0"/>
    <xf numFmtId="44" fontId="18" fillId="0" borderId="0" applyFont="0" applyFill="0" applyBorder="0" applyAlignment="0" applyProtection="0"/>
    <xf numFmtId="169" fontId="18" fillId="0" borderId="0" applyFont="0" applyFill="0" applyBorder="0" applyAlignment="0" applyProtection="0"/>
    <xf numFmtId="168" fontId="5" fillId="0" borderId="0" applyFont="0" applyFill="0" applyBorder="0" applyAlignment="0" applyProtection="0"/>
    <xf numFmtId="0" fontId="5" fillId="0" borderId="0"/>
    <xf numFmtId="0" fontId="12" fillId="0" borderId="0"/>
    <xf numFmtId="0" fontId="5" fillId="0" borderId="0"/>
    <xf numFmtId="0" fontId="5" fillId="0" borderId="0"/>
    <xf numFmtId="0" fontId="12" fillId="0" borderId="0"/>
    <xf numFmtId="0" fontId="12" fillId="0" borderId="0"/>
    <xf numFmtId="0" fontId="12" fillId="0" borderId="0"/>
    <xf numFmtId="9" fontId="12" fillId="0" borderId="0" applyFont="0" applyFill="0" applyBorder="0" applyAlignment="0" applyProtection="0"/>
    <xf numFmtId="170" fontId="13" fillId="0" borderId="0" applyFont="0" applyFill="0" applyBorder="0" applyAlignment="0" applyProtection="0"/>
    <xf numFmtId="168"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65" fontId="4" fillId="0" borderId="0" applyFont="0" applyFill="0" applyBorder="0" applyAlignment="0" applyProtection="0"/>
    <xf numFmtId="0" fontId="4" fillId="0" borderId="0"/>
    <xf numFmtId="43" fontId="12" fillId="0" borderId="0" applyFont="0" applyFill="0" applyBorder="0" applyAlignment="0" applyProtection="0"/>
    <xf numFmtId="171"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3" fillId="0" borderId="0"/>
    <xf numFmtId="172" fontId="13" fillId="0" borderId="0" applyFont="0" applyFill="0" applyBorder="0" applyAlignment="0" applyProtection="0"/>
    <xf numFmtId="0" fontId="12" fillId="0" borderId="0"/>
    <xf numFmtId="171" fontId="12" fillId="0" borderId="0" applyFont="0" applyFill="0" applyBorder="0" applyAlignment="0" applyProtection="0"/>
    <xf numFmtId="169" fontId="12" fillId="0" borderId="0" applyFont="0" applyFill="0" applyBorder="0" applyAlignment="0" applyProtection="0"/>
    <xf numFmtId="17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44" fontId="12" fillId="0" borderId="0" applyFont="0" applyFill="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9" borderId="0" applyNumberFormat="0" applyBorder="0" applyAlignment="0" applyProtection="0"/>
    <xf numFmtId="0" fontId="39" fillId="20"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40" fillId="12" borderId="0" applyNumberFormat="0" applyBorder="0" applyAlignment="0" applyProtection="0"/>
    <xf numFmtId="0" fontId="41" fillId="24" borderId="64" applyNumberFormat="0" applyAlignment="0" applyProtection="0"/>
    <xf numFmtId="0" fontId="42" fillId="25" borderId="65" applyNumberFormat="0" applyAlignment="0" applyProtection="0"/>
    <xf numFmtId="0" fontId="43" fillId="0" borderId="66" applyNumberFormat="0" applyFill="0" applyAlignment="0" applyProtection="0"/>
    <xf numFmtId="0" fontId="44" fillId="0" borderId="0" applyNumberFormat="0" applyFill="0" applyBorder="0" applyAlignment="0" applyProtection="0"/>
    <xf numFmtId="0" fontId="39" fillId="26" borderId="0" applyNumberFormat="0" applyBorder="0" applyAlignment="0" applyProtection="0"/>
    <xf numFmtId="0" fontId="39" fillId="27" borderId="0" applyNumberFormat="0" applyBorder="0" applyAlignment="0" applyProtection="0"/>
    <xf numFmtId="0" fontId="39" fillId="2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9" borderId="0" applyNumberFormat="0" applyBorder="0" applyAlignment="0" applyProtection="0"/>
    <xf numFmtId="0" fontId="45" fillId="15" borderId="64" applyNumberFormat="0" applyAlignment="0" applyProtection="0"/>
    <xf numFmtId="0" fontId="46" fillId="11" borderId="0" applyNumberFormat="0" applyBorder="0" applyAlignment="0" applyProtection="0"/>
    <xf numFmtId="0" fontId="47" fillId="30" borderId="0" applyNumberFormat="0" applyBorder="0" applyAlignment="0" applyProtection="0"/>
    <xf numFmtId="0" fontId="12" fillId="31" borderId="67" applyNumberFormat="0" applyFont="0" applyAlignment="0" applyProtection="0"/>
    <xf numFmtId="0" fontId="48" fillId="24" borderId="68" applyNumberFormat="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69" applyNumberFormat="0" applyFill="0" applyAlignment="0" applyProtection="0"/>
    <xf numFmtId="0" fontId="52" fillId="0" borderId="70" applyNumberFormat="0" applyFill="0" applyAlignment="0" applyProtection="0"/>
    <xf numFmtId="0" fontId="44" fillId="0" borderId="71" applyNumberFormat="0" applyFill="0" applyAlignment="0" applyProtection="0"/>
    <xf numFmtId="0" fontId="53" fillId="0" borderId="0" applyNumberFormat="0" applyFill="0" applyBorder="0" applyAlignment="0" applyProtection="0"/>
    <xf numFmtId="0" fontId="54" fillId="0" borderId="72" applyNumberFormat="0" applyFill="0" applyAlignment="0" applyProtection="0"/>
    <xf numFmtId="166" fontId="12" fillId="0" borderId="0" applyFont="0" applyFill="0" applyBorder="0" applyAlignment="0" applyProtection="0"/>
    <xf numFmtId="172" fontId="12"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2" fillId="0" borderId="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6" fontId="1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2" fillId="0" borderId="0" applyFont="0" applyFill="0" applyBorder="0" applyAlignment="0" applyProtection="0"/>
    <xf numFmtId="168" fontId="12" fillId="0" borderId="0" applyFont="0" applyFill="0" applyBorder="0" applyAlignment="0" applyProtection="0"/>
    <xf numFmtId="44" fontId="12" fillId="0" borderId="0" applyFont="0" applyFill="0" applyBorder="0" applyAlignment="0" applyProtection="0"/>
    <xf numFmtId="168" fontId="18" fillId="0" borderId="0" applyFont="0" applyFill="0" applyBorder="0" applyAlignment="0" applyProtection="0"/>
    <xf numFmtId="44" fontId="12" fillId="0" borderId="0" applyFont="0" applyFill="0" applyBorder="0" applyAlignment="0" applyProtection="0"/>
    <xf numFmtId="168" fontId="12" fillId="0" borderId="0" applyFont="0" applyFill="0" applyBorder="0" applyAlignment="0" applyProtection="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cellStyleXfs>
  <cellXfs count="3586">
    <xf numFmtId="0" fontId="0" fillId="0" borderId="0" xfId="0"/>
    <xf numFmtId="0" fontId="8" fillId="0" borderId="0" xfId="0" applyFont="1"/>
    <xf numFmtId="0" fontId="7" fillId="0" borderId="0" xfId="0" applyFont="1"/>
    <xf numFmtId="0" fontId="0" fillId="0" borderId="0" xfId="0" applyBorder="1"/>
    <xf numFmtId="0" fontId="15" fillId="0" borderId="0" xfId="0" applyFont="1"/>
    <xf numFmtId="0" fontId="7" fillId="0" borderId="0" xfId="0" applyFont="1" applyAlignment="1">
      <alignment horizontal="right"/>
    </xf>
    <xf numFmtId="0" fontId="10" fillId="0" borderId="0" xfId="2" applyFont="1" applyAlignment="1">
      <alignment horizontal="center" vertical="center" wrapText="1"/>
    </xf>
    <xf numFmtId="0" fontId="10" fillId="0" borderId="0" xfId="2" applyFont="1"/>
    <xf numFmtId="167" fontId="10" fillId="0" borderId="3" xfId="0" applyNumberFormat="1" applyFont="1" applyBorder="1" applyAlignment="1">
      <alignment horizontal="center" vertical="top" wrapText="1"/>
    </xf>
    <xf numFmtId="167" fontId="10" fillId="0" borderId="22" xfId="0" applyNumberFormat="1" applyFont="1" applyBorder="1" applyAlignment="1">
      <alignment horizontal="center" vertical="top" wrapText="1"/>
    </xf>
    <xf numFmtId="0" fontId="12" fillId="0" borderId="5" xfId="0" applyFont="1" applyBorder="1" applyAlignment="1">
      <alignment horizontal="center" vertical="top" wrapText="1"/>
    </xf>
    <xf numFmtId="0" fontId="12" fillId="0" borderId="9" xfId="0" applyFont="1" applyFill="1" applyBorder="1" applyAlignment="1">
      <alignment horizontal="justify" vertical="top" wrapText="1"/>
    </xf>
    <xf numFmtId="0" fontId="0" fillId="0" borderId="3" xfId="0" applyBorder="1"/>
    <xf numFmtId="0" fontId="0" fillId="0" borderId="5" xfId="0" applyBorder="1"/>
    <xf numFmtId="0" fontId="12" fillId="0" borderId="4" xfId="0" applyFont="1" applyBorder="1" applyAlignment="1">
      <alignment horizontal="justify" vertical="top" wrapText="1"/>
    </xf>
    <xf numFmtId="0" fontId="12" fillId="0" borderId="10" xfId="0" applyFont="1" applyBorder="1" applyAlignment="1">
      <alignment horizontal="justify" vertical="top" wrapText="1"/>
    </xf>
    <xf numFmtId="0" fontId="16" fillId="0" borderId="18" xfId="0" applyFont="1" applyBorder="1" applyAlignment="1">
      <alignment horizontal="justify" vertical="center" wrapText="1"/>
    </xf>
    <xf numFmtId="0" fontId="16" fillId="0" borderId="22" xfId="0" applyFont="1" applyBorder="1" applyAlignment="1">
      <alignment horizontal="center" vertical="center" wrapText="1"/>
    </xf>
    <xf numFmtId="0" fontId="11" fillId="0" borderId="0" xfId="0" applyFont="1" applyAlignment="1">
      <alignment horizontal="center"/>
    </xf>
    <xf numFmtId="0" fontId="12" fillId="0" borderId="5" xfId="0" applyFont="1" applyBorder="1" applyAlignment="1">
      <alignment horizontal="justify" vertical="top" wrapText="1"/>
    </xf>
    <xf numFmtId="0" fontId="12" fillId="0" borderId="6" xfId="0" applyFont="1" applyBorder="1" applyAlignment="1">
      <alignment horizontal="justify" vertical="top" wrapText="1"/>
    </xf>
    <xf numFmtId="0" fontId="12" fillId="3" borderId="5" xfId="0" applyFont="1" applyFill="1" applyBorder="1" applyAlignment="1">
      <alignment vertical="center" wrapText="1"/>
    </xf>
    <xf numFmtId="0" fontId="12" fillId="3" borderId="6" xfId="0" applyFont="1" applyFill="1" applyBorder="1" applyAlignment="1">
      <alignment vertical="center" wrapText="1"/>
    </xf>
    <xf numFmtId="0" fontId="16" fillId="0" borderId="3" xfId="0" applyFont="1" applyBorder="1" applyAlignment="1">
      <alignment horizontal="center" vertical="top" wrapText="1"/>
    </xf>
    <xf numFmtId="0" fontId="12" fillId="0" borderId="9" xfId="0" applyFont="1" applyBorder="1" applyAlignment="1">
      <alignment horizontal="justify" vertical="top" wrapText="1"/>
    </xf>
    <xf numFmtId="0" fontId="12" fillId="0" borderId="5" xfId="0" applyFont="1" applyFill="1" applyBorder="1" applyAlignment="1">
      <alignment horizontal="justify" vertical="top" wrapText="1"/>
    </xf>
    <xf numFmtId="0" fontId="12" fillId="0" borderId="6" xfId="0" applyFont="1" applyBorder="1" applyAlignment="1">
      <alignment horizontal="center" vertical="top" wrapText="1"/>
    </xf>
    <xf numFmtId="0" fontId="0" fillId="0" borderId="29" xfId="0" applyBorder="1"/>
    <xf numFmtId="0" fontId="16" fillId="0" borderId="0" xfId="2" applyFont="1"/>
    <xf numFmtId="0" fontId="20" fillId="0" borderId="0" xfId="2" applyFont="1"/>
    <xf numFmtId="0" fontId="10" fillId="0" borderId="0" xfId="2" applyFont="1" applyAlignment="1">
      <alignment horizontal="center"/>
    </xf>
    <xf numFmtId="0" fontId="10" fillId="0" borderId="0" xfId="2" applyFont="1" applyAlignment="1">
      <alignment horizontal="right"/>
    </xf>
    <xf numFmtId="0" fontId="10" fillId="2" borderId="43" xfId="2" applyFont="1" applyFill="1" applyBorder="1" applyAlignment="1">
      <alignment horizontal="center" vertical="center" wrapText="1"/>
    </xf>
    <xf numFmtId="0" fontId="10" fillId="4" borderId="43" xfId="2" applyFont="1" applyFill="1" applyBorder="1" applyAlignment="1">
      <alignment horizontal="center" vertical="center" wrapText="1"/>
    </xf>
    <xf numFmtId="0" fontId="16" fillId="0" borderId="0" xfId="2" applyFont="1" applyBorder="1"/>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7" fillId="0" borderId="26" xfId="0" applyFont="1" applyBorder="1" applyAlignment="1">
      <alignment horizontal="center" vertical="center" wrapText="1"/>
    </xf>
    <xf numFmtId="0" fontId="7" fillId="0" borderId="24" xfId="0" applyFont="1" applyBorder="1" applyAlignment="1">
      <alignment horizontal="center" vertical="center"/>
    </xf>
    <xf numFmtId="0" fontId="7" fillId="0" borderId="26" xfId="0" applyFont="1" applyBorder="1" applyAlignment="1">
      <alignment horizontal="justify" vertical="center" wrapText="1"/>
    </xf>
    <xf numFmtId="167" fontId="9" fillId="0" borderId="25" xfId="0" applyNumberFormat="1" applyFont="1" applyBorder="1" applyAlignment="1">
      <alignment horizontal="center" vertical="top" wrapText="1"/>
    </xf>
    <xf numFmtId="0" fontId="12" fillId="0" borderId="25" xfId="0" applyFont="1" applyBorder="1" applyAlignment="1">
      <alignment horizontal="center" vertical="top" wrapText="1"/>
    </xf>
    <xf numFmtId="0" fontId="19" fillId="0" borderId="17" xfId="0" applyFont="1" applyBorder="1" applyAlignment="1">
      <alignment horizontal="center" vertical="center"/>
    </xf>
    <xf numFmtId="0" fontId="7" fillId="0" borderId="0" xfId="0" applyFont="1" applyBorder="1" applyAlignment="1">
      <alignment vertical="center" wrapText="1"/>
    </xf>
    <xf numFmtId="167" fontId="9" fillId="0" borderId="3" xfId="0" applyNumberFormat="1" applyFont="1" applyBorder="1" applyAlignment="1">
      <alignment vertical="center" wrapText="1"/>
    </xf>
    <xf numFmtId="0" fontId="12" fillId="0" borderId="7" xfId="0" applyFont="1" applyBorder="1" applyAlignment="1">
      <alignment horizontal="center" vertical="top" wrapText="1"/>
    </xf>
    <xf numFmtId="0" fontId="12" fillId="0" borderId="0" xfId="0" applyFont="1" applyBorder="1" applyAlignment="1">
      <alignment horizontal="center" vertical="top" wrapText="1"/>
    </xf>
    <xf numFmtId="167" fontId="9" fillId="0" borderId="4" xfId="0" applyNumberFormat="1" applyFont="1" applyBorder="1" applyAlignment="1">
      <alignment vertical="center" wrapText="1"/>
    </xf>
    <xf numFmtId="0" fontId="19" fillId="0" borderId="29" xfId="0" applyFont="1" applyBorder="1" applyAlignment="1">
      <alignment horizontal="center" vertical="center"/>
    </xf>
    <xf numFmtId="0" fontId="7" fillId="0" borderId="7" xfId="0" applyFont="1" applyBorder="1" applyAlignment="1">
      <alignment vertical="center" wrapText="1"/>
    </xf>
    <xf numFmtId="0" fontId="12" fillId="0" borderId="5" xfId="0" applyFont="1" applyFill="1" applyBorder="1" applyAlignment="1">
      <alignment vertical="center" wrapText="1"/>
    </xf>
    <xf numFmtId="0" fontId="19" fillId="0" borderId="37" xfId="0" applyFont="1" applyBorder="1" applyAlignment="1">
      <alignment horizontal="center" vertical="center"/>
    </xf>
    <xf numFmtId="0" fontId="7" fillId="0" borderId="23" xfId="0" applyFont="1" applyBorder="1" applyAlignment="1">
      <alignment vertical="center" wrapText="1"/>
    </xf>
    <xf numFmtId="167" fontId="9" fillId="0" borderId="22" xfId="0" applyNumberFormat="1" applyFont="1" applyBorder="1" applyAlignment="1">
      <alignment vertical="center" wrapText="1"/>
    </xf>
    <xf numFmtId="0" fontId="12" fillId="0" borderId="39" xfId="0" applyFont="1" applyFill="1" applyBorder="1" applyAlignment="1">
      <alignment horizontal="justify" vertical="top" wrapText="1"/>
    </xf>
    <xf numFmtId="0" fontId="12" fillId="0" borderId="39" xfId="0" applyFont="1" applyFill="1" applyBorder="1" applyAlignment="1">
      <alignment vertical="center" wrapText="1"/>
    </xf>
    <xf numFmtId="0" fontId="12" fillId="0" borderId="39" xfId="0" applyFont="1" applyBorder="1" applyAlignment="1">
      <alignment horizontal="center" vertical="top" wrapText="1"/>
    </xf>
    <xf numFmtId="0" fontId="12" fillId="0" borderId="22" xfId="0" applyFont="1" applyBorder="1" applyAlignment="1">
      <alignment horizontal="justify" vertical="top" wrapText="1"/>
    </xf>
    <xf numFmtId="0" fontId="7" fillId="0" borderId="49" xfId="0" applyFont="1" applyBorder="1" applyAlignment="1">
      <alignment horizontal="center" vertical="center"/>
    </xf>
    <xf numFmtId="0" fontId="7" fillId="0" borderId="25" xfId="0" applyFont="1" applyBorder="1" applyAlignment="1">
      <alignment vertical="center" wrapText="1"/>
    </xf>
    <xf numFmtId="167" fontId="10" fillId="0" borderId="38" xfId="0" applyNumberFormat="1" applyFont="1" applyBorder="1" applyAlignment="1">
      <alignment horizontal="center" vertical="top" wrapText="1"/>
    </xf>
    <xf numFmtId="0" fontId="12" fillId="0" borderId="38" xfId="0" applyFont="1" applyFill="1" applyBorder="1" applyAlignment="1">
      <alignment horizontal="justify" vertical="top" wrapText="1"/>
    </xf>
    <xf numFmtId="0" fontId="12" fillId="0" borderId="38" xfId="0" applyFont="1" applyBorder="1" applyAlignment="1">
      <alignment horizontal="center" vertical="top" wrapText="1"/>
    </xf>
    <xf numFmtId="0" fontId="7" fillId="0" borderId="3" xfId="0" applyFont="1" applyBorder="1" applyAlignment="1">
      <alignment vertical="center" wrapText="1"/>
    </xf>
    <xf numFmtId="167" fontId="10" fillId="0" borderId="5" xfId="0" applyNumberFormat="1" applyFont="1" applyBorder="1" applyAlignment="1">
      <alignment horizontal="center" vertical="top" wrapText="1"/>
    </xf>
    <xf numFmtId="0" fontId="16" fillId="0" borderId="5" xfId="0" applyFont="1" applyBorder="1" applyAlignment="1">
      <alignment horizontal="justify" vertical="top" wrapText="1"/>
    </xf>
    <xf numFmtId="167" fontId="10" fillId="0" borderId="4" xfId="0" applyNumberFormat="1" applyFont="1" applyBorder="1" applyAlignment="1">
      <alignment horizontal="center" vertical="top" wrapText="1"/>
    </xf>
    <xf numFmtId="0" fontId="16" fillId="0" borderId="6" xfId="0" applyFont="1" applyBorder="1" applyAlignment="1">
      <alignment horizontal="justify" vertical="top" wrapText="1"/>
    </xf>
    <xf numFmtId="0" fontId="12" fillId="0" borderId="12" xfId="0" applyFont="1" applyBorder="1" applyAlignment="1">
      <alignment horizontal="center" vertical="top" wrapText="1"/>
    </xf>
    <xf numFmtId="167" fontId="10" fillId="0" borderId="0" xfId="0" applyNumberFormat="1" applyFont="1" applyBorder="1" applyAlignment="1">
      <alignment horizontal="center" vertical="top" wrapText="1"/>
    </xf>
    <xf numFmtId="0" fontId="12" fillId="0" borderId="11" xfId="0" applyFont="1" applyFill="1" applyBorder="1" applyAlignment="1">
      <alignment horizontal="justify" vertical="top" wrapText="1"/>
    </xf>
    <xf numFmtId="0" fontId="12" fillId="0" borderId="8" xfId="0" applyFont="1" applyBorder="1" applyAlignment="1">
      <alignment horizontal="center" vertical="top" wrapText="1"/>
    </xf>
    <xf numFmtId="0" fontId="12" fillId="0" borderId="30" xfId="0" applyFont="1" applyBorder="1" applyAlignment="1">
      <alignment vertical="center" wrapText="1"/>
    </xf>
    <xf numFmtId="0" fontId="7" fillId="0" borderId="37" xfId="0" applyFont="1" applyBorder="1" applyAlignment="1">
      <alignment horizontal="center" vertical="center"/>
    </xf>
    <xf numFmtId="0" fontId="7" fillId="0" borderId="22" xfId="0" applyFont="1" applyBorder="1" applyAlignment="1">
      <alignment vertical="center" wrapText="1"/>
    </xf>
    <xf numFmtId="167" fontId="10" fillId="0" borderId="39" xfId="0" applyNumberFormat="1" applyFont="1" applyBorder="1" applyAlignment="1">
      <alignment horizontal="center" vertical="top" wrapText="1"/>
    </xf>
    <xf numFmtId="0" fontId="16" fillId="0" borderId="39" xfId="0" applyFont="1" applyBorder="1" applyAlignment="1">
      <alignment horizontal="left" vertical="top" wrapText="1"/>
    </xf>
    <xf numFmtId="0" fontId="12" fillId="0" borderId="48" xfId="0" applyFont="1" applyBorder="1" applyAlignment="1">
      <alignment vertical="center" wrapText="1"/>
    </xf>
    <xf numFmtId="0" fontId="7" fillId="0" borderId="29" xfId="0" applyFont="1" applyBorder="1" applyAlignment="1">
      <alignment horizontal="center" vertical="top"/>
    </xf>
    <xf numFmtId="0" fontId="7" fillId="0" borderId="3" xfId="0" applyFont="1" applyBorder="1" applyAlignment="1">
      <alignment vertical="top" wrapText="1"/>
    </xf>
    <xf numFmtId="0" fontId="12" fillId="0" borderId="5" xfId="0" applyFont="1" applyFill="1" applyBorder="1" applyAlignment="1">
      <alignment horizontal="left" vertical="center" wrapText="1"/>
    </xf>
    <xf numFmtId="0" fontId="16" fillId="0" borderId="5" xfId="0" applyFont="1" applyBorder="1" applyAlignment="1">
      <alignment horizontal="center" vertical="top" wrapText="1"/>
    </xf>
    <xf numFmtId="0" fontId="0" fillId="0" borderId="30" xfId="0" applyBorder="1"/>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6" xfId="0" applyFont="1" applyBorder="1" applyAlignment="1">
      <alignment horizontal="center" vertical="top" wrapText="1"/>
    </xf>
    <xf numFmtId="0" fontId="7" fillId="0" borderId="29" xfId="0" applyFont="1" applyBorder="1" applyAlignment="1">
      <alignment horizontal="center" vertical="center"/>
    </xf>
    <xf numFmtId="0" fontId="12" fillId="0" borderId="3" xfId="0" applyFont="1" applyBorder="1" applyAlignment="1">
      <alignment horizontal="justify"/>
    </xf>
    <xf numFmtId="0" fontId="12" fillId="0" borderId="5" xfId="0" applyFont="1" applyFill="1" applyBorder="1" applyAlignment="1">
      <alignment horizontal="justify" vertical="top"/>
    </xf>
    <xf numFmtId="0" fontId="12" fillId="0" borderId="5" xfId="0" applyFont="1" applyBorder="1" applyAlignment="1">
      <alignment horizontal="justify" vertical="top"/>
    </xf>
    <xf numFmtId="0" fontId="16" fillId="0" borderId="0" xfId="0" applyFont="1" applyBorder="1" applyAlignment="1">
      <alignment horizontal="center" vertical="center" wrapText="1"/>
    </xf>
    <xf numFmtId="0" fontId="12" fillId="0" borderId="3" xfId="0" applyFont="1" applyBorder="1" applyAlignment="1">
      <alignment horizontal="justify" vertical="top"/>
    </xf>
    <xf numFmtId="0" fontId="12" fillId="0" borderId="7" xfId="0" applyFont="1" applyBorder="1" applyAlignment="1">
      <alignment horizontal="justify"/>
    </xf>
    <xf numFmtId="0" fontId="0" fillId="0" borderId="37" xfId="0" applyBorder="1"/>
    <xf numFmtId="0" fontId="0" fillId="0" borderId="23" xfId="0" applyBorder="1"/>
    <xf numFmtId="0" fontId="12" fillId="0" borderId="39" xfId="0" applyFont="1" applyBorder="1" applyAlignment="1">
      <alignment horizontal="justify" vertical="top"/>
    </xf>
    <xf numFmtId="0" fontId="16" fillId="0" borderId="36" xfId="0" applyFont="1" applyBorder="1" applyAlignment="1">
      <alignment horizontal="center" vertical="center" wrapText="1"/>
    </xf>
    <xf numFmtId="0" fontId="12" fillId="0" borderId="39" xfId="0" applyFont="1" applyBorder="1" applyAlignment="1">
      <alignment horizontal="justify" vertical="center"/>
    </xf>
    <xf numFmtId="0" fontId="0" fillId="0" borderId="48" xfId="0" applyBorder="1"/>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10" fillId="0" borderId="0" xfId="0" applyFont="1" applyBorder="1" applyAlignment="1">
      <alignment horizontal="center" vertical="top"/>
    </xf>
    <xf numFmtId="0" fontId="16" fillId="0" borderId="0" xfId="0" applyFont="1" applyBorder="1" applyAlignment="1">
      <alignment horizontal="center" vertical="top"/>
    </xf>
    <xf numFmtId="0" fontId="0" fillId="0" borderId="17" xfId="0" applyBorder="1"/>
    <xf numFmtId="0" fontId="12" fillId="0" borderId="30" xfId="0" applyFont="1" applyBorder="1"/>
    <xf numFmtId="0" fontId="12" fillId="0" borderId="30" xfId="0" applyFont="1" applyBorder="1" applyAlignment="1">
      <alignment horizontal="justify" vertical="top" wrapText="1"/>
    </xf>
    <xf numFmtId="0" fontId="16" fillId="0" borderId="0" xfId="0" applyFont="1" applyFill="1" applyBorder="1" applyAlignment="1">
      <alignment horizontal="center" vertical="top"/>
    </xf>
    <xf numFmtId="0" fontId="0" fillId="0" borderId="21" xfId="0" applyBorder="1"/>
    <xf numFmtId="0" fontId="0" fillId="0" borderId="39" xfId="0" applyBorder="1"/>
    <xf numFmtId="0" fontId="10" fillId="0" borderId="0" xfId="0" applyFont="1" applyAlignment="1">
      <alignment vertical="center"/>
    </xf>
    <xf numFmtId="0" fontId="10" fillId="0" borderId="0" xfId="0" applyFont="1" applyFill="1" applyBorder="1" applyAlignment="1">
      <alignment vertical="center"/>
    </xf>
    <xf numFmtId="0" fontId="16" fillId="0" borderId="50" xfId="2" applyFont="1" applyBorder="1"/>
    <xf numFmtId="0" fontId="16" fillId="0" borderId="40" xfId="2" applyFont="1" applyBorder="1"/>
    <xf numFmtId="0" fontId="16" fillId="0" borderId="26" xfId="2" applyFont="1" applyBorder="1"/>
    <xf numFmtId="0" fontId="16" fillId="0" borderId="51" xfId="2" applyFont="1" applyBorder="1"/>
    <xf numFmtId="0" fontId="10" fillId="0" borderId="1" xfId="2" applyFont="1" applyBorder="1" applyAlignment="1">
      <alignment horizontal="center" vertical="top"/>
    </xf>
    <xf numFmtId="0" fontId="16" fillId="0" borderId="9" xfId="2" applyFont="1" applyBorder="1" applyAlignment="1">
      <alignment horizontal="center" vertical="center"/>
    </xf>
    <xf numFmtId="165" fontId="16" fillId="0" borderId="44" xfId="2" applyNumberFormat="1" applyFont="1" applyBorder="1" applyAlignment="1">
      <alignment horizontal="center" vertical="center"/>
    </xf>
    <xf numFmtId="0" fontId="10" fillId="0" borderId="9" xfId="2" applyFont="1" applyBorder="1" applyAlignment="1">
      <alignment horizontal="center" vertical="top"/>
    </xf>
    <xf numFmtId="9" fontId="16" fillId="0" borderId="9" xfId="9" applyFont="1" applyBorder="1" applyAlignment="1">
      <alignment horizontal="center" vertical="center"/>
    </xf>
    <xf numFmtId="0" fontId="10" fillId="0" borderId="4" xfId="2" applyFont="1" applyBorder="1" applyAlignment="1">
      <alignment horizontal="center" vertical="top"/>
    </xf>
    <xf numFmtId="0" fontId="16" fillId="0" borderId="4" xfId="2" applyFont="1" applyBorder="1" applyAlignment="1">
      <alignment horizontal="center" vertical="center"/>
    </xf>
    <xf numFmtId="0" fontId="10" fillId="0" borderId="11" xfId="2" applyFont="1" applyBorder="1" applyAlignment="1">
      <alignment horizontal="center" vertical="top"/>
    </xf>
    <xf numFmtId="0" fontId="16" fillId="0" borderId="2" xfId="2" applyFont="1" applyBorder="1" applyAlignment="1">
      <alignment horizontal="center" vertical="center"/>
    </xf>
    <xf numFmtId="0" fontId="16" fillId="0" borderId="10" xfId="2" applyFont="1" applyBorder="1" applyAlignment="1">
      <alignment horizontal="center" vertical="center"/>
    </xf>
    <xf numFmtId="0" fontId="10" fillId="0" borderId="3" xfId="2" applyFont="1" applyBorder="1" applyAlignment="1">
      <alignment horizontal="center" vertical="top"/>
    </xf>
    <xf numFmtId="0" fontId="16" fillId="0" borderId="6" xfId="2" applyFont="1" applyBorder="1" applyAlignment="1">
      <alignment horizontal="center" vertical="center"/>
    </xf>
    <xf numFmtId="0" fontId="16" fillId="0" borderId="8" xfId="2" applyFont="1" applyBorder="1" applyAlignment="1">
      <alignment horizontal="center" vertical="center"/>
    </xf>
    <xf numFmtId="0" fontId="10" fillId="0" borderId="41" xfId="2" applyFont="1" applyBorder="1" applyAlignment="1">
      <alignment horizontal="center" vertical="top"/>
    </xf>
    <xf numFmtId="0" fontId="12" fillId="0" borderId="10" xfId="0" applyFont="1" applyFill="1" applyBorder="1" applyAlignment="1">
      <alignment horizontal="justify" vertical="top"/>
    </xf>
    <xf numFmtId="0" fontId="10" fillId="0" borderId="29" xfId="2" applyFont="1" applyBorder="1" applyAlignment="1">
      <alignment horizontal="center" vertical="top"/>
    </xf>
    <xf numFmtId="0" fontId="16" fillId="0" borderId="0" xfId="2" applyFont="1" applyBorder="1" applyAlignment="1">
      <alignment horizontal="center" vertical="center"/>
    </xf>
    <xf numFmtId="0" fontId="16" fillId="0" borderId="13" xfId="2" applyFont="1" applyBorder="1" applyAlignment="1">
      <alignment horizontal="center" vertical="center"/>
    </xf>
    <xf numFmtId="165" fontId="16" fillId="0" borderId="20" xfId="2" applyNumberFormat="1" applyFont="1" applyBorder="1" applyAlignment="1">
      <alignment horizontal="center" vertical="center"/>
    </xf>
    <xf numFmtId="0" fontId="16" fillId="0" borderId="32" xfId="2" applyFont="1" applyBorder="1" applyAlignment="1">
      <alignment horizontal="center" vertical="center"/>
    </xf>
    <xf numFmtId="165" fontId="7" fillId="0" borderId="45" xfId="2" applyNumberFormat="1" applyFont="1" applyBorder="1" applyAlignment="1">
      <alignment vertical="center"/>
    </xf>
    <xf numFmtId="164" fontId="16" fillId="0" borderId="0" xfId="2" applyNumberFormat="1" applyFont="1"/>
    <xf numFmtId="0" fontId="10" fillId="2" borderId="33" xfId="0" applyFont="1" applyFill="1" applyBorder="1" applyAlignment="1">
      <alignment horizontal="center" vertical="center" wrapText="1"/>
    </xf>
    <xf numFmtId="0" fontId="10" fillId="2" borderId="43" xfId="2" applyFont="1" applyFill="1" applyBorder="1" applyAlignment="1">
      <alignment horizontal="center" vertical="center" wrapText="1"/>
    </xf>
    <xf numFmtId="0" fontId="10" fillId="4" borderId="43" xfId="2" applyFont="1" applyFill="1" applyBorder="1" applyAlignment="1">
      <alignment horizontal="center" vertical="center" wrapText="1"/>
    </xf>
    <xf numFmtId="0" fontId="9" fillId="0" borderId="0" xfId="0" applyFont="1" applyAlignment="1">
      <alignment horizontal="center"/>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7" fillId="0" borderId="0" xfId="0" applyFont="1" applyAlignment="1">
      <alignment horizontal="center" vertical="center" wrapText="1"/>
    </xf>
    <xf numFmtId="167" fontId="12" fillId="0" borderId="4" xfId="0" applyNumberFormat="1" applyFont="1" applyBorder="1" applyAlignment="1">
      <alignment vertical="center"/>
    </xf>
    <xf numFmtId="0" fontId="12" fillId="0" borderId="6" xfId="2" applyFont="1" applyBorder="1" applyAlignment="1">
      <alignment horizontal="justify" vertical="center" wrapText="1"/>
    </xf>
    <xf numFmtId="0" fontId="12" fillId="3" borderId="15" xfId="0" applyFont="1" applyFill="1" applyBorder="1" applyAlignment="1">
      <alignment horizontal="center" vertical="center" wrapText="1"/>
    </xf>
    <xf numFmtId="0" fontId="12" fillId="0" borderId="16" xfId="0" applyFont="1" applyBorder="1" applyAlignment="1">
      <alignment vertical="center" wrapText="1"/>
    </xf>
    <xf numFmtId="0" fontId="12" fillId="0" borderId="9" xfId="0" applyFont="1" applyBorder="1" applyAlignment="1">
      <alignment vertical="center" wrapText="1"/>
    </xf>
    <xf numFmtId="0" fontId="12" fillId="3" borderId="4" xfId="0" applyFont="1" applyFill="1" applyBorder="1" applyAlignment="1">
      <alignment horizontal="center" vertical="center" wrapText="1"/>
    </xf>
    <xf numFmtId="0" fontId="12" fillId="0" borderId="53" xfId="2" applyFont="1" applyBorder="1" applyAlignment="1">
      <alignment horizontal="justify" vertical="center" wrapText="1"/>
    </xf>
    <xf numFmtId="0" fontId="12" fillId="0" borderId="44" xfId="0" applyFont="1" applyBorder="1" applyAlignment="1">
      <alignment vertical="center" wrapText="1"/>
    </xf>
    <xf numFmtId="0" fontId="12" fillId="0" borderId="19" xfId="0" applyFont="1" applyBorder="1" applyAlignment="1">
      <alignment horizontal="center" vertical="center"/>
    </xf>
    <xf numFmtId="167" fontId="12" fillId="0" borderId="4" xfId="0" applyNumberFormat="1" applyFont="1" applyBorder="1" applyAlignment="1">
      <alignment vertical="center" wrapText="1"/>
    </xf>
    <xf numFmtId="167" fontId="12" fillId="0" borderId="22" xfId="0" applyNumberFormat="1" applyFont="1" applyBorder="1" applyAlignment="1">
      <alignment vertical="center" wrapText="1"/>
    </xf>
    <xf numFmtId="0" fontId="12" fillId="0" borderId="39" xfId="2" applyFont="1" applyBorder="1" applyAlignment="1">
      <alignment horizontal="justify" vertical="center" wrapText="1"/>
    </xf>
    <xf numFmtId="0" fontId="12" fillId="3" borderId="22" xfId="0" applyFont="1" applyFill="1" applyBorder="1" applyAlignment="1">
      <alignment horizontal="center" vertical="center" wrapText="1"/>
    </xf>
    <xf numFmtId="0" fontId="12" fillId="0" borderId="48" xfId="2" applyFont="1" applyBorder="1" applyAlignment="1">
      <alignment horizontal="justify" vertical="center" wrapText="1"/>
    </xf>
    <xf numFmtId="0" fontId="20" fillId="0" borderId="29" xfId="2" applyFont="1" applyBorder="1"/>
    <xf numFmtId="0" fontId="10" fillId="0" borderId="0" xfId="2" applyFont="1" applyBorder="1"/>
    <xf numFmtId="0" fontId="10" fillId="0" borderId="0" xfId="2" applyFont="1" applyBorder="1" applyAlignment="1">
      <alignment horizontal="center"/>
    </xf>
    <xf numFmtId="0" fontId="10" fillId="0" borderId="30" xfId="2" applyFont="1" applyBorder="1" applyAlignment="1">
      <alignment horizontal="right"/>
    </xf>
    <xf numFmtId="0" fontId="16" fillId="0" borderId="29" xfId="2" applyFont="1" applyBorder="1"/>
    <xf numFmtId="0" fontId="10" fillId="0" borderId="30" xfId="2" applyFont="1" applyBorder="1" applyAlignment="1">
      <alignment horizontal="center"/>
    </xf>
    <xf numFmtId="0" fontId="10" fillId="0" borderId="4" xfId="2" applyFont="1" applyBorder="1" applyAlignment="1">
      <alignment horizontal="center" vertical="center"/>
    </xf>
    <xf numFmtId="165" fontId="16" fillId="0" borderId="31" xfId="1" applyNumberFormat="1" applyFont="1" applyBorder="1" applyAlignment="1">
      <alignment horizontal="center" vertical="center"/>
    </xf>
    <xf numFmtId="0" fontId="10" fillId="0" borderId="9" xfId="2" applyFont="1" applyBorder="1" applyAlignment="1">
      <alignment horizontal="center" vertical="center"/>
    </xf>
    <xf numFmtId="174" fontId="16" fillId="0" borderId="9" xfId="86" applyNumberFormat="1" applyFont="1" applyBorder="1" applyAlignment="1">
      <alignment horizontal="center" vertical="center"/>
    </xf>
    <xf numFmtId="174" fontId="10" fillId="0" borderId="9" xfId="2" applyNumberFormat="1" applyFont="1" applyBorder="1" applyAlignment="1">
      <alignment horizontal="center" vertical="center"/>
    </xf>
    <xf numFmtId="165" fontId="10" fillId="0" borderId="45" xfId="2" applyNumberFormat="1" applyFont="1" applyBorder="1" applyAlignment="1">
      <alignment vertical="center"/>
    </xf>
    <xf numFmtId="0" fontId="20" fillId="0" borderId="0" xfId="0" applyFont="1"/>
    <xf numFmtId="0" fontId="10" fillId="2" borderId="38" xfId="0" applyFont="1" applyFill="1" applyBorder="1" applyAlignment="1">
      <alignment horizontal="center" vertical="center" wrapText="1"/>
    </xf>
    <xf numFmtId="0" fontId="10" fillId="2" borderId="28" xfId="0" applyFont="1" applyFill="1" applyBorder="1" applyAlignment="1">
      <alignment horizontal="center" vertical="center" wrapText="1"/>
    </xf>
    <xf numFmtId="167" fontId="12" fillId="0" borderId="9" xfId="0" applyNumberFormat="1" applyFont="1" applyBorder="1" applyAlignment="1">
      <alignment horizontal="center" vertical="top" wrapText="1"/>
    </xf>
    <xf numFmtId="167" fontId="12" fillId="0" borderId="9" xfId="0" applyNumberFormat="1" applyFont="1" applyBorder="1" applyAlignment="1">
      <alignment vertical="top" wrapText="1"/>
    </xf>
    <xf numFmtId="167" fontId="12" fillId="0" borderId="11" xfId="0" applyNumberFormat="1" applyFont="1" applyBorder="1" applyAlignment="1">
      <alignment horizontal="center" vertical="center" wrapText="1"/>
    </xf>
    <xf numFmtId="167" fontId="0" fillId="0" borderId="9" xfId="0" applyNumberFormat="1" applyBorder="1" applyAlignment="1">
      <alignment horizontal="center" vertical="top" wrapText="1"/>
    </xf>
    <xf numFmtId="0" fontId="12" fillId="0" borderId="3" xfId="0" applyFont="1" applyBorder="1" applyAlignment="1">
      <alignment horizontal="center" vertical="center" wrapText="1"/>
    </xf>
    <xf numFmtId="167" fontId="12" fillId="0" borderId="3" xfId="0" applyNumberFormat="1" applyFont="1" applyBorder="1" applyAlignment="1">
      <alignment horizontal="center" vertical="center" wrapText="1"/>
    </xf>
    <xf numFmtId="0" fontId="0" fillId="0" borderId="54" xfId="0" applyBorder="1" applyAlignment="1">
      <alignment horizontal="center" vertical="center"/>
    </xf>
    <xf numFmtId="0" fontId="12" fillId="0" borderId="9" xfId="0" applyFont="1" applyBorder="1" applyAlignment="1">
      <alignment horizontal="justify" vertical="center" wrapText="1"/>
    </xf>
    <xf numFmtId="0" fontId="12" fillId="0" borderId="6" xfId="0" applyFont="1" applyBorder="1" applyAlignment="1">
      <alignment horizontal="center" vertical="center" wrapText="1"/>
    </xf>
    <xf numFmtId="175" fontId="0" fillId="0" borderId="0" xfId="0" applyNumberFormat="1"/>
    <xf numFmtId="0" fontId="12" fillId="0" borderId="43" xfId="0" applyFont="1" applyBorder="1" applyAlignment="1">
      <alignment horizontal="center" vertical="top"/>
    </xf>
    <xf numFmtId="0" fontId="12" fillId="0" borderId="43" xfId="0" applyFont="1" applyBorder="1" applyAlignment="1">
      <alignment vertical="top"/>
    </xf>
    <xf numFmtId="0" fontId="16" fillId="0" borderId="0" xfId="0" applyFont="1"/>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0" borderId="0" xfId="0" applyFont="1" applyAlignment="1">
      <alignment horizontal="center" vertical="center" wrapText="1"/>
    </xf>
    <xf numFmtId="0" fontId="10" fillId="4" borderId="43"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6" fillId="0" borderId="56" xfId="0" applyFont="1" applyBorder="1"/>
    <xf numFmtId="0" fontId="16" fillId="0" borderId="12" xfId="0" applyFont="1" applyBorder="1"/>
    <xf numFmtId="0" fontId="16" fillId="0" borderId="53" xfId="0" applyFont="1" applyBorder="1"/>
    <xf numFmtId="0" fontId="16" fillId="0" borderId="0" xfId="0" applyFont="1" applyBorder="1"/>
    <xf numFmtId="0" fontId="16" fillId="0" borderId="54" xfId="0" applyFont="1" applyBorder="1" applyAlignment="1">
      <alignment horizontal="center" vertical="center"/>
    </xf>
    <xf numFmtId="0" fontId="12" fillId="0" borderId="9" xfId="0" applyFont="1" applyBorder="1" applyAlignment="1">
      <alignment horizontal="center" vertical="center" wrapText="1"/>
    </xf>
    <xf numFmtId="174" fontId="23" fillId="0" borderId="9" xfId="0" applyNumberFormat="1" applyFont="1" applyBorder="1" applyAlignment="1">
      <alignment horizontal="center" vertical="center"/>
    </xf>
    <xf numFmtId="174" fontId="24" fillId="0" borderId="9" xfId="0" applyNumberFormat="1" applyFont="1" applyBorder="1" applyAlignment="1">
      <alignment horizontal="center" vertical="center"/>
    </xf>
    <xf numFmtId="165" fontId="10" fillId="0" borderId="44" xfId="1" applyNumberFormat="1" applyFont="1" applyBorder="1" applyAlignment="1">
      <alignment horizontal="center" vertical="center"/>
    </xf>
    <xf numFmtId="0" fontId="12" fillId="3" borderId="9" xfId="0" applyFont="1" applyFill="1" applyBorder="1" applyAlignment="1">
      <alignment horizontal="center" vertical="center" wrapText="1"/>
    </xf>
    <xf numFmtId="0" fontId="12" fillId="3" borderId="9" xfId="0" applyFont="1" applyFill="1" applyBorder="1" applyAlignment="1">
      <alignment horizontal="center" vertical="center"/>
    </xf>
    <xf numFmtId="3" fontId="9" fillId="3" borderId="9" xfId="0" applyNumberFormat="1" applyFont="1" applyFill="1" applyBorder="1" applyAlignment="1">
      <alignment horizontal="center" vertical="center"/>
    </xf>
    <xf numFmtId="174" fontId="12" fillId="0" borderId="9" xfId="0" applyNumberFormat="1" applyFont="1" applyBorder="1" applyAlignment="1">
      <alignment horizontal="center" vertical="center"/>
    </xf>
    <xf numFmtId="174" fontId="9" fillId="0" borderId="9" xfId="0" applyNumberFormat="1" applyFont="1" applyBorder="1" applyAlignment="1">
      <alignment horizontal="center" vertical="center"/>
    </xf>
    <xf numFmtId="0" fontId="9" fillId="0" borderId="9" xfId="0" applyFont="1" applyBorder="1" applyAlignment="1">
      <alignment horizontal="center" vertical="center" wrapText="1"/>
    </xf>
    <xf numFmtId="9" fontId="12" fillId="0" borderId="9" xfId="0" applyNumberFormat="1" applyFont="1" applyBorder="1" applyAlignment="1">
      <alignment horizontal="center" vertical="center"/>
    </xf>
    <xf numFmtId="0" fontId="16" fillId="0" borderId="32" xfId="0" applyFont="1" applyBorder="1" applyAlignment="1">
      <alignment horizontal="center" vertical="center"/>
    </xf>
    <xf numFmtId="0" fontId="16" fillId="0" borderId="57" xfId="0" applyFont="1" applyBorder="1" applyAlignment="1">
      <alignment horizontal="center" vertical="center"/>
    </xf>
    <xf numFmtId="0" fontId="16" fillId="0" borderId="43" xfId="0" applyFont="1" applyBorder="1" applyAlignment="1">
      <alignment horizontal="center" vertical="center"/>
    </xf>
    <xf numFmtId="165" fontId="10" fillId="0" borderId="45" xfId="0" applyNumberFormat="1" applyFont="1" applyBorder="1" applyAlignment="1">
      <alignment vertical="center"/>
    </xf>
    <xf numFmtId="0" fontId="12" fillId="0" borderId="15" xfId="0" applyFont="1" applyBorder="1" applyAlignment="1">
      <alignment horizontal="justify" vertical="top" wrapText="1"/>
    </xf>
    <xf numFmtId="0" fontId="12" fillId="0" borderId="58" xfId="0" applyFont="1" applyBorder="1" applyAlignment="1">
      <alignment horizontal="justify" vertical="top" wrapText="1"/>
    </xf>
    <xf numFmtId="0" fontId="12" fillId="0" borderId="41" xfId="0" applyFont="1" applyBorder="1" applyAlignment="1">
      <alignment horizontal="center" vertical="center"/>
    </xf>
    <xf numFmtId="0" fontId="12" fillId="3" borderId="4" xfId="0" applyFont="1" applyFill="1" applyBorder="1" applyAlignment="1">
      <alignment vertical="center" wrapText="1"/>
    </xf>
    <xf numFmtId="0" fontId="12" fillId="0" borderId="17" xfId="0" applyFont="1" applyBorder="1" applyAlignment="1">
      <alignment horizontal="center" vertical="center"/>
    </xf>
    <xf numFmtId="0" fontId="12" fillId="3" borderId="9" xfId="0" applyFont="1" applyFill="1" applyBorder="1" applyAlignment="1">
      <alignment vertical="center" wrapText="1"/>
    </xf>
    <xf numFmtId="0" fontId="12" fillId="3" borderId="3" xfId="0" applyFont="1" applyFill="1" applyBorder="1" applyAlignment="1">
      <alignment vertical="center" wrapText="1"/>
    </xf>
    <xf numFmtId="167" fontId="12" fillId="0" borderId="43" xfId="0" applyNumberFormat="1" applyFont="1" applyBorder="1" applyAlignment="1">
      <alignment vertical="center" wrapText="1"/>
    </xf>
    <xf numFmtId="0" fontId="12" fillId="0" borderId="43" xfId="0" applyFont="1" applyBorder="1" applyAlignment="1">
      <alignment horizontal="justify" vertical="top" wrapText="1"/>
    </xf>
    <xf numFmtId="0" fontId="16" fillId="0" borderId="56" xfId="2" applyFont="1" applyBorder="1"/>
    <xf numFmtId="0" fontId="16" fillId="0" borderId="12" xfId="2" applyFont="1" applyBorder="1"/>
    <xf numFmtId="0" fontId="16" fillId="0" borderId="53" xfId="2" applyFont="1" applyBorder="1"/>
    <xf numFmtId="0" fontId="16" fillId="0" borderId="54" xfId="2" applyFont="1" applyBorder="1" applyAlignment="1">
      <alignment horizontal="center" vertical="center"/>
    </xf>
    <xf numFmtId="9" fontId="16" fillId="0" borderId="9" xfId="2" applyNumberFormat="1" applyFont="1" applyBorder="1" applyAlignment="1">
      <alignment horizontal="center" vertical="center"/>
    </xf>
    <xf numFmtId="9" fontId="16" fillId="0" borderId="9" xfId="86" applyFont="1" applyBorder="1" applyAlignment="1">
      <alignment horizontal="center" vertical="center"/>
    </xf>
    <xf numFmtId="164" fontId="16" fillId="0" borderId="44" xfId="1" applyNumberFormat="1" applyFont="1" applyBorder="1" applyAlignment="1">
      <alignment horizontal="center"/>
    </xf>
    <xf numFmtId="0" fontId="16" fillId="0" borderId="1" xfId="2" applyFont="1" applyBorder="1" applyAlignment="1">
      <alignment vertical="center"/>
    </xf>
    <xf numFmtId="0" fontId="16" fillId="0" borderId="10" xfId="2" applyFont="1" applyBorder="1" applyAlignment="1">
      <alignment horizontal="justify" vertical="top" wrapText="1"/>
    </xf>
    <xf numFmtId="0" fontId="16" fillId="0" borderId="9" xfId="2" applyFont="1" applyBorder="1" applyAlignment="1">
      <alignment horizontal="center" vertical="top" wrapText="1"/>
    </xf>
    <xf numFmtId="164" fontId="16" fillId="0" borderId="45" xfId="2" applyNumberFormat="1" applyFont="1" applyBorder="1" applyAlignment="1">
      <alignment vertical="center"/>
    </xf>
    <xf numFmtId="0" fontId="10" fillId="2" borderId="60"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43" xfId="0" applyFont="1" applyBorder="1" applyAlignment="1">
      <alignment horizontal="center" vertical="center" wrapText="1"/>
    </xf>
    <xf numFmtId="0" fontId="16" fillId="0" borderId="9" xfId="0" applyFont="1" applyBorder="1" applyAlignment="1">
      <alignment horizontal="center" vertical="top" wrapText="1"/>
    </xf>
    <xf numFmtId="0" fontId="16" fillId="0" borderId="9" xfId="0" applyFont="1" applyBorder="1" applyAlignment="1">
      <alignment horizontal="justify" vertical="center" wrapText="1"/>
    </xf>
    <xf numFmtId="0" fontId="16" fillId="0" borderId="9" xfId="0" applyFont="1" applyFill="1" applyBorder="1" applyAlignment="1">
      <alignment horizontal="justify"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6" fillId="3" borderId="3" xfId="0" applyFont="1" applyFill="1" applyBorder="1" applyAlignment="1">
      <alignment vertical="center" wrapText="1"/>
    </xf>
    <xf numFmtId="0" fontId="16" fillId="0" borderId="9" xfId="0" applyFont="1" applyBorder="1" applyAlignment="1">
      <alignment horizontal="justify" vertical="top" wrapText="1"/>
    </xf>
    <xf numFmtId="0" fontId="16" fillId="0" borderId="3" xfId="0" applyFont="1" applyBorder="1" applyAlignment="1">
      <alignment horizontal="center" vertical="center"/>
    </xf>
    <xf numFmtId="0" fontId="16" fillId="0" borderId="11" xfId="0" applyFont="1" applyBorder="1" applyAlignment="1">
      <alignment horizontal="center" vertical="center"/>
    </xf>
    <xf numFmtId="0" fontId="16" fillId="0" borderId="4" xfId="0" applyFont="1" applyBorder="1" applyAlignment="1">
      <alignment horizontal="justify" vertical="top" wrapText="1"/>
    </xf>
    <xf numFmtId="0" fontId="10" fillId="0" borderId="0" xfId="0" applyFont="1" applyAlignment="1">
      <alignment horizontal="right" vertical="center"/>
    </xf>
    <xf numFmtId="0" fontId="10" fillId="0" borderId="0" xfId="0" applyFont="1" applyAlignment="1">
      <alignment horizontal="center" vertical="center"/>
    </xf>
    <xf numFmtId="0" fontId="16" fillId="0" borderId="53" xfId="0" applyFont="1" applyBorder="1" applyAlignment="1">
      <alignment vertical="center"/>
    </xf>
    <xf numFmtId="0" fontId="16" fillId="0" borderId="19" xfId="0" applyFont="1" applyBorder="1" applyAlignment="1">
      <alignment horizontal="center" vertical="center"/>
    </xf>
    <xf numFmtId="9" fontId="16" fillId="0" borderId="9" xfId="0" applyNumberFormat="1" applyFont="1" applyBorder="1" applyAlignment="1">
      <alignment horizontal="center" vertical="center"/>
    </xf>
    <xf numFmtId="1" fontId="16" fillId="0" borderId="9" xfId="0" applyNumberFormat="1" applyFont="1" applyBorder="1" applyAlignment="1">
      <alignment horizontal="center" vertical="center"/>
    </xf>
    <xf numFmtId="0" fontId="16" fillId="0" borderId="17" xfId="0" applyFont="1" applyBorder="1" applyAlignment="1">
      <alignment horizontal="center" vertical="center"/>
    </xf>
    <xf numFmtId="164" fontId="16" fillId="0" borderId="45" xfId="0" applyNumberFormat="1" applyFont="1" applyBorder="1" applyAlignment="1">
      <alignment vertical="center"/>
    </xf>
    <xf numFmtId="0" fontId="16" fillId="0" borderId="0" xfId="0" applyFont="1" applyAlignment="1">
      <alignment vertical="center"/>
    </xf>
    <xf numFmtId="0" fontId="16" fillId="0" borderId="9" xfId="0" applyFont="1" applyFill="1" applyBorder="1" applyAlignment="1">
      <alignment horizontal="left" vertical="center" wrapText="1"/>
    </xf>
    <xf numFmtId="0" fontId="16" fillId="0" borderId="9" xfId="0" applyFont="1" applyFill="1" applyBorder="1" applyAlignment="1">
      <alignment horizontal="center" vertical="top" wrapText="1"/>
    </xf>
    <xf numFmtId="0" fontId="0" fillId="0" borderId="4" xfId="0" applyBorder="1"/>
    <xf numFmtId="177" fontId="10" fillId="0" borderId="0" xfId="2" applyNumberFormat="1" applyFont="1" applyAlignment="1">
      <alignment horizontal="center"/>
    </xf>
    <xf numFmtId="9" fontId="16" fillId="0" borderId="9" xfId="0" applyNumberFormat="1" applyFont="1" applyBorder="1" applyAlignment="1">
      <alignment horizontal="center" vertical="center" wrapText="1"/>
    </xf>
    <xf numFmtId="177" fontId="16" fillId="0" borderId="0" xfId="2" applyNumberFormat="1" applyFont="1"/>
    <xf numFmtId="178" fontId="16" fillId="0" borderId="9" xfId="0" applyNumberFormat="1" applyFont="1" applyBorder="1" applyAlignment="1">
      <alignment horizontal="center" vertical="center"/>
    </xf>
    <xf numFmtId="0" fontId="0" fillId="0" borderId="4" xfId="0" applyFill="1" applyBorder="1" applyAlignment="1">
      <alignment horizontal="center" vertical="center"/>
    </xf>
    <xf numFmtId="3" fontId="12" fillId="0" borderId="9" xfId="0" applyNumberFormat="1" applyFont="1" applyBorder="1" applyAlignment="1">
      <alignment horizontal="center" vertical="center"/>
    </xf>
    <xf numFmtId="0" fontId="0" fillId="0" borderId="9" xfId="0" applyFill="1" applyBorder="1" applyAlignment="1">
      <alignment horizontal="center" vertical="center"/>
    </xf>
    <xf numFmtId="3" fontId="31" fillId="0" borderId="9" xfId="1" applyNumberFormat="1" applyFont="1" applyFill="1" applyBorder="1" applyAlignment="1">
      <alignment horizontal="center" vertical="center"/>
    </xf>
    <xf numFmtId="165" fontId="16" fillId="0" borderId="9" xfId="0" applyNumberFormat="1" applyFont="1" applyBorder="1" applyAlignment="1">
      <alignment vertical="center"/>
    </xf>
    <xf numFmtId="0" fontId="12" fillId="0" borderId="9" xfId="0" applyFont="1" applyBorder="1" applyAlignment="1">
      <alignment vertical="top" wrapText="1"/>
    </xf>
    <xf numFmtId="0" fontId="12" fillId="0" borderId="7" xfId="0" applyFont="1" applyBorder="1" applyAlignment="1">
      <alignment horizontal="center" vertical="top"/>
    </xf>
    <xf numFmtId="0" fontId="12" fillId="0" borderId="9" xfId="0" applyFont="1" applyBorder="1" applyAlignment="1">
      <alignment horizontal="left" vertical="center" wrapText="1"/>
    </xf>
    <xf numFmtId="0" fontId="15" fillId="0" borderId="0" xfId="0" applyFont="1" applyAlignment="1">
      <alignment horizontal="center"/>
    </xf>
    <xf numFmtId="0" fontId="9" fillId="0" borderId="0" xfId="0" applyFont="1" applyAlignment="1">
      <alignment horizontal="right"/>
    </xf>
    <xf numFmtId="0" fontId="12" fillId="0" borderId="0" xfId="0" applyFont="1"/>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top" wrapText="1"/>
    </xf>
    <xf numFmtId="0" fontId="0" fillId="3" borderId="0" xfId="0" applyFill="1"/>
    <xf numFmtId="0" fontId="16" fillId="3" borderId="9" xfId="0" applyFont="1" applyFill="1" applyBorder="1" applyAlignment="1">
      <alignment horizontal="justify" vertical="top" wrapText="1"/>
    </xf>
    <xf numFmtId="0" fontId="16" fillId="3" borderId="10" xfId="0" applyFont="1" applyFill="1" applyBorder="1" applyAlignment="1">
      <alignment horizontal="center" vertical="top" wrapText="1"/>
    </xf>
    <xf numFmtId="167" fontId="16" fillId="3" borderId="10" xfId="0" applyNumberFormat="1" applyFont="1" applyFill="1" applyBorder="1" applyAlignment="1">
      <alignment horizontal="center" vertical="top" wrapText="1"/>
    </xf>
    <xf numFmtId="0" fontId="16" fillId="3" borderId="4" xfId="0" applyFont="1" applyFill="1" applyBorder="1" applyAlignment="1">
      <alignment vertical="top" wrapText="1"/>
    </xf>
    <xf numFmtId="0" fontId="16" fillId="3" borderId="62" xfId="0" applyFont="1" applyFill="1" applyBorder="1" applyAlignment="1">
      <alignment horizontal="justify" vertical="top" wrapText="1"/>
    </xf>
    <xf numFmtId="0" fontId="16" fillId="0" borderId="9" xfId="0" applyFont="1" applyBorder="1" applyAlignment="1">
      <alignment horizontal="center" vertical="top"/>
    </xf>
    <xf numFmtId="0" fontId="16" fillId="0" borderId="9" xfId="0" applyFont="1" applyBorder="1" applyAlignment="1">
      <alignment horizontal="left" vertical="top" wrapText="1"/>
    </xf>
    <xf numFmtId="0" fontId="0" fillId="0" borderId="9" xfId="0" applyBorder="1"/>
    <xf numFmtId="0" fontId="10" fillId="0" borderId="0" xfId="2" applyFont="1" applyAlignment="1">
      <alignment horizontal="center" vertical="center"/>
    </xf>
    <xf numFmtId="0" fontId="16" fillId="0" borderId="0" xfId="2" applyFont="1" applyAlignment="1">
      <alignment horizontal="center" vertical="center"/>
    </xf>
    <xf numFmtId="167" fontId="16" fillId="3" borderId="9" xfId="0" applyNumberFormat="1" applyFont="1" applyFill="1" applyBorder="1" applyAlignment="1">
      <alignment horizontal="center" vertical="top" wrapText="1"/>
    </xf>
    <xf numFmtId="0" fontId="16" fillId="3" borderId="10" xfId="0" applyFont="1" applyFill="1" applyBorder="1" applyAlignment="1">
      <alignment horizontal="justify" vertical="top" wrapText="1"/>
    </xf>
    <xf numFmtId="0" fontId="16" fillId="3" borderId="9" xfId="0" applyFont="1" applyFill="1" applyBorder="1" applyAlignment="1">
      <alignment vertical="top" wrapText="1"/>
    </xf>
    <xf numFmtId="0" fontId="16" fillId="3" borderId="9" xfId="0" applyFont="1" applyFill="1" applyBorder="1" applyAlignment="1">
      <alignment horizontal="center" vertical="top"/>
    </xf>
    <xf numFmtId="0" fontId="16" fillId="3" borderId="7" xfId="0" applyFont="1" applyFill="1" applyBorder="1" applyAlignment="1">
      <alignment horizontal="justify" vertical="top" wrapText="1"/>
    </xf>
    <xf numFmtId="0" fontId="16" fillId="3" borderId="6" xfId="0" applyFont="1" applyFill="1" applyBorder="1" applyAlignment="1">
      <alignment horizontal="center" vertical="top"/>
    </xf>
    <xf numFmtId="0" fontId="16" fillId="3" borderId="10" xfId="0" applyFont="1" applyFill="1" applyBorder="1" applyAlignment="1">
      <alignment horizontal="center" vertical="top"/>
    </xf>
    <xf numFmtId="167" fontId="16" fillId="0" borderId="9" xfId="0" applyNumberFormat="1" applyFont="1" applyFill="1" applyBorder="1" applyAlignment="1">
      <alignment horizontal="center" vertical="top" wrapText="1"/>
    </xf>
    <xf numFmtId="0" fontId="16" fillId="3" borderId="9" xfId="0" applyFont="1" applyFill="1" applyBorder="1" applyAlignment="1">
      <alignment horizontal="left" vertical="center" wrapText="1"/>
    </xf>
    <xf numFmtId="0" fontId="9" fillId="3" borderId="9" xfId="0" applyFont="1" applyFill="1" applyBorder="1" applyAlignment="1">
      <alignment horizontal="center" vertical="center"/>
    </xf>
    <xf numFmtId="0" fontId="16" fillId="3" borderId="1" xfId="0" applyFont="1" applyFill="1" applyBorder="1" applyAlignment="1">
      <alignment horizontal="justify" vertical="top" wrapText="1"/>
    </xf>
    <xf numFmtId="0" fontId="16" fillId="3" borderId="1" xfId="0" applyFont="1" applyFill="1" applyBorder="1" applyAlignment="1">
      <alignment horizontal="left" vertical="top" wrapText="1"/>
    </xf>
    <xf numFmtId="0" fontId="16" fillId="3" borderId="8" xfId="0" applyFont="1" applyFill="1" applyBorder="1" applyAlignment="1">
      <alignment horizontal="center" vertical="top" wrapText="1"/>
    </xf>
    <xf numFmtId="0" fontId="16" fillId="3" borderId="9" xfId="0" applyFont="1" applyFill="1" applyBorder="1" applyAlignment="1">
      <alignment vertical="top"/>
    </xf>
    <xf numFmtId="0" fontId="16" fillId="0" borderId="9" xfId="0" applyFont="1" applyBorder="1" applyAlignment="1">
      <alignment horizontal="left" vertical="top"/>
    </xf>
    <xf numFmtId="9" fontId="16" fillId="3" borderId="9" xfId="9" applyFont="1" applyFill="1" applyBorder="1" applyAlignment="1">
      <alignment horizontal="center" vertical="center"/>
    </xf>
    <xf numFmtId="0" fontId="16" fillId="0" borderId="0" xfId="2" applyFont="1" applyFill="1" applyBorder="1"/>
    <xf numFmtId="0" fontId="16" fillId="0" borderId="13" xfId="2" applyFont="1" applyFill="1" applyBorder="1"/>
    <xf numFmtId="0" fontId="16" fillId="0" borderId="12" xfId="2" applyFont="1" applyFill="1" applyBorder="1"/>
    <xf numFmtId="0" fontId="10" fillId="0" borderId="0" xfId="2" applyFont="1" applyFill="1" applyAlignment="1">
      <alignment horizontal="center" vertical="center" wrapText="1"/>
    </xf>
    <xf numFmtId="0" fontId="10" fillId="0" borderId="0" xfId="2" applyFont="1" applyFill="1"/>
    <xf numFmtId="0" fontId="16" fillId="3" borderId="9" xfId="2" applyFont="1" applyFill="1" applyBorder="1" applyAlignment="1">
      <alignment horizontal="center" vertical="center"/>
    </xf>
    <xf numFmtId="0" fontId="16" fillId="3" borderId="0" xfId="2" applyFont="1" applyFill="1" applyBorder="1"/>
    <xf numFmtId="0" fontId="10" fillId="3" borderId="0" xfId="2" applyFont="1" applyFill="1" applyAlignment="1">
      <alignment horizontal="center" vertical="center" wrapText="1"/>
    </xf>
    <xf numFmtId="0" fontId="10" fillId="3" borderId="0" xfId="2" applyFont="1" applyFill="1"/>
    <xf numFmtId="0" fontId="15" fillId="0" borderId="0" xfId="0" applyFont="1" applyAlignment="1">
      <alignment horizontal="left"/>
    </xf>
    <xf numFmtId="0" fontId="8" fillId="0" borderId="0" xfId="0" applyFont="1" applyAlignment="1">
      <alignment horizontal="center"/>
    </xf>
    <xf numFmtId="0" fontId="8" fillId="0" borderId="0" xfId="0" applyFont="1" applyFill="1" applyAlignment="1">
      <alignment horizontal="center"/>
    </xf>
    <xf numFmtId="0" fontId="8" fillId="0" borderId="0" xfId="0" applyFont="1" applyFill="1"/>
    <xf numFmtId="0" fontId="0" fillId="0" borderId="0" xfId="0" applyAlignment="1">
      <alignment horizontal="center"/>
    </xf>
    <xf numFmtId="0" fontId="12" fillId="0" borderId="15" xfId="0" applyFont="1" applyBorder="1" applyAlignment="1">
      <alignment horizontal="center" vertical="center" wrapText="1"/>
    </xf>
    <xf numFmtId="0" fontId="0" fillId="0" borderId="31" xfId="0" applyBorder="1" applyAlignment="1">
      <alignment vertical="center" wrapText="1"/>
    </xf>
    <xf numFmtId="0" fontId="12" fillId="0" borderId="9" xfId="2" applyFont="1" applyBorder="1" applyAlignment="1">
      <alignment horizontal="center" vertical="center" wrapText="1"/>
    </xf>
    <xf numFmtId="0" fontId="23" fillId="0" borderId="0" xfId="0" applyFont="1" applyBorder="1"/>
    <xf numFmtId="0" fontId="0" fillId="0" borderId="3" xfId="0" applyBorder="1" applyAlignment="1">
      <alignment horizontal="center" vertical="center" wrapText="1"/>
    </xf>
    <xf numFmtId="0" fontId="0" fillId="0" borderId="22" xfId="0" applyBorder="1" applyAlignment="1">
      <alignment horizontal="center" vertical="center" wrapText="1"/>
    </xf>
    <xf numFmtId="0" fontId="12" fillId="0" borderId="39" xfId="0" applyFont="1" applyBorder="1" applyAlignment="1">
      <alignment horizontal="justify" vertical="top" wrapText="1"/>
    </xf>
    <xf numFmtId="0" fontId="12" fillId="0" borderId="1" xfId="2" applyFont="1" applyBorder="1" applyAlignment="1">
      <alignment vertical="center"/>
    </xf>
    <xf numFmtId="0" fontId="12" fillId="0" borderId="10" xfId="2" applyFont="1" applyBorder="1" applyAlignment="1">
      <alignment horizontal="justify" vertical="top" wrapText="1"/>
    </xf>
    <xf numFmtId="9" fontId="12" fillId="0" borderId="9" xfId="2" applyNumberFormat="1" applyFont="1" applyBorder="1" applyAlignment="1">
      <alignment horizontal="center" vertical="center"/>
    </xf>
    <xf numFmtId="180" fontId="12" fillId="3" borderId="9" xfId="28" applyNumberFormat="1" applyFont="1" applyFill="1" applyBorder="1" applyAlignment="1">
      <alignment horizontal="center" vertical="center"/>
    </xf>
    <xf numFmtId="0" fontId="12" fillId="0" borderId="9" xfId="2" applyFont="1" applyBorder="1" applyAlignment="1">
      <alignment horizontal="center" vertical="center"/>
    </xf>
    <xf numFmtId="0" fontId="12" fillId="0" borderId="62" xfId="19" applyFont="1" applyBorder="1" applyAlignment="1">
      <alignment horizontal="center" vertical="center"/>
    </xf>
    <xf numFmtId="0" fontId="12" fillId="3" borderId="9" xfId="19" applyFont="1" applyFill="1" applyBorder="1" applyAlignment="1">
      <alignment horizontal="center" vertical="center"/>
    </xf>
    <xf numFmtId="181" fontId="12" fillId="0" borderId="0" xfId="129" applyNumberFormat="1" applyFont="1" applyBorder="1" applyAlignment="1">
      <alignment horizontal="center"/>
    </xf>
    <xf numFmtId="0" fontId="12" fillId="0" borderId="7" xfId="19" applyFont="1" applyBorder="1" applyAlignment="1">
      <alignment horizontal="center" vertical="center"/>
    </xf>
    <xf numFmtId="180" fontId="7" fillId="3" borderId="9" xfId="28" applyNumberFormat="1" applyFont="1" applyFill="1" applyBorder="1" applyAlignment="1">
      <alignment horizontal="center" vertical="center"/>
    </xf>
    <xf numFmtId="0" fontId="16" fillId="0" borderId="15" xfId="0" applyFont="1" applyBorder="1" applyAlignment="1">
      <alignment horizontal="justify" vertical="top" wrapText="1"/>
    </xf>
    <xf numFmtId="0" fontId="16" fillId="0" borderId="11" xfId="0" applyFont="1" applyBorder="1" applyAlignment="1">
      <alignment horizontal="justify" vertical="top" wrapText="1"/>
    </xf>
    <xf numFmtId="0" fontId="16" fillId="0" borderId="54" xfId="2" applyFont="1" applyBorder="1" applyAlignment="1">
      <alignment horizontal="center" vertical="top"/>
    </xf>
    <xf numFmtId="174" fontId="16" fillId="0" borderId="9" xfId="2" applyNumberFormat="1" applyFont="1" applyBorder="1" applyAlignment="1">
      <alignment horizontal="center" vertical="center"/>
    </xf>
    <xf numFmtId="0" fontId="16" fillId="0" borderId="1" xfId="2" applyFont="1" applyBorder="1" applyAlignment="1">
      <alignment horizontal="center" vertical="top"/>
    </xf>
    <xf numFmtId="164" fontId="16" fillId="0" borderId="0" xfId="2" applyNumberFormat="1" applyFont="1" applyBorder="1"/>
    <xf numFmtId="0" fontId="12" fillId="0" borderId="17" xfId="0" applyFont="1" applyFill="1" applyBorder="1" applyAlignment="1">
      <alignment horizontal="center" vertical="center" wrapText="1"/>
    </xf>
    <xf numFmtId="0" fontId="12" fillId="0" borderId="3" xfId="0" applyFont="1" applyBorder="1" applyAlignment="1">
      <alignment horizontal="justify" vertical="center" wrapText="1"/>
    </xf>
    <xf numFmtId="0" fontId="12" fillId="3" borderId="3" xfId="0" applyFont="1" applyFill="1" applyBorder="1" applyAlignment="1">
      <alignment horizontal="justify" vertical="center" wrapText="1"/>
    </xf>
    <xf numFmtId="0" fontId="12" fillId="3" borderId="3" xfId="0" applyFont="1" applyFill="1" applyBorder="1" applyAlignment="1">
      <alignment horizontal="center" vertical="center" wrapText="1"/>
    </xf>
    <xf numFmtId="0" fontId="12" fillId="0" borderId="5" xfId="2" applyFont="1" applyFill="1" applyBorder="1" applyAlignment="1">
      <alignment horizontal="justify" vertical="center" wrapText="1"/>
    </xf>
    <xf numFmtId="167" fontId="12" fillId="0" borderId="3" xfId="0" applyNumberFormat="1" applyFont="1" applyBorder="1" applyAlignment="1">
      <alignment vertical="top" wrapText="1"/>
    </xf>
    <xf numFmtId="0" fontId="12" fillId="3" borderId="3" xfId="0" applyFont="1" applyFill="1" applyBorder="1" applyAlignment="1">
      <alignment vertical="top" wrapText="1"/>
    </xf>
    <xf numFmtId="0" fontId="12" fillId="0" borderId="5" xfId="2" applyFont="1" applyBorder="1" applyAlignment="1">
      <alignment horizontal="justify" vertical="top" wrapText="1"/>
    </xf>
    <xf numFmtId="0" fontId="12" fillId="0" borderId="5" xfId="2" applyFont="1" applyBorder="1" applyAlignment="1">
      <alignment horizontal="justify" vertical="center" wrapText="1"/>
    </xf>
    <xf numFmtId="0" fontId="12" fillId="0" borderId="3" xfId="2" applyFont="1" applyBorder="1" applyAlignment="1">
      <alignment horizontal="justify" vertical="top" wrapText="1"/>
    </xf>
    <xf numFmtId="0" fontId="12" fillId="0" borderId="3" xfId="0" applyFont="1" applyBorder="1" applyAlignment="1">
      <alignment vertical="center" wrapText="1"/>
    </xf>
    <xf numFmtId="0" fontId="23" fillId="0" borderId="3" xfId="0" applyFont="1" applyBorder="1" applyAlignment="1">
      <alignment horizontal="justify" vertical="center" wrapText="1"/>
    </xf>
    <xf numFmtId="0" fontId="23" fillId="0" borderId="5" xfId="0" applyFont="1" applyBorder="1" applyAlignment="1">
      <alignment horizontal="justify" vertical="center" wrapText="1"/>
    </xf>
    <xf numFmtId="0" fontId="12" fillId="0" borderId="4" xfId="0" applyFont="1" applyBorder="1" applyAlignment="1">
      <alignment horizontal="justify" vertical="center" wrapText="1"/>
    </xf>
    <xf numFmtId="167" fontId="12" fillId="0" borderId="4" xfId="0" applyNumberFormat="1" applyFont="1" applyBorder="1" applyAlignment="1">
      <alignment vertical="top" wrapText="1"/>
    </xf>
    <xf numFmtId="0" fontId="12" fillId="3" borderId="4" xfId="0" applyFont="1" applyFill="1" applyBorder="1" applyAlignment="1">
      <alignment vertical="top" wrapText="1"/>
    </xf>
    <xf numFmtId="0" fontId="12" fillId="0" borderId="6" xfId="2" applyFont="1" applyBorder="1" applyAlignment="1">
      <alignment horizontal="justify" vertical="top" wrapText="1"/>
    </xf>
    <xf numFmtId="0" fontId="12" fillId="0" borderId="4" xfId="0" applyFont="1" applyBorder="1" applyAlignment="1">
      <alignment vertical="center" wrapText="1"/>
    </xf>
    <xf numFmtId="0" fontId="9" fillId="0" borderId="3" xfId="0" applyFont="1" applyBorder="1" applyAlignment="1">
      <alignment vertical="center" wrapText="1"/>
    </xf>
    <xf numFmtId="0" fontId="12" fillId="3" borderId="3" xfId="0" applyFont="1" applyFill="1" applyBorder="1" applyAlignment="1">
      <alignment vertical="justify" wrapText="1"/>
    </xf>
    <xf numFmtId="0" fontId="12" fillId="3" borderId="4" xfId="0" applyFont="1" applyFill="1" applyBorder="1" applyAlignment="1">
      <alignment vertical="justify" wrapText="1"/>
    </xf>
    <xf numFmtId="0" fontId="12" fillId="0" borderId="4" xfId="2" applyFont="1" applyBorder="1" applyAlignment="1">
      <alignment horizontal="justify" vertical="center" wrapText="1"/>
    </xf>
    <xf numFmtId="0" fontId="12" fillId="0" borderId="5" xfId="0" applyFont="1" applyBorder="1" applyAlignment="1">
      <alignment horizontal="justify" vertical="center" wrapText="1"/>
    </xf>
    <xf numFmtId="167" fontId="12" fillId="0" borderId="5" xfId="0" applyNumberFormat="1" applyFont="1" applyBorder="1" applyAlignment="1">
      <alignment vertical="top" wrapText="1"/>
    </xf>
    <xf numFmtId="0" fontId="12" fillId="0" borderId="6" xfId="2" applyFont="1" applyFill="1" applyBorder="1" applyAlignment="1">
      <alignment horizontal="justify" vertical="top" wrapText="1"/>
    </xf>
    <xf numFmtId="0" fontId="12" fillId="0" borderId="11" xfId="0" applyFont="1" applyBorder="1" applyAlignment="1">
      <alignment horizontal="justify" vertical="top" wrapText="1"/>
    </xf>
    <xf numFmtId="167" fontId="12" fillId="0" borderId="11" xfId="0" applyNumberFormat="1" applyFont="1" applyBorder="1" applyAlignment="1">
      <alignment vertical="top" wrapText="1"/>
    </xf>
    <xf numFmtId="0" fontId="0" fillId="0" borderId="3" xfId="0" applyBorder="1" applyAlignment="1">
      <alignment vertical="top"/>
    </xf>
    <xf numFmtId="0" fontId="12" fillId="0" borderId="0" xfId="0" applyFont="1" applyBorder="1" applyAlignment="1">
      <alignment horizontal="left" vertical="top" wrapText="1"/>
    </xf>
    <xf numFmtId="0" fontId="0" fillId="0" borderId="41" xfId="0" applyBorder="1"/>
    <xf numFmtId="0" fontId="0" fillId="0" borderId="9" xfId="0" applyBorder="1" applyAlignment="1">
      <alignment vertical="top"/>
    </xf>
    <xf numFmtId="0" fontId="0" fillId="0" borderId="19" xfId="0" applyBorder="1" applyAlignment="1">
      <alignment horizontal="center" vertical="top"/>
    </xf>
    <xf numFmtId="0" fontId="12" fillId="0" borderId="3" xfId="0" applyFont="1" applyBorder="1" applyAlignment="1">
      <alignment vertical="top" wrapText="1"/>
    </xf>
    <xf numFmtId="0" fontId="0" fillId="0" borderId="4" xfId="0" applyBorder="1" applyAlignment="1">
      <alignment vertical="top"/>
    </xf>
    <xf numFmtId="0" fontId="12" fillId="0" borderId="4" xfId="0" applyFont="1" applyBorder="1" applyAlignment="1">
      <alignment vertical="top" wrapText="1"/>
    </xf>
    <xf numFmtId="0" fontId="12" fillId="0" borderId="10" xfId="0" applyFont="1" applyFill="1" applyBorder="1" applyAlignment="1">
      <alignment horizontal="justify" vertical="top" wrapText="1"/>
    </xf>
    <xf numFmtId="0" fontId="0" fillId="0" borderId="54" xfId="0" applyBorder="1"/>
    <xf numFmtId="0" fontId="9" fillId="0" borderId="0" xfId="0" applyFont="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6" fillId="0" borderId="19" xfId="0" applyFont="1" applyBorder="1" applyAlignment="1">
      <alignment horizontal="center" vertical="top"/>
    </xf>
    <xf numFmtId="0" fontId="9" fillId="0" borderId="62" xfId="0" applyFont="1" applyBorder="1" applyAlignment="1">
      <alignment horizontal="center" vertical="center"/>
    </xf>
    <xf numFmtId="0" fontId="9" fillId="3" borderId="5" xfId="0" applyFont="1" applyFill="1" applyBorder="1" applyAlignment="1">
      <alignment horizontal="justify" vertical="center" wrapText="1"/>
    </xf>
    <xf numFmtId="0" fontId="23" fillId="0" borderId="3" xfId="0" applyFont="1" applyBorder="1" applyAlignment="1">
      <alignment horizontal="center" vertical="top" wrapText="1"/>
    </xf>
    <xf numFmtId="165" fontId="16" fillId="0" borderId="20" xfId="1" applyNumberFormat="1" applyFont="1" applyBorder="1" applyAlignment="1">
      <alignment horizontal="center"/>
    </xf>
    <xf numFmtId="0" fontId="16" fillId="0" borderId="17" xfId="0" applyFont="1" applyBorder="1" applyAlignment="1">
      <alignment horizontal="center" vertical="top"/>
    </xf>
    <xf numFmtId="0" fontId="12" fillId="0" borderId="5" xfId="2" applyFont="1" applyFill="1" applyBorder="1" applyAlignment="1">
      <alignment horizontal="justify" vertical="top" wrapText="1"/>
    </xf>
    <xf numFmtId="165" fontId="16" fillId="0" borderId="18" xfId="1" applyNumberFormat="1" applyFont="1" applyBorder="1" applyAlignment="1">
      <alignment horizontal="center"/>
    </xf>
    <xf numFmtId="0" fontId="9" fillId="0" borderId="7" xfId="0" applyFont="1" applyBorder="1" applyAlignment="1">
      <alignment horizontal="center" vertical="center"/>
    </xf>
    <xf numFmtId="0" fontId="12" fillId="0" borderId="7" xfId="0" applyFont="1" applyBorder="1" applyAlignment="1">
      <alignment horizontal="center" vertical="center"/>
    </xf>
    <xf numFmtId="164" fontId="16" fillId="0" borderId="18" xfId="1" applyNumberFormat="1" applyFont="1" applyBorder="1" applyAlignment="1">
      <alignment horizontal="center"/>
    </xf>
    <xf numFmtId="2" fontId="12" fillId="0" borderId="7" xfId="0" applyNumberFormat="1" applyFont="1" applyBorder="1" applyAlignment="1">
      <alignment horizontal="center" vertical="center"/>
    </xf>
    <xf numFmtId="0" fontId="12" fillId="0" borderId="0" xfId="0" applyFont="1" applyBorder="1" applyAlignment="1">
      <alignment vertical="top" wrapText="1"/>
    </xf>
    <xf numFmtId="165" fontId="16" fillId="0" borderId="18" xfId="0" applyNumberFormat="1" applyFont="1" applyBorder="1" applyAlignment="1">
      <alignment horizontal="center" vertical="center"/>
    </xf>
    <xf numFmtId="0" fontId="12" fillId="0" borderId="0" xfId="0" applyFont="1" applyBorder="1" applyAlignment="1">
      <alignment wrapText="1"/>
    </xf>
    <xf numFmtId="164" fontId="16" fillId="0" borderId="18" xfId="0" applyNumberFormat="1" applyFont="1" applyBorder="1" applyAlignment="1">
      <alignment horizontal="center"/>
    </xf>
    <xf numFmtId="0" fontId="16" fillId="0" borderId="3" xfId="0" applyFont="1" applyFill="1" applyBorder="1" applyAlignment="1">
      <alignment horizontal="center" vertical="center"/>
    </xf>
    <xf numFmtId="165" fontId="16" fillId="0" borderId="18" xfId="0" applyNumberFormat="1" applyFont="1" applyBorder="1" applyAlignment="1">
      <alignment horizontal="center"/>
    </xf>
    <xf numFmtId="0" fontId="9" fillId="0" borderId="7" xfId="0" applyFont="1" applyBorder="1" applyAlignment="1">
      <alignment horizontal="center" vertical="top"/>
    </xf>
    <xf numFmtId="0" fontId="24" fillId="0" borderId="5" xfId="0" applyFont="1" applyBorder="1" applyAlignment="1">
      <alignment horizontal="justify" vertical="top" wrapText="1"/>
    </xf>
    <xf numFmtId="0" fontId="0" fillId="0" borderId="3" xfId="0" applyBorder="1" applyAlignment="1">
      <alignment horizontal="center" vertical="top" wrapText="1"/>
    </xf>
    <xf numFmtId="0" fontId="12" fillId="0" borderId="3" xfId="0" applyFont="1" applyBorder="1" applyAlignment="1">
      <alignment horizontal="center" vertical="top" wrapText="1"/>
    </xf>
    <xf numFmtId="0" fontId="9" fillId="0" borderId="5" xfId="0" applyFont="1" applyBorder="1" applyAlignment="1">
      <alignment horizontal="justify" vertical="top" wrapText="1"/>
    </xf>
    <xf numFmtId="0" fontId="12" fillId="0" borderId="17" xfId="0" applyFont="1" applyBorder="1" applyAlignment="1">
      <alignment horizontal="center" vertical="center" wrapText="1"/>
    </xf>
    <xf numFmtId="167" fontId="9" fillId="0" borderId="7" xfId="0" applyNumberFormat="1" applyFont="1" applyBorder="1" applyAlignment="1">
      <alignment horizontal="center" vertical="center" wrapText="1"/>
    </xf>
    <xf numFmtId="167" fontId="12" fillId="0" borderId="7" xfId="0" applyNumberFormat="1" applyFont="1" applyBorder="1" applyAlignment="1">
      <alignment horizontal="center" vertical="center" wrapText="1"/>
    </xf>
    <xf numFmtId="0" fontId="16" fillId="0" borderId="5" xfId="0" applyFont="1" applyBorder="1" applyAlignment="1">
      <alignment horizontal="center" vertical="center"/>
    </xf>
    <xf numFmtId="167" fontId="9" fillId="0" borderId="7" xfId="0" applyNumberFormat="1" applyFont="1" applyBorder="1" applyAlignment="1">
      <alignment horizontal="center" vertical="center"/>
    </xf>
    <xf numFmtId="0" fontId="9" fillId="0" borderId="0" xfId="0" applyFont="1" applyBorder="1" applyAlignment="1">
      <alignment wrapText="1"/>
    </xf>
    <xf numFmtId="0" fontId="9" fillId="0" borderId="5" xfId="0" applyFont="1" applyFill="1" applyBorder="1" applyAlignment="1">
      <alignment horizontal="justify" vertical="top" wrapText="1"/>
    </xf>
    <xf numFmtId="0" fontId="9" fillId="0" borderId="0" xfId="0" applyFont="1" applyBorder="1" applyAlignment="1">
      <alignment horizontal="justify" vertical="top" wrapText="1"/>
    </xf>
    <xf numFmtId="0" fontId="12" fillId="0" borderId="63" xfId="0" applyFont="1" applyBorder="1" applyAlignment="1">
      <alignment horizontal="center" vertical="center"/>
    </xf>
    <xf numFmtId="165" fontId="16" fillId="0" borderId="45" xfId="0" applyNumberFormat="1" applyFont="1" applyBorder="1" applyAlignment="1">
      <alignment vertical="center"/>
    </xf>
    <xf numFmtId="0" fontId="12" fillId="0" borderId="24" xfId="0" applyFont="1" applyBorder="1" applyAlignment="1">
      <alignment vertical="center"/>
    </xf>
    <xf numFmtId="0" fontId="12" fillId="0" borderId="40" xfId="0" applyFont="1" applyBorder="1" applyAlignment="1">
      <alignment horizontal="justify" vertical="top" wrapText="1"/>
    </xf>
    <xf numFmtId="0" fontId="12" fillId="0" borderId="17" xfId="0" applyFont="1" applyBorder="1" applyAlignment="1">
      <alignment vertical="center"/>
    </xf>
    <xf numFmtId="0" fontId="12" fillId="0" borderId="12" xfId="0" applyFont="1" applyBorder="1" applyAlignment="1">
      <alignment horizontal="justify" vertical="top" wrapText="1"/>
    </xf>
    <xf numFmtId="0" fontId="12" fillId="3" borderId="4" xfId="0" applyFont="1" applyFill="1" applyBorder="1" applyAlignment="1">
      <alignment horizontal="justify" vertical="top" wrapText="1"/>
    </xf>
    <xf numFmtId="0" fontId="12" fillId="3" borderId="12" xfId="0" applyFont="1" applyFill="1" applyBorder="1" applyAlignment="1">
      <alignment horizontal="justify" vertical="top" wrapText="1"/>
    </xf>
    <xf numFmtId="0" fontId="12" fillId="0" borderId="41" xfId="0" applyFont="1" applyBorder="1" applyAlignment="1">
      <alignment vertical="center"/>
    </xf>
    <xf numFmtId="0" fontId="33" fillId="3" borderId="4" xfId="0" applyFont="1" applyFill="1" applyBorder="1" applyAlignment="1">
      <alignment horizontal="justify" vertical="top" wrapText="1"/>
    </xf>
    <xf numFmtId="0" fontId="12" fillId="3" borderId="9" xfId="0" applyFont="1" applyFill="1" applyBorder="1" applyAlignment="1">
      <alignment horizontal="justify" vertical="top" wrapText="1"/>
    </xf>
    <xf numFmtId="0" fontId="12" fillId="3" borderId="10" xfId="0" applyFont="1" applyFill="1" applyBorder="1" applyAlignment="1">
      <alignment horizontal="justify" vertical="top" wrapText="1"/>
    </xf>
    <xf numFmtId="0" fontId="12" fillId="3" borderId="5" xfId="0" applyFont="1" applyFill="1" applyBorder="1" applyAlignment="1">
      <alignment horizontal="justify" vertical="top" wrapText="1"/>
    </xf>
    <xf numFmtId="0" fontId="12" fillId="3" borderId="9" xfId="0" applyFont="1" applyFill="1" applyBorder="1" applyAlignment="1">
      <alignment vertical="top" wrapText="1"/>
    </xf>
    <xf numFmtId="0" fontId="12" fillId="3" borderId="28" xfId="0" applyFont="1" applyFill="1" applyBorder="1" applyAlignment="1">
      <alignment vertical="top" wrapText="1"/>
    </xf>
    <xf numFmtId="0" fontId="12" fillId="3" borderId="18" xfId="0" applyFont="1" applyFill="1" applyBorder="1" applyAlignment="1">
      <alignment vertical="center" wrapText="1"/>
    </xf>
    <xf numFmtId="0" fontId="12" fillId="3" borderId="18" xfId="0" applyFont="1" applyFill="1" applyBorder="1" applyAlignment="1">
      <alignment vertical="top" wrapText="1"/>
    </xf>
    <xf numFmtId="0" fontId="12" fillId="0" borderId="20" xfId="0" applyFont="1" applyBorder="1" applyAlignment="1">
      <alignment vertical="top" wrapText="1"/>
    </xf>
    <xf numFmtId="0" fontId="12" fillId="0" borderId="18" xfId="0" applyFont="1" applyBorder="1" applyAlignment="1">
      <alignment vertical="top" wrapText="1"/>
    </xf>
    <xf numFmtId="0" fontId="12" fillId="0" borderId="31" xfId="0" applyFont="1" applyBorder="1" applyAlignment="1">
      <alignment vertical="top" wrapText="1"/>
    </xf>
    <xf numFmtId="0" fontId="12" fillId="3" borderId="1" xfId="0" applyFont="1" applyFill="1" applyBorder="1" applyAlignment="1">
      <alignment horizontal="justify" vertical="top" wrapText="1"/>
    </xf>
    <xf numFmtId="0" fontId="12" fillId="0" borderId="13" xfId="0" applyFont="1" applyBorder="1" applyAlignment="1">
      <alignment horizontal="justify" vertical="top" wrapText="1"/>
    </xf>
    <xf numFmtId="0" fontId="12" fillId="0" borderId="76" xfId="0" applyFont="1" applyBorder="1" applyAlignment="1">
      <alignment wrapText="1"/>
    </xf>
    <xf numFmtId="0" fontId="12" fillId="0" borderId="55" xfId="0" applyFont="1" applyBorder="1" applyAlignment="1">
      <alignment vertical="top" wrapText="1"/>
    </xf>
    <xf numFmtId="182" fontId="16" fillId="0" borderId="1" xfId="129" applyNumberFormat="1" applyFont="1" applyBorder="1" applyAlignment="1">
      <alignment horizontal="center" vertical="top"/>
    </xf>
    <xf numFmtId="0" fontId="58" fillId="0" borderId="10" xfId="2" applyFont="1" applyBorder="1" applyAlignment="1">
      <alignment horizontal="justify" vertical="top"/>
    </xf>
    <xf numFmtId="0" fontId="58" fillId="0" borderId="9" xfId="2" applyFont="1" applyBorder="1" applyAlignment="1">
      <alignment horizontal="center" vertical="top" wrapText="1"/>
    </xf>
    <xf numFmtId="165" fontId="16" fillId="0" borderId="44" xfId="1" applyNumberFormat="1" applyFont="1" applyBorder="1" applyAlignment="1">
      <alignment horizontal="center" vertical="center"/>
    </xf>
    <xf numFmtId="0" fontId="16" fillId="3" borderId="1" xfId="2" applyFont="1" applyFill="1" applyBorder="1" applyAlignment="1">
      <alignment horizontal="center" vertical="top"/>
    </xf>
    <xf numFmtId="0" fontId="16" fillId="3" borderId="10" xfId="2" applyFont="1" applyFill="1" applyBorder="1" applyAlignment="1">
      <alignment horizontal="justify" vertical="top" wrapText="1"/>
    </xf>
    <xf numFmtId="0" fontId="16" fillId="3" borderId="9" xfId="2" applyFont="1" applyFill="1" applyBorder="1" applyAlignment="1">
      <alignment horizontal="center" vertical="top" wrapText="1"/>
    </xf>
    <xf numFmtId="165" fontId="16" fillId="3" borderId="44" xfId="1" applyNumberFormat="1" applyFont="1" applyFill="1" applyBorder="1" applyAlignment="1">
      <alignment horizontal="center" vertical="center"/>
    </xf>
    <xf numFmtId="0" fontId="58" fillId="0" borderId="10" xfId="2" applyFont="1" applyBorder="1" applyAlignment="1">
      <alignment horizontal="justify" vertical="top" wrapText="1"/>
    </xf>
    <xf numFmtId="0" fontId="33" fillId="0" borderId="9" xfId="2" applyFont="1" applyBorder="1" applyAlignment="1">
      <alignment horizontal="center" vertical="top" wrapText="1"/>
    </xf>
    <xf numFmtId="9" fontId="58" fillId="0" borderId="9" xfId="9" applyFont="1" applyBorder="1" applyAlignment="1">
      <alignment horizontal="center" vertical="center"/>
    </xf>
    <xf numFmtId="9" fontId="58" fillId="0" borderId="9" xfId="2" applyNumberFormat="1" applyFont="1" applyBorder="1" applyAlignment="1">
      <alignment horizontal="center" vertical="center"/>
    </xf>
    <xf numFmtId="0" fontId="58" fillId="3" borderId="10" xfId="2" applyFont="1" applyFill="1" applyBorder="1" applyAlignment="1">
      <alignment horizontal="justify" vertical="top" wrapText="1"/>
    </xf>
    <xf numFmtId="0" fontId="58" fillId="3" borderId="9" xfId="2" applyFont="1" applyFill="1" applyBorder="1" applyAlignment="1">
      <alignment horizontal="center" vertical="top" wrapText="1"/>
    </xf>
    <xf numFmtId="0" fontId="33" fillId="3" borderId="9" xfId="2" applyFont="1" applyFill="1" applyBorder="1" applyAlignment="1">
      <alignment horizontal="center" vertical="top" wrapText="1"/>
    </xf>
    <xf numFmtId="165" fontId="16" fillId="0" borderId="45" xfId="2" applyNumberFormat="1" applyFont="1" applyBorder="1" applyAlignment="1">
      <alignment vertical="center"/>
    </xf>
    <xf numFmtId="0" fontId="56" fillId="0" borderId="0" xfId="0" applyFont="1"/>
    <xf numFmtId="167" fontId="12" fillId="0" borderId="9" xfId="0" applyNumberFormat="1" applyFont="1" applyBorder="1" applyAlignment="1">
      <alignment vertical="center" wrapText="1"/>
    </xf>
    <xf numFmtId="0" fontId="12" fillId="0" borderId="9" xfId="2" applyFont="1" applyFill="1" applyBorder="1" applyAlignment="1">
      <alignment horizontal="justify" vertical="top" wrapText="1"/>
    </xf>
    <xf numFmtId="0" fontId="12" fillId="0" borderId="9" xfId="2" applyFill="1" applyBorder="1" applyAlignment="1">
      <alignment horizontal="justify" vertical="top" wrapText="1"/>
    </xf>
    <xf numFmtId="0" fontId="12" fillId="3" borderId="9" xfId="0" applyFont="1" applyFill="1" applyBorder="1" applyAlignment="1">
      <alignment vertical="justify" wrapText="1"/>
    </xf>
    <xf numFmtId="0" fontId="60" fillId="0" borderId="0" xfId="0" applyFont="1"/>
    <xf numFmtId="0" fontId="16" fillId="0" borderId="11" xfId="0" applyFont="1" applyBorder="1" applyAlignment="1">
      <alignment horizontal="center" vertical="top" wrapText="1"/>
    </xf>
    <xf numFmtId="9" fontId="16" fillId="0" borderId="11" xfId="0" applyNumberFormat="1" applyFont="1" applyBorder="1" applyAlignment="1">
      <alignment horizontal="center" vertical="center"/>
    </xf>
    <xf numFmtId="164" fontId="16" fillId="0" borderId="20" xfId="1" applyNumberFormat="1" applyFont="1" applyBorder="1" applyAlignment="1">
      <alignment horizontal="center"/>
    </xf>
    <xf numFmtId="164" fontId="16" fillId="0" borderId="52" xfId="1" applyNumberFormat="1" applyFont="1" applyBorder="1" applyAlignment="1">
      <alignment horizontal="center"/>
    </xf>
    <xf numFmtId="9" fontId="16" fillId="0" borderId="4" xfId="0" applyNumberFormat="1" applyFont="1" applyBorder="1" applyAlignment="1">
      <alignment horizontal="center" vertical="center"/>
    </xf>
    <xf numFmtId="9" fontId="16" fillId="0" borderId="0" xfId="0" applyNumberFormat="1" applyFont="1" applyBorder="1" applyAlignment="1">
      <alignment horizontal="center" vertical="center"/>
    </xf>
    <xf numFmtId="9" fontId="16" fillId="0" borderId="5" xfId="0" applyNumberFormat="1" applyFont="1" applyBorder="1" applyAlignment="1">
      <alignment horizontal="center" vertical="center"/>
    </xf>
    <xf numFmtId="9" fontId="16" fillId="0" borderId="3" xfId="0" applyNumberFormat="1" applyFont="1" applyBorder="1" applyAlignment="1">
      <alignment horizontal="center" vertical="center"/>
    </xf>
    <xf numFmtId="0" fontId="10" fillId="0" borderId="32" xfId="0" applyFont="1" applyBorder="1" applyAlignment="1">
      <alignment horizontal="center" vertical="center"/>
    </xf>
    <xf numFmtId="0" fontId="10" fillId="0" borderId="57" xfId="0" applyFont="1" applyBorder="1" applyAlignment="1">
      <alignment horizontal="center" vertical="center"/>
    </xf>
    <xf numFmtId="3" fontId="16" fillId="0" borderId="43" xfId="0" applyNumberFormat="1" applyFont="1" applyBorder="1" applyAlignment="1">
      <alignment horizontal="center" vertical="center"/>
    </xf>
    <xf numFmtId="0" fontId="12" fillId="3" borderId="15"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12" fillId="0" borderId="45" xfId="0" applyFont="1" applyBorder="1" applyAlignment="1">
      <alignment horizontal="left" vertical="center" wrapText="1"/>
    </xf>
    <xf numFmtId="0" fontId="0" fillId="0" borderId="36" xfId="0" applyBorder="1"/>
    <xf numFmtId="167" fontId="12" fillId="0" borderId="17" xfId="0" applyNumberFormat="1" applyFont="1" applyBorder="1" applyAlignment="1">
      <alignment vertical="center" wrapText="1"/>
    </xf>
    <xf numFmtId="0" fontId="12" fillId="3" borderId="25" xfId="0" applyFont="1" applyFill="1" applyBorder="1" applyAlignment="1">
      <alignment vertical="center" wrapText="1"/>
    </xf>
    <xf numFmtId="167" fontId="12" fillId="0" borderId="41" xfId="0" applyNumberFormat="1" applyFont="1" applyBorder="1" applyAlignment="1">
      <alignment vertical="center" wrapText="1"/>
    </xf>
    <xf numFmtId="0" fontId="12" fillId="0" borderId="11" xfId="0" applyFont="1" applyFill="1" applyBorder="1" applyAlignment="1">
      <alignment vertical="center" wrapText="1"/>
    </xf>
    <xf numFmtId="0" fontId="12" fillId="0" borderId="4" xfId="0" applyFont="1" applyFill="1" applyBorder="1" applyAlignment="1">
      <alignment vertical="center" wrapText="1"/>
    </xf>
    <xf numFmtId="0" fontId="12" fillId="3" borderId="11" xfId="0" applyFont="1" applyFill="1" applyBorder="1" applyAlignment="1">
      <alignment vertical="center" wrapText="1"/>
    </xf>
    <xf numFmtId="0" fontId="12" fillId="0" borderId="0" xfId="0" applyFont="1" applyFill="1"/>
    <xf numFmtId="0" fontId="65" fillId="0" borderId="0" xfId="0" applyFont="1" applyFill="1" applyAlignment="1">
      <alignment horizontal="center"/>
    </xf>
    <xf numFmtId="0" fontId="10" fillId="0" borderId="0" xfId="0" applyFont="1" applyFill="1" applyAlignment="1">
      <alignment horizontal="center"/>
    </xf>
    <xf numFmtId="0" fontId="23" fillId="0" borderId="12" xfId="0" applyFont="1" applyFill="1" applyBorder="1" applyAlignment="1">
      <alignment vertical="center"/>
    </xf>
    <xf numFmtId="0" fontId="12" fillId="0" borderId="12" xfId="0" applyFont="1" applyFill="1" applyBorder="1" applyAlignment="1">
      <alignment vertical="center"/>
    </xf>
    <xf numFmtId="0" fontId="16" fillId="0" borderId="12" xfId="0" applyFont="1" applyFill="1" applyBorder="1" applyAlignment="1">
      <alignment vertical="center"/>
    </xf>
    <xf numFmtId="0" fontId="12" fillId="0" borderId="36" xfId="0" applyFont="1" applyFill="1" applyBorder="1" applyAlignment="1">
      <alignment vertical="center"/>
    </xf>
    <xf numFmtId="0" fontId="7" fillId="0" borderId="0" xfId="0" applyFont="1" applyFill="1"/>
    <xf numFmtId="0" fontId="12" fillId="0" borderId="0" xfId="0" applyFont="1" applyFill="1" applyBorder="1"/>
    <xf numFmtId="0" fontId="69" fillId="0" borderId="0" xfId="0" applyFont="1" applyFill="1"/>
    <xf numFmtId="0" fontId="16" fillId="0" borderId="0" xfId="0" applyFont="1" applyFill="1"/>
    <xf numFmtId="0" fontId="67" fillId="0" borderId="0" xfId="0" applyFont="1"/>
    <xf numFmtId="0" fontId="59" fillId="0" borderId="0" xfId="0" applyFont="1" applyBorder="1" applyAlignment="1">
      <alignment vertical="center"/>
    </xf>
    <xf numFmtId="0" fontId="69" fillId="0" borderId="0" xfId="0" applyFont="1" applyFill="1" applyBorder="1"/>
    <xf numFmtId="0" fontId="69" fillId="0" borderId="0" xfId="0" applyFont="1" applyBorder="1"/>
    <xf numFmtId="0" fontId="69" fillId="0" borderId="0" xfId="0" applyFont="1"/>
    <xf numFmtId="0" fontId="16" fillId="0" borderId="9" xfId="0" applyFont="1" applyFill="1" applyBorder="1" applyAlignment="1">
      <alignment horizontal="center" vertical="center" wrapText="1"/>
    </xf>
    <xf numFmtId="0" fontId="0" fillId="0" borderId="4" xfId="0" applyBorder="1"/>
    <xf numFmtId="0" fontId="16" fillId="0" borderId="9" xfId="2" applyFont="1" applyBorder="1" applyAlignment="1">
      <alignment horizontal="center" vertical="center" wrapText="1"/>
    </xf>
    <xf numFmtId="0" fontId="0" fillId="0" borderId="9" xfId="0" applyBorder="1" applyAlignment="1">
      <alignment horizontal="center" vertical="center"/>
    </xf>
    <xf numFmtId="0" fontId="12" fillId="3" borderId="10" xfId="0" applyFont="1" applyFill="1" applyBorder="1" applyAlignment="1">
      <alignment horizontal="left"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15" xfId="0" quotePrefix="1" applyFont="1" applyBorder="1" applyAlignment="1">
      <alignment horizontal="left" vertical="center" wrapText="1"/>
    </xf>
    <xf numFmtId="0" fontId="23" fillId="0" borderId="9" xfId="0" applyFont="1" applyBorder="1" applyAlignment="1">
      <alignment horizontal="center" vertical="center" wrapText="1"/>
    </xf>
    <xf numFmtId="0" fontId="23" fillId="0" borderId="9" xfId="0" quotePrefix="1" applyFont="1" applyBorder="1" applyAlignment="1">
      <alignment horizontal="left" vertical="center" wrapText="1"/>
    </xf>
    <xf numFmtId="0" fontId="23" fillId="0" borderId="63" xfId="0" applyFont="1" applyBorder="1" applyAlignment="1">
      <alignment horizontal="left" vertical="center" wrapText="1"/>
    </xf>
    <xf numFmtId="0" fontId="23" fillId="0" borderId="4" xfId="0" applyFont="1" applyBorder="1" applyAlignment="1">
      <alignment horizontal="center" vertical="top" wrapText="1"/>
    </xf>
    <xf numFmtId="0" fontId="23" fillId="0" borderId="4" xfId="0" quotePrefix="1" applyFont="1" applyBorder="1" applyAlignment="1">
      <alignment horizontal="left" vertical="center" wrapText="1"/>
    </xf>
    <xf numFmtId="0" fontId="23" fillId="0" borderId="11" xfId="0" quotePrefix="1" applyFont="1" applyBorder="1" applyAlignment="1">
      <alignment horizontal="left" vertical="center" wrapText="1"/>
    </xf>
    <xf numFmtId="3" fontId="23" fillId="0" borderId="9" xfId="0" applyNumberFormat="1" applyFont="1" applyBorder="1" applyAlignment="1">
      <alignment horizontal="center" vertical="center" wrapText="1"/>
    </xf>
    <xf numFmtId="0" fontId="23" fillId="0" borderId="9" xfId="0" applyFont="1" applyBorder="1" applyAlignment="1">
      <alignment horizontal="center" vertical="top" wrapText="1"/>
    </xf>
    <xf numFmtId="0" fontId="23" fillId="0" borderId="9" xfId="0" applyFont="1" applyBorder="1" applyAlignment="1">
      <alignment horizontal="left" vertical="center" wrapText="1"/>
    </xf>
    <xf numFmtId="0" fontId="23" fillId="0" borderId="4" xfId="0" applyFont="1" applyBorder="1" applyAlignment="1">
      <alignment vertical="center" wrapText="1"/>
    </xf>
    <xf numFmtId="0" fontId="23" fillId="0" borderId="3" xfId="0" applyFont="1" applyBorder="1" applyAlignment="1">
      <alignment horizontal="justify" vertical="top" wrapText="1"/>
    </xf>
    <xf numFmtId="0" fontId="0" fillId="0" borderId="5" xfId="0" applyBorder="1" applyAlignment="1">
      <alignment horizontal="center" vertical="center" wrapText="1"/>
    </xf>
    <xf numFmtId="0" fontId="23" fillId="0" borderId="39" xfId="0" applyFont="1" applyBorder="1" applyAlignment="1">
      <alignment vertical="top" wrapText="1"/>
    </xf>
    <xf numFmtId="0" fontId="16" fillId="0" borderId="29" xfId="0" applyFont="1" applyBorder="1"/>
    <xf numFmtId="0" fontId="16" fillId="0" borderId="30" xfId="0" applyFont="1" applyBorder="1"/>
    <xf numFmtId="0" fontId="12" fillId="0" borderId="38" xfId="0" applyFont="1" applyBorder="1" applyAlignment="1">
      <alignment horizontal="center" vertical="center"/>
    </xf>
    <xf numFmtId="0" fontId="12" fillId="0" borderId="25" xfId="0" applyFont="1" applyBorder="1" applyAlignment="1">
      <alignment horizontal="center" vertical="center"/>
    </xf>
    <xf numFmtId="0" fontId="12" fillId="0" borderId="27" xfId="0" applyFont="1" applyBorder="1" applyAlignment="1">
      <alignment horizontal="center" vertical="center"/>
    </xf>
    <xf numFmtId="164" fontId="12" fillId="0" borderId="42" xfId="1" applyNumberFormat="1" applyFont="1" applyBorder="1" applyAlignment="1">
      <alignment horizontal="center"/>
    </xf>
    <xf numFmtId="0" fontId="12" fillId="0" borderId="5" xfId="0" applyFont="1" applyBorder="1" applyAlignment="1">
      <alignment horizontal="center" vertical="center"/>
    </xf>
    <xf numFmtId="3" fontId="12" fillId="0" borderId="3" xfId="0" applyNumberFormat="1" applyFont="1" applyBorder="1" applyAlignment="1">
      <alignment horizontal="center" vertical="center"/>
    </xf>
    <xf numFmtId="164" fontId="12" fillId="0" borderId="30" xfId="1" applyNumberFormat="1" applyFont="1" applyBorder="1" applyAlignment="1">
      <alignment horizontal="center"/>
    </xf>
    <xf numFmtId="0" fontId="12" fillId="0" borderId="6" xfId="0" applyFont="1" applyBorder="1" applyAlignment="1">
      <alignment horizontal="center" vertical="center"/>
    </xf>
    <xf numFmtId="164" fontId="12" fillId="0" borderId="53" xfId="1" applyNumberFormat="1" applyFont="1" applyBorder="1" applyAlignment="1">
      <alignment horizontal="center"/>
    </xf>
    <xf numFmtId="0" fontId="12" fillId="0" borderId="7" xfId="0" applyFont="1" applyBorder="1" applyAlignment="1">
      <alignment horizontal="justify" vertical="top" wrapText="1"/>
    </xf>
    <xf numFmtId="0" fontId="12" fillId="0" borderId="0" xfId="0" applyFont="1" applyBorder="1" applyAlignment="1">
      <alignment horizontal="justify" vertical="top" wrapText="1"/>
    </xf>
    <xf numFmtId="0" fontId="12" fillId="0" borderId="4" xfId="0" applyFont="1" applyBorder="1"/>
    <xf numFmtId="0" fontId="12" fillId="0" borderId="8" xfId="0" applyFont="1" applyBorder="1" applyAlignment="1">
      <alignment horizontal="center" vertical="center"/>
    </xf>
    <xf numFmtId="0" fontId="12" fillId="0" borderId="62" xfId="0" applyFont="1" applyBorder="1" applyAlignment="1">
      <alignment horizontal="center" vertical="center"/>
    </xf>
    <xf numFmtId="164" fontId="12" fillId="0" borderId="52" xfId="1" applyNumberFormat="1" applyFont="1" applyBorder="1" applyAlignment="1">
      <alignment horizontal="center"/>
    </xf>
    <xf numFmtId="0" fontId="12" fillId="0" borderId="32" xfId="0" applyFont="1" applyBorder="1" applyAlignment="1">
      <alignment horizontal="center" vertical="center"/>
    </xf>
    <xf numFmtId="0" fontId="12" fillId="0" borderId="36" xfId="0" applyFont="1" applyBorder="1" applyAlignment="1">
      <alignment horizontal="center" vertical="center"/>
    </xf>
    <xf numFmtId="0" fontId="9" fillId="0" borderId="3" xfId="0" applyFont="1" applyBorder="1" applyAlignment="1">
      <alignment horizontal="center" vertical="center" wrapText="1"/>
    </xf>
    <xf numFmtId="0" fontId="0" fillId="0" borderId="41" xfId="0" applyBorder="1" applyAlignment="1">
      <alignment horizontal="center" vertical="center"/>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9" fillId="0" borderId="3" xfId="0" applyFont="1" applyBorder="1" applyAlignment="1">
      <alignment horizontal="center" vertical="center"/>
    </xf>
    <xf numFmtId="0" fontId="10" fillId="3" borderId="17"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167" fontId="12" fillId="3" borderId="9" xfId="0" applyNumberFormat="1" applyFont="1" applyFill="1" applyBorder="1" applyAlignment="1">
      <alignment vertical="center" wrapText="1"/>
    </xf>
    <xf numFmtId="0" fontId="12" fillId="3" borderId="10" xfId="0" applyFont="1" applyFill="1" applyBorder="1" applyAlignment="1">
      <alignment horizontal="justify" vertical="center" wrapText="1"/>
    </xf>
    <xf numFmtId="0" fontId="12" fillId="3" borderId="44" xfId="0" applyFont="1" applyFill="1" applyBorder="1" applyAlignment="1">
      <alignment vertical="center" wrapText="1"/>
    </xf>
    <xf numFmtId="167" fontId="12" fillId="3" borderId="4" xfId="0" applyNumberFormat="1" applyFont="1" applyFill="1" applyBorder="1" applyAlignment="1">
      <alignment vertical="center" wrapText="1"/>
    </xf>
    <xf numFmtId="0" fontId="12" fillId="3" borderId="53" xfId="0" applyFont="1" applyFill="1" applyBorder="1" applyAlignment="1">
      <alignment vertical="center" wrapText="1"/>
    </xf>
    <xf numFmtId="0" fontId="12" fillId="3" borderId="6" xfId="0" applyFont="1" applyFill="1" applyBorder="1" applyAlignment="1">
      <alignment horizontal="justify" vertical="center" wrapText="1"/>
    </xf>
    <xf numFmtId="0" fontId="12" fillId="3" borderId="31" xfId="0" applyFont="1" applyFill="1" applyBorder="1" applyAlignment="1">
      <alignment vertical="center" wrapText="1"/>
    </xf>
    <xf numFmtId="0" fontId="25" fillId="3" borderId="4" xfId="0" applyFont="1" applyFill="1" applyBorder="1" applyAlignment="1">
      <alignment horizontal="center" vertical="center" wrapText="1"/>
    </xf>
    <xf numFmtId="167" fontId="12" fillId="3" borderId="3" xfId="0" applyNumberFormat="1" applyFont="1" applyFill="1" applyBorder="1" applyAlignment="1">
      <alignment vertical="center" wrapText="1"/>
    </xf>
    <xf numFmtId="0" fontId="12" fillId="3" borderId="1" xfId="0" applyFont="1" applyFill="1" applyBorder="1" applyAlignment="1">
      <alignment vertical="center" wrapText="1"/>
    </xf>
    <xf numFmtId="0" fontId="0" fillId="3" borderId="9" xfId="0" applyFill="1" applyBorder="1" applyAlignment="1">
      <alignment horizontal="left" vertical="center" wrapText="1"/>
    </xf>
    <xf numFmtId="0" fontId="12" fillId="3" borderId="23" xfId="0" applyFont="1" applyFill="1" applyBorder="1" applyAlignment="1">
      <alignment horizontal="justify" vertical="top" wrapText="1"/>
    </xf>
    <xf numFmtId="0" fontId="0" fillId="0" borderId="43" xfId="0" applyBorder="1" applyAlignment="1">
      <alignment horizontal="left" vertical="center" wrapText="1"/>
    </xf>
    <xf numFmtId="0" fontId="10" fillId="3" borderId="29"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10" fillId="3" borderId="30" xfId="2" applyFont="1" applyFill="1" applyBorder="1" applyAlignment="1">
      <alignment horizontal="center" vertical="center" wrapText="1"/>
    </xf>
    <xf numFmtId="0" fontId="23" fillId="0" borderId="54" xfId="2" applyFont="1" applyBorder="1" applyAlignment="1">
      <alignment horizontal="center" vertical="center"/>
    </xf>
    <xf numFmtId="9" fontId="16" fillId="0" borderId="9" xfId="2" applyNumberFormat="1" applyFont="1" applyBorder="1" applyAlignment="1">
      <alignment vertical="center"/>
    </xf>
    <xf numFmtId="10" fontId="16" fillId="3" borderId="9" xfId="2" applyNumberFormat="1" applyFont="1" applyFill="1" applyBorder="1" applyAlignment="1">
      <alignment horizontal="center" vertical="center"/>
    </xf>
    <xf numFmtId="164" fontId="16" fillId="3" borderId="45" xfId="2" applyNumberFormat="1" applyFont="1" applyFill="1" applyBorder="1" applyAlignment="1">
      <alignment vertical="center"/>
    </xf>
    <xf numFmtId="0" fontId="7" fillId="0" borderId="0" xfId="0" applyFont="1" applyBorder="1"/>
    <xf numFmtId="0" fontId="0" fillId="0" borderId="0" xfId="0" applyBorder="1" applyAlignment="1">
      <alignment vertical="center"/>
    </xf>
    <xf numFmtId="9" fontId="16" fillId="0" borderId="0" xfId="9" applyFont="1" applyBorder="1" applyAlignment="1">
      <alignment horizontal="center" vertical="center"/>
    </xf>
    <xf numFmtId="165" fontId="23" fillId="33" borderId="0" xfId="2" applyNumberFormat="1" applyFont="1" applyFill="1" applyBorder="1" applyAlignment="1">
      <alignment vertical="center"/>
    </xf>
    <xf numFmtId="165" fontId="23" fillId="8" borderId="0" xfId="2" applyNumberFormat="1" applyFont="1" applyFill="1" applyBorder="1" applyAlignment="1">
      <alignment vertical="center"/>
    </xf>
    <xf numFmtId="0" fontId="74" fillId="0" borderId="0" xfId="2" applyFont="1"/>
    <xf numFmtId="176" fontId="75" fillId="0" borderId="0" xfId="2" applyNumberFormat="1" applyFont="1"/>
    <xf numFmtId="176" fontId="74" fillId="33" borderId="0" xfId="2" applyNumberFormat="1" applyFont="1" applyFill="1"/>
    <xf numFmtId="176" fontId="74" fillId="6" borderId="0" xfId="2" applyNumberFormat="1" applyFont="1" applyFill="1"/>
    <xf numFmtId="176" fontId="74" fillId="0" borderId="0" xfId="2" applyNumberFormat="1" applyFont="1"/>
    <xf numFmtId="0" fontId="16" fillId="5" borderId="9" xfId="2" applyFont="1" applyFill="1" applyBorder="1" applyAlignment="1">
      <alignment horizontal="left" vertical="center" wrapText="1"/>
    </xf>
    <xf numFmtId="0" fontId="16" fillId="5" borderId="9" xfId="0" applyFont="1" applyFill="1" applyBorder="1" applyAlignment="1">
      <alignment horizontal="left" vertical="top" wrapText="1"/>
    </xf>
    <xf numFmtId="0" fontId="16" fillId="5" borderId="4" xfId="0" applyFont="1" applyFill="1" applyBorder="1" applyAlignment="1">
      <alignment horizontal="left" vertical="center" wrapText="1"/>
    </xf>
    <xf numFmtId="0" fontId="0" fillId="5" borderId="9" xfId="0" applyFill="1" applyBorder="1" applyAlignment="1">
      <alignment horizontal="center" vertical="center" wrapText="1"/>
    </xf>
    <xf numFmtId="0" fontId="16" fillId="5" borderId="11" xfId="0" applyFont="1" applyFill="1" applyBorder="1" applyAlignment="1">
      <alignment horizontal="left" vertical="center" wrapText="1"/>
    </xf>
    <xf numFmtId="0" fontId="16" fillId="5" borderId="9" xfId="0" applyFont="1" applyFill="1" applyBorder="1" applyAlignment="1">
      <alignment horizontal="center" vertical="top" wrapText="1"/>
    </xf>
    <xf numFmtId="0" fontId="30" fillId="5" borderId="9" xfId="0" applyFont="1" applyFill="1" applyBorder="1" applyAlignment="1">
      <alignment horizontal="center" vertical="center" wrapText="1"/>
    </xf>
    <xf numFmtId="0" fontId="16" fillId="5" borderId="0" xfId="2" applyFont="1" applyFill="1" applyBorder="1" applyAlignment="1">
      <alignment horizontal="left" vertical="center" wrapText="1"/>
    </xf>
    <xf numFmtId="0" fontId="16" fillId="5" borderId="0" xfId="0" applyFont="1" applyFill="1" applyBorder="1" applyAlignment="1">
      <alignment horizontal="center" vertical="center" wrapText="1"/>
    </xf>
    <xf numFmtId="0" fontId="16" fillId="5" borderId="0" xfId="0" applyFont="1" applyFill="1" applyBorder="1" applyAlignment="1">
      <alignment horizontal="left" vertical="center" wrapText="1"/>
    </xf>
    <xf numFmtId="0" fontId="16" fillId="5" borderId="0" xfId="0" applyFont="1" applyFill="1" applyBorder="1" applyAlignment="1">
      <alignment horizontal="center" vertical="top"/>
    </xf>
    <xf numFmtId="0" fontId="16" fillId="5" borderId="0" xfId="2" applyFont="1" applyFill="1" applyBorder="1" applyAlignment="1">
      <alignment horizontal="center" vertical="center" wrapText="1"/>
    </xf>
    <xf numFmtId="0" fontId="16" fillId="0" borderId="9" xfId="2" applyFont="1" applyBorder="1"/>
    <xf numFmtId="9" fontId="16" fillId="0" borderId="9" xfId="2" applyNumberFormat="1" applyFont="1" applyBorder="1" applyAlignment="1">
      <alignment horizontal="center" vertical="center" wrapText="1"/>
    </xf>
    <xf numFmtId="9" fontId="16" fillId="0" borderId="9" xfId="0" applyNumberFormat="1" applyFont="1" applyFill="1" applyBorder="1" applyAlignment="1">
      <alignment horizontal="center" vertical="center" wrapText="1"/>
    </xf>
    <xf numFmtId="9" fontId="16" fillId="0" borderId="11" xfId="0" applyNumberFormat="1" applyFont="1" applyFill="1" applyBorder="1" applyAlignment="1">
      <alignment horizontal="center" vertical="center" wrapText="1"/>
    </xf>
    <xf numFmtId="178" fontId="16" fillId="0" borderId="9" xfId="0" applyNumberFormat="1" applyFont="1" applyBorder="1" applyAlignment="1">
      <alignment vertical="center"/>
    </xf>
    <xf numFmtId="164" fontId="10" fillId="0" borderId="9" xfId="2" applyNumberFormat="1" applyFont="1" applyBorder="1" applyAlignment="1">
      <alignment vertical="center"/>
    </xf>
    <xf numFmtId="178" fontId="16" fillId="0" borderId="0" xfId="2" applyNumberFormat="1" applyFont="1" applyBorder="1"/>
    <xf numFmtId="0" fontId="76" fillId="0" borderId="0" xfId="0" applyFont="1"/>
    <xf numFmtId="0" fontId="32" fillId="0" borderId="0" xfId="0" applyFont="1"/>
    <xf numFmtId="0" fontId="32" fillId="0" borderId="0" xfId="0" applyFont="1" applyAlignment="1">
      <alignment horizontal="right"/>
    </xf>
    <xf numFmtId="0" fontId="9" fillId="2" borderId="16" xfId="0" applyFont="1" applyFill="1" applyBorder="1" applyAlignment="1">
      <alignment horizontal="center" vertical="center" wrapText="1"/>
    </xf>
    <xf numFmtId="0" fontId="73" fillId="0" borderId="19" xfId="0" applyFont="1" applyBorder="1" applyAlignment="1">
      <alignment horizontal="center" vertical="center"/>
    </xf>
    <xf numFmtId="0" fontId="73" fillId="0" borderId="17" xfId="0" applyFont="1" applyBorder="1" applyAlignment="1">
      <alignment horizontal="center" vertical="center"/>
    </xf>
    <xf numFmtId="0" fontId="73" fillId="0" borderId="41" xfId="0" applyFont="1" applyBorder="1" applyAlignment="1">
      <alignment horizontal="center" vertical="center"/>
    </xf>
    <xf numFmtId="0" fontId="26" fillId="0" borderId="6" xfId="0" applyFont="1" applyBorder="1" applyAlignment="1">
      <alignment horizontal="justify" vertical="top" wrapText="1"/>
    </xf>
    <xf numFmtId="0" fontId="75" fillId="0" borderId="5" xfId="0" applyFont="1" applyFill="1" applyBorder="1" applyAlignment="1">
      <alignment vertical="top" wrapText="1"/>
    </xf>
    <xf numFmtId="0" fontId="75" fillId="0" borderId="18" xfId="0" applyFont="1" applyBorder="1" applyAlignment="1">
      <alignment vertical="top" wrapText="1"/>
    </xf>
    <xf numFmtId="0" fontId="73" fillId="0" borderId="5" xfId="0" applyFont="1" applyBorder="1" applyAlignment="1">
      <alignment horizontal="justify" vertical="top" wrapText="1"/>
    </xf>
    <xf numFmtId="0" fontId="73" fillId="0" borderId="3" xfId="0" applyFont="1" applyBorder="1" applyAlignment="1">
      <alignment horizontal="justify" vertical="top" wrapText="1"/>
    </xf>
    <xf numFmtId="0" fontId="73" fillId="0" borderId="6" xfId="0" applyFont="1" applyBorder="1" applyAlignment="1">
      <alignment horizontal="justify" vertical="top" wrapText="1"/>
    </xf>
    <xf numFmtId="0" fontId="73" fillId="0" borderId="4" xfId="0" applyFont="1" applyBorder="1" applyAlignment="1">
      <alignment horizontal="justify" vertical="top" wrapText="1"/>
    </xf>
    <xf numFmtId="0" fontId="75" fillId="0" borderId="8" xfId="0" applyFont="1" applyFill="1" applyBorder="1" applyAlignment="1">
      <alignment horizontal="justify" vertical="top" wrapText="1"/>
    </xf>
    <xf numFmtId="0" fontId="75" fillId="0" borderId="6" xfId="0" applyFont="1" applyFill="1" applyBorder="1" applyAlignment="1">
      <alignment horizontal="justify" vertical="top" wrapText="1"/>
    </xf>
    <xf numFmtId="0" fontId="75" fillId="0" borderId="3" xfId="0" applyFont="1" applyBorder="1" applyAlignment="1">
      <alignment vertical="top" wrapText="1"/>
    </xf>
    <xf numFmtId="0" fontId="77" fillId="0" borderId="62" xfId="0" applyFont="1" applyBorder="1" applyAlignment="1">
      <alignment horizontal="center" vertical="top" wrapText="1"/>
    </xf>
    <xf numFmtId="0" fontId="75" fillId="0" borderId="7" xfId="0" applyFont="1" applyBorder="1" applyAlignment="1">
      <alignment horizontal="center" vertical="top" wrapText="1"/>
    </xf>
    <xf numFmtId="0" fontId="77" fillId="0" borderId="7" xfId="0" applyFont="1" applyBorder="1" applyAlignment="1">
      <alignment horizontal="center" vertical="top" wrapText="1"/>
    </xf>
    <xf numFmtId="0" fontId="0" fillId="0" borderId="0" xfId="0" applyBorder="1" applyAlignment="1">
      <alignment horizontal="center" vertical="top"/>
    </xf>
    <xf numFmtId="0" fontId="73" fillId="0" borderId="63" xfId="0" applyFont="1" applyBorder="1" applyAlignment="1">
      <alignment horizontal="center" vertical="top" wrapText="1"/>
    </xf>
    <xf numFmtId="0" fontId="73" fillId="0" borderId="31" xfId="0" applyFont="1" applyBorder="1" applyAlignment="1">
      <alignment horizontal="justify" vertical="top" wrapText="1"/>
    </xf>
    <xf numFmtId="0" fontId="73" fillId="0" borderId="19" xfId="0" applyFont="1" applyBorder="1" applyAlignment="1">
      <alignment horizontal="center" vertical="top" wrapText="1"/>
    </xf>
    <xf numFmtId="0" fontId="73" fillId="0" borderId="17" xfId="0" applyFont="1" applyBorder="1" applyAlignment="1">
      <alignment horizontal="center" vertical="top" wrapText="1"/>
    </xf>
    <xf numFmtId="0" fontId="0" fillId="3" borderId="18" xfId="0" applyFill="1" applyBorder="1"/>
    <xf numFmtId="0" fontId="73" fillId="0" borderId="41" xfId="0" applyFont="1" applyBorder="1" applyAlignment="1">
      <alignment horizontal="center" vertical="top" wrapText="1"/>
    </xf>
    <xf numFmtId="0" fontId="0" fillId="3" borderId="31" xfId="0" applyFill="1" applyBorder="1"/>
    <xf numFmtId="0" fontId="75" fillId="0" borderId="9" xfId="0" applyFont="1" applyFill="1" applyBorder="1" applyAlignment="1">
      <alignment horizontal="justify" vertical="top" wrapText="1"/>
    </xf>
    <xf numFmtId="0" fontId="75" fillId="0" borderId="13" xfId="0" applyFont="1" applyFill="1" applyBorder="1" applyAlignment="1">
      <alignment horizontal="justify" vertical="top" wrapText="1"/>
    </xf>
    <xf numFmtId="0" fontId="75" fillId="0" borderId="8" xfId="0" applyFont="1" applyFill="1" applyBorder="1" applyAlignment="1">
      <alignment horizontal="center" vertical="top" wrapText="1"/>
    </xf>
    <xf numFmtId="0" fontId="12" fillId="0" borderId="17" xfId="0" applyFont="1" applyBorder="1" applyAlignment="1">
      <alignment horizontal="center" vertical="top"/>
    </xf>
    <xf numFmtId="0" fontId="75" fillId="0" borderId="5" xfId="0" applyFont="1" applyFill="1" applyBorder="1" applyAlignment="1">
      <alignment horizontal="center" vertical="top" wrapText="1"/>
    </xf>
    <xf numFmtId="0" fontId="0" fillId="0" borderId="3" xfId="0" applyFill="1" applyBorder="1" applyAlignment="1">
      <alignment horizontal="center" vertical="top"/>
    </xf>
    <xf numFmtId="0" fontId="75" fillId="0" borderId="0" xfId="0" applyFont="1" applyFill="1" applyBorder="1" applyAlignment="1">
      <alignment horizontal="center" vertical="top" wrapText="1"/>
    </xf>
    <xf numFmtId="0" fontId="75" fillId="0" borderId="18" xfId="0" applyFont="1" applyFill="1" applyBorder="1" applyAlignment="1">
      <alignment vertical="top" wrapText="1"/>
    </xf>
    <xf numFmtId="0" fontId="0" fillId="0" borderId="0" xfId="0" applyFill="1" applyBorder="1"/>
    <xf numFmtId="0" fontId="0" fillId="0" borderId="18" xfId="0" applyFill="1" applyBorder="1"/>
    <xf numFmtId="0" fontId="75" fillId="0" borderId="62" xfId="0" applyFont="1" applyFill="1" applyBorder="1" applyAlignment="1">
      <alignment horizontal="justify" vertical="top" wrapText="1"/>
    </xf>
    <xf numFmtId="0" fontId="75" fillId="0" borderId="20" xfId="0" applyFont="1" applyFill="1" applyBorder="1" applyAlignment="1">
      <alignment vertical="top" wrapText="1"/>
    </xf>
    <xf numFmtId="0" fontId="75" fillId="0" borderId="11" xfId="0" applyFont="1" applyBorder="1" applyAlignment="1">
      <alignment vertical="top" wrapText="1"/>
    </xf>
    <xf numFmtId="0" fontId="12" fillId="0" borderId="41" xfId="0" applyFont="1" applyBorder="1" applyAlignment="1">
      <alignment horizontal="center"/>
    </xf>
    <xf numFmtId="0" fontId="75" fillId="0" borderId="12" xfId="0" applyFont="1" applyBorder="1" applyAlignment="1">
      <alignment vertical="top" wrapText="1"/>
    </xf>
    <xf numFmtId="0" fontId="12" fillId="0" borderId="56" xfId="0" applyFont="1" applyBorder="1" applyAlignment="1">
      <alignment horizontal="center"/>
    </xf>
    <xf numFmtId="0" fontId="76" fillId="0" borderId="0" xfId="0" applyFont="1" applyAlignment="1">
      <alignment horizontal="center"/>
    </xf>
    <xf numFmtId="0" fontId="76" fillId="0" borderId="0" xfId="0" applyFont="1" applyAlignment="1">
      <alignment horizontal="right"/>
    </xf>
    <xf numFmtId="0" fontId="36" fillId="0" borderId="0" xfId="0" applyFont="1"/>
    <xf numFmtId="0" fontId="80" fillId="0" borderId="3" xfId="0" applyFont="1" applyBorder="1" applyAlignment="1">
      <alignment horizontal="center" vertical="center"/>
    </xf>
    <xf numFmtId="178" fontId="23" fillId="0" borderId="20" xfId="0" applyNumberFormat="1" applyFont="1" applyBorder="1" applyAlignment="1">
      <alignment horizontal="right"/>
    </xf>
    <xf numFmtId="0" fontId="75" fillId="0" borderId="17" xfId="0" applyFont="1" applyBorder="1" applyAlignment="1">
      <alignment horizontal="center" vertical="center"/>
    </xf>
    <xf numFmtId="0" fontId="36" fillId="0" borderId="3" xfId="0" applyFont="1" applyBorder="1" applyAlignment="1">
      <alignment horizontal="center" vertical="center"/>
    </xf>
    <xf numFmtId="164" fontId="36" fillId="0" borderId="18" xfId="0" applyNumberFormat="1" applyFont="1" applyBorder="1" applyAlignment="1">
      <alignment horizontal="center"/>
    </xf>
    <xf numFmtId="178" fontId="0" fillId="0" borderId="0" xfId="0" applyNumberFormat="1" applyBorder="1"/>
    <xf numFmtId="164" fontId="0" fillId="0" borderId="18" xfId="0" applyNumberFormat="1" applyBorder="1" applyAlignment="1">
      <alignment horizontal="center"/>
    </xf>
    <xf numFmtId="0" fontId="75" fillId="0" borderId="41" xfId="0" applyFont="1" applyBorder="1" applyAlignment="1">
      <alignment horizontal="center" vertical="center"/>
    </xf>
    <xf numFmtId="0" fontId="75" fillId="0" borderId="4" xfId="0" applyFont="1" applyBorder="1" applyAlignment="1">
      <alignment vertical="top" wrapText="1"/>
    </xf>
    <xf numFmtId="164" fontId="0" fillId="0" borderId="31" xfId="0" applyNumberFormat="1" applyBorder="1" applyAlignment="1">
      <alignment horizontal="center"/>
    </xf>
    <xf numFmtId="174" fontId="23" fillId="0" borderId="3" xfId="0" applyNumberFormat="1" applyFont="1" applyBorder="1" applyAlignment="1">
      <alignment horizontal="center" vertical="center"/>
    </xf>
    <xf numFmtId="174" fontId="0" fillId="0" borderId="3" xfId="0" applyNumberFormat="1" applyBorder="1" applyAlignment="1">
      <alignment horizontal="center" vertical="center"/>
    </xf>
    <xf numFmtId="164" fontId="12" fillId="0" borderId="18" xfId="0" applyNumberFormat="1" applyFont="1" applyBorder="1" applyAlignment="1">
      <alignment horizontal="center"/>
    </xf>
    <xf numFmtId="0" fontId="73" fillId="0" borderId="12" xfId="0" applyFont="1" applyBorder="1"/>
    <xf numFmtId="0" fontId="23" fillId="0" borderId="3" xfId="0" applyFont="1" applyBorder="1" applyAlignment="1">
      <alignment horizontal="center" vertical="center"/>
    </xf>
    <xf numFmtId="0" fontId="73" fillId="0" borderId="7" xfId="0" applyFont="1" applyBorder="1" applyAlignment="1">
      <alignment vertical="center"/>
    </xf>
    <xf numFmtId="164" fontId="23" fillId="0" borderId="31" xfId="0" applyNumberFormat="1" applyFont="1" applyBorder="1" applyAlignment="1">
      <alignment horizontal="center"/>
    </xf>
    <xf numFmtId="0" fontId="0" fillId="0" borderId="8" xfId="0" applyBorder="1" applyAlignment="1">
      <alignment horizontal="justify" vertical="top" wrapText="1"/>
    </xf>
    <xf numFmtId="0" fontId="23" fillId="0" borderId="11" xfId="0" applyFont="1" applyBorder="1" applyAlignment="1">
      <alignment horizontal="center" vertical="center"/>
    </xf>
    <xf numFmtId="0" fontId="75" fillId="0" borderId="6" xfId="2" applyFont="1" applyBorder="1" applyAlignment="1">
      <alignment horizontal="justify" vertical="top" wrapText="1"/>
    </xf>
    <xf numFmtId="0" fontId="0" fillId="0" borderId="6" xfId="0" applyBorder="1" applyAlignment="1">
      <alignment horizontal="justify" vertical="top" wrapText="1"/>
    </xf>
    <xf numFmtId="0" fontId="23" fillId="0" borderId="4" xfId="0" applyFont="1" applyBorder="1" applyAlignment="1">
      <alignment horizontal="center" vertical="center"/>
    </xf>
    <xf numFmtId="0" fontId="0" fillId="0" borderId="0" xfId="0" applyBorder="1" applyAlignment="1">
      <alignment horizontal="justify" vertical="top" wrapText="1"/>
    </xf>
    <xf numFmtId="0" fontId="23" fillId="0" borderId="5" xfId="0" applyFont="1" applyBorder="1" applyAlignment="1">
      <alignment horizontal="center" vertical="center"/>
    </xf>
    <xf numFmtId="178" fontId="23" fillId="0" borderId="18" xfId="0" applyNumberFormat="1" applyFont="1" applyBorder="1" applyAlignment="1">
      <alignment horizontal="right"/>
    </xf>
    <xf numFmtId="0" fontId="0" fillId="0" borderId="7" xfId="0" applyBorder="1" applyAlignment="1">
      <alignment vertical="center"/>
    </xf>
    <xf numFmtId="0" fontId="0" fillId="0" borderId="63" xfId="0" applyBorder="1" applyAlignment="1">
      <alignment vertical="center"/>
    </xf>
    <xf numFmtId="0" fontId="0" fillId="0" borderId="12" xfId="0" applyBorder="1" applyAlignment="1">
      <alignment horizontal="justify" vertical="top" wrapText="1"/>
    </xf>
    <xf numFmtId="0" fontId="0" fillId="0" borderId="13" xfId="0" applyBorder="1" applyAlignment="1">
      <alignment horizontal="justify" vertical="top" wrapText="1"/>
    </xf>
    <xf numFmtId="3" fontId="23" fillId="0" borderId="11" xfId="2" applyNumberFormat="1" applyFont="1" applyBorder="1" applyAlignment="1">
      <alignment horizontal="center" vertical="center"/>
    </xf>
    <xf numFmtId="3" fontId="23" fillId="0" borderId="11" xfId="0" applyNumberFormat="1" applyFont="1" applyBorder="1" applyAlignment="1">
      <alignment horizontal="center" vertical="center"/>
    </xf>
    <xf numFmtId="3" fontId="23" fillId="0" borderId="3" xfId="2" applyNumberFormat="1" applyFont="1" applyBorder="1" applyAlignment="1">
      <alignment horizontal="center" vertical="center"/>
    </xf>
    <xf numFmtId="3" fontId="23" fillId="0" borderId="3" xfId="0" applyNumberFormat="1" applyFont="1" applyBorder="1" applyAlignment="1">
      <alignment horizontal="center" vertical="center"/>
    </xf>
    <xf numFmtId="0" fontId="0" fillId="0" borderId="4" xfId="0" applyBorder="1" applyAlignment="1">
      <alignment vertical="center"/>
    </xf>
    <xf numFmtId="0" fontId="75" fillId="0" borderId="29" xfId="0" applyFont="1" applyBorder="1" applyAlignment="1">
      <alignment horizontal="center" vertical="top"/>
    </xf>
    <xf numFmtId="0" fontId="0" fillId="0" borderId="5" xfId="0" applyBorder="1" applyAlignment="1">
      <alignment horizontal="justify" vertical="top" wrapText="1"/>
    </xf>
    <xf numFmtId="0" fontId="75" fillId="0" borderId="29" xfId="0" applyFont="1" applyBorder="1" applyAlignment="1">
      <alignment horizontal="center" vertical="center"/>
    </xf>
    <xf numFmtId="164" fontId="23" fillId="0" borderId="18" xfId="0" applyNumberFormat="1" applyFont="1" applyBorder="1" applyAlignment="1">
      <alignment horizontal="center"/>
    </xf>
    <xf numFmtId="0" fontId="75" fillId="0" borderId="56" xfId="0" applyFont="1" applyBorder="1" applyAlignment="1">
      <alignment horizontal="center" vertical="center"/>
    </xf>
    <xf numFmtId="0" fontId="0" fillId="0" borderId="29" xfId="0" applyBorder="1" applyAlignment="1">
      <alignment horizontal="center" vertical="center"/>
    </xf>
    <xf numFmtId="174" fontId="23" fillId="0" borderId="11" xfId="2" applyNumberFormat="1" applyFont="1" applyBorder="1" applyAlignment="1">
      <alignment horizontal="center" vertical="center"/>
    </xf>
    <xf numFmtId="178" fontId="23" fillId="0" borderId="52" xfId="0" applyNumberFormat="1" applyFont="1" applyBorder="1" applyAlignment="1">
      <alignment horizontal="right"/>
    </xf>
    <xf numFmtId="0" fontId="0" fillId="0" borderId="17" xfId="0" applyBorder="1" applyAlignment="1">
      <alignment horizontal="center" vertical="center"/>
    </xf>
    <xf numFmtId="0" fontId="23" fillId="0" borderId="31" xfId="0" applyFont="1" applyBorder="1" applyAlignment="1">
      <alignment horizontal="right"/>
    </xf>
    <xf numFmtId="0" fontId="0" fillId="0" borderId="2" xfId="0" applyBorder="1"/>
    <xf numFmtId="174" fontId="23" fillId="0" borderId="11" xfId="0" applyNumberFormat="1" applyFont="1" applyBorder="1" applyAlignment="1">
      <alignment horizontal="center"/>
    </xf>
    <xf numFmtId="0" fontId="23" fillId="0" borderId="3" xfId="0" applyFont="1" applyBorder="1"/>
    <xf numFmtId="0" fontId="23" fillId="0" borderId="5" xfId="0" applyFont="1" applyBorder="1"/>
    <xf numFmtId="0" fontId="23" fillId="0" borderId="18" xfId="0" applyFont="1" applyBorder="1"/>
    <xf numFmtId="0" fontId="0" fillId="0" borderId="18" xfId="0" applyBorder="1"/>
    <xf numFmtId="0" fontId="0" fillId="0" borderId="6" xfId="0" applyBorder="1"/>
    <xf numFmtId="0" fontId="0" fillId="0" borderId="31" xfId="0" applyBorder="1"/>
    <xf numFmtId="9" fontId="12" fillId="0" borderId="3" xfId="0" applyNumberFormat="1" applyFont="1" applyBorder="1" applyAlignment="1">
      <alignment horizontal="center" vertical="center"/>
    </xf>
    <xf numFmtId="0" fontId="0" fillId="0" borderId="20" xfId="0" applyBorder="1"/>
    <xf numFmtId="0" fontId="75" fillId="0" borderId="17" xfId="0" applyFont="1" applyBorder="1" applyAlignment="1">
      <alignment horizontal="center"/>
    </xf>
    <xf numFmtId="0" fontId="76" fillId="0" borderId="0" xfId="0" applyFont="1" applyBorder="1" applyAlignment="1">
      <alignment horizontal="center"/>
    </xf>
    <xf numFmtId="0" fontId="9" fillId="0" borderId="3" xfId="0" applyFont="1" applyBorder="1" applyAlignment="1">
      <alignment horizontal="center"/>
    </xf>
    <xf numFmtId="0" fontId="24" fillId="0" borderId="3" xfId="0" applyFont="1" applyBorder="1" applyAlignment="1">
      <alignment horizontal="center"/>
    </xf>
    <xf numFmtId="0" fontId="76" fillId="0" borderId="18" xfId="0" applyFont="1" applyBorder="1" applyAlignment="1">
      <alignment horizontal="center"/>
    </xf>
    <xf numFmtId="0" fontId="75" fillId="0" borderId="41" xfId="0" applyFont="1" applyBorder="1" applyAlignment="1">
      <alignment horizontal="center"/>
    </xf>
    <xf numFmtId="0" fontId="76" fillId="0" borderId="13" xfId="0" applyFont="1" applyBorder="1" applyAlignment="1">
      <alignment horizontal="center"/>
    </xf>
    <xf numFmtId="0" fontId="76" fillId="0" borderId="12" xfId="0" applyFont="1" applyBorder="1" applyAlignment="1">
      <alignment horizontal="center"/>
    </xf>
    <xf numFmtId="0" fontId="75" fillId="0" borderId="19" xfId="0" applyFont="1" applyBorder="1" applyAlignment="1">
      <alignment horizontal="center"/>
    </xf>
    <xf numFmtId="0" fontId="76" fillId="0" borderId="3" xfId="0" applyFont="1" applyBorder="1" applyAlignment="1">
      <alignment horizontal="center"/>
    </xf>
    <xf numFmtId="10" fontId="23" fillId="0" borderId="3" xfId="0" applyNumberFormat="1" applyFont="1" applyBorder="1" applyAlignment="1">
      <alignment horizontal="center"/>
    </xf>
    <xf numFmtId="10" fontId="23" fillId="0" borderId="3" xfId="0" applyNumberFormat="1" applyFont="1" applyBorder="1" applyAlignment="1">
      <alignment horizontal="center" vertical="center"/>
    </xf>
    <xf numFmtId="0" fontId="81" fillId="0" borderId="18" xfId="0" applyFont="1" applyBorder="1" applyAlignment="1">
      <alignment horizontal="center"/>
    </xf>
    <xf numFmtId="0" fontId="81" fillId="0" borderId="4" xfId="0" applyFont="1" applyBorder="1" applyAlignment="1">
      <alignment horizontal="center"/>
    </xf>
    <xf numFmtId="0" fontId="81" fillId="0" borderId="31" xfId="0" applyFont="1" applyBorder="1" applyAlignment="1">
      <alignment horizontal="center"/>
    </xf>
    <xf numFmtId="0" fontId="23" fillId="0" borderId="18" xfId="0" applyFont="1" applyBorder="1" applyAlignment="1">
      <alignment vertical="top"/>
    </xf>
    <xf numFmtId="174" fontId="81" fillId="0" borderId="3" xfId="0" applyNumberFormat="1" applyFont="1" applyBorder="1" applyAlignment="1">
      <alignment horizontal="center"/>
    </xf>
    <xf numFmtId="0" fontId="0" fillId="0" borderId="32" xfId="0" applyBorder="1" applyAlignment="1">
      <alignment horizontal="center" vertical="center"/>
    </xf>
    <xf numFmtId="0" fontId="0" fillId="0" borderId="57" xfId="0" applyBorder="1" applyAlignment="1">
      <alignment horizontal="center" vertical="center"/>
    </xf>
    <xf numFmtId="0" fontId="0" fillId="0" borderId="43" xfId="0" applyBorder="1" applyAlignment="1">
      <alignment horizontal="center" vertical="center"/>
    </xf>
    <xf numFmtId="179" fontId="9" fillId="0" borderId="45" xfId="0" applyNumberFormat="1" applyFont="1" applyBorder="1"/>
    <xf numFmtId="0" fontId="0" fillId="0" borderId="24" xfId="0" applyBorder="1" applyAlignment="1">
      <alignment horizontal="center" vertical="center"/>
    </xf>
    <xf numFmtId="0" fontId="9" fillId="0" borderId="25" xfId="0" applyFont="1" applyBorder="1" applyAlignment="1">
      <alignment vertical="center" wrapText="1"/>
    </xf>
    <xf numFmtId="167" fontId="23" fillId="0" borderId="25" xfId="0" applyNumberFormat="1" applyFont="1" applyBorder="1" applyAlignment="1">
      <alignment horizontal="justify" vertical="top" wrapText="1"/>
    </xf>
    <xf numFmtId="0" fontId="23" fillId="3" borderId="25" xfId="0" applyFont="1" applyFill="1" applyBorder="1" applyAlignment="1">
      <alignment horizontal="justify" vertical="top" wrapText="1"/>
    </xf>
    <xf numFmtId="0" fontId="26" fillId="3" borderId="38" xfId="0" applyFont="1" applyFill="1" applyBorder="1" applyAlignment="1">
      <alignment horizontal="justify" vertical="top" wrapText="1"/>
    </xf>
    <xf numFmtId="0" fontId="0" fillId="0" borderId="3" xfId="0" applyBorder="1" applyAlignment="1">
      <alignment horizontal="justify" vertical="top" wrapText="1"/>
    </xf>
    <xf numFmtId="0" fontId="23" fillId="3" borderId="3" xfId="0" applyFont="1" applyFill="1" applyBorder="1" applyAlignment="1">
      <alignment horizontal="justify" vertical="top" wrapText="1"/>
    </xf>
    <xf numFmtId="0" fontId="26" fillId="3" borderId="5" xfId="0" applyFont="1" applyFill="1" applyBorder="1" applyAlignment="1">
      <alignment horizontal="justify" vertical="top" wrapText="1"/>
    </xf>
    <xf numFmtId="0" fontId="0" fillId="3" borderId="3" xfId="0" applyFill="1" applyBorder="1" applyAlignment="1">
      <alignment horizontal="justify" vertical="top" wrapText="1"/>
    </xf>
    <xf numFmtId="0" fontId="23" fillId="3" borderId="5" xfId="0" applyFont="1" applyFill="1" applyBorder="1" applyAlignment="1">
      <alignment horizontal="justify" vertical="top" wrapText="1"/>
    </xf>
    <xf numFmtId="167" fontId="23" fillId="0" borderId="85" xfId="0" applyNumberFormat="1" applyFont="1" applyBorder="1" applyAlignment="1">
      <alignment horizontal="justify" vertical="top" wrapText="1"/>
    </xf>
    <xf numFmtId="0" fontId="23" fillId="3" borderId="85" xfId="0" applyFont="1" applyFill="1" applyBorder="1" applyAlignment="1">
      <alignment horizontal="justify" vertical="top" wrapText="1"/>
    </xf>
    <xf numFmtId="0" fontId="26" fillId="3" borderId="86" xfId="0" applyFont="1" applyFill="1" applyBorder="1" applyAlignment="1">
      <alignment horizontal="justify" vertical="top" wrapText="1"/>
    </xf>
    <xf numFmtId="0" fontId="9" fillId="0" borderId="17" xfId="0" applyFont="1" applyBorder="1" applyAlignment="1">
      <alignment horizontal="center" vertical="center"/>
    </xf>
    <xf numFmtId="0" fontId="0" fillId="0" borderId="83" xfId="0" applyBorder="1" applyAlignment="1">
      <alignment horizontal="justify" vertical="top" wrapText="1"/>
    </xf>
    <xf numFmtId="0" fontId="23" fillId="3" borderId="83" xfId="0" applyFont="1" applyFill="1" applyBorder="1" applyAlignment="1">
      <alignment horizontal="justify" vertical="top" wrapText="1"/>
    </xf>
    <xf numFmtId="0" fontId="23" fillId="3" borderId="88" xfId="0" applyFont="1" applyFill="1" applyBorder="1" applyAlignment="1">
      <alignment horizontal="justify" vertical="top"/>
    </xf>
    <xf numFmtId="0" fontId="9" fillId="0" borderId="4" xfId="0" applyFont="1" applyBorder="1" applyAlignment="1">
      <alignment vertical="center" wrapText="1"/>
    </xf>
    <xf numFmtId="0" fontId="0" fillId="0" borderId="4" xfId="0" applyBorder="1" applyAlignment="1">
      <alignment horizontal="justify" vertical="top" wrapText="1"/>
    </xf>
    <xf numFmtId="0" fontId="23" fillId="3" borderId="4" xfId="0" applyFont="1" applyFill="1" applyBorder="1" applyAlignment="1">
      <alignment horizontal="justify" vertical="top" wrapText="1"/>
    </xf>
    <xf numFmtId="0" fontId="26" fillId="3" borderId="6" xfId="0" applyFont="1" applyFill="1" applyBorder="1" applyAlignment="1">
      <alignment horizontal="justify" vertical="top" wrapText="1"/>
    </xf>
    <xf numFmtId="0" fontId="23" fillId="0" borderId="25" xfId="0" applyFont="1" applyBorder="1" applyAlignment="1">
      <alignment horizontal="justify" vertical="top" wrapText="1"/>
    </xf>
    <xf numFmtId="0" fontId="26" fillId="0" borderId="38" xfId="0" applyFont="1" applyBorder="1" applyAlignment="1">
      <alignment horizontal="justify" vertical="top" wrapText="1"/>
    </xf>
    <xf numFmtId="167" fontId="23" fillId="0" borderId="3" xfId="0" applyNumberFormat="1" applyFont="1" applyBorder="1" applyAlignment="1">
      <alignment horizontal="justify" vertical="top" wrapText="1"/>
    </xf>
    <xf numFmtId="0" fontId="26" fillId="0" borderId="5" xfId="0" applyFont="1" applyBorder="1" applyAlignment="1">
      <alignment horizontal="justify" vertical="top" wrapText="1"/>
    </xf>
    <xf numFmtId="167" fontId="23" fillId="3" borderId="43" xfId="0" applyNumberFormat="1" applyFont="1" applyFill="1" applyBorder="1" applyAlignment="1">
      <alignment horizontal="justify" vertical="top" wrapText="1"/>
    </xf>
    <xf numFmtId="0" fontId="12" fillId="3" borderId="43" xfId="0" applyFont="1" applyFill="1" applyBorder="1" applyAlignment="1">
      <alignment horizontal="justify" vertical="top" wrapText="1"/>
    </xf>
    <xf numFmtId="0" fontId="12" fillId="3" borderId="43" xfId="0" applyFont="1" applyFill="1" applyBorder="1" applyAlignment="1">
      <alignment horizontal="center" vertical="center" wrapText="1"/>
    </xf>
    <xf numFmtId="0" fontId="23" fillId="3" borderId="43" xfId="0" applyFont="1" applyFill="1" applyBorder="1" applyAlignment="1">
      <alignment horizontal="justify" vertical="top" wrapText="1"/>
    </xf>
    <xf numFmtId="0" fontId="26" fillId="3" borderId="43" xfId="0" applyFont="1" applyFill="1" applyBorder="1" applyAlignment="1">
      <alignment horizontal="justify" vertical="top" wrapText="1"/>
    </xf>
    <xf numFmtId="167" fontId="23" fillId="3" borderId="25" xfId="0" applyNumberFormat="1" applyFont="1" applyFill="1" applyBorder="1" applyAlignment="1">
      <alignment horizontal="justify" vertical="top" wrapText="1"/>
    </xf>
    <xf numFmtId="167" fontId="23" fillId="3" borderId="3" xfId="0" applyNumberFormat="1" applyFont="1" applyFill="1" applyBorder="1" applyAlignment="1">
      <alignment horizontal="justify" vertical="top" wrapText="1"/>
    </xf>
    <xf numFmtId="0" fontId="0" fillId="3" borderId="22" xfId="0" applyFill="1" applyBorder="1" applyAlignment="1">
      <alignment horizontal="justify" vertical="top" wrapText="1"/>
    </xf>
    <xf numFmtId="0" fontId="23" fillId="3" borderId="39" xfId="0" applyFont="1" applyFill="1" applyBorder="1" applyAlignment="1">
      <alignment horizontal="justify" vertical="top" wrapText="1"/>
    </xf>
    <xf numFmtId="0" fontId="0" fillId="3" borderId="18" xfId="0" applyFill="1" applyBorder="1" applyAlignment="1">
      <alignment horizontal="center" vertical="center" wrapText="1"/>
    </xf>
    <xf numFmtId="167" fontId="23" fillId="3" borderId="90" xfId="0" applyNumberFormat="1" applyFont="1" applyFill="1" applyBorder="1" applyAlignment="1">
      <alignment horizontal="justify" vertical="top" wrapText="1"/>
    </xf>
    <xf numFmtId="0" fontId="12" fillId="3" borderId="90" xfId="0" applyFont="1" applyFill="1" applyBorder="1" applyAlignment="1">
      <alignment horizontal="justify" vertical="top" wrapText="1"/>
    </xf>
    <xf numFmtId="0" fontId="26" fillId="3" borderId="90" xfId="0" applyFont="1" applyFill="1" applyBorder="1" applyAlignment="1">
      <alignment horizontal="center" vertical="center" wrapText="1"/>
    </xf>
    <xf numFmtId="0" fontId="23" fillId="3" borderId="90" xfId="0" applyFont="1" applyFill="1" applyBorder="1" applyAlignment="1">
      <alignment horizontal="justify" vertical="top" wrapText="1"/>
    </xf>
    <xf numFmtId="0" fontId="23" fillId="3" borderId="91" xfId="0" applyFont="1" applyFill="1" applyBorder="1" applyAlignment="1">
      <alignment horizontal="justify" vertical="top" wrapText="1"/>
    </xf>
    <xf numFmtId="0" fontId="9" fillId="0" borderId="49" xfId="0" applyFont="1" applyFill="1" applyBorder="1" applyAlignment="1">
      <alignment horizontal="center" vertical="center"/>
    </xf>
    <xf numFmtId="0" fontId="9" fillId="0" borderId="26" xfId="0" applyFont="1" applyFill="1" applyBorder="1" applyAlignment="1">
      <alignment horizontal="center" vertical="center" wrapText="1"/>
    </xf>
    <xf numFmtId="167" fontId="23" fillId="0" borderId="26" xfId="0" applyNumberFormat="1" applyFont="1" applyFill="1" applyBorder="1" applyAlignment="1">
      <alignment horizontal="justify" vertical="top" wrapText="1"/>
    </xf>
    <xf numFmtId="0" fontId="12" fillId="0" borderId="26" xfId="0" applyFont="1" applyFill="1" applyBorder="1" applyAlignment="1">
      <alignment horizontal="justify" vertical="center" wrapText="1"/>
    </xf>
    <xf numFmtId="0" fontId="26" fillId="0" borderId="26" xfId="0" applyFont="1" applyFill="1" applyBorder="1" applyAlignment="1">
      <alignment horizontal="center" vertical="center" wrapText="1"/>
    </xf>
    <xf numFmtId="0" fontId="23" fillId="0" borderId="26" xfId="0" applyFont="1" applyFill="1" applyBorder="1" applyAlignment="1">
      <alignment horizontal="justify" vertical="top" wrapText="1"/>
    </xf>
    <xf numFmtId="0" fontId="26" fillId="0" borderId="26" xfId="0" applyFont="1" applyFill="1" applyBorder="1" applyAlignment="1">
      <alignment horizontal="center" wrapText="1"/>
    </xf>
    <xf numFmtId="0" fontId="23" fillId="0" borderId="42" xfId="0" applyFont="1" applyFill="1" applyBorder="1" applyAlignment="1">
      <alignment horizontal="center" vertical="center" wrapText="1"/>
    </xf>
    <xf numFmtId="167" fontId="23" fillId="3" borderId="15" xfId="0" applyNumberFormat="1" applyFont="1" applyFill="1" applyBorder="1" applyAlignment="1">
      <alignment horizontal="justify" vertical="top" wrapText="1"/>
    </xf>
    <xf numFmtId="0" fontId="12" fillId="3" borderId="15" xfId="0" applyFont="1" applyFill="1" applyBorder="1" applyAlignment="1">
      <alignment horizontal="justify" vertical="top" wrapText="1"/>
    </xf>
    <xf numFmtId="0" fontId="23" fillId="3" borderId="15" xfId="0" applyFont="1" applyFill="1" applyBorder="1" applyAlignment="1">
      <alignment horizontal="justify" vertical="top" wrapText="1"/>
    </xf>
    <xf numFmtId="0" fontId="26" fillId="3" borderId="15" xfId="0" applyFont="1" applyFill="1" applyBorder="1" applyAlignment="1">
      <alignment horizontal="center" vertical="center" wrapText="1"/>
    </xf>
    <xf numFmtId="0" fontId="12" fillId="3" borderId="16" xfId="0" applyFont="1" applyFill="1" applyBorder="1" applyAlignment="1">
      <alignment horizontal="justify" vertical="top" wrapText="1"/>
    </xf>
    <xf numFmtId="0" fontId="26" fillId="3" borderId="3" xfId="0" applyFont="1" applyFill="1" applyBorder="1" applyAlignment="1">
      <alignment horizontal="center" vertical="center" wrapText="1"/>
    </xf>
    <xf numFmtId="0" fontId="26" fillId="3" borderId="83" xfId="0" applyFont="1" applyFill="1" applyBorder="1" applyAlignment="1">
      <alignment horizontal="center" vertical="center" wrapText="1"/>
    </xf>
    <xf numFmtId="167" fontId="23" fillId="3" borderId="92" xfId="0" applyNumberFormat="1" applyFont="1" applyFill="1" applyBorder="1" applyAlignment="1">
      <alignment horizontal="justify" vertical="top" wrapText="1"/>
    </xf>
    <xf numFmtId="0" fontId="12" fillId="3" borderId="92" xfId="0" applyFont="1" applyFill="1" applyBorder="1" applyAlignment="1">
      <alignment horizontal="justify" vertical="top" wrapText="1"/>
    </xf>
    <xf numFmtId="0" fontId="78" fillId="3" borderId="92" xfId="0" applyFont="1" applyFill="1" applyBorder="1" applyAlignment="1">
      <alignment horizontal="center" vertical="center" wrapText="1"/>
    </xf>
    <xf numFmtId="0" fontId="23" fillId="3" borderId="92" xfId="0" applyFont="1" applyFill="1" applyBorder="1" applyAlignment="1">
      <alignment horizontal="justify" vertical="top" wrapText="1"/>
    </xf>
    <xf numFmtId="0" fontId="26" fillId="3" borderId="92" xfId="0" applyFont="1" applyFill="1" applyBorder="1" applyAlignment="1">
      <alignment horizontal="center" vertical="center" wrapText="1"/>
    </xf>
    <xf numFmtId="0" fontId="12" fillId="3" borderId="93" xfId="0" applyFont="1" applyFill="1" applyBorder="1" applyAlignment="1">
      <alignment horizontal="justify" vertical="top" wrapText="1"/>
    </xf>
    <xf numFmtId="0" fontId="9" fillId="0" borderId="24" xfId="0" applyFont="1" applyFill="1" applyBorder="1" applyAlignment="1">
      <alignment horizontal="center" vertical="center" wrapText="1"/>
    </xf>
    <xf numFmtId="0" fontId="9" fillId="0" borderId="25" xfId="0" applyFont="1" applyFill="1" applyBorder="1" applyAlignment="1">
      <alignment vertical="center" wrapText="1"/>
    </xf>
    <xf numFmtId="167" fontId="23" fillId="3" borderId="89" xfId="0" applyNumberFormat="1" applyFont="1" applyFill="1" applyBorder="1" applyAlignment="1">
      <alignment horizontal="justify" vertical="top" wrapText="1"/>
    </xf>
    <xf numFmtId="0" fontId="12" fillId="3" borderId="89" xfId="0" applyFont="1" applyFill="1" applyBorder="1" applyAlignment="1">
      <alignment horizontal="justify" vertical="top" wrapText="1"/>
    </xf>
    <xf numFmtId="0" fontId="12" fillId="3" borderId="89" xfId="0" applyFont="1" applyFill="1" applyBorder="1" applyAlignment="1">
      <alignment horizontal="center" vertical="center" wrapText="1"/>
    </xf>
    <xf numFmtId="0" fontId="23" fillId="3" borderId="89" xfId="0" applyFont="1" applyFill="1" applyBorder="1" applyAlignment="1">
      <alignment horizontal="justify" vertical="top" wrapText="1"/>
    </xf>
    <xf numFmtId="0" fontId="26" fillId="3" borderId="89" xfId="0" applyFont="1" applyFill="1" applyBorder="1" applyAlignment="1">
      <alignment horizontal="justify" vertical="top" wrapText="1"/>
    </xf>
    <xf numFmtId="0" fontId="9" fillId="0" borderId="17" xfId="0" applyFont="1" applyFill="1" applyBorder="1" applyAlignment="1">
      <alignment vertical="center" wrapText="1"/>
    </xf>
    <xf numFmtId="0" fontId="9" fillId="0" borderId="3" xfId="0" applyFont="1" applyFill="1" applyBorder="1" applyAlignment="1">
      <alignment vertical="center" wrapText="1"/>
    </xf>
    <xf numFmtId="167" fontId="23" fillId="3" borderId="94" xfId="0" applyNumberFormat="1" applyFont="1" applyFill="1" applyBorder="1" applyAlignment="1">
      <alignment horizontal="justify" vertical="top" wrapText="1"/>
    </xf>
    <xf numFmtId="0" fontId="12" fillId="3" borderId="94" xfId="0" applyFont="1" applyFill="1" applyBorder="1" applyAlignment="1">
      <alignment horizontal="justify" vertical="top" wrapText="1"/>
    </xf>
    <xf numFmtId="0" fontId="12" fillId="3" borderId="94" xfId="0" applyFont="1" applyFill="1" applyBorder="1" applyAlignment="1">
      <alignment horizontal="center" vertical="center" wrapText="1"/>
    </xf>
    <xf numFmtId="0" fontId="23" fillId="3" borderId="94" xfId="0" applyFont="1" applyFill="1" applyBorder="1" applyAlignment="1">
      <alignment horizontal="justify" vertical="top" wrapText="1"/>
    </xf>
    <xf numFmtId="0" fontId="26" fillId="3" borderId="94" xfId="0" applyFont="1" applyFill="1" applyBorder="1" applyAlignment="1">
      <alignment horizontal="justify" vertical="top" wrapText="1"/>
    </xf>
    <xf numFmtId="0" fontId="26" fillId="3" borderId="3" xfId="0" applyFont="1" applyFill="1" applyBorder="1" applyAlignment="1">
      <alignment horizontal="justify" vertical="top" wrapText="1"/>
    </xf>
    <xf numFmtId="0" fontId="9" fillId="0" borderId="21" xfId="0" applyFont="1" applyFill="1" applyBorder="1" applyAlignment="1">
      <alignment vertical="center" wrapText="1"/>
    </xf>
    <xf numFmtId="0" fontId="9" fillId="0" borderId="22" xfId="0" applyFont="1" applyFill="1" applyBorder="1" applyAlignment="1">
      <alignment vertical="center" wrapText="1"/>
    </xf>
    <xf numFmtId="167" fontId="23" fillId="3" borderId="22" xfId="0" applyNumberFormat="1" applyFont="1" applyFill="1" applyBorder="1" applyAlignment="1">
      <alignment horizontal="justify" vertical="top" wrapText="1"/>
    </xf>
    <xf numFmtId="0" fontId="23" fillId="3" borderId="22" xfId="0" applyFont="1" applyFill="1" applyBorder="1" applyAlignment="1">
      <alignment horizontal="justify" vertical="top" wrapText="1"/>
    </xf>
    <xf numFmtId="2" fontId="23" fillId="3" borderId="85" xfId="0" applyNumberFormat="1" applyFont="1" applyFill="1" applyBorder="1" applyAlignment="1">
      <alignment horizontal="justify" vertical="top" wrapText="1"/>
    </xf>
    <xf numFmtId="0" fontId="12" fillId="3" borderId="85" xfId="0" applyFont="1" applyFill="1" applyBorder="1" applyAlignment="1">
      <alignment horizontal="justify" vertical="top" wrapText="1"/>
    </xf>
    <xf numFmtId="0" fontId="12" fillId="3" borderId="85" xfId="0" applyFont="1" applyFill="1" applyBorder="1" applyAlignment="1">
      <alignment horizontal="center" vertical="center" wrapText="1"/>
    </xf>
    <xf numFmtId="0" fontId="26" fillId="3" borderId="85" xfId="0" applyFont="1" applyFill="1" applyBorder="1" applyAlignment="1">
      <alignment horizontal="center" vertical="top" wrapText="1"/>
    </xf>
    <xf numFmtId="0" fontId="23" fillId="3" borderId="87" xfId="0" applyFont="1" applyFill="1" applyBorder="1" applyAlignment="1">
      <alignment horizontal="justify" vertical="center" wrapText="1"/>
    </xf>
    <xf numFmtId="2" fontId="23" fillId="3" borderId="95" xfId="0" applyNumberFormat="1" applyFont="1" applyFill="1" applyBorder="1" applyAlignment="1">
      <alignment horizontal="justify" vertical="top" wrapText="1"/>
    </xf>
    <xf numFmtId="0" fontId="12" fillId="3" borderId="95" xfId="0" applyFont="1" applyFill="1" applyBorder="1" applyAlignment="1">
      <alignment horizontal="justify" vertical="top" wrapText="1"/>
    </xf>
    <xf numFmtId="0" fontId="12" fillId="3" borderId="90" xfId="0" applyFont="1" applyFill="1" applyBorder="1" applyAlignment="1">
      <alignment horizontal="center" vertical="center" wrapText="1"/>
    </xf>
    <xf numFmtId="0" fontId="23" fillId="3" borderId="95" xfId="0" applyFont="1" applyFill="1" applyBorder="1" applyAlignment="1">
      <alignment horizontal="justify" vertical="top" wrapText="1"/>
    </xf>
    <xf numFmtId="0" fontId="26" fillId="3" borderId="95" xfId="0" applyFont="1" applyFill="1" applyBorder="1" applyAlignment="1">
      <alignment horizontal="center" vertical="top" wrapText="1"/>
    </xf>
    <xf numFmtId="0" fontId="23" fillId="3" borderId="96" xfId="0" applyFont="1" applyFill="1" applyBorder="1" applyAlignment="1">
      <alignment horizontal="justify" vertical="center" wrapText="1"/>
    </xf>
    <xf numFmtId="2" fontId="23" fillId="3" borderId="97" xfId="0" applyNumberFormat="1" applyFont="1" applyFill="1" applyBorder="1" applyAlignment="1">
      <alignment horizontal="justify" vertical="top" wrapText="1"/>
    </xf>
    <xf numFmtId="0" fontId="12" fillId="3" borderId="97" xfId="0" applyFont="1" applyFill="1" applyBorder="1" applyAlignment="1">
      <alignment horizontal="justify" vertical="top" wrapText="1"/>
    </xf>
    <xf numFmtId="0" fontId="26" fillId="3" borderId="97" xfId="0" applyFont="1" applyFill="1" applyBorder="1" applyAlignment="1">
      <alignment horizontal="center" vertical="center" wrapText="1"/>
    </xf>
    <xf numFmtId="0" fontId="23" fillId="3" borderId="97" xfId="0" applyFont="1" applyFill="1" applyBorder="1" applyAlignment="1">
      <alignment horizontal="justify" vertical="top" wrapText="1"/>
    </xf>
    <xf numFmtId="0" fontId="26" fillId="3" borderId="97" xfId="0" applyFont="1" applyFill="1" applyBorder="1" applyAlignment="1">
      <alignment horizontal="center" vertical="top" wrapText="1"/>
    </xf>
    <xf numFmtId="0" fontId="23" fillId="3" borderId="98" xfId="0" applyFont="1" applyFill="1" applyBorder="1" applyAlignment="1">
      <alignment horizontal="justify" vertical="center" wrapText="1"/>
    </xf>
    <xf numFmtId="0" fontId="0" fillId="0" borderId="85" xfId="0" applyBorder="1" applyAlignment="1">
      <alignment horizontal="center" vertical="center"/>
    </xf>
    <xf numFmtId="165" fontId="0" fillId="0" borderId="87" xfId="0" applyNumberFormat="1" applyBorder="1" applyAlignment="1">
      <alignment horizontal="center"/>
    </xf>
    <xf numFmtId="9" fontId="0" fillId="0" borderId="3" xfId="0" applyNumberFormat="1" applyBorder="1" applyAlignment="1">
      <alignment horizontal="center" vertical="center"/>
    </xf>
    <xf numFmtId="165" fontId="0" fillId="0" borderId="18" xfId="0" applyNumberFormat="1" applyBorder="1" applyAlignment="1">
      <alignment horizontal="center"/>
    </xf>
    <xf numFmtId="0" fontId="0" fillId="0" borderId="83" xfId="0" applyBorder="1" applyAlignment="1">
      <alignment horizontal="center" vertical="center"/>
    </xf>
    <xf numFmtId="0" fontId="26" fillId="3" borderId="105" xfId="0" applyFont="1" applyFill="1" applyBorder="1" applyAlignment="1">
      <alignment horizontal="justify" vertical="center"/>
    </xf>
    <xf numFmtId="0" fontId="12" fillId="3" borderId="106" xfId="0" applyFont="1" applyFill="1" applyBorder="1" applyAlignment="1">
      <alignment horizontal="justify" vertical="center"/>
    </xf>
    <xf numFmtId="0" fontId="26" fillId="0" borderId="105" xfId="0" applyFont="1" applyBorder="1" applyAlignment="1">
      <alignment horizontal="center" vertical="center" wrapText="1"/>
    </xf>
    <xf numFmtId="174" fontId="0" fillId="0" borderId="105" xfId="0" applyNumberFormat="1" applyBorder="1" applyAlignment="1">
      <alignment horizontal="center" vertical="center"/>
    </xf>
    <xf numFmtId="0" fontId="26" fillId="3" borderId="83" xfId="0" applyFont="1" applyFill="1" applyBorder="1" applyAlignment="1">
      <alignment horizontal="justify" vertical="center"/>
    </xf>
    <xf numFmtId="0" fontId="12" fillId="3" borderId="88" xfId="0" applyFont="1" applyFill="1" applyBorder="1" applyAlignment="1">
      <alignment horizontal="justify" vertical="center"/>
    </xf>
    <xf numFmtId="0" fontId="26" fillId="0" borderId="83" xfId="0" applyFont="1" applyBorder="1" applyAlignment="1">
      <alignment horizontal="center" vertical="center" wrapText="1"/>
    </xf>
    <xf numFmtId="174" fontId="0" fillId="0" borderId="83" xfId="0" applyNumberFormat="1" applyBorder="1" applyAlignment="1">
      <alignment horizontal="center" vertical="center"/>
    </xf>
    <xf numFmtId="165" fontId="0" fillId="0" borderId="84" xfId="0" applyNumberFormat="1" applyBorder="1" applyAlignment="1">
      <alignment horizontal="center"/>
    </xf>
    <xf numFmtId="0" fontId="0" fillId="0" borderId="17" xfId="0" applyBorder="1" applyAlignment="1">
      <alignment horizontal="center" vertical="top"/>
    </xf>
    <xf numFmtId="0" fontId="0" fillId="0" borderId="102" xfId="0" applyBorder="1" applyAlignment="1">
      <alignment horizontal="center" vertical="top"/>
    </xf>
    <xf numFmtId="0" fontId="9" fillId="0" borderId="85" xfId="0" applyFont="1" applyBorder="1" applyAlignment="1">
      <alignment horizontal="center" vertical="center"/>
    </xf>
    <xf numFmtId="165" fontId="0" fillId="0" borderId="18" xfId="0" applyNumberFormat="1" applyBorder="1" applyAlignment="1">
      <alignment horizontal="center" vertical="center"/>
    </xf>
    <xf numFmtId="0" fontId="0" fillId="0" borderId="41" xfId="0" applyBorder="1" applyAlignment="1">
      <alignment horizontal="center" vertical="top"/>
    </xf>
    <xf numFmtId="165" fontId="0" fillId="0" borderId="31" xfId="0" applyNumberFormat="1" applyBorder="1" applyAlignment="1">
      <alignment horizontal="center"/>
    </xf>
    <xf numFmtId="174" fontId="0" fillId="0" borderId="85" xfId="0" applyNumberFormat="1" applyBorder="1" applyAlignment="1">
      <alignment horizontal="center" vertical="center"/>
    </xf>
    <xf numFmtId="0" fontId="0" fillId="0" borderId="54" xfId="0" applyBorder="1" applyAlignment="1">
      <alignment horizontal="center" vertical="top"/>
    </xf>
    <xf numFmtId="174" fontId="0" fillId="0" borderId="9" xfId="0" applyNumberFormat="1" applyBorder="1" applyAlignment="1">
      <alignment horizontal="center" vertical="center"/>
    </xf>
    <xf numFmtId="165" fontId="0" fillId="0" borderId="44" xfId="0" applyNumberFormat="1" applyBorder="1" applyAlignment="1">
      <alignment horizontal="center" vertical="center"/>
    </xf>
    <xf numFmtId="0" fontId="26" fillId="0" borderId="85" xfId="0" applyFont="1" applyBorder="1" applyAlignment="1">
      <alignment horizontal="center" vertical="center" wrapText="1"/>
    </xf>
    <xf numFmtId="10" fontId="0" fillId="0" borderId="85" xfId="0" applyNumberFormat="1" applyBorder="1" applyAlignment="1">
      <alignment horizontal="center" vertical="center"/>
    </xf>
    <xf numFmtId="10" fontId="0" fillId="0" borderId="3" xfId="0" applyNumberFormat="1" applyBorder="1" applyAlignment="1">
      <alignment horizontal="center" vertical="center"/>
    </xf>
    <xf numFmtId="0" fontId="26" fillId="3" borderId="85" xfId="0" applyFont="1" applyFill="1" applyBorder="1" applyAlignment="1">
      <alignment horizontal="center" vertical="center" wrapText="1"/>
    </xf>
    <xf numFmtId="174" fontId="0" fillId="3" borderId="85" xfId="0" applyNumberFormat="1" applyFill="1" applyBorder="1" applyAlignment="1">
      <alignment horizontal="center" vertical="center"/>
    </xf>
    <xf numFmtId="174" fontId="0" fillId="3" borderId="105" xfId="0" applyNumberFormat="1" applyFill="1" applyBorder="1" applyAlignment="1">
      <alignment horizontal="center" vertical="center"/>
    </xf>
    <xf numFmtId="0" fontId="0" fillId="0" borderId="114" xfId="0" applyBorder="1" applyAlignment="1">
      <alignment horizontal="center" vertical="top"/>
    </xf>
    <xf numFmtId="0" fontId="23" fillId="0" borderId="115" xfId="0" applyFont="1" applyBorder="1" applyAlignment="1">
      <alignment horizontal="center" vertical="center" wrapText="1"/>
    </xf>
    <xf numFmtId="10" fontId="0" fillId="0" borderId="115" xfId="0" applyNumberFormat="1" applyBorder="1" applyAlignment="1">
      <alignment horizontal="center" vertical="center"/>
    </xf>
    <xf numFmtId="165" fontId="0" fillId="0" borderId="116" xfId="0" applyNumberFormat="1" applyBorder="1" applyAlignment="1">
      <alignment horizontal="center" vertical="center"/>
    </xf>
    <xf numFmtId="0" fontId="0" fillId="0" borderId="107" xfId="0" applyBorder="1" applyAlignment="1">
      <alignment horizontal="center" vertical="top"/>
    </xf>
    <xf numFmtId="0" fontId="23" fillId="0" borderId="83" xfId="0" applyFont="1" applyBorder="1" applyAlignment="1">
      <alignment horizontal="center" vertical="center" wrapText="1"/>
    </xf>
    <xf numFmtId="9" fontId="0" fillId="0" borderId="83" xfId="0" applyNumberFormat="1" applyBorder="1" applyAlignment="1">
      <alignment horizontal="center" vertical="center"/>
    </xf>
    <xf numFmtId="165" fontId="0" fillId="0" borderId="84" xfId="0" applyNumberFormat="1" applyBorder="1" applyAlignment="1">
      <alignment horizontal="center" vertical="center"/>
    </xf>
    <xf numFmtId="9" fontId="0" fillId="0" borderId="115" xfId="0" applyNumberFormat="1" applyBorder="1" applyAlignment="1">
      <alignment horizontal="center" vertical="center"/>
    </xf>
    <xf numFmtId="174" fontId="0" fillId="0" borderId="115" xfId="0" applyNumberFormat="1" applyBorder="1" applyAlignment="1">
      <alignment horizontal="center" vertical="center"/>
    </xf>
    <xf numFmtId="165" fontId="0" fillId="0" borderId="31" xfId="0" applyNumberFormat="1" applyBorder="1" applyAlignment="1">
      <alignment horizontal="center" vertical="center"/>
    </xf>
    <xf numFmtId="0" fontId="0" fillId="3" borderId="117" xfId="0" applyFill="1" applyBorder="1" applyAlignment="1">
      <alignment horizontal="center" vertical="top"/>
    </xf>
    <xf numFmtId="0" fontId="12" fillId="0" borderId="105" xfId="0" applyFont="1" applyFill="1" applyBorder="1" applyAlignment="1">
      <alignment horizontal="center" vertical="center" wrapText="1"/>
    </xf>
    <xf numFmtId="0" fontId="0" fillId="0" borderId="105" xfId="0" applyBorder="1" applyAlignment="1">
      <alignment horizontal="center" vertical="center"/>
    </xf>
    <xf numFmtId="165" fontId="0" fillId="0" borderId="119" xfId="0" applyNumberFormat="1" applyBorder="1" applyAlignment="1">
      <alignment horizontal="center" vertical="center"/>
    </xf>
    <xf numFmtId="0" fontId="0" fillId="3" borderId="17" xfId="0" applyFill="1" applyBorder="1" applyAlignment="1">
      <alignment horizontal="center" vertical="top"/>
    </xf>
    <xf numFmtId="0" fontId="0" fillId="3" borderId="3" xfId="0" applyFill="1" applyBorder="1" applyAlignment="1">
      <alignment horizontal="center" vertical="center"/>
    </xf>
    <xf numFmtId="165" fontId="0" fillId="3" borderId="18" xfId="0" applyNumberFormat="1" applyFill="1" applyBorder="1" applyAlignment="1">
      <alignment horizontal="center"/>
    </xf>
    <xf numFmtId="1" fontId="0" fillId="3" borderId="3" xfId="0" applyNumberFormat="1" applyFill="1" applyBorder="1" applyAlignment="1">
      <alignment horizontal="center" vertical="center"/>
    </xf>
    <xf numFmtId="0" fontId="0" fillId="3" borderId="107" xfId="0" applyFill="1" applyBorder="1" applyAlignment="1">
      <alignment horizontal="center" vertical="top"/>
    </xf>
    <xf numFmtId="0" fontId="0" fillId="3" borderId="83" xfId="0" applyFill="1" applyBorder="1" applyAlignment="1">
      <alignment horizontal="center" vertical="center"/>
    </xf>
    <xf numFmtId="165" fontId="0" fillId="3" borderId="84" xfId="0" applyNumberFormat="1" applyFill="1" applyBorder="1" applyAlignment="1">
      <alignment horizontal="center"/>
    </xf>
    <xf numFmtId="0" fontId="0" fillId="0" borderId="117" xfId="0" applyBorder="1" applyAlignment="1">
      <alignment horizontal="center" vertical="top"/>
    </xf>
    <xf numFmtId="0" fontId="23" fillId="0" borderId="105" xfId="0" applyFont="1" applyFill="1" applyBorder="1" applyAlignment="1">
      <alignment horizontal="center" vertical="center" wrapText="1"/>
    </xf>
    <xf numFmtId="3" fontId="0" fillId="0" borderId="3" xfId="131" applyNumberFormat="1" applyFont="1" applyBorder="1" applyAlignment="1">
      <alignment horizontal="center" vertical="center"/>
    </xf>
    <xf numFmtId="0" fontId="23" fillId="3" borderId="3" xfId="0" applyFont="1" applyFill="1" applyBorder="1" applyAlignment="1">
      <alignment horizontal="center" vertical="center" wrapText="1"/>
    </xf>
    <xf numFmtId="44" fontId="0" fillId="3" borderId="18" xfId="132" applyFont="1" applyFill="1" applyBorder="1" applyAlignment="1">
      <alignment horizontal="center" vertical="center"/>
    </xf>
    <xf numFmtId="2" fontId="0" fillId="0" borderId="102" xfId="0" applyNumberFormat="1" applyBorder="1" applyAlignment="1">
      <alignment horizontal="center" vertical="top"/>
    </xf>
    <xf numFmtId="0" fontId="23" fillId="0" borderId="85" xfId="0" applyFont="1" applyBorder="1" applyAlignment="1">
      <alignment horizontal="center" vertical="center" wrapText="1"/>
    </xf>
    <xf numFmtId="9" fontId="0" fillId="0" borderId="85" xfId="0" applyNumberFormat="1" applyBorder="1" applyAlignment="1">
      <alignment horizontal="center" vertical="center"/>
    </xf>
    <xf numFmtId="0" fontId="23" fillId="3" borderId="105" xfId="0" applyFont="1" applyFill="1" applyBorder="1" applyAlignment="1">
      <alignment horizontal="center" vertical="center" wrapText="1"/>
    </xf>
    <xf numFmtId="9" fontId="0" fillId="0" borderId="105" xfId="0" applyNumberFormat="1" applyBorder="1" applyAlignment="1">
      <alignment horizontal="center" vertical="center"/>
    </xf>
    <xf numFmtId="1" fontId="0" fillId="0" borderId="105" xfId="0" applyNumberFormat="1" applyBorder="1" applyAlignment="1">
      <alignment horizontal="center" vertical="center"/>
    </xf>
    <xf numFmtId="2" fontId="0" fillId="0" borderId="120" xfId="0" applyNumberFormat="1" applyBorder="1" applyAlignment="1">
      <alignment horizontal="center" vertical="top"/>
    </xf>
    <xf numFmtId="9" fontId="0" fillId="0" borderId="92" xfId="0" applyNumberFormat="1" applyBorder="1" applyAlignment="1">
      <alignment horizontal="center" vertical="center"/>
    </xf>
    <xf numFmtId="174" fontId="0" fillId="0" borderId="92" xfId="0" applyNumberFormat="1" applyBorder="1" applyAlignment="1">
      <alignment horizontal="center" vertical="center"/>
    </xf>
    <xf numFmtId="165" fontId="0" fillId="0" borderId="93" xfId="0" applyNumberFormat="1" applyBorder="1" applyAlignment="1">
      <alignment horizontal="center" vertical="center"/>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22" xfId="0" applyBorder="1" applyAlignment="1">
      <alignment horizontal="center" vertical="center"/>
    </xf>
    <xf numFmtId="165" fontId="10" fillId="0" borderId="55" xfId="0" applyNumberFormat="1" applyFont="1" applyBorder="1" applyAlignment="1">
      <alignment vertical="center"/>
    </xf>
    <xf numFmtId="168" fontId="0" fillId="0" borderId="0" xfId="0" applyNumberFormat="1"/>
    <xf numFmtId="44" fontId="0" fillId="0" borderId="0" xfId="132" applyFont="1"/>
    <xf numFmtId="0" fontId="0" fillId="0" borderId="0" xfId="0" applyAlignment="1">
      <alignment horizontal="center" vertical="center"/>
    </xf>
    <xf numFmtId="167" fontId="19" fillId="0" borderId="9" xfId="0" applyNumberFormat="1" applyFont="1" applyBorder="1" applyAlignment="1">
      <alignment horizontal="center" vertical="center" wrapText="1"/>
    </xf>
    <xf numFmtId="0" fontId="19" fillId="0" borderId="9" xfId="0" applyFont="1" applyBorder="1" applyAlignment="1">
      <alignment horizontal="left" vertical="center" wrapText="1"/>
    </xf>
    <xf numFmtId="0" fontId="19" fillId="3" borderId="9" xfId="0" applyFont="1" applyFill="1" applyBorder="1" applyAlignment="1">
      <alignment horizontal="left" vertical="center" wrapText="1"/>
    </xf>
    <xf numFmtId="0" fontId="19" fillId="0" borderId="9" xfId="0" applyFont="1" applyBorder="1" applyAlignment="1">
      <alignment horizontal="center" vertical="center" wrapText="1"/>
    </xf>
    <xf numFmtId="0" fontId="19" fillId="0" borderId="9" xfId="0" applyFont="1" applyBorder="1" applyAlignment="1">
      <alignment vertical="center" wrapText="1"/>
    </xf>
    <xf numFmtId="0" fontId="19" fillId="0" borderId="0" xfId="0" applyFont="1" applyBorder="1"/>
    <xf numFmtId="0" fontId="16" fillId="0" borderId="0" xfId="0" applyFont="1" applyAlignment="1">
      <alignment wrapText="1"/>
    </xf>
    <xf numFmtId="0" fontId="10" fillId="0" borderId="0" xfId="0" applyFont="1" applyAlignment="1">
      <alignment wrapText="1"/>
    </xf>
    <xf numFmtId="0" fontId="10" fillId="0" borderId="0" xfId="0" applyFont="1" applyAlignment="1">
      <alignment horizontal="center" wrapText="1"/>
    </xf>
    <xf numFmtId="0" fontId="10" fillId="0" borderId="0" xfId="0" applyFont="1" applyAlignment="1">
      <alignment horizontal="right" wrapText="1"/>
    </xf>
    <xf numFmtId="0" fontId="16" fillId="0" borderId="56" xfId="0" applyFont="1" applyBorder="1" applyAlignment="1">
      <alignment wrapText="1"/>
    </xf>
    <xf numFmtId="0" fontId="16" fillId="0" borderId="12" xfId="0" applyFont="1" applyBorder="1" applyAlignment="1">
      <alignment wrapText="1"/>
    </xf>
    <xf numFmtId="0" fontId="16" fillId="0" borderId="53" xfId="0" applyFont="1" applyBorder="1" applyAlignment="1">
      <alignment wrapText="1"/>
    </xf>
    <xf numFmtId="0" fontId="16" fillId="0" borderId="0" xfId="0" applyFont="1" applyBorder="1" applyAlignment="1">
      <alignment wrapText="1"/>
    </xf>
    <xf numFmtId="0" fontId="10" fillId="0" borderId="9" xfId="0" applyFont="1" applyBorder="1" applyAlignment="1">
      <alignment horizontal="center" vertical="center" wrapText="1"/>
    </xf>
    <xf numFmtId="164" fontId="16" fillId="0" borderId="9" xfId="1" applyNumberFormat="1" applyFont="1" applyBorder="1" applyAlignment="1">
      <alignment horizontal="center" wrapText="1"/>
    </xf>
    <xf numFmtId="9" fontId="10" fillId="0" borderId="9" xfId="0" applyNumberFormat="1" applyFont="1" applyBorder="1" applyAlignment="1">
      <alignment horizontal="center" vertical="center" wrapText="1"/>
    </xf>
    <xf numFmtId="164" fontId="16" fillId="0" borderId="9" xfId="0" applyNumberFormat="1" applyFont="1" applyBorder="1" applyAlignment="1">
      <alignment horizontal="center" vertical="center" wrapText="1"/>
    </xf>
    <xf numFmtId="0" fontId="19" fillId="3" borderId="9" xfId="0" applyFont="1" applyFill="1" applyBorder="1" applyAlignment="1">
      <alignment vertical="center" wrapText="1"/>
    </xf>
    <xf numFmtId="164" fontId="16" fillId="0" borderId="9" xfId="0" applyNumberFormat="1" applyFont="1" applyBorder="1" applyAlignment="1">
      <alignment horizontal="center" wrapText="1"/>
    </xf>
    <xf numFmtId="0" fontId="16" fillId="0" borderId="32"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43" xfId="0" applyFont="1" applyBorder="1" applyAlignment="1">
      <alignment horizontal="center" vertical="center" wrapText="1"/>
    </xf>
    <xf numFmtId="164" fontId="16" fillId="0" borderId="45" xfId="0" applyNumberFormat="1" applyFont="1" applyBorder="1" applyAlignment="1">
      <alignment vertical="center" wrapText="1"/>
    </xf>
    <xf numFmtId="0" fontId="10" fillId="2" borderId="43" xfId="2" applyFont="1" applyFill="1" applyBorder="1" applyAlignment="1">
      <alignment horizontal="center" vertical="center" wrapText="1"/>
    </xf>
    <xf numFmtId="0" fontId="10" fillId="4" borderId="43" xfId="2" applyFont="1" applyFill="1" applyBorder="1" applyAlignment="1">
      <alignment horizontal="center" vertical="center" wrapText="1"/>
    </xf>
    <xf numFmtId="0" fontId="12" fillId="0" borderId="9" xfId="0" applyFont="1" applyBorder="1" applyAlignment="1">
      <alignment horizontal="justify" vertical="center" wrapText="1"/>
    </xf>
    <xf numFmtId="0" fontId="12" fillId="0" borderId="43" xfId="0" applyFont="1" applyBorder="1" applyAlignment="1">
      <alignment horizontal="justify" vertical="center" wrapText="1"/>
    </xf>
    <xf numFmtId="0" fontId="11" fillId="0" borderId="0" xfId="0" applyFont="1" applyAlignment="1">
      <alignment horizontal="center"/>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0" fillId="0" borderId="0" xfId="0" applyBorder="1" applyAlignment="1">
      <alignment horizontal="center" vertical="center" wrapText="1"/>
    </xf>
    <xf numFmtId="0" fontId="12" fillId="0" borderId="0" xfId="0" applyFont="1" applyBorder="1" applyAlignment="1">
      <alignment horizontal="center" vertical="center" wrapText="1"/>
    </xf>
    <xf numFmtId="0" fontId="0" fillId="0" borderId="10" xfId="0" applyBorder="1" applyAlignment="1">
      <alignment horizontal="justify" vertical="top" wrapText="1"/>
    </xf>
    <xf numFmtId="0" fontId="8" fillId="34" borderId="0" xfId="0" applyFont="1" applyFill="1"/>
    <xf numFmtId="0" fontId="12" fillId="0" borderId="15" xfId="0" applyFont="1" applyBorder="1" applyAlignment="1">
      <alignment horizontal="justify" vertical="center" wrapText="1"/>
    </xf>
    <xf numFmtId="0" fontId="12" fillId="0" borderId="38" xfId="0" applyFont="1" applyBorder="1" applyAlignment="1">
      <alignment horizontal="left" vertical="center" wrapText="1"/>
    </xf>
    <xf numFmtId="0" fontId="12" fillId="0" borderId="10" xfId="0" applyFont="1" applyBorder="1" applyAlignment="1">
      <alignment horizontal="left" vertical="center" wrapText="1"/>
    </xf>
    <xf numFmtId="0" fontId="0" fillId="0" borderId="43" xfId="0" applyBorder="1" applyAlignment="1">
      <alignment vertical="center"/>
    </xf>
    <xf numFmtId="0" fontId="12" fillId="0" borderId="39" xfId="0" applyFont="1" applyBorder="1" applyAlignment="1">
      <alignment horizontal="left" vertical="center" wrapText="1"/>
    </xf>
    <xf numFmtId="0" fontId="0" fillId="0" borderId="9" xfId="0" applyBorder="1" applyAlignment="1">
      <alignment vertical="center"/>
    </xf>
    <xf numFmtId="0" fontId="0" fillId="0" borderId="11" xfId="0" applyBorder="1" applyAlignment="1">
      <alignment vertical="center"/>
    </xf>
    <xf numFmtId="0" fontId="0" fillId="0" borderId="15" xfId="0" applyBorder="1" applyAlignment="1">
      <alignment vertical="center"/>
    </xf>
    <xf numFmtId="167" fontId="12" fillId="0" borderId="0" xfId="0" applyNumberFormat="1" applyFont="1" applyBorder="1" applyAlignment="1">
      <alignment horizontal="center" vertical="center" wrapText="1"/>
    </xf>
    <xf numFmtId="0" fontId="0" fillId="0" borderId="0" xfId="0" applyFill="1" applyBorder="1" applyAlignment="1">
      <alignment horizontal="center" vertical="center" wrapText="1"/>
    </xf>
    <xf numFmtId="0" fontId="12" fillId="0" borderId="0" xfId="0" applyFont="1" applyBorder="1" applyAlignment="1">
      <alignment horizontal="left" vertical="center" wrapText="1"/>
    </xf>
    <xf numFmtId="9" fontId="0" fillId="0" borderId="9" xfId="0" applyNumberFormat="1" applyFill="1" applyBorder="1" applyAlignment="1">
      <alignment horizontal="center" vertical="center" wrapText="1"/>
    </xf>
    <xf numFmtId="9" fontId="0" fillId="0" borderId="9" xfId="0" applyNumberFormat="1" applyBorder="1" applyAlignment="1">
      <alignment horizontal="center" vertical="center"/>
    </xf>
    <xf numFmtId="186" fontId="0" fillId="0" borderId="9" xfId="23" applyNumberFormat="1" applyFont="1" applyBorder="1" applyAlignment="1">
      <alignment horizontal="center"/>
    </xf>
    <xf numFmtId="0" fontId="0" fillId="0" borderId="9" xfId="0" applyFill="1" applyBorder="1" applyAlignment="1">
      <alignment horizontal="center" vertical="top" wrapText="1"/>
    </xf>
    <xf numFmtId="187" fontId="0" fillId="0" borderId="9" xfId="0" applyNumberFormat="1" applyBorder="1" applyAlignment="1">
      <alignment horizontal="center"/>
    </xf>
    <xf numFmtId="0" fontId="12" fillId="0" borderId="19" xfId="0" applyFont="1" applyBorder="1" applyAlignment="1">
      <alignment horizontal="center" vertical="center"/>
    </xf>
    <xf numFmtId="0" fontId="12" fillId="0" borderId="17" xfId="0" applyFont="1" applyBorder="1" applyAlignment="1">
      <alignment horizontal="center" vertical="center"/>
    </xf>
    <xf numFmtId="0" fontId="12" fillId="0" borderId="41" xfId="0" applyFont="1" applyBorder="1" applyAlignment="1">
      <alignment horizontal="center" vertical="center"/>
    </xf>
    <xf numFmtId="0" fontId="12" fillId="0" borderId="24" xfId="0" applyFont="1" applyBorder="1" applyAlignment="1">
      <alignment horizontal="center" vertical="center"/>
    </xf>
    <xf numFmtId="0" fontId="12" fillId="0" borderId="54" xfId="0" applyFont="1" applyBorder="1" applyAlignment="1">
      <alignment horizontal="center" vertical="center"/>
    </xf>
    <xf numFmtId="0" fontId="12" fillId="0" borderId="9" xfId="0" applyFont="1" applyBorder="1" applyAlignment="1">
      <alignment horizontal="center" vertical="center" wrapText="1"/>
    </xf>
    <xf numFmtId="0" fontId="10" fillId="2" borderId="43"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1" fillId="0" borderId="0" xfId="0" applyFont="1" applyAlignment="1">
      <alignment horizontal="center"/>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9" fillId="2" borderId="28" xfId="0" applyFont="1" applyFill="1" applyBorder="1" applyAlignment="1">
      <alignment horizontal="center" vertical="center" wrapText="1"/>
    </xf>
    <xf numFmtId="0" fontId="23" fillId="0" borderId="11" xfId="0" applyFont="1" applyBorder="1" applyAlignment="1">
      <alignment horizontal="center" vertical="center" wrapText="1"/>
    </xf>
    <xf numFmtId="0" fontId="23" fillId="0" borderId="22" xfId="0" applyFont="1" applyBorder="1" applyAlignment="1">
      <alignment horizontal="center" vertical="center" wrapText="1"/>
    </xf>
    <xf numFmtId="0" fontId="12" fillId="0" borderId="3" xfId="0" applyFont="1" applyBorder="1" applyAlignment="1">
      <alignment horizontal="center" vertical="top" wrapText="1"/>
    </xf>
    <xf numFmtId="0" fontId="12" fillId="0" borderId="1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0" fillId="0" borderId="0" xfId="0" applyFont="1" applyAlignment="1">
      <alignment horizontal="center"/>
    </xf>
    <xf numFmtId="0" fontId="12" fillId="0" borderId="9" xfId="0" applyFont="1" applyBorder="1" applyAlignment="1">
      <alignment horizontal="center" vertical="center"/>
    </xf>
    <xf numFmtId="0" fontId="25" fillId="3" borderId="9"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2" borderId="43"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1" fillId="0" borderId="0" xfId="0" applyFont="1" applyAlignment="1">
      <alignment horizontal="center"/>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6" fillId="0" borderId="9" xfId="0" applyFont="1" applyBorder="1" applyAlignment="1">
      <alignment horizontal="center" vertical="center" wrapText="1"/>
    </xf>
    <xf numFmtId="164" fontId="12" fillId="0" borderId="30" xfId="1" applyNumberFormat="1" applyFont="1" applyBorder="1" applyAlignment="1">
      <alignment horizontal="center" vertical="center"/>
    </xf>
    <xf numFmtId="164" fontId="9" fillId="0" borderId="80" xfId="0" applyNumberFormat="1" applyFont="1" applyBorder="1" applyAlignment="1">
      <alignment vertical="center"/>
    </xf>
    <xf numFmtId="0" fontId="16" fillId="3" borderId="11" xfId="0" applyFont="1" applyFill="1" applyBorder="1" applyAlignment="1">
      <alignment horizontal="left" vertical="center" wrapText="1"/>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top" wrapText="1"/>
    </xf>
    <xf numFmtId="0" fontId="16" fillId="3" borderId="9" xfId="0" applyFont="1" applyFill="1" applyBorder="1" applyAlignment="1">
      <alignment horizontal="left" vertical="top" wrapText="1"/>
    </xf>
    <xf numFmtId="0" fontId="16" fillId="0" borderId="11" xfId="0" applyFont="1" applyFill="1" applyBorder="1" applyAlignment="1">
      <alignment horizontal="center" vertical="center" wrapText="1"/>
    </xf>
    <xf numFmtId="167" fontId="16" fillId="3" borderId="4" xfId="0" applyNumberFormat="1" applyFont="1" applyFill="1" applyBorder="1" applyAlignment="1">
      <alignment horizontal="center" vertical="top" wrapText="1"/>
    </xf>
    <xf numFmtId="0" fontId="16" fillId="3" borderId="11" xfId="0" applyFont="1" applyFill="1" applyBorder="1" applyAlignment="1">
      <alignment horizontal="justify" vertical="top" wrapText="1"/>
    </xf>
    <xf numFmtId="0" fontId="16" fillId="3" borderId="4" xfId="0" applyFont="1" applyFill="1" applyBorder="1" applyAlignment="1">
      <alignment horizontal="justify" vertical="top" wrapText="1"/>
    </xf>
    <xf numFmtId="0" fontId="16" fillId="3" borderId="11"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4" xfId="0" applyFont="1" applyFill="1" applyBorder="1" applyAlignment="1">
      <alignment horizontal="left" vertical="top" wrapText="1"/>
    </xf>
    <xf numFmtId="0" fontId="16" fillId="3" borderId="11" xfId="0" applyFont="1" applyFill="1" applyBorder="1" applyAlignment="1">
      <alignment horizontal="center" vertical="top" wrapText="1"/>
    </xf>
    <xf numFmtId="0" fontId="16" fillId="3" borderId="3" xfId="0" applyFont="1" applyFill="1" applyBorder="1" applyAlignment="1">
      <alignment horizontal="center" vertical="top" wrapText="1"/>
    </xf>
    <xf numFmtId="167" fontId="16" fillId="0" borderId="11" xfId="0" applyNumberFormat="1" applyFont="1" applyFill="1" applyBorder="1" applyAlignment="1">
      <alignment horizontal="center" vertical="top" wrapText="1"/>
    </xf>
    <xf numFmtId="0" fontId="16" fillId="0" borderId="11" xfId="0" applyFont="1" applyFill="1" applyBorder="1" applyAlignment="1">
      <alignment horizontal="left" vertical="top" wrapText="1"/>
    </xf>
    <xf numFmtId="0" fontId="10" fillId="2" borderId="11" xfId="2" applyFont="1" applyFill="1" applyBorder="1" applyAlignment="1">
      <alignment horizontal="center" vertical="center" wrapText="1"/>
    </xf>
    <xf numFmtId="0" fontId="10" fillId="4" borderId="11" xfId="2" applyFont="1" applyFill="1" applyBorder="1" applyAlignment="1">
      <alignment horizontal="center" vertical="center" wrapText="1"/>
    </xf>
    <xf numFmtId="0" fontId="16" fillId="3" borderId="4" xfId="0" applyFont="1" applyFill="1" applyBorder="1" applyAlignment="1">
      <alignment horizontal="center" vertical="top" wrapText="1"/>
    </xf>
    <xf numFmtId="0" fontId="10" fillId="3" borderId="9" xfId="0" applyFont="1" applyFill="1" applyBorder="1" applyAlignment="1">
      <alignment horizontal="center" vertical="center" wrapText="1"/>
    </xf>
    <xf numFmtId="167" fontId="16" fillId="3" borderId="5" xfId="0" applyNumberFormat="1" applyFont="1" applyFill="1" applyBorder="1" applyAlignment="1">
      <alignment horizontal="center" vertical="top" wrapText="1"/>
    </xf>
    <xf numFmtId="167" fontId="16" fillId="3" borderId="6" xfId="0" applyNumberFormat="1" applyFont="1" applyFill="1" applyBorder="1" applyAlignment="1">
      <alignment horizontal="center" vertical="top" wrapText="1"/>
    </xf>
    <xf numFmtId="167" fontId="16" fillId="3" borderId="8" xfId="0" applyNumberFormat="1" applyFont="1" applyFill="1" applyBorder="1" applyAlignment="1">
      <alignment horizontal="center" vertical="top" wrapText="1"/>
    </xf>
    <xf numFmtId="0" fontId="16" fillId="3" borderId="62" xfId="0" applyFont="1" applyFill="1" applyBorder="1" applyAlignment="1">
      <alignment horizontal="left" vertical="top" wrapText="1"/>
    </xf>
    <xf numFmtId="2" fontId="0" fillId="0" borderId="0" xfId="0" applyNumberFormat="1" applyBorder="1"/>
    <xf numFmtId="0" fontId="16" fillId="0" borderId="11" xfId="0" applyFont="1" applyFill="1" applyBorder="1" applyAlignment="1">
      <alignment horizontal="center" vertical="top" wrapText="1"/>
    </xf>
    <xf numFmtId="0" fontId="16" fillId="0" borderId="15" xfId="0" applyFont="1" applyFill="1" applyBorder="1" applyAlignment="1">
      <alignment horizontal="justify" vertical="top" wrapText="1"/>
    </xf>
    <xf numFmtId="0" fontId="10" fillId="0" borderId="0" xfId="2" applyFont="1" applyFill="1" applyAlignment="1">
      <alignment horizontal="center" vertical="center"/>
    </xf>
    <xf numFmtId="0" fontId="16" fillId="0" borderId="0" xfId="2" applyFont="1" applyFill="1" applyAlignment="1">
      <alignment horizontal="center" vertical="center"/>
    </xf>
    <xf numFmtId="0" fontId="16" fillId="0" borderId="11" xfId="0" applyFont="1" applyFill="1" applyBorder="1" applyAlignment="1">
      <alignment horizontal="left" vertical="center" wrapText="1"/>
    </xf>
    <xf numFmtId="3" fontId="12" fillId="0" borderId="0" xfId="0" applyNumberFormat="1" applyFont="1" applyFill="1"/>
    <xf numFmtId="0" fontId="16" fillId="0" borderId="43" xfId="0" applyFont="1" applyFill="1" applyBorder="1" applyAlignment="1">
      <alignment horizontal="justify" vertical="center" wrapText="1"/>
    </xf>
    <xf numFmtId="0" fontId="16" fillId="0" borderId="43" xfId="0" applyFont="1" applyFill="1" applyBorder="1" applyAlignment="1">
      <alignment horizontal="center" vertical="center" wrapText="1"/>
    </xf>
    <xf numFmtId="0" fontId="0" fillId="0" borderId="41" xfId="0" applyBorder="1" applyAlignment="1">
      <alignment horizontal="center" vertical="center"/>
    </xf>
    <xf numFmtId="0" fontId="11" fillId="0" borderId="0" xfId="0" applyFont="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75" fillId="0" borderId="4" xfId="0" applyFont="1" applyBorder="1" applyAlignment="1">
      <alignment horizontal="justify" vertical="top" wrapText="1"/>
    </xf>
    <xf numFmtId="0" fontId="75" fillId="0" borderId="11" xfId="0" applyFont="1" applyFill="1" applyBorder="1" applyAlignment="1">
      <alignment horizontal="justify" vertical="top" wrapText="1"/>
    </xf>
    <xf numFmtId="0" fontId="75" fillId="0" borderId="3" xfId="0" applyFont="1" applyFill="1" applyBorder="1" applyAlignment="1">
      <alignment horizontal="justify" vertical="top" wrapText="1"/>
    </xf>
    <xf numFmtId="0" fontId="75" fillId="0" borderId="20" xfId="0" applyFont="1" applyFill="1" applyBorder="1" applyAlignment="1">
      <alignment horizontal="justify" vertical="top" wrapText="1"/>
    </xf>
    <xf numFmtId="0" fontId="75" fillId="0" borderId="9" xfId="0" applyFont="1" applyBorder="1" applyAlignment="1">
      <alignment horizontal="center" vertical="top" wrapText="1"/>
    </xf>
    <xf numFmtId="0" fontId="75" fillId="0" borderId="11" xfId="0" applyFont="1" applyFill="1" applyBorder="1" applyAlignment="1">
      <alignment horizontal="center" vertical="top" wrapText="1"/>
    </xf>
    <xf numFmtId="0" fontId="75" fillId="0" borderId="3" xfId="0" applyFont="1" applyFill="1" applyBorder="1" applyAlignment="1">
      <alignment horizontal="center" vertical="top" wrapText="1"/>
    </xf>
    <xf numFmtId="0" fontId="75" fillId="0" borderId="20" xfId="0" applyFont="1" applyBorder="1" applyAlignment="1">
      <alignment horizontal="justify" vertical="top" wrapText="1"/>
    </xf>
    <xf numFmtId="0" fontId="75" fillId="0" borderId="18" xfId="0" applyFont="1" applyBorder="1" applyAlignment="1">
      <alignment horizontal="justify" vertical="top" wrapText="1"/>
    </xf>
    <xf numFmtId="0" fontId="75" fillId="0" borderId="8" xfId="0" applyFont="1" applyBorder="1" applyAlignment="1">
      <alignment horizontal="justify" vertical="top" wrapText="1"/>
    </xf>
    <xf numFmtId="0" fontId="75" fillId="0" borderId="5" xfId="0" applyFont="1" applyBorder="1" applyAlignment="1">
      <alignment horizontal="justify" vertical="top" wrapText="1"/>
    </xf>
    <xf numFmtId="0" fontId="75" fillId="0" borderId="11" xfId="0" applyFont="1" applyBorder="1" applyAlignment="1">
      <alignment horizontal="center" vertical="top" wrapText="1"/>
    </xf>
    <xf numFmtId="0" fontId="75" fillId="0" borderId="3" xfId="0" applyFont="1" applyBorder="1" applyAlignment="1">
      <alignment horizontal="center" vertical="top" wrapText="1"/>
    </xf>
    <xf numFmtId="0" fontId="75" fillId="0" borderId="4" xfId="0" applyFont="1" applyBorder="1" applyAlignment="1">
      <alignment horizontal="center" vertical="top" wrapText="1"/>
    </xf>
    <xf numFmtId="0" fontId="75" fillId="0" borderId="6" xfId="0" applyFont="1" applyBorder="1" applyAlignment="1">
      <alignment horizontal="justify" vertical="top" wrapText="1"/>
    </xf>
    <xf numFmtId="0" fontId="75" fillId="0" borderId="5" xfId="0" applyFont="1" applyFill="1" applyBorder="1" applyAlignment="1">
      <alignment horizontal="justify" vertical="top" wrapText="1"/>
    </xf>
    <xf numFmtId="0" fontId="9" fillId="2" borderId="59" xfId="0" applyFont="1" applyFill="1" applyBorder="1" applyAlignment="1">
      <alignment horizontal="center" vertical="center" wrapText="1"/>
    </xf>
    <xf numFmtId="0" fontId="75" fillId="0" borderId="3" xfId="0" applyFont="1" applyBorder="1" applyAlignment="1">
      <alignment horizontal="justify" vertical="top" wrapText="1"/>
    </xf>
    <xf numFmtId="0" fontId="75" fillId="0" borderId="19" xfId="0" applyFont="1" applyBorder="1" applyAlignment="1">
      <alignment horizontal="center" vertical="top"/>
    </xf>
    <xf numFmtId="0" fontId="75" fillId="0" borderId="17" xfId="0" applyFont="1" applyBorder="1" applyAlignment="1">
      <alignment horizontal="center" vertical="top"/>
    </xf>
    <xf numFmtId="0" fontId="75" fillId="0" borderId="4" xfId="0" applyFont="1" applyBorder="1" applyAlignment="1">
      <alignment horizontal="left" vertical="top" wrapText="1"/>
    </xf>
    <xf numFmtId="0" fontId="75" fillId="0" borderId="8" xfId="0" applyFont="1" applyBorder="1" applyAlignment="1">
      <alignment horizontal="center" vertical="top" wrapText="1"/>
    </xf>
    <xf numFmtId="0" fontId="75" fillId="0" borderId="5" xfId="0" applyFont="1" applyBorder="1" applyAlignment="1">
      <alignment horizontal="center" vertical="top" wrapText="1"/>
    </xf>
    <xf numFmtId="174" fontId="23" fillId="0" borderId="3" xfId="0" applyNumberFormat="1" applyFont="1" applyBorder="1" applyAlignment="1">
      <alignment horizontal="center" vertical="top"/>
    </xf>
    <xf numFmtId="0" fontId="75" fillId="0" borderId="6" xfId="0" applyFont="1" applyBorder="1" applyAlignment="1">
      <alignment horizontal="center" vertical="top" wrapText="1"/>
    </xf>
    <xf numFmtId="0" fontId="75" fillId="0" borderId="3" xfId="2" applyFont="1" applyBorder="1" applyAlignment="1">
      <alignment horizontal="justify" vertical="top" wrapText="1"/>
    </xf>
    <xf numFmtId="0" fontId="75" fillId="0" borderId="4" xfId="2" applyFont="1" applyBorder="1" applyAlignment="1">
      <alignment horizontal="justify" vertical="top"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12" fillId="0" borderId="3" xfId="0" applyFont="1" applyBorder="1" applyAlignment="1">
      <alignment horizontal="justify" vertical="top" wrapText="1"/>
    </xf>
    <xf numFmtId="0" fontId="12" fillId="0" borderId="3" xfId="0" applyFont="1" applyFill="1" applyBorder="1" applyAlignment="1">
      <alignment horizontal="justify" vertical="top" wrapText="1"/>
    </xf>
    <xf numFmtId="0" fontId="12" fillId="0" borderId="25" xfId="0" applyFont="1" applyBorder="1" applyAlignment="1">
      <alignment horizontal="justify" vertical="top" wrapText="1"/>
    </xf>
    <xf numFmtId="0" fontId="10" fillId="0" borderId="29" xfId="2" applyFont="1" applyBorder="1" applyAlignment="1">
      <alignment horizontal="center" vertical="center"/>
    </xf>
    <xf numFmtId="0" fontId="10" fillId="2" borderId="43" xfId="2" applyFont="1" applyFill="1" applyBorder="1" applyAlignment="1">
      <alignment horizontal="center" vertical="center" wrapText="1"/>
    </xf>
    <xf numFmtId="0" fontId="10" fillId="4" borderId="43" xfId="2"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1" fillId="0" borderId="0" xfId="0" applyFont="1" applyAlignment="1">
      <alignment horizontal="center"/>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6" fillId="0" borderId="7" xfId="0" applyFont="1" applyBorder="1" applyAlignment="1">
      <alignment horizontal="center" vertical="center" wrapText="1"/>
    </xf>
    <xf numFmtId="0" fontId="16" fillId="0" borderId="3"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3" xfId="0" applyFont="1" applyBorder="1" applyAlignment="1">
      <alignment horizontal="center" vertical="top" wrapText="1"/>
    </xf>
    <xf numFmtId="0" fontId="12" fillId="0" borderId="10" xfId="0" applyFont="1" applyBorder="1" applyAlignment="1">
      <alignment horizontal="justify" vertical="top" wrapText="1"/>
    </xf>
    <xf numFmtId="0" fontId="87" fillId="0" borderId="0" xfId="0" applyFont="1" applyAlignment="1">
      <alignment horizontal="justify" vertical="center" wrapText="1"/>
    </xf>
    <xf numFmtId="0" fontId="12" fillId="0" borderId="9" xfId="0" applyFont="1" applyFill="1" applyBorder="1" applyAlignment="1">
      <alignment horizontal="justify" vertical="center" wrapText="1"/>
    </xf>
    <xf numFmtId="0" fontId="12" fillId="0" borderId="5"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12" fillId="0" borderId="9" xfId="0" applyFont="1" applyFill="1" applyBorder="1" applyAlignment="1">
      <alignment horizontal="justify" vertical="center"/>
    </xf>
    <xf numFmtId="0" fontId="12" fillId="0" borderId="5" xfId="0" applyFont="1" applyFill="1" applyBorder="1" applyAlignment="1">
      <alignment horizontal="justify" vertical="center"/>
    </xf>
    <xf numFmtId="167" fontId="75" fillId="0" borderId="11" xfId="0" applyNumberFormat="1" applyFont="1" applyBorder="1" applyAlignment="1">
      <alignment horizontal="center" vertical="top" wrapText="1"/>
    </xf>
    <xf numFmtId="0" fontId="75" fillId="0" borderId="3" xfId="0" applyFont="1" applyFill="1" applyBorder="1" applyAlignment="1">
      <alignment vertical="top" wrapText="1"/>
    </xf>
    <xf numFmtId="0" fontId="0" fillId="0" borderId="63" xfId="0" applyBorder="1"/>
    <xf numFmtId="0" fontId="75" fillId="0" borderId="4" xfId="0" applyFont="1" applyFill="1" applyBorder="1" applyAlignment="1">
      <alignment vertical="top" wrapText="1"/>
    </xf>
    <xf numFmtId="0" fontId="75" fillId="0" borderId="4" xfId="0" applyFont="1" applyFill="1" applyBorder="1" applyAlignment="1">
      <alignment horizontal="left" vertical="top" wrapText="1"/>
    </xf>
    <xf numFmtId="0" fontId="75" fillId="0" borderId="63" xfId="0" applyFont="1" applyBorder="1" applyAlignment="1">
      <alignment horizontal="center" vertical="top" wrapText="1"/>
    </xf>
    <xf numFmtId="0" fontId="0" fillId="0" borderId="12" xfId="0" applyBorder="1"/>
    <xf numFmtId="2" fontId="75" fillId="0" borderId="3" xfId="0" applyNumberFormat="1" applyFont="1" applyBorder="1" applyAlignment="1">
      <alignment horizontal="center" vertical="top" wrapText="1"/>
    </xf>
    <xf numFmtId="9" fontId="73" fillId="0" borderId="9" xfId="0" applyNumberFormat="1" applyFont="1" applyBorder="1"/>
    <xf numFmtId="9" fontId="26" fillId="0" borderId="3" xfId="0" applyNumberFormat="1" applyFont="1" applyBorder="1" applyAlignment="1">
      <alignment horizontal="center" vertical="center"/>
    </xf>
    <xf numFmtId="0" fontId="0" fillId="0" borderId="0" xfId="0" applyNumberFormat="1" applyBorder="1"/>
    <xf numFmtId="0" fontId="75" fillId="0" borderId="81" xfId="0" applyFont="1" applyBorder="1" applyAlignment="1">
      <alignment horizontal="center" vertical="center"/>
    </xf>
    <xf numFmtId="9" fontId="26" fillId="0" borderId="9" xfId="0" applyNumberFormat="1" applyFont="1" applyBorder="1" applyAlignment="1">
      <alignment horizontal="center" vertical="center"/>
    </xf>
    <xf numFmtId="164" fontId="23" fillId="0" borderId="44" xfId="0" applyNumberFormat="1" applyFont="1" applyBorder="1" applyAlignment="1">
      <alignment horizontal="center"/>
    </xf>
    <xf numFmtId="9" fontId="73" fillId="0" borderId="11" xfId="0" applyNumberFormat="1" applyFont="1" applyBorder="1"/>
    <xf numFmtId="9" fontId="73" fillId="0" borderId="62" xfId="0" applyNumberFormat="1" applyFont="1" applyBorder="1"/>
    <xf numFmtId="9" fontId="26" fillId="0" borderId="5" xfId="0" applyNumberFormat="1" applyFont="1" applyBorder="1" applyAlignment="1">
      <alignment horizontal="center"/>
    </xf>
    <xf numFmtId="9" fontId="73" fillId="0" borderId="63" xfId="0" applyNumberFormat="1" applyFont="1" applyBorder="1"/>
    <xf numFmtId="9" fontId="73" fillId="0" borderId="4" xfId="0" applyNumberFormat="1" applyFont="1" applyBorder="1"/>
    <xf numFmtId="0" fontId="23" fillId="0" borderId="6" xfId="0" applyFont="1" applyBorder="1" applyAlignment="1">
      <alignment horizontal="center" vertical="center"/>
    </xf>
    <xf numFmtId="0" fontId="75" fillId="0" borderId="63" xfId="0" applyFont="1" applyBorder="1" applyAlignment="1">
      <alignment horizontal="justify" vertical="center" wrapText="1"/>
    </xf>
    <xf numFmtId="0" fontId="75" fillId="0" borderId="123" xfId="0" applyFont="1" applyBorder="1" applyAlignment="1">
      <alignment horizontal="center" vertical="center"/>
    </xf>
    <xf numFmtId="0" fontId="75" fillId="0" borderId="13" xfId="0" applyFont="1" applyBorder="1" applyAlignment="1">
      <alignment horizontal="justify" vertical="center" wrapText="1"/>
    </xf>
    <xf numFmtId="9" fontId="73" fillId="0" borderId="8" xfId="0" applyNumberFormat="1" applyFont="1" applyBorder="1"/>
    <xf numFmtId="9" fontId="26" fillId="0" borderId="8" xfId="0" applyNumberFormat="1" applyFont="1" applyBorder="1" applyAlignment="1">
      <alignment horizontal="center" vertical="center"/>
    </xf>
    <xf numFmtId="164" fontId="23" fillId="0" borderId="20" xfId="0" applyNumberFormat="1" applyFont="1" applyBorder="1" applyAlignment="1">
      <alignment horizontal="center"/>
    </xf>
    <xf numFmtId="0" fontId="75" fillId="0" borderId="12" xfId="0" applyFont="1" applyBorder="1" applyAlignment="1">
      <alignment horizontal="justify" vertical="center" wrapText="1"/>
    </xf>
    <xf numFmtId="9" fontId="73" fillId="0" borderId="6" xfId="0" applyNumberFormat="1" applyFont="1" applyBorder="1"/>
    <xf numFmtId="0" fontId="12" fillId="0" borderId="3" xfId="0" applyFont="1" applyBorder="1" applyAlignment="1">
      <alignment horizontal="justify" vertical="top" wrapText="1"/>
    </xf>
    <xf numFmtId="0" fontId="10" fillId="2" borderId="43" xfId="2" applyFont="1" applyFill="1" applyBorder="1" applyAlignment="1">
      <alignment horizontal="center" vertical="center" wrapText="1"/>
    </xf>
    <xf numFmtId="0" fontId="10" fillId="4" borderId="43" xfId="2" applyFont="1" applyFill="1" applyBorder="1" applyAlignment="1">
      <alignment horizontal="center" vertical="center" wrapText="1"/>
    </xf>
    <xf numFmtId="167" fontId="12" fillId="0" borderId="3" xfId="0" applyNumberFormat="1" applyFont="1" applyBorder="1" applyAlignment="1">
      <alignment horizontal="center" vertical="center" wrapText="1"/>
    </xf>
    <xf numFmtId="0" fontId="10" fillId="2" borderId="15" xfId="0" applyFont="1" applyFill="1" applyBorder="1" applyAlignment="1">
      <alignment horizontal="center" vertical="center" wrapText="1"/>
    </xf>
    <xf numFmtId="0" fontId="11" fillId="0" borderId="0" xfId="0" applyFont="1" applyAlignment="1">
      <alignment horizontal="center"/>
    </xf>
    <xf numFmtId="0" fontId="10" fillId="2" borderId="24" xfId="0" applyFont="1" applyFill="1" applyBorder="1" applyAlignment="1">
      <alignment horizontal="center" vertical="center"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1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6" fillId="0" borderId="22" xfId="0" applyFont="1" applyBorder="1" applyAlignment="1">
      <alignment horizontal="center" vertical="top" wrapText="1"/>
    </xf>
    <xf numFmtId="0" fontId="10" fillId="2" borderId="43" xfId="2" applyFont="1" applyFill="1" applyBorder="1" applyAlignment="1">
      <alignment horizontal="center" vertical="center" wrapText="1"/>
    </xf>
    <xf numFmtId="0" fontId="10" fillId="4" borderId="43" xfId="2" applyFont="1" applyFill="1" applyBorder="1" applyAlignment="1">
      <alignment horizontal="center" vertical="center" wrapText="1"/>
    </xf>
    <xf numFmtId="0" fontId="12" fillId="0" borderId="8"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3" xfId="0" applyFont="1" applyBorder="1" applyAlignment="1">
      <alignment horizontal="left" vertical="top" wrapText="1"/>
    </xf>
    <xf numFmtId="0" fontId="12" fillId="0" borderId="11" xfId="0" applyFont="1" applyBorder="1" applyAlignment="1">
      <alignment horizontal="center" vertical="top" wrapText="1"/>
    </xf>
    <xf numFmtId="167" fontId="12" fillId="0" borderId="3" xfId="0" applyNumberFormat="1" applyFont="1" applyBorder="1" applyAlignment="1">
      <alignment vertical="center" wrapText="1"/>
    </xf>
    <xf numFmtId="167" fontId="12" fillId="0" borderId="11" xfId="0" applyNumberFormat="1" applyFont="1" applyBorder="1" applyAlignment="1">
      <alignment vertical="center" wrapText="1"/>
    </xf>
    <xf numFmtId="164" fontId="16" fillId="0" borderId="44" xfId="2" applyNumberFormat="1" applyFont="1" applyBorder="1" applyAlignment="1">
      <alignment horizontal="center"/>
    </xf>
    <xf numFmtId="0" fontId="12" fillId="3" borderId="4"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0" fillId="2" borderId="43" xfId="2" applyFont="1" applyFill="1" applyBorder="1" applyAlignment="1">
      <alignment horizontal="center" vertical="center" wrapText="1"/>
    </xf>
    <xf numFmtId="0" fontId="10" fillId="4" borderId="43" xfId="2"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2" fillId="0" borderId="41" xfId="0" applyFont="1" applyBorder="1" applyAlignment="1">
      <alignment horizontal="center" vertical="center"/>
    </xf>
    <xf numFmtId="0" fontId="12" fillId="0" borderId="9" xfId="0" applyFont="1" applyBorder="1" applyAlignment="1">
      <alignment horizontal="center" vertical="center" wrapText="1"/>
    </xf>
    <xf numFmtId="0" fontId="12" fillId="0" borderId="9" xfId="0" applyFont="1" applyBorder="1" applyAlignment="1">
      <alignment horizontal="justify"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1" fillId="0" borderId="0" xfId="0" applyFont="1" applyAlignment="1">
      <alignment horizontal="center"/>
    </xf>
    <xf numFmtId="0" fontId="12" fillId="0" borderId="46" xfId="0" applyFont="1" applyBorder="1" applyAlignment="1">
      <alignment horizontal="center" vertical="center"/>
    </xf>
    <xf numFmtId="0" fontId="0" fillId="0" borderId="9" xfId="0" applyBorder="1" applyAlignment="1">
      <alignment horizontal="justify" vertical="top" wrapText="1"/>
    </xf>
    <xf numFmtId="0" fontId="0" fillId="0" borderId="9" xfId="0" applyBorder="1" applyAlignment="1">
      <alignment horizontal="center" vertical="center" wrapText="1"/>
    </xf>
    <xf numFmtId="0" fontId="89" fillId="0" borderId="0" xfId="0" applyFont="1"/>
    <xf numFmtId="0" fontId="90" fillId="0" borderId="0" xfId="0" applyFont="1" applyAlignment="1">
      <alignment horizontal="center"/>
    </xf>
    <xf numFmtId="0" fontId="89" fillId="0" borderId="0" xfId="0" applyFont="1" applyBorder="1"/>
    <xf numFmtId="0" fontId="16" fillId="0" borderId="9" xfId="2" applyFont="1" applyBorder="1" applyAlignment="1">
      <alignment vertical="center"/>
    </xf>
    <xf numFmtId="0" fontId="10" fillId="2" borderId="59" xfId="0" applyFont="1" applyFill="1" applyBorder="1" applyAlignment="1">
      <alignment vertical="center" wrapText="1"/>
    </xf>
    <xf numFmtId="0" fontId="91" fillId="0" borderId="124" xfId="0" applyFont="1" applyFill="1" applyBorder="1" applyAlignment="1">
      <alignment horizontal="justify" vertical="center" wrapText="1"/>
    </xf>
    <xf numFmtId="0" fontId="92" fillId="0" borderId="125" xfId="0" applyFont="1" applyFill="1" applyBorder="1" applyAlignment="1">
      <alignment vertical="center" wrapText="1"/>
    </xf>
    <xf numFmtId="0" fontId="92" fillId="0" borderId="1" xfId="0" applyFont="1" applyFill="1" applyBorder="1" applyAlignment="1">
      <alignment vertical="center" wrapText="1"/>
    </xf>
    <xf numFmtId="0" fontId="91" fillId="0" borderId="44" xfId="0" applyFont="1" applyFill="1" applyBorder="1" applyAlignment="1">
      <alignment horizontal="justify" vertical="center" wrapText="1"/>
    </xf>
    <xf numFmtId="49" fontId="12" fillId="3" borderId="9" xfId="0" applyNumberFormat="1" applyFont="1" applyFill="1" applyBorder="1" applyAlignment="1">
      <alignment horizontal="justify" vertical="center" wrapText="1"/>
    </xf>
    <xf numFmtId="49" fontId="12" fillId="0" borderId="9" xfId="0" applyNumberFormat="1" applyFont="1" applyFill="1" applyBorder="1" applyAlignment="1">
      <alignment horizontal="justify" vertical="center" wrapText="1"/>
    </xf>
    <xf numFmtId="49" fontId="12" fillId="0" borderId="43" xfId="0" applyNumberFormat="1" applyFont="1" applyFill="1" applyBorder="1" applyAlignment="1">
      <alignment horizontal="justify" vertical="center" wrapText="1"/>
    </xf>
    <xf numFmtId="0" fontId="92" fillId="0" borderId="9" xfId="2" applyFont="1" applyFill="1" applyBorder="1" applyAlignment="1">
      <alignment horizontal="center" vertical="center"/>
    </xf>
    <xf numFmtId="0" fontId="92" fillId="0" borderId="9" xfId="2" applyFont="1" applyFill="1" applyBorder="1" applyAlignment="1">
      <alignment horizontal="justify" vertical="center" wrapText="1"/>
    </xf>
    <xf numFmtId="0" fontId="92" fillId="0" borderId="9" xfId="2" applyFont="1" applyFill="1" applyBorder="1" applyAlignment="1">
      <alignment horizontal="center" vertical="center" wrapText="1"/>
    </xf>
    <xf numFmtId="0" fontId="92" fillId="0" borderId="9" xfId="2" applyFont="1" applyFill="1" applyBorder="1" applyAlignment="1">
      <alignment horizontal="justify" vertical="top" wrapText="1"/>
    </xf>
    <xf numFmtId="0" fontId="9" fillId="0" borderId="10" xfId="0" applyFont="1" applyBorder="1" applyAlignment="1">
      <alignment vertical="center" wrapText="1"/>
    </xf>
    <xf numFmtId="0" fontId="92" fillId="0" borderId="9" xfId="0" applyFont="1" applyFill="1" applyBorder="1" applyAlignment="1">
      <alignment vertical="center" wrapText="1"/>
    </xf>
    <xf numFmtId="0" fontId="38" fillId="0" borderId="9" xfId="2" applyFont="1" applyBorder="1" applyAlignment="1">
      <alignment horizontal="center" vertical="center"/>
    </xf>
    <xf numFmtId="9" fontId="38" fillId="0" borderId="9" xfId="2" applyNumberFormat="1" applyFont="1" applyBorder="1" applyAlignment="1">
      <alignment horizontal="center" vertical="center"/>
    </xf>
    <xf numFmtId="0" fontId="12" fillId="0" borderId="0" xfId="2"/>
    <xf numFmtId="0" fontId="11" fillId="0" borderId="0" xfId="2" applyFont="1" applyAlignment="1">
      <alignment horizontal="center"/>
    </xf>
    <xf numFmtId="0" fontId="8" fillId="0" borderId="0" xfId="2" applyFont="1"/>
    <xf numFmtId="0" fontId="94" fillId="0" borderId="0" xfId="2" applyFont="1"/>
    <xf numFmtId="0" fontId="95" fillId="0" borderId="0" xfId="2" applyFont="1"/>
    <xf numFmtId="0" fontId="96" fillId="0" borderId="0" xfId="2" applyFont="1" applyAlignment="1">
      <alignment horizontal="right"/>
    </xf>
    <xf numFmtId="0" fontId="9" fillId="0" borderId="0" xfId="2" applyFont="1" applyAlignment="1">
      <alignment horizontal="center"/>
    </xf>
    <xf numFmtId="0" fontId="97" fillId="35" borderId="9"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xf numFmtId="0" fontId="98" fillId="0" borderId="1" xfId="2" applyFont="1" applyBorder="1"/>
    <xf numFmtId="0" fontId="98" fillId="0" borderId="2" xfId="2" applyFont="1" applyBorder="1"/>
    <xf numFmtId="0" fontId="12" fillId="0" borderId="0" xfId="2" applyBorder="1"/>
    <xf numFmtId="0" fontId="99" fillId="0" borderId="0" xfId="2" applyFont="1" applyFill="1" applyBorder="1" applyAlignment="1">
      <alignment horizontal="center" vertical="center"/>
    </xf>
    <xf numFmtId="0" fontId="99" fillId="0" borderId="0" xfId="2" applyFont="1" applyFill="1" applyBorder="1" applyAlignment="1">
      <alignment horizontal="center" vertical="center" wrapText="1"/>
    </xf>
    <xf numFmtId="0" fontId="99" fillId="0" borderId="0" xfId="2" applyFont="1" applyFill="1" applyBorder="1" applyAlignment="1">
      <alignment horizontal="left" vertical="top" wrapText="1"/>
    </xf>
    <xf numFmtId="0" fontId="99" fillId="0" borderId="0" xfId="2" applyFont="1" applyFill="1" applyBorder="1" applyAlignment="1">
      <alignment horizontal="left" vertical="center" wrapText="1"/>
    </xf>
    <xf numFmtId="0" fontId="99" fillId="0" borderId="0" xfId="2" applyFont="1" applyFill="1" applyBorder="1" applyAlignment="1">
      <alignment horizontal="justify" vertical="top" wrapText="1"/>
    </xf>
    <xf numFmtId="0" fontId="98" fillId="3" borderId="0" xfId="40" applyFont="1" applyFill="1" applyBorder="1" applyAlignment="1">
      <alignment horizontal="justify" vertical="center" wrapText="1"/>
    </xf>
    <xf numFmtId="0" fontId="98" fillId="0" borderId="0" xfId="2" applyFont="1"/>
    <xf numFmtId="3" fontId="12" fillId="0" borderId="0" xfId="2" applyNumberFormat="1"/>
    <xf numFmtId="9" fontId="12" fillId="0" borderId="0" xfId="2" applyNumberFormat="1"/>
    <xf numFmtId="167" fontId="12" fillId="0" borderId="0" xfId="2" applyNumberFormat="1"/>
    <xf numFmtId="0" fontId="101" fillId="0" borderId="0" xfId="2" applyFont="1"/>
    <xf numFmtId="0" fontId="102" fillId="0" borderId="0" xfId="2" applyFont="1"/>
    <xf numFmtId="0" fontId="101" fillId="0" borderId="0" xfId="2" applyFont="1" applyAlignment="1">
      <alignment horizontal="center"/>
    </xf>
    <xf numFmtId="0" fontId="94" fillId="0" borderId="0" xfId="2" applyFont="1" applyAlignment="1">
      <alignment horizontal="right"/>
    </xf>
    <xf numFmtId="0" fontId="103" fillId="0" borderId="0" xfId="2" applyFont="1"/>
    <xf numFmtId="0" fontId="97" fillId="0" borderId="0" xfId="2" applyFont="1" applyAlignment="1">
      <alignment horizontal="center"/>
    </xf>
    <xf numFmtId="0" fontId="98" fillId="0" borderId="10" xfId="2" applyFont="1" applyBorder="1"/>
    <xf numFmtId="189" fontId="84" fillId="0" borderId="0" xfId="2" applyNumberFormat="1" applyFont="1" applyBorder="1"/>
    <xf numFmtId="172" fontId="86" fillId="0" borderId="0" xfId="2" applyNumberFormat="1" applyFont="1" applyBorder="1"/>
    <xf numFmtId="0" fontId="16" fillId="0" borderId="1" xfId="2" applyFont="1" applyBorder="1" applyAlignment="1">
      <alignment horizontal="left" vertical="top" wrapText="1"/>
    </xf>
    <xf numFmtId="164" fontId="16" fillId="0" borderId="44" xfId="1" applyNumberFormat="1" applyFont="1" applyBorder="1" applyAlignment="1">
      <alignment horizontal="center" vertical="center"/>
    </xf>
    <xf numFmtId="164" fontId="16" fillId="0" borderId="44" xfId="2" applyNumberFormat="1" applyFont="1" applyBorder="1" applyAlignment="1">
      <alignment horizontal="center" vertical="center"/>
    </xf>
    <xf numFmtId="190" fontId="16" fillId="0" borderId="0" xfId="2" applyNumberFormat="1" applyFont="1" applyBorder="1"/>
    <xf numFmtId="0" fontId="16" fillId="0" borderId="0" xfId="2" applyFont="1" applyAlignment="1">
      <alignment horizontal="center" wrapText="1"/>
    </xf>
    <xf numFmtId="0" fontId="12" fillId="5" borderId="0" xfId="5" applyFill="1"/>
    <xf numFmtId="0" fontId="8" fillId="5" borderId="0" xfId="5" applyFont="1" applyFill="1"/>
    <xf numFmtId="0" fontId="98" fillId="3" borderId="0" xfId="5" applyFont="1" applyFill="1" applyBorder="1" applyAlignment="1">
      <alignment horizontal="left" vertical="center" wrapText="1"/>
    </xf>
    <xf numFmtId="0" fontId="98" fillId="3" borderId="0" xfId="5" applyFont="1" applyFill="1" applyBorder="1" applyAlignment="1">
      <alignment horizontal="center" vertical="center" wrapText="1"/>
    </xf>
    <xf numFmtId="0" fontId="98" fillId="3" borderId="0" xfId="5" applyFont="1" applyFill="1" applyBorder="1" applyAlignment="1">
      <alignment horizontal="justify" vertical="center" wrapText="1"/>
    </xf>
    <xf numFmtId="174" fontId="98" fillId="3" borderId="0" xfId="9" applyNumberFormat="1" applyFont="1" applyFill="1" applyBorder="1" applyAlignment="1">
      <alignment horizontal="justify" vertical="center" wrapText="1"/>
    </xf>
    <xf numFmtId="0" fontId="56" fillId="5" borderId="0" xfId="5" applyFont="1" applyFill="1"/>
    <xf numFmtId="0" fontId="98" fillId="5" borderId="0" xfId="5" applyFont="1" applyFill="1" applyAlignment="1">
      <alignment vertical="top"/>
    </xf>
    <xf numFmtId="0" fontId="98" fillId="5" borderId="0" xfId="5" applyFont="1" applyFill="1"/>
    <xf numFmtId="0" fontId="56" fillId="3" borderId="0" xfId="5" applyFont="1" applyFill="1"/>
    <xf numFmtId="0" fontId="7" fillId="5" borderId="0" xfId="5" applyFont="1" applyFill="1" applyAlignment="1">
      <alignment horizontal="right"/>
    </xf>
    <xf numFmtId="0" fontId="27" fillId="3" borderId="0" xfId="5" applyFont="1" applyFill="1"/>
    <xf numFmtId="0" fontId="12" fillId="5" borderId="0" xfId="5" applyFont="1" applyFill="1"/>
    <xf numFmtId="0" fontId="9" fillId="5" borderId="0" xfId="5" applyFont="1" applyFill="1" applyAlignment="1">
      <alignment horizontal="center"/>
    </xf>
    <xf numFmtId="0" fontId="105" fillId="2" borderId="9" xfId="5" applyFont="1" applyFill="1" applyBorder="1" applyAlignment="1">
      <alignment horizontal="center" vertical="center" wrapText="1"/>
    </xf>
    <xf numFmtId="0" fontId="105" fillId="4" borderId="9" xfId="5" applyFont="1" applyFill="1" applyBorder="1" applyAlignment="1">
      <alignment horizontal="center" vertical="center" wrapText="1"/>
    </xf>
    <xf numFmtId="0" fontId="93" fillId="5" borderId="0" xfId="5" applyFont="1" applyFill="1"/>
    <xf numFmtId="0" fontId="98" fillId="5" borderId="1" xfId="5" applyFont="1" applyFill="1" applyBorder="1"/>
    <xf numFmtId="0" fontId="98" fillId="5" borderId="2" xfId="5" applyFont="1" applyFill="1" applyBorder="1"/>
    <xf numFmtId="0" fontId="98" fillId="5" borderId="0" xfId="5" applyFont="1" applyFill="1" applyBorder="1"/>
    <xf numFmtId="0" fontId="98" fillId="0" borderId="0" xfId="5" applyFont="1" applyFill="1" applyBorder="1"/>
    <xf numFmtId="0" fontId="98" fillId="7" borderId="0" xfId="5" applyFont="1" applyFill="1" applyBorder="1" applyAlignment="1">
      <alignment horizontal="justify" vertical="center" wrapText="1"/>
    </xf>
    <xf numFmtId="0" fontId="98" fillId="5" borderId="0" xfId="5" applyFont="1" applyFill="1" applyBorder="1" applyAlignment="1">
      <alignment vertical="top"/>
    </xf>
    <xf numFmtId="0" fontId="97" fillId="3" borderId="0" xfId="5" applyFont="1" applyFill="1" applyBorder="1" applyAlignment="1">
      <alignment horizontal="center" vertical="center" wrapText="1"/>
    </xf>
    <xf numFmtId="0" fontId="100" fillId="3" borderId="0" xfId="5" applyFont="1" applyFill="1" applyBorder="1" applyAlignment="1">
      <alignment horizontal="center" vertical="center" wrapText="1"/>
    </xf>
    <xf numFmtId="0" fontId="97" fillId="5" borderId="0" xfId="5" applyFont="1" applyFill="1" applyBorder="1" applyAlignment="1">
      <alignment horizontal="center" vertical="center" wrapText="1"/>
    </xf>
    <xf numFmtId="0" fontId="106" fillId="5" borderId="0" xfId="5" applyFont="1" applyFill="1"/>
    <xf numFmtId="0" fontId="98" fillId="0" borderId="0" xfId="5" applyFont="1" applyBorder="1"/>
    <xf numFmtId="0" fontId="106" fillId="5" borderId="0" xfId="5" applyFont="1" applyFill="1" applyAlignment="1">
      <alignment horizontal="left"/>
    </xf>
    <xf numFmtId="0" fontId="9" fillId="5" borderId="0" xfId="5" applyFont="1" applyFill="1" applyBorder="1" applyAlignment="1">
      <alignment horizontal="center" vertical="center" wrapText="1"/>
    </xf>
    <xf numFmtId="0" fontId="12" fillId="5" borderId="0" xfId="5" applyFill="1" applyBorder="1"/>
    <xf numFmtId="0" fontId="15" fillId="5" borderId="0" xfId="5" applyFont="1" applyFill="1"/>
    <xf numFmtId="0" fontId="9" fillId="5" borderId="0" xfId="5" applyFont="1" applyFill="1" applyAlignment="1">
      <alignment horizontal="right"/>
    </xf>
    <xf numFmtId="0" fontId="105" fillId="5" borderId="0" xfId="5" applyFont="1" applyFill="1" applyBorder="1" applyAlignment="1">
      <alignment horizontal="center" vertical="center" wrapText="1"/>
    </xf>
    <xf numFmtId="0" fontId="105" fillId="5" borderId="0" xfId="5" applyFont="1" applyFill="1" applyBorder="1"/>
    <xf numFmtId="3" fontId="98" fillId="0" borderId="0" xfId="5" applyNumberFormat="1" applyFont="1" applyFill="1" applyBorder="1"/>
    <xf numFmtId="0" fontId="107" fillId="3" borderId="0" xfId="5" applyFont="1" applyFill="1"/>
    <xf numFmtId="0" fontId="12" fillId="0" borderId="11" xfId="0" applyFont="1" applyBorder="1" applyAlignment="1">
      <alignment horizontal="center" vertical="top" wrapText="1"/>
    </xf>
    <xf numFmtId="0" fontId="11" fillId="0" borderId="0" xfId="0" applyFont="1" applyAlignment="1">
      <alignment horizontal="center"/>
    </xf>
    <xf numFmtId="0" fontId="0" fillId="0" borderId="9" xfId="0" applyBorder="1" applyAlignment="1">
      <alignment horizontal="justify" vertical="top" wrapText="1"/>
    </xf>
    <xf numFmtId="0" fontId="0" fillId="0" borderId="10" xfId="0" applyBorder="1" applyAlignment="1">
      <alignment horizontal="justify" vertical="top" wrapText="1"/>
    </xf>
    <xf numFmtId="0" fontId="76" fillId="0" borderId="0" xfId="0" applyFont="1" applyAlignment="1">
      <alignment vertical="center" wrapText="1"/>
    </xf>
    <xf numFmtId="0" fontId="108" fillId="0" borderId="15" xfId="0" applyFont="1" applyBorder="1" applyAlignment="1">
      <alignment horizontal="center" vertical="top" wrapText="1"/>
    </xf>
    <xf numFmtId="0" fontId="108" fillId="0" borderId="58" xfId="0" applyFont="1" applyBorder="1" applyAlignment="1">
      <alignment horizontal="justify" vertical="top" wrapText="1"/>
    </xf>
    <xf numFmtId="0" fontId="108" fillId="0" borderId="4" xfId="0" applyFont="1" applyBorder="1" applyAlignment="1">
      <alignment horizontal="center" vertical="top" wrapText="1"/>
    </xf>
    <xf numFmtId="0" fontId="108" fillId="0" borderId="6" xfId="0" applyFont="1" applyBorder="1" applyAlignment="1">
      <alignment horizontal="justify" vertical="top" wrapText="1"/>
    </xf>
    <xf numFmtId="0" fontId="108" fillId="3" borderId="9" xfId="0" applyFont="1" applyFill="1" applyBorder="1" applyAlignment="1">
      <alignment horizontal="justify" vertical="center" wrapText="1"/>
    </xf>
    <xf numFmtId="0" fontId="108" fillId="3" borderId="4" xfId="0" applyFont="1" applyFill="1" applyBorder="1" applyAlignment="1">
      <alignment horizontal="justify" vertical="center" wrapText="1"/>
    </xf>
    <xf numFmtId="0" fontId="108" fillId="0" borderId="31" xfId="0" applyFont="1" applyBorder="1" applyAlignment="1">
      <alignment horizontal="justify" vertical="center" wrapText="1"/>
    </xf>
    <xf numFmtId="0" fontId="108" fillId="3" borderId="43" xfId="0" applyFont="1" applyFill="1" applyBorder="1" applyAlignment="1">
      <alignment horizontal="justify" vertical="center" wrapText="1"/>
    </xf>
    <xf numFmtId="0" fontId="108" fillId="0" borderId="43" xfId="0" applyFont="1" applyBorder="1" applyAlignment="1">
      <alignment horizontal="center" vertical="top" wrapText="1"/>
    </xf>
    <xf numFmtId="0" fontId="108" fillId="0" borderId="57" xfId="0" applyFont="1" applyBorder="1" applyAlignment="1">
      <alignment horizontal="justify" vertical="top" wrapText="1"/>
    </xf>
    <xf numFmtId="0" fontId="108" fillId="0" borderId="45" xfId="0" applyFont="1" applyBorder="1" applyAlignment="1">
      <alignment horizontal="justify" vertical="center" wrapText="1"/>
    </xf>
    <xf numFmtId="0" fontId="109" fillId="0" borderId="54" xfId="2" applyFont="1" applyBorder="1" applyAlignment="1">
      <alignment horizontal="center" vertical="center"/>
    </xf>
    <xf numFmtId="0" fontId="109" fillId="0" borderId="1" xfId="2" applyFont="1" applyBorder="1" applyAlignment="1">
      <alignment vertical="center"/>
    </xf>
    <xf numFmtId="0" fontId="109" fillId="0" borderId="10" xfId="2" applyFont="1" applyBorder="1" applyAlignment="1">
      <alignment horizontal="justify" vertical="center" wrapText="1"/>
    </xf>
    <xf numFmtId="0" fontId="109" fillId="0" borderId="9" xfId="2" applyFont="1" applyBorder="1" applyAlignment="1">
      <alignment horizontal="center" vertical="center" wrapText="1"/>
    </xf>
    <xf numFmtId="0" fontId="109" fillId="0" borderId="9" xfId="2" applyFont="1" applyBorder="1" applyAlignment="1">
      <alignment horizontal="center" vertical="center"/>
    </xf>
    <xf numFmtId="39" fontId="109" fillId="0" borderId="44" xfId="1" applyNumberFormat="1" applyFont="1" applyBorder="1" applyAlignment="1">
      <alignment horizontal="center" vertical="center"/>
    </xf>
    <xf numFmtId="39" fontId="109" fillId="0" borderId="44" xfId="2" applyNumberFormat="1" applyFont="1" applyBorder="1" applyAlignment="1">
      <alignment horizontal="center" vertical="center"/>
    </xf>
    <xf numFmtId="174" fontId="109" fillId="0" borderId="9" xfId="2" applyNumberFormat="1" applyFont="1" applyBorder="1" applyAlignment="1">
      <alignment horizontal="center" vertical="center"/>
    </xf>
    <xf numFmtId="0" fontId="109" fillId="0" borderId="32" xfId="2" applyFont="1" applyBorder="1" applyAlignment="1">
      <alignment horizontal="center" vertical="center"/>
    </xf>
    <xf numFmtId="168" fontId="111" fillId="0" borderId="45" xfId="7" applyFont="1" applyBorder="1" applyAlignment="1">
      <alignment vertical="center"/>
    </xf>
    <xf numFmtId="0" fontId="0" fillId="0" borderId="1" xfId="0" applyBorder="1"/>
    <xf numFmtId="0" fontId="12" fillId="0" borderId="9" xfId="0" applyFont="1" applyBorder="1" applyAlignment="1">
      <alignment horizontal="center" vertical="top" wrapText="1"/>
    </xf>
    <xf numFmtId="0" fontId="12" fillId="0" borderId="10" xfId="0" applyFont="1" applyBorder="1" applyAlignment="1">
      <alignment horizontal="justify" vertical="center" wrapText="1"/>
    </xf>
    <xf numFmtId="166" fontId="0" fillId="0" borderId="0" xfId="6" applyFont="1"/>
    <xf numFmtId="0" fontId="36" fillId="0" borderId="1" xfId="0" applyFont="1" applyBorder="1"/>
    <xf numFmtId="0" fontId="36" fillId="0" borderId="2" xfId="0" applyFont="1" applyBorder="1"/>
    <xf numFmtId="0" fontId="36" fillId="0" borderId="10" xfId="0" applyFont="1" applyBorder="1"/>
    <xf numFmtId="0" fontId="36" fillId="0" borderId="9" xfId="0" applyFont="1" applyBorder="1" applyAlignment="1">
      <alignment horizontal="center" vertical="center"/>
    </xf>
    <xf numFmtId="168" fontId="0" fillId="0" borderId="9" xfId="7" applyFont="1" applyBorder="1" applyAlignment="1">
      <alignment vertical="center"/>
    </xf>
    <xf numFmtId="174" fontId="0" fillId="0" borderId="9" xfId="86" applyNumberFormat="1" applyFont="1" applyBorder="1" applyAlignment="1">
      <alignment horizontal="center" vertical="center"/>
    </xf>
    <xf numFmtId="0" fontId="0" fillId="0" borderId="9" xfId="0" applyFill="1"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165" fontId="9" fillId="0" borderId="9" xfId="0" applyNumberFormat="1" applyFont="1" applyBorder="1" applyAlignment="1">
      <alignment vertical="center"/>
    </xf>
    <xf numFmtId="164" fontId="0" fillId="0" borderId="0" xfId="0" applyNumberFormat="1"/>
    <xf numFmtId="0" fontId="10" fillId="2" borderId="58" xfId="0" applyFont="1" applyFill="1" applyBorder="1" applyAlignment="1">
      <alignment horizontal="center" vertical="center" wrapText="1"/>
    </xf>
    <xf numFmtId="0" fontId="10" fillId="2" borderId="43" xfId="2" applyFont="1" applyFill="1" applyBorder="1" applyAlignment="1">
      <alignment horizontal="center" vertical="center" wrapText="1"/>
    </xf>
    <xf numFmtId="0" fontId="10" fillId="4" borderId="43" xfId="2" applyFont="1" applyFill="1" applyBorder="1" applyAlignment="1">
      <alignment horizontal="center" vertical="center" wrapText="1"/>
    </xf>
    <xf numFmtId="0" fontId="16" fillId="0" borderId="9" xfId="2" applyFont="1" applyBorder="1" applyAlignment="1">
      <alignment horizontal="center" vertical="center"/>
    </xf>
    <xf numFmtId="0" fontId="10" fillId="2" borderId="59"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2" fillId="0" borderId="41" xfId="0" applyFont="1" applyBorder="1" applyAlignment="1">
      <alignment horizontal="center" vertical="center"/>
    </xf>
    <xf numFmtId="0" fontId="12" fillId="3" borderId="4" xfId="0" applyFont="1" applyFill="1" applyBorder="1" applyAlignment="1">
      <alignment horizontal="justify" vertical="top" wrapText="1"/>
    </xf>
    <xf numFmtId="0" fontId="11" fillId="0" borderId="0" xfId="0" applyFont="1" applyAlignment="1">
      <alignment horizontal="center"/>
    </xf>
    <xf numFmtId="0" fontId="12" fillId="3" borderId="3" xfId="0" applyFont="1" applyFill="1" applyBorder="1" applyAlignment="1">
      <alignment horizontal="justify" vertical="top" wrapText="1"/>
    </xf>
    <xf numFmtId="0" fontId="10" fillId="3" borderId="0"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0" borderId="0" xfId="0" applyFont="1" applyAlignment="1">
      <alignment horizontal="center"/>
    </xf>
    <xf numFmtId="0" fontId="12" fillId="3" borderId="9"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justify" vertical="top" wrapText="1"/>
    </xf>
    <xf numFmtId="0" fontId="0" fillId="0" borderId="9" xfId="0" applyBorder="1" applyAlignment="1">
      <alignment horizontal="center" vertical="top"/>
    </xf>
    <xf numFmtId="0" fontId="13" fillId="0" borderId="9" xfId="0" applyFont="1" applyBorder="1" applyAlignment="1">
      <alignment horizontal="center" vertical="top" wrapText="1"/>
    </xf>
    <xf numFmtId="1" fontId="13" fillId="0" borderId="1" xfId="0" applyNumberFormat="1" applyFont="1" applyBorder="1" applyAlignment="1">
      <alignment horizontal="center" vertical="top" wrapText="1"/>
    </xf>
    <xf numFmtId="0" fontId="13" fillId="0" borderId="9" xfId="0" applyFont="1" applyFill="1" applyBorder="1" applyAlignment="1">
      <alignment horizontal="justify" vertical="top" wrapText="1"/>
    </xf>
    <xf numFmtId="0" fontId="13" fillId="0" borderId="1" xfId="0" applyFont="1" applyBorder="1" applyAlignment="1">
      <alignment horizontal="center" vertical="top" wrapText="1"/>
    </xf>
    <xf numFmtId="0" fontId="13" fillId="0" borderId="9" xfId="0" applyFont="1" applyBorder="1" applyAlignment="1">
      <alignment horizontal="left" vertical="top" wrapText="1"/>
    </xf>
    <xf numFmtId="0" fontId="13" fillId="0" borderId="9" xfId="0" applyFont="1" applyBorder="1" applyAlignment="1">
      <alignment horizontal="justify" vertical="top" wrapText="1"/>
    </xf>
    <xf numFmtId="0" fontId="13" fillId="0" borderId="2" xfId="0" applyFont="1" applyBorder="1" applyAlignment="1">
      <alignment horizontal="center" vertical="top" wrapText="1"/>
    </xf>
    <xf numFmtId="0" fontId="13" fillId="0" borderId="9" xfId="0" applyFont="1" applyFill="1" applyBorder="1" applyAlignment="1">
      <alignment horizontal="justify" vertical="top"/>
    </xf>
    <xf numFmtId="0" fontId="13" fillId="0" borderId="9" xfId="0" applyFont="1" applyBorder="1" applyAlignment="1">
      <alignment vertical="top" wrapText="1"/>
    </xf>
    <xf numFmtId="0" fontId="13" fillId="0" borderId="9" xfId="0" applyFont="1" applyBorder="1" applyAlignment="1">
      <alignment horizontal="center" vertical="top"/>
    </xf>
    <xf numFmtId="0" fontId="13" fillId="0" borderId="9" xfId="0" applyFont="1" applyFill="1" applyBorder="1" applyAlignment="1">
      <alignment horizontal="center" vertical="top"/>
    </xf>
    <xf numFmtId="0" fontId="13" fillId="0" borderId="11" xfId="0" applyFont="1" applyFill="1" applyBorder="1" applyAlignment="1">
      <alignment horizontal="center" vertical="top" wrapText="1"/>
    </xf>
    <xf numFmtId="1" fontId="13" fillId="0" borderId="62" xfId="0" applyNumberFormat="1" applyFont="1" applyBorder="1" applyAlignment="1">
      <alignment horizontal="center" vertical="top" wrapText="1"/>
    </xf>
    <xf numFmtId="0" fontId="13" fillId="0" borderId="11" xfId="0" applyFont="1" applyFill="1" applyBorder="1" applyAlignment="1">
      <alignment horizontal="justify" vertical="top" wrapText="1"/>
    </xf>
    <xf numFmtId="0" fontId="13" fillId="0" borderId="13" xfId="0" applyFont="1" applyBorder="1" applyAlignment="1">
      <alignment horizontal="center" vertical="top" wrapText="1"/>
    </xf>
    <xf numFmtId="0" fontId="13" fillId="0" borderId="11" xfId="0" applyFont="1" applyBorder="1" applyAlignment="1">
      <alignment horizontal="justify" vertical="top" wrapText="1"/>
    </xf>
    <xf numFmtId="0" fontId="13" fillId="0" borderId="11" xfId="0" applyFont="1" applyFill="1" applyBorder="1" applyAlignment="1">
      <alignment horizontal="center" vertical="top"/>
    </xf>
    <xf numFmtId="0" fontId="13" fillId="0" borderId="11" xfId="0" applyFont="1" applyBorder="1" applyAlignment="1">
      <alignment horizontal="center" vertical="top" wrapText="1"/>
    </xf>
    <xf numFmtId="0" fontId="13" fillId="0" borderId="11" xfId="0" applyFont="1" applyFill="1" applyBorder="1" applyAlignment="1">
      <alignment horizontal="justify" vertical="top"/>
    </xf>
    <xf numFmtId="167" fontId="13" fillId="0" borderId="2" xfId="0" applyNumberFormat="1" applyFont="1" applyBorder="1" applyAlignment="1">
      <alignment horizontal="center" vertical="top" wrapText="1"/>
    </xf>
    <xf numFmtId="0" fontId="0" fillId="0" borderId="63" xfId="0" applyBorder="1" applyAlignment="1">
      <alignment horizontal="center" vertical="top"/>
    </xf>
    <xf numFmtId="0" fontId="0" fillId="0" borderId="2" xfId="0" applyBorder="1" applyAlignment="1">
      <alignment horizontal="justify" vertical="top" wrapText="1"/>
    </xf>
    <xf numFmtId="9" fontId="10" fillId="0" borderId="9" xfId="0" applyNumberFormat="1" applyFont="1" applyBorder="1" applyAlignment="1">
      <alignment horizontal="right" vertical="center"/>
    </xf>
    <xf numFmtId="4" fontId="10" fillId="0" borderId="9" xfId="6" applyNumberFormat="1" applyFont="1" applyFill="1" applyBorder="1" applyAlignment="1">
      <alignment horizontal="right" vertical="center"/>
    </xf>
    <xf numFmtId="4" fontId="10" fillId="0" borderId="4" xfId="6" applyNumberFormat="1" applyFont="1" applyFill="1" applyBorder="1" applyAlignment="1">
      <alignment horizontal="right" vertical="center"/>
    </xf>
    <xf numFmtId="4" fontId="10" fillId="0" borderId="57" xfId="6" applyNumberFormat="1" applyFont="1" applyFill="1" applyBorder="1" applyAlignment="1">
      <alignment horizontal="right" vertical="center"/>
    </xf>
    <xf numFmtId="4" fontId="0" fillId="0" borderId="0" xfId="0" applyNumberFormat="1" applyFill="1"/>
    <xf numFmtId="4" fontId="0" fillId="0" borderId="0" xfId="0" applyNumberFormat="1"/>
    <xf numFmtId="3" fontId="0" fillId="0" borderId="0" xfId="0" applyNumberFormat="1"/>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9"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2" fillId="0" borderId="3" xfId="0" applyFont="1" applyBorder="1" applyAlignment="1">
      <alignment horizontal="justify" vertical="top" wrapText="1"/>
    </xf>
    <xf numFmtId="0" fontId="11" fillId="0" borderId="0" xfId="0" applyFont="1" applyAlignment="1">
      <alignment horizontal="center"/>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left" vertical="center" wrapText="1"/>
    </xf>
    <xf numFmtId="0" fontId="10" fillId="0" borderId="0" xfId="0" applyFont="1" applyAlignment="1">
      <alignment horizontal="center"/>
    </xf>
    <xf numFmtId="0" fontId="12" fillId="0" borderId="9" xfId="0" applyFont="1" applyBorder="1" applyAlignment="1">
      <alignment horizontal="center" vertical="center"/>
    </xf>
    <xf numFmtId="0" fontId="12" fillId="3" borderId="9" xfId="0" applyFont="1" applyFill="1" applyBorder="1" applyAlignment="1">
      <alignment horizontal="center" vertical="center" wrapText="1"/>
    </xf>
    <xf numFmtId="0" fontId="12" fillId="3" borderId="54" xfId="0" applyFont="1" applyFill="1" applyBorder="1" applyAlignment="1">
      <alignment horizontal="center" vertical="center"/>
    </xf>
    <xf numFmtId="178" fontId="16" fillId="3" borderId="9" xfId="23" applyNumberFormat="1" applyFont="1" applyFill="1" applyBorder="1" applyAlignment="1">
      <alignment horizontal="center" vertical="center" wrapText="1"/>
    </xf>
    <xf numFmtId="0" fontId="23" fillId="3" borderId="54" xfId="2" applyFont="1" applyFill="1" applyBorder="1" applyAlignment="1">
      <alignment horizontal="center" vertical="center"/>
    </xf>
    <xf numFmtId="0" fontId="16" fillId="0" borderId="49" xfId="2" applyFont="1" applyBorder="1"/>
    <xf numFmtId="0" fontId="16" fillId="0" borderId="42" xfId="2" applyFont="1" applyBorder="1"/>
    <xf numFmtId="0" fontId="9" fillId="0" borderId="0" xfId="0" applyFont="1"/>
    <xf numFmtId="0" fontId="12" fillId="0" borderId="0" xfId="0" applyFont="1" applyBorder="1"/>
    <xf numFmtId="0" fontId="9" fillId="0" borderId="0" xfId="0" applyFont="1" applyAlignment="1">
      <alignment horizontal="left" vertical="center"/>
    </xf>
    <xf numFmtId="0" fontId="10" fillId="0" borderId="0" xfId="133" applyFont="1" applyFill="1"/>
    <xf numFmtId="0" fontId="114" fillId="0" borderId="0" xfId="133" applyFont="1" applyFill="1"/>
    <xf numFmtId="44" fontId="16" fillId="0" borderId="0" xfId="133" applyNumberFormat="1" applyFont="1" applyFill="1" applyAlignment="1">
      <alignment wrapText="1"/>
    </xf>
    <xf numFmtId="44" fontId="115" fillId="0" borderId="0" xfId="133" applyNumberFormat="1" applyFont="1" applyFill="1" applyAlignment="1">
      <alignment wrapText="1"/>
    </xf>
    <xf numFmtId="0" fontId="116" fillId="0" borderId="0" xfId="133" applyFont="1" applyFill="1"/>
    <xf numFmtId="0" fontId="16" fillId="0" borderId="0" xfId="2" applyFont="1" applyAlignment="1">
      <alignment horizontal="center"/>
    </xf>
    <xf numFmtId="177" fontId="16" fillId="0" borderId="0" xfId="2" applyNumberFormat="1" applyFont="1" applyFill="1" applyBorder="1"/>
    <xf numFmtId="0" fontId="16" fillId="0" borderId="9" xfId="2" applyFont="1" applyBorder="1" applyAlignment="1">
      <alignment horizontal="center" vertical="center"/>
    </xf>
    <xf numFmtId="0" fontId="12" fillId="0" borderId="9" xfId="0" applyFont="1" applyFill="1" applyBorder="1" applyAlignment="1">
      <alignment horizontal="left" vertical="center" wrapText="1"/>
    </xf>
    <xf numFmtId="44" fontId="12" fillId="0" borderId="20" xfId="8" applyFont="1" applyBorder="1" applyAlignment="1">
      <alignment vertical="center"/>
    </xf>
    <xf numFmtId="0" fontId="36" fillId="0" borderId="4" xfId="0" applyFont="1" applyBorder="1" applyAlignment="1">
      <alignment horizontal="center" vertical="center"/>
    </xf>
    <xf numFmtId="44" fontId="12" fillId="0" borderId="31" xfId="8" applyFont="1" applyBorder="1" applyAlignment="1">
      <alignment vertical="center"/>
    </xf>
    <xf numFmtId="44" fontId="12" fillId="0" borderId="20" xfId="8" applyFont="1" applyFill="1" applyBorder="1" applyAlignment="1">
      <alignment horizontal="center" vertical="center"/>
    </xf>
    <xf numFmtId="44" fontId="12" fillId="0" borderId="31" xfId="8" applyFont="1" applyBorder="1" applyAlignment="1">
      <alignment horizontal="center"/>
    </xf>
    <xf numFmtId="0" fontId="12" fillId="0" borderId="11" xfId="0" applyFont="1" applyFill="1" applyBorder="1" applyAlignment="1">
      <alignment horizontal="center" vertical="center"/>
    </xf>
    <xf numFmtId="44" fontId="12" fillId="0" borderId="18" xfId="8" applyFont="1" applyBorder="1" applyAlignment="1">
      <alignment horizontal="center" vertical="center"/>
    </xf>
    <xf numFmtId="167" fontId="12" fillId="0" borderId="17" xfId="0" applyNumberFormat="1" applyFont="1" applyFill="1" applyBorder="1" applyAlignment="1">
      <alignment horizontal="center" vertical="center" wrapText="1"/>
    </xf>
    <xf numFmtId="0" fontId="12" fillId="0" borderId="3" xfId="0" applyFont="1" applyFill="1" applyBorder="1" applyAlignment="1">
      <alignment horizontal="justify" vertical="center" wrapText="1"/>
    </xf>
    <xf numFmtId="0" fontId="12" fillId="0" borderId="3" xfId="0" applyFont="1" applyFill="1" applyBorder="1" applyAlignment="1">
      <alignment vertical="center" wrapText="1"/>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167" fontId="12" fillId="0" borderId="29" xfId="0" applyNumberFormat="1" applyFont="1" applyFill="1" applyBorder="1" applyAlignment="1">
      <alignment vertical="center" wrapText="1"/>
    </xf>
    <xf numFmtId="0" fontId="12" fillId="0" borderId="7" xfId="0" applyFont="1" applyFill="1" applyBorder="1" applyAlignment="1">
      <alignment horizontal="justify" vertical="center" wrapText="1"/>
    </xf>
    <xf numFmtId="0" fontId="12" fillId="0" borderId="7" xfId="0" applyFont="1" applyFill="1" applyBorder="1" applyAlignment="1">
      <alignment vertical="center" wrapText="1"/>
    </xf>
    <xf numFmtId="0" fontId="12" fillId="0" borderId="7" xfId="0" applyFont="1" applyFill="1" applyBorder="1" applyAlignment="1">
      <alignment horizontal="center"/>
    </xf>
    <xf numFmtId="0" fontId="12" fillId="0" borderId="7" xfId="0" applyFont="1" applyFill="1" applyBorder="1" applyAlignment="1">
      <alignment horizontal="center" vertical="center"/>
    </xf>
    <xf numFmtId="44" fontId="12" fillId="0" borderId="18" xfId="8" applyFont="1" applyFill="1" applyBorder="1" applyAlignment="1">
      <alignment horizontal="center" vertical="center"/>
    </xf>
    <xf numFmtId="0" fontId="12" fillId="0" borderId="4" xfId="2" applyFont="1" applyBorder="1" applyAlignment="1">
      <alignment horizontal="center" vertical="center"/>
    </xf>
    <xf numFmtId="44" fontId="12" fillId="0" borderId="53" xfId="8" applyFont="1" applyBorder="1" applyAlignment="1">
      <alignment horizontal="center" vertical="center"/>
    </xf>
    <xf numFmtId="44" fontId="12" fillId="0" borderId="45" xfId="8" applyFont="1" applyBorder="1" applyAlignment="1">
      <alignment vertical="center"/>
    </xf>
    <xf numFmtId="0" fontId="12" fillId="5" borderId="4" xfId="0" applyFont="1" applyFill="1" applyBorder="1" applyAlignment="1">
      <alignment horizontal="center" vertical="center" wrapText="1"/>
    </xf>
    <xf numFmtId="0" fontId="10" fillId="2" borderId="43" xfId="2" applyFont="1" applyFill="1" applyBorder="1" applyAlignment="1">
      <alignment horizontal="center" vertical="center" wrapText="1"/>
    </xf>
    <xf numFmtId="0" fontId="7" fillId="0" borderId="0" xfId="0" applyFont="1" applyAlignment="1">
      <alignment horizontal="center"/>
    </xf>
    <xf numFmtId="0" fontId="16" fillId="0" borderId="9" xfId="2" applyFont="1" applyBorder="1" applyAlignment="1">
      <alignment horizontal="center" vertical="center"/>
    </xf>
    <xf numFmtId="0" fontId="10" fillId="2" borderId="43" xfId="2" applyFont="1" applyFill="1" applyBorder="1" applyAlignment="1">
      <alignment horizontal="center" vertical="center" wrapText="1"/>
    </xf>
    <xf numFmtId="0" fontId="10" fillId="4" borderId="43" xfId="2" applyFont="1" applyFill="1" applyBorder="1" applyAlignment="1">
      <alignment horizontal="center" vertical="center" wrapText="1"/>
    </xf>
    <xf numFmtId="0" fontId="12" fillId="3" borderId="4"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2" fillId="3" borderId="11" xfId="0" applyFont="1" applyFill="1" applyBorder="1" applyAlignment="1">
      <alignment horizontal="justify" vertical="center" wrapText="1"/>
    </xf>
    <xf numFmtId="0" fontId="12" fillId="3" borderId="4" xfId="0" applyFont="1" applyFill="1" applyBorder="1" applyAlignment="1">
      <alignment horizontal="justify" vertical="center" wrapText="1"/>
    </xf>
    <xf numFmtId="0" fontId="11" fillId="0" borderId="0" xfId="0" applyFont="1" applyAlignment="1">
      <alignment horizontal="center"/>
    </xf>
    <xf numFmtId="0" fontId="16" fillId="3" borderId="9" xfId="0" applyFont="1" applyFill="1" applyBorder="1" applyAlignment="1">
      <alignment horizontal="left" vertical="top" wrapText="1"/>
    </xf>
    <xf numFmtId="0" fontId="16" fillId="3" borderId="9" xfId="0" applyFont="1" applyFill="1" applyBorder="1" applyAlignment="1">
      <alignment horizontal="center" vertical="top" wrapText="1"/>
    </xf>
    <xf numFmtId="0" fontId="12" fillId="0" borderId="1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6" xfId="0" applyFont="1" applyBorder="1" applyAlignment="1">
      <alignment horizontal="center" vertical="center"/>
    </xf>
    <xf numFmtId="0" fontId="12" fillId="0" borderId="17" xfId="0" applyFont="1" applyBorder="1" applyAlignment="1">
      <alignment horizontal="center" vertical="center" wrapText="1"/>
    </xf>
    <xf numFmtId="0" fontId="12" fillId="0" borderId="4" xfId="0" applyFont="1" applyFill="1" applyBorder="1" applyAlignment="1">
      <alignment horizontal="left" vertical="center" wrapText="1"/>
    </xf>
    <xf numFmtId="0" fontId="7" fillId="2" borderId="9" xfId="0" applyFont="1" applyFill="1" applyBorder="1" applyAlignment="1">
      <alignment horizontal="center" vertical="top" wrapText="1"/>
    </xf>
    <xf numFmtId="0" fontId="19" fillId="0" borderId="9" xfId="0" applyFont="1" applyBorder="1" applyAlignment="1">
      <alignment horizontal="center" vertical="center"/>
    </xf>
    <xf numFmtId="0" fontId="12" fillId="0" borderId="9" xfId="0" applyFont="1" applyBorder="1" applyAlignment="1">
      <alignment horizontal="left" vertical="top" wrapText="1"/>
    </xf>
    <xf numFmtId="0" fontId="12" fillId="5" borderId="9" xfId="0" applyFont="1" applyFill="1" applyBorder="1" applyAlignment="1">
      <alignment horizontal="center" vertical="top" wrapText="1"/>
    </xf>
    <xf numFmtId="0" fontId="12" fillId="5" borderId="9" xfId="0" applyFont="1" applyFill="1" applyBorder="1" applyAlignment="1">
      <alignment horizontal="left" vertical="top" wrapText="1"/>
    </xf>
    <xf numFmtId="0" fontId="25" fillId="0" borderId="9" xfId="0" applyFont="1" applyBorder="1" applyAlignment="1">
      <alignment horizontal="center" vertical="center" wrapText="1"/>
    </xf>
    <xf numFmtId="0" fontId="12" fillId="0" borderId="43" xfId="0" applyFont="1" applyFill="1" applyBorder="1" applyAlignment="1">
      <alignment horizontal="left" vertical="center" wrapText="1"/>
    </xf>
    <xf numFmtId="0" fontId="12" fillId="0" borderId="43" xfId="0" applyFont="1" applyFill="1" applyBorder="1" applyAlignment="1">
      <alignment vertical="center" wrapText="1"/>
    </xf>
    <xf numFmtId="167" fontId="12" fillId="0" borderId="17" xfId="0" applyNumberFormat="1" applyFont="1" applyFill="1" applyBorder="1" applyAlignment="1">
      <alignment vertical="center" wrapText="1"/>
    </xf>
    <xf numFmtId="167" fontId="12" fillId="0" borderId="29" xfId="0" applyNumberFormat="1" applyFont="1" applyFill="1" applyBorder="1" applyAlignment="1">
      <alignment horizontal="center" vertical="center" wrapText="1"/>
    </xf>
    <xf numFmtId="0" fontId="12" fillId="0" borderId="62" xfId="0" applyFont="1" applyFill="1" applyBorder="1" applyAlignment="1">
      <alignment horizontal="justify" vertical="center" wrapText="1"/>
    </xf>
    <xf numFmtId="167" fontId="12" fillId="0" borderId="56" xfId="0" applyNumberFormat="1" applyFont="1" applyFill="1" applyBorder="1" applyAlignment="1">
      <alignment vertical="center" wrapText="1"/>
    </xf>
    <xf numFmtId="0" fontId="12" fillId="0" borderId="63" xfId="0" applyFont="1" applyFill="1" applyBorder="1" applyAlignment="1">
      <alignment horizontal="justify" vertical="center" wrapText="1"/>
    </xf>
    <xf numFmtId="0" fontId="12" fillId="0" borderId="63" xfId="0" applyFont="1" applyFill="1" applyBorder="1" applyAlignment="1">
      <alignment vertical="center" wrapText="1"/>
    </xf>
    <xf numFmtId="0" fontId="12" fillId="0" borderId="63" xfId="0" applyFont="1" applyFill="1" applyBorder="1" applyAlignment="1">
      <alignment horizontal="center"/>
    </xf>
    <xf numFmtId="0" fontId="12" fillId="0" borderId="63" xfId="0" applyFont="1" applyFill="1" applyBorder="1" applyAlignment="1">
      <alignment horizontal="center" vertical="center"/>
    </xf>
    <xf numFmtId="0" fontId="16" fillId="0" borderId="1" xfId="2" applyFont="1" applyBorder="1" applyAlignment="1">
      <alignment vertical="top" wrapText="1"/>
    </xf>
    <xf numFmtId="164" fontId="38" fillId="3" borderId="9" xfId="2" applyNumberFormat="1" applyFont="1" applyFill="1" applyBorder="1" applyAlignment="1">
      <alignment horizontal="center"/>
    </xf>
    <xf numFmtId="0" fontId="16" fillId="3" borderId="9" xfId="0" applyFont="1" applyFill="1" applyBorder="1" applyAlignment="1">
      <alignment horizontal="center" vertical="center" wrapText="1"/>
    </xf>
    <xf numFmtId="0" fontId="14" fillId="0" borderId="0" xfId="0" applyFont="1" applyAlignment="1">
      <alignment horizontal="center"/>
    </xf>
    <xf numFmtId="0" fontId="10" fillId="2" borderId="43" xfId="2" applyFont="1" applyFill="1" applyBorder="1" applyAlignment="1">
      <alignment horizontal="center" vertical="center" wrapText="1"/>
    </xf>
    <xf numFmtId="0" fontId="10" fillId="4" borderId="43" xfId="2" applyFont="1" applyFill="1" applyBorder="1" applyAlignment="1">
      <alignment horizontal="center" vertical="center" wrapText="1"/>
    </xf>
    <xf numFmtId="0" fontId="12" fillId="0" borderId="9" xfId="0" applyFont="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2" fillId="0" borderId="17" xfId="0" applyFont="1" applyBorder="1" applyAlignment="1">
      <alignment horizontal="center" vertical="center"/>
    </xf>
    <xf numFmtId="0" fontId="12" fillId="0" borderId="41" xfId="0" applyFont="1" applyBorder="1" applyAlignment="1">
      <alignment horizontal="center" vertical="center"/>
    </xf>
    <xf numFmtId="0" fontId="16" fillId="3" borderId="3" xfId="0" applyFont="1" applyFill="1" applyBorder="1" applyAlignment="1">
      <alignment horizontal="center" vertical="top" wrapText="1"/>
    </xf>
    <xf numFmtId="0" fontId="16" fillId="3" borderId="4" xfId="0" applyFont="1" applyFill="1" applyBorder="1" applyAlignment="1">
      <alignment horizontal="center" vertical="top" wrapText="1"/>
    </xf>
    <xf numFmtId="0" fontId="16" fillId="3" borderId="11" xfId="0" applyFont="1" applyFill="1" applyBorder="1" applyAlignment="1">
      <alignment horizontal="center" vertical="top" wrapText="1"/>
    </xf>
    <xf numFmtId="0" fontId="12" fillId="0" borderId="4" xfId="0" applyFont="1" applyBorder="1" applyAlignment="1">
      <alignment horizontal="justify" vertical="center" wrapText="1"/>
    </xf>
    <xf numFmtId="0" fontId="12" fillId="0" borderId="3" xfId="0" applyFont="1" applyBorder="1" applyAlignment="1">
      <alignment horizontal="justify" vertical="center" wrapText="1"/>
    </xf>
    <xf numFmtId="0" fontId="11" fillId="0" borderId="0" xfId="0" applyFont="1" applyAlignment="1">
      <alignment horizontal="center"/>
    </xf>
    <xf numFmtId="0" fontId="82" fillId="0" borderId="0" xfId="0" applyFont="1" applyAlignment="1">
      <alignment horizontal="center"/>
    </xf>
    <xf numFmtId="0" fontId="10" fillId="2" borderId="24"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9" xfId="0" applyFont="1" applyBorder="1" applyAlignment="1">
      <alignment horizontal="center" vertical="center"/>
    </xf>
    <xf numFmtId="0" fontId="16" fillId="3"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6" fillId="0" borderId="22" xfId="0" applyFont="1" applyBorder="1" applyAlignment="1">
      <alignment horizontal="center" vertical="center" wrapText="1"/>
    </xf>
    <xf numFmtId="0" fontId="16" fillId="5" borderId="9" xfId="2"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9" xfId="0" applyFont="1" applyFill="1" applyBorder="1" applyAlignment="1">
      <alignment horizontal="center" vertical="center"/>
    </xf>
    <xf numFmtId="0" fontId="16" fillId="5" borderId="9" xfId="0" applyFont="1" applyFill="1" applyBorder="1" applyAlignment="1">
      <alignment horizontal="left" vertical="center" wrapText="1"/>
    </xf>
    <xf numFmtId="167" fontId="16" fillId="5" borderId="4" xfId="0" applyNumberFormat="1"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0" fillId="5" borderId="11" xfId="0" applyFill="1" applyBorder="1" applyAlignment="1">
      <alignment horizontal="center" vertical="center" wrapText="1"/>
    </xf>
    <xf numFmtId="0" fontId="16" fillId="0" borderId="22" xfId="0" applyFont="1" applyFill="1" applyBorder="1" applyAlignment="1">
      <alignment horizontal="justify" vertical="top" wrapText="1"/>
    </xf>
    <xf numFmtId="0" fontId="16" fillId="0" borderId="3" xfId="0" applyFont="1" applyFill="1" applyBorder="1" applyAlignment="1">
      <alignment horizontal="justify" vertical="top" wrapText="1"/>
    </xf>
    <xf numFmtId="0" fontId="10" fillId="0" borderId="3" xfId="0" applyFont="1" applyFill="1" applyBorder="1" applyAlignment="1">
      <alignment horizontal="center" vertical="top" wrapText="1"/>
    </xf>
    <xf numFmtId="0" fontId="10" fillId="0" borderId="22" xfId="0" applyFont="1" applyFill="1" applyBorder="1" applyAlignment="1">
      <alignment horizontal="center" vertical="top" wrapText="1"/>
    </xf>
    <xf numFmtId="0" fontId="10" fillId="0" borderId="4" xfId="0" applyFont="1" applyFill="1" applyBorder="1" applyAlignment="1">
      <alignment horizontal="center" vertical="top" wrapText="1"/>
    </xf>
    <xf numFmtId="0" fontId="16" fillId="0" borderId="3"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3" borderId="9" xfId="0" applyFont="1" applyFill="1" applyBorder="1" applyAlignment="1">
      <alignment horizontal="center" vertical="top" wrapText="1"/>
    </xf>
    <xf numFmtId="0" fontId="16" fillId="3" borderId="11" xfId="0" applyFont="1" applyFill="1" applyBorder="1" applyAlignment="1">
      <alignment horizontal="center" vertical="top"/>
    </xf>
    <xf numFmtId="0" fontId="16" fillId="0" borderId="11" xfId="0" applyFont="1" applyBorder="1" applyAlignment="1">
      <alignment horizontal="center" vertical="top"/>
    </xf>
    <xf numFmtId="0" fontId="16" fillId="0" borderId="9" xfId="0" applyFont="1" applyBorder="1" applyAlignment="1">
      <alignment horizontal="center" vertical="center" wrapText="1"/>
    </xf>
    <xf numFmtId="0" fontId="16" fillId="0" borderId="11"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167" fontId="16" fillId="0" borderId="15" xfId="0" applyNumberFormat="1" applyFont="1" applyBorder="1" applyAlignment="1">
      <alignment horizontal="center" vertical="center" wrapText="1"/>
    </xf>
    <xf numFmtId="167" fontId="16" fillId="0" borderId="9"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2" fillId="0" borderId="63" xfId="0" applyFont="1" applyBorder="1" applyAlignment="1">
      <alignment vertical="center" wrapText="1"/>
    </xf>
    <xf numFmtId="0" fontId="12" fillId="0" borderId="6" xfId="2" applyFont="1" applyBorder="1" applyAlignment="1">
      <alignment horizontal="center" vertical="center" wrapText="1"/>
    </xf>
    <xf numFmtId="0" fontId="12" fillId="3" borderId="3" xfId="0" applyFont="1" applyFill="1" applyBorder="1" applyAlignment="1">
      <alignment horizontal="justify" vertical="center" wrapText="1"/>
    </xf>
    <xf numFmtId="9" fontId="16" fillId="3" borderId="9" xfId="0" applyNumberFormat="1" applyFont="1" applyFill="1" applyBorder="1" applyAlignment="1">
      <alignment horizontal="center" vertical="center" wrapText="1"/>
    </xf>
    <xf numFmtId="9" fontId="10" fillId="3" borderId="9" xfId="0" applyNumberFormat="1" applyFont="1" applyFill="1" applyBorder="1" applyAlignment="1">
      <alignment horizontal="center" vertical="center" wrapText="1"/>
    </xf>
    <xf numFmtId="164" fontId="16" fillId="3" borderId="9" xfId="0" applyNumberFormat="1" applyFont="1" applyFill="1" applyBorder="1" applyAlignment="1">
      <alignment horizontal="center" vertical="center" wrapText="1"/>
    </xf>
    <xf numFmtId="0" fontId="121" fillId="0" borderId="9" xfId="0" applyFont="1" applyBorder="1" applyAlignment="1">
      <alignment horizontal="center" vertical="center"/>
    </xf>
    <xf numFmtId="0" fontId="14" fillId="0" borderId="9" xfId="0" applyFont="1" applyBorder="1" applyAlignment="1">
      <alignment horizontal="center" vertical="center" wrapText="1"/>
    </xf>
    <xf numFmtId="167" fontId="121" fillId="0" borderId="9" xfId="0" applyNumberFormat="1" applyFont="1" applyBorder="1" applyAlignment="1">
      <alignment horizontal="center" vertical="center" wrapText="1"/>
    </xf>
    <xf numFmtId="0" fontId="121" fillId="0" borderId="9" xfId="0" applyFont="1" applyBorder="1" applyAlignment="1">
      <alignment horizontal="left" vertical="top" wrapText="1"/>
    </xf>
    <xf numFmtId="0" fontId="121" fillId="5" borderId="9" xfId="0" applyFont="1" applyFill="1" applyBorder="1" applyAlignment="1">
      <alignment horizontal="center" vertical="top" wrapText="1"/>
    </xf>
    <xf numFmtId="0" fontId="14" fillId="0" borderId="11" xfId="0" applyFont="1" applyBorder="1" applyAlignment="1">
      <alignment horizontal="center" vertical="center" wrapText="1"/>
    </xf>
    <xf numFmtId="0" fontId="121" fillId="5" borderId="9" xfId="0" applyFont="1" applyFill="1" applyBorder="1" applyAlignment="1">
      <alignment horizontal="left" vertical="top" wrapText="1"/>
    </xf>
    <xf numFmtId="0" fontId="121" fillId="5" borderId="9" xfId="0" applyFont="1" applyFill="1" applyBorder="1" applyAlignment="1">
      <alignment vertical="top" wrapText="1"/>
    </xf>
    <xf numFmtId="0" fontId="121" fillId="0" borderId="9" xfId="0" applyFont="1" applyBorder="1" applyAlignment="1">
      <alignment vertical="top" wrapText="1"/>
    </xf>
    <xf numFmtId="0" fontId="121" fillId="5" borderId="9" xfId="0" applyFont="1" applyFill="1" applyBorder="1" applyAlignment="1">
      <alignment horizontal="left" vertical="center" wrapText="1"/>
    </xf>
    <xf numFmtId="0" fontId="121" fillId="5" borderId="9" xfId="0" applyFont="1" applyFill="1" applyBorder="1" applyAlignment="1">
      <alignment horizontal="center" vertical="center" wrapText="1"/>
    </xf>
    <xf numFmtId="0" fontId="121" fillId="0" borderId="9" xfId="0" applyFont="1" applyBorder="1" applyAlignment="1">
      <alignment horizontal="left" vertical="center" wrapText="1"/>
    </xf>
    <xf numFmtId="0" fontId="14" fillId="0" borderId="9" xfId="0" applyFont="1" applyBorder="1" applyAlignment="1">
      <alignment horizontal="center" vertical="center"/>
    </xf>
    <xf numFmtId="0" fontId="121" fillId="0" borderId="9" xfId="0" applyFont="1" applyBorder="1" applyAlignment="1">
      <alignment vertical="center" wrapText="1"/>
    </xf>
    <xf numFmtId="0" fontId="122" fillId="0" borderId="9" xfId="0" applyFont="1" applyBorder="1" applyAlignment="1">
      <alignment horizontal="center" vertical="center" wrapText="1"/>
    </xf>
    <xf numFmtId="0" fontId="113" fillId="0" borderId="0" xfId="0" applyFont="1"/>
    <xf numFmtId="0" fontId="14" fillId="0" borderId="0" xfId="0" applyFont="1" applyAlignment="1">
      <alignment horizontal="right"/>
    </xf>
    <xf numFmtId="0" fontId="123" fillId="0" borderId="0" xfId="0" applyFont="1"/>
    <xf numFmtId="0" fontId="65" fillId="0" borderId="0" xfId="0" applyFont="1" applyAlignment="1">
      <alignment horizontal="right"/>
    </xf>
    <xf numFmtId="0" fontId="121" fillId="0" borderId="9" xfId="0" applyFont="1" applyFill="1" applyBorder="1" applyAlignment="1">
      <alignment horizontal="center" vertical="center" wrapText="1"/>
    </xf>
    <xf numFmtId="9" fontId="121" fillId="0" borderId="9" xfId="0" applyNumberFormat="1" applyFont="1" applyBorder="1" applyAlignment="1">
      <alignment horizontal="center" vertical="center"/>
    </xf>
    <xf numFmtId="0" fontId="19" fillId="0" borderId="54" xfId="0" applyFont="1" applyBorder="1" applyAlignment="1">
      <alignment horizontal="center" vertical="center"/>
    </xf>
    <xf numFmtId="0" fontId="124" fillId="0" borderId="126" xfId="0" applyFont="1" applyFill="1" applyBorder="1" applyAlignment="1">
      <alignment vertical="center" wrapText="1"/>
    </xf>
    <xf numFmtId="0" fontId="19" fillId="0" borderId="9" xfId="0" applyFont="1" applyFill="1" applyBorder="1" applyAlignment="1">
      <alignment horizontal="center" vertical="center" wrapText="1"/>
    </xf>
    <xf numFmtId="165" fontId="19" fillId="0" borderId="44" xfId="1" applyNumberFormat="1" applyFont="1" applyBorder="1" applyAlignment="1">
      <alignment horizontal="center" vertical="center"/>
    </xf>
    <xf numFmtId="0" fontId="19" fillId="3" borderId="4" xfId="0" applyFont="1" applyFill="1" applyBorder="1" applyAlignment="1">
      <alignment vertical="center" wrapText="1"/>
    </xf>
    <xf numFmtId="9" fontId="19" fillId="0" borderId="9" xfId="0" applyNumberFormat="1" applyFont="1" applyBorder="1" applyAlignment="1">
      <alignment horizontal="center" vertical="center"/>
    </xf>
    <xf numFmtId="9" fontId="19" fillId="0" borderId="9" xfId="86" applyFont="1" applyBorder="1" applyAlignment="1">
      <alignment horizontal="center" vertical="center"/>
    </xf>
    <xf numFmtId="165" fontId="19" fillId="0" borderId="44" xfId="0" applyNumberFormat="1" applyFont="1" applyBorder="1" applyAlignment="1">
      <alignment horizontal="center" vertical="center"/>
    </xf>
    <xf numFmtId="0" fontId="19" fillId="0" borderId="11" xfId="0" applyFont="1" applyBorder="1" applyAlignment="1">
      <alignment vertical="center" wrapText="1"/>
    </xf>
    <xf numFmtId="0" fontId="124" fillId="0" borderId="9" xfId="2" applyFont="1" applyFill="1" applyBorder="1" applyAlignment="1">
      <alignment vertical="center" wrapText="1"/>
    </xf>
    <xf numFmtId="0" fontId="19" fillId="3" borderId="11" xfId="0" applyFont="1" applyFill="1" applyBorder="1" applyAlignment="1">
      <alignment vertical="center" wrapText="1"/>
    </xf>
    <xf numFmtId="0" fontId="19" fillId="0" borderId="11" xfId="0" applyFont="1" applyBorder="1" applyAlignment="1">
      <alignment horizontal="center" vertical="center"/>
    </xf>
    <xf numFmtId="165" fontId="19" fillId="0" borderId="20" xfId="0" applyNumberFormat="1" applyFont="1" applyBorder="1" applyAlignment="1">
      <alignment horizontal="center"/>
    </xf>
    <xf numFmtId="0" fontId="124" fillId="0" borderId="9" xfId="0" applyFont="1" applyFill="1" applyBorder="1" applyAlignment="1">
      <alignment vertical="center" wrapText="1"/>
    </xf>
    <xf numFmtId="0" fontId="19" fillId="0" borderId="9" xfId="0" applyFont="1" applyBorder="1" applyAlignment="1">
      <alignment vertical="center"/>
    </xf>
    <xf numFmtId="9" fontId="19" fillId="0" borderId="9" xfId="0" applyNumberFormat="1" applyFont="1" applyBorder="1" applyAlignment="1">
      <alignment vertical="center"/>
    </xf>
    <xf numFmtId="165" fontId="19" fillId="0" borderId="9" xfId="0" applyNumberFormat="1" applyFont="1" applyBorder="1" applyAlignment="1">
      <alignment vertical="center"/>
    </xf>
    <xf numFmtId="0" fontId="19" fillId="0" borderId="77" xfId="0" applyFont="1" applyBorder="1" applyAlignment="1">
      <alignment horizontal="center" vertical="center"/>
    </xf>
    <xf numFmtId="0" fontId="19" fillId="0" borderId="34" xfId="0" applyFont="1" applyBorder="1" applyAlignment="1">
      <alignment horizontal="center" vertical="center"/>
    </xf>
    <xf numFmtId="0" fontId="19" fillId="0" borderId="61" xfId="0" applyFont="1" applyBorder="1" applyAlignment="1">
      <alignment horizontal="center" vertical="center"/>
    </xf>
    <xf numFmtId="164" fontId="19" fillId="0" borderId="35" xfId="0" applyNumberFormat="1" applyFont="1" applyBorder="1" applyAlignment="1">
      <alignment vertical="center"/>
    </xf>
    <xf numFmtId="0" fontId="125" fillId="0" borderId="9" xfId="2" applyFont="1" applyFill="1" applyBorder="1" applyAlignment="1">
      <alignment horizontal="justify" vertical="top" wrapText="1"/>
    </xf>
    <xf numFmtId="0" fontId="125" fillId="3" borderId="9" xfId="2" applyFont="1" applyFill="1" applyBorder="1" applyAlignment="1">
      <alignment horizontal="justify" vertical="top" wrapText="1"/>
    </xf>
    <xf numFmtId="0" fontId="125" fillId="3" borderId="128" xfId="2" applyFont="1" applyFill="1" applyBorder="1" applyAlignment="1">
      <alignment horizontal="justify" vertical="top" wrapText="1"/>
    </xf>
    <xf numFmtId="0" fontId="125" fillId="3" borderId="129" xfId="2" applyFont="1" applyFill="1" applyBorder="1" applyAlignment="1">
      <alignment horizontal="justify" vertical="top" wrapText="1"/>
    </xf>
    <xf numFmtId="0" fontId="12" fillId="0" borderId="11" xfId="2" applyFont="1" applyBorder="1" applyAlignment="1">
      <alignment horizontal="center" vertical="center" wrapText="1"/>
    </xf>
    <xf numFmtId="0" fontId="128" fillId="0" borderId="9" xfId="2" applyFont="1" applyFill="1" applyBorder="1" applyAlignment="1">
      <alignment horizontal="center" vertical="center"/>
    </xf>
    <xf numFmtId="0" fontId="19" fillId="0" borderId="11" xfId="2" applyFont="1" applyBorder="1" applyAlignment="1">
      <alignment horizontal="center" vertical="center" wrapText="1"/>
    </xf>
    <xf numFmtId="0" fontId="19" fillId="0" borderId="11" xfId="2" applyFont="1" applyBorder="1" applyAlignment="1">
      <alignment horizontal="center" vertical="center"/>
    </xf>
    <xf numFmtId="0" fontId="19" fillId="0" borderId="9" xfId="2" applyFont="1" applyBorder="1" applyAlignment="1">
      <alignment horizontal="center" vertical="center" wrapText="1"/>
    </xf>
    <xf numFmtId="0" fontId="19" fillId="0" borderId="9" xfId="2" applyNumberFormat="1" applyFont="1" applyBorder="1" applyAlignment="1">
      <alignment horizontal="center" vertical="center"/>
    </xf>
    <xf numFmtId="0" fontId="128" fillId="0" borderId="11" xfId="2" applyFont="1" applyFill="1" applyBorder="1" applyAlignment="1">
      <alignment horizontal="center" vertical="center"/>
    </xf>
    <xf numFmtId="9" fontId="19" fillId="0" borderId="11" xfId="2" applyNumberFormat="1" applyFont="1" applyBorder="1" applyAlignment="1">
      <alignment horizontal="center" vertical="center"/>
    </xf>
    <xf numFmtId="1" fontId="19" fillId="0" borderId="11" xfId="2" applyNumberFormat="1" applyFont="1" applyBorder="1" applyAlignment="1">
      <alignment horizontal="center" vertical="center"/>
    </xf>
    <xf numFmtId="174" fontId="19" fillId="0" borderId="11" xfId="2" applyNumberFormat="1" applyFont="1" applyBorder="1" applyAlignment="1">
      <alignment horizontal="center" vertical="center"/>
    </xf>
    <xf numFmtId="0" fontId="19" fillId="0" borderId="2" xfId="2" applyFont="1" applyBorder="1" applyAlignment="1">
      <alignment horizontal="center" vertical="center"/>
    </xf>
    <xf numFmtId="0" fontId="19" fillId="0" borderId="10" xfId="2" applyFont="1" applyBorder="1" applyAlignment="1">
      <alignment horizontal="center" vertical="center"/>
    </xf>
    <xf numFmtId="0" fontId="19" fillId="0" borderId="9" xfId="2" applyFont="1" applyBorder="1" applyAlignment="1">
      <alignment horizontal="center" vertical="center"/>
    </xf>
    <xf numFmtId="189" fontId="7" fillId="0" borderId="9" xfId="2" applyNumberFormat="1" applyFont="1" applyBorder="1"/>
    <xf numFmtId="0" fontId="121" fillId="0" borderId="0" xfId="0" applyFont="1"/>
    <xf numFmtId="0" fontId="14" fillId="2" borderId="60" xfId="0" applyFont="1" applyFill="1" applyBorder="1" applyAlignment="1">
      <alignment horizontal="center" vertical="center" wrapText="1"/>
    </xf>
    <xf numFmtId="0" fontId="14" fillId="2" borderId="61"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xf numFmtId="0" fontId="121" fillId="0" borderId="4" xfId="0" applyFont="1" applyBorder="1" applyAlignment="1">
      <alignment horizontal="center" vertical="top" wrapText="1"/>
    </xf>
    <xf numFmtId="0" fontId="121" fillId="0" borderId="3" xfId="0" applyFont="1" applyBorder="1" applyAlignment="1">
      <alignment horizontal="left" vertical="top" wrapText="1"/>
    </xf>
    <xf numFmtId="0" fontId="121" fillId="0" borderId="0" xfId="0" applyFont="1" applyBorder="1"/>
    <xf numFmtId="0" fontId="121" fillId="0" borderId="4" xfId="0" applyFont="1" applyBorder="1" applyAlignment="1">
      <alignment horizontal="left" vertical="top" wrapText="1"/>
    </xf>
    <xf numFmtId="0" fontId="121" fillId="0" borderId="6" xfId="0" applyFont="1" applyBorder="1" applyAlignment="1">
      <alignment horizontal="left" vertical="top" wrapText="1"/>
    </xf>
    <xf numFmtId="167" fontId="121" fillId="0" borderId="4" xfId="0" applyNumberFormat="1" applyFont="1" applyBorder="1" applyAlignment="1">
      <alignment horizontal="center" vertical="top" wrapText="1"/>
    </xf>
    <xf numFmtId="0" fontId="121" fillId="3" borderId="4" xfId="0" applyFont="1" applyFill="1" applyBorder="1" applyAlignment="1">
      <alignment horizontal="justify" vertical="top" wrapText="1"/>
    </xf>
    <xf numFmtId="0" fontId="121" fillId="3" borderId="4" xfId="0" applyFont="1" applyFill="1" applyBorder="1" applyAlignment="1">
      <alignment horizontal="center" vertical="top" wrapText="1"/>
    </xf>
    <xf numFmtId="0" fontId="121" fillId="0" borderId="31" xfId="0" applyFont="1" applyBorder="1" applyAlignment="1">
      <alignment horizontal="left" vertical="top" wrapText="1"/>
    </xf>
    <xf numFmtId="0" fontId="121" fillId="0" borderId="41" xfId="0" applyFont="1" applyBorder="1" applyAlignment="1">
      <alignment horizontal="center" vertical="top"/>
    </xf>
    <xf numFmtId="0" fontId="14" fillId="0" borderId="4" xfId="0" applyFont="1" applyBorder="1" applyAlignment="1">
      <alignment horizontal="center" vertical="top" wrapText="1"/>
    </xf>
    <xf numFmtId="0" fontId="121" fillId="0" borderId="54" xfId="0" applyFont="1" applyBorder="1" applyAlignment="1">
      <alignment horizontal="center" vertical="top"/>
    </xf>
    <xf numFmtId="0" fontId="14" fillId="0" borderId="3" xfId="0" applyFont="1" applyBorder="1" applyAlignment="1">
      <alignment horizontal="center" vertical="top" wrapText="1"/>
    </xf>
    <xf numFmtId="167" fontId="121" fillId="0" borderId="9" xfId="0" applyNumberFormat="1" applyFont="1" applyBorder="1" applyAlignment="1">
      <alignment horizontal="center" vertical="top" wrapText="1"/>
    </xf>
    <xf numFmtId="0" fontId="121" fillId="3" borderId="3" xfId="0" applyFont="1" applyFill="1" applyBorder="1" applyAlignment="1">
      <alignment horizontal="justify" vertical="top" wrapText="1"/>
    </xf>
    <xf numFmtId="0" fontId="121" fillId="3" borderId="3" xfId="0" applyFont="1" applyFill="1" applyBorder="1" applyAlignment="1">
      <alignment horizontal="center" vertical="top" wrapText="1"/>
    </xf>
    <xf numFmtId="0" fontId="121" fillId="0" borderId="18" xfId="0" applyFont="1" applyBorder="1" applyAlignment="1">
      <alignment horizontal="left" vertical="top" wrapText="1"/>
    </xf>
    <xf numFmtId="0" fontId="121" fillId="3" borderId="9" xfId="0" applyFont="1" applyFill="1" applyBorder="1" applyAlignment="1">
      <alignment horizontal="center" vertical="top" wrapText="1"/>
    </xf>
    <xf numFmtId="0" fontId="121" fillId="3" borderId="9" xfId="0" applyFont="1" applyFill="1" applyBorder="1" applyAlignment="1">
      <alignment horizontal="left" vertical="top" wrapText="1"/>
    </xf>
    <xf numFmtId="0" fontId="121" fillId="3" borderId="4" xfId="0" applyFont="1" applyFill="1" applyBorder="1" applyAlignment="1">
      <alignment horizontal="left" vertical="top" wrapText="1"/>
    </xf>
    <xf numFmtId="0" fontId="121" fillId="0" borderId="9" xfId="0" applyFont="1" applyBorder="1" applyAlignment="1">
      <alignment horizontal="center" vertical="top" wrapText="1"/>
    </xf>
    <xf numFmtId="0" fontId="121" fillId="0" borderId="8" xfId="0" applyFont="1" applyBorder="1" applyAlignment="1">
      <alignment horizontal="left" vertical="top" wrapText="1"/>
    </xf>
    <xf numFmtId="0" fontId="121" fillId="0" borderId="3" xfId="0" applyFont="1" applyBorder="1" applyAlignment="1">
      <alignment horizontal="center" vertical="top" wrapText="1"/>
    </xf>
    <xf numFmtId="0" fontId="121" fillId="0" borderId="11" xfId="0" applyFont="1" applyBorder="1" applyAlignment="1">
      <alignment horizontal="left" vertical="top" wrapText="1"/>
    </xf>
    <xf numFmtId="0" fontId="121" fillId="0" borderId="44" xfId="0" applyFont="1" applyBorder="1" applyAlignment="1">
      <alignment horizontal="left" vertical="top" wrapText="1"/>
    </xf>
    <xf numFmtId="0" fontId="121" fillId="0" borderId="22" xfId="0" applyFont="1" applyBorder="1" applyAlignment="1">
      <alignment horizontal="center" vertical="top" wrapText="1"/>
    </xf>
    <xf numFmtId="0" fontId="121" fillId="0" borderId="43" xfId="0" applyFont="1" applyBorder="1" applyAlignment="1">
      <alignment horizontal="left" vertical="top" wrapText="1"/>
    </xf>
    <xf numFmtId="0" fontId="121" fillId="0" borderId="55" xfId="0" applyFont="1" applyBorder="1" applyAlignment="1">
      <alignment horizontal="left" vertical="top" wrapText="1"/>
    </xf>
    <xf numFmtId="0" fontId="7" fillId="0" borderId="3" xfId="5" applyFont="1" applyFill="1" applyBorder="1" applyAlignment="1">
      <alignment horizontal="center" vertical="center" wrapText="1"/>
    </xf>
    <xf numFmtId="0" fontId="19" fillId="3" borderId="4" xfId="5" applyFont="1" applyFill="1" applyBorder="1" applyAlignment="1">
      <alignment horizontal="center" vertical="center" wrapText="1"/>
    </xf>
    <xf numFmtId="0" fontId="19" fillId="3" borderId="6" xfId="5" applyFont="1" applyFill="1" applyBorder="1" applyAlignment="1">
      <alignment horizontal="justify" vertical="center" wrapText="1"/>
    </xf>
    <xf numFmtId="0" fontId="7" fillId="0" borderId="0" xfId="5" applyFont="1" applyFill="1" applyBorder="1" applyAlignment="1">
      <alignment horizontal="center" vertical="center" wrapText="1"/>
    </xf>
    <xf numFmtId="0" fontId="19" fillId="0" borderId="0" xfId="5" applyFont="1" applyFill="1" applyBorder="1"/>
    <xf numFmtId="0" fontId="19" fillId="3" borderId="9" xfId="5" applyFont="1" applyFill="1" applyBorder="1" applyAlignment="1">
      <alignment horizontal="center" vertical="center" wrapText="1"/>
    </xf>
    <xf numFmtId="0" fontId="19" fillId="3" borderId="10" xfId="5" applyFont="1" applyFill="1" applyBorder="1" applyAlignment="1">
      <alignment horizontal="justify" vertical="center" wrapText="1"/>
    </xf>
    <xf numFmtId="0" fontId="7" fillId="3" borderId="3" xfId="5" applyFont="1" applyFill="1" applyBorder="1" applyAlignment="1">
      <alignment horizontal="center" vertical="top" wrapText="1"/>
    </xf>
    <xf numFmtId="0" fontId="19" fillId="3" borderId="5" xfId="5" applyFont="1" applyFill="1" applyBorder="1" applyAlignment="1">
      <alignment horizontal="justify" vertical="center" wrapText="1"/>
    </xf>
    <xf numFmtId="0" fontId="19" fillId="3" borderId="3" xfId="5" applyFont="1" applyFill="1" applyBorder="1" applyAlignment="1">
      <alignment vertical="center" wrapText="1"/>
    </xf>
    <xf numFmtId="0" fontId="19" fillId="3" borderId="9" xfId="5" applyFont="1" applyFill="1" applyBorder="1" applyAlignment="1">
      <alignment horizontal="justify" vertical="center" wrapText="1"/>
    </xf>
    <xf numFmtId="0" fontId="19" fillId="3" borderId="0" xfId="5" applyFont="1" applyFill="1" applyBorder="1" applyAlignment="1">
      <alignment horizontal="center" vertical="center"/>
    </xf>
    <xf numFmtId="0" fontId="7" fillId="3" borderId="4" xfId="5" applyFont="1" applyFill="1" applyBorder="1" applyAlignment="1">
      <alignment horizontal="center" vertical="center" wrapText="1"/>
    </xf>
    <xf numFmtId="0" fontId="19" fillId="3" borderId="4" xfId="5" applyFont="1" applyFill="1" applyBorder="1" applyAlignment="1">
      <alignment horizontal="justify" vertical="center" wrapText="1"/>
    </xf>
    <xf numFmtId="0" fontId="7" fillId="3" borderId="11" xfId="5" applyFont="1" applyFill="1" applyBorder="1" applyAlignment="1">
      <alignment vertical="center"/>
    </xf>
    <xf numFmtId="0" fontId="7" fillId="3" borderId="3" xfId="5" applyFont="1" applyFill="1" applyBorder="1" applyAlignment="1">
      <alignment vertical="center"/>
    </xf>
    <xf numFmtId="0" fontId="7" fillId="3" borderId="3" xfId="5" applyFont="1" applyFill="1" applyBorder="1" applyAlignment="1">
      <alignment horizontal="center" vertical="center"/>
    </xf>
    <xf numFmtId="0" fontId="7" fillId="3" borderId="4" xfId="5" applyFont="1" applyFill="1" applyBorder="1" applyAlignment="1">
      <alignment horizontal="center" vertical="center"/>
    </xf>
    <xf numFmtId="0" fontId="19" fillId="3" borderId="9" xfId="5" applyFont="1" applyFill="1" applyBorder="1" applyAlignment="1">
      <alignment horizontal="left" vertical="center" wrapText="1"/>
    </xf>
    <xf numFmtId="0" fontId="129" fillId="5" borderId="0" xfId="5" applyFont="1" applyFill="1"/>
    <xf numFmtId="0" fontId="129" fillId="3" borderId="0" xfId="5" applyFont="1" applyFill="1"/>
    <xf numFmtId="0" fontId="19" fillId="3" borderId="9" xfId="5" applyFont="1" applyFill="1" applyBorder="1" applyAlignment="1">
      <alignment horizontal="center" vertical="center"/>
    </xf>
    <xf numFmtId="0" fontId="19" fillId="3" borderId="4" xfId="5" applyFont="1" applyFill="1" applyBorder="1" applyAlignment="1">
      <alignment horizontal="center" vertical="center"/>
    </xf>
    <xf numFmtId="9" fontId="19" fillId="3" borderId="4" xfId="5" applyNumberFormat="1" applyFont="1" applyFill="1" applyBorder="1" applyAlignment="1">
      <alignment horizontal="center" vertical="center" wrapText="1"/>
    </xf>
    <xf numFmtId="174" fontId="19" fillId="3" borderId="9" xfId="5" applyNumberFormat="1" applyFont="1" applyFill="1" applyBorder="1" applyAlignment="1">
      <alignment horizontal="center" vertical="center"/>
    </xf>
    <xf numFmtId="174" fontId="7" fillId="3" borderId="4" xfId="9" applyNumberFormat="1" applyFont="1" applyFill="1" applyBorder="1" applyAlignment="1">
      <alignment horizontal="center" vertical="center"/>
    </xf>
    <xf numFmtId="0" fontId="7" fillId="3" borderId="9" xfId="5" applyFont="1" applyFill="1" applyBorder="1" applyAlignment="1">
      <alignment horizontal="center" vertical="center"/>
    </xf>
    <xf numFmtId="174" fontId="19" fillId="3" borderId="9" xfId="9" applyNumberFormat="1" applyFont="1" applyFill="1" applyBorder="1" applyAlignment="1">
      <alignment horizontal="center" vertical="center"/>
    </xf>
    <xf numFmtId="174" fontId="7" fillId="3" borderId="9" xfId="9" applyNumberFormat="1" applyFont="1" applyFill="1" applyBorder="1" applyAlignment="1">
      <alignment horizontal="center" vertical="center"/>
    </xf>
    <xf numFmtId="9" fontId="19" fillId="3" borderId="9" xfId="5" applyNumberFormat="1" applyFont="1" applyFill="1" applyBorder="1" applyAlignment="1">
      <alignment horizontal="center" vertical="center"/>
    </xf>
    <xf numFmtId="0" fontId="19" fillId="3" borderId="6" xfId="5" applyFont="1" applyFill="1" applyBorder="1" applyAlignment="1">
      <alignment horizontal="left" vertical="center" wrapText="1"/>
    </xf>
    <xf numFmtId="0" fontId="19" fillId="3" borderId="63" xfId="5" applyFont="1" applyFill="1" applyBorder="1" applyAlignment="1">
      <alignment horizontal="center" vertical="top"/>
    </xf>
    <xf numFmtId="0" fontId="19" fillId="3" borderId="6" xfId="5" applyFont="1" applyFill="1" applyBorder="1" applyAlignment="1">
      <alignment horizontal="right" vertical="center" wrapText="1"/>
    </xf>
    <xf numFmtId="191" fontId="19" fillId="3" borderId="4" xfId="129" applyNumberFormat="1" applyFont="1" applyFill="1" applyBorder="1" applyAlignment="1">
      <alignment horizontal="center" vertical="center"/>
    </xf>
    <xf numFmtId="167" fontId="19" fillId="3" borderId="9" xfId="5" applyNumberFormat="1" applyFont="1" applyFill="1" applyBorder="1" applyAlignment="1">
      <alignment horizontal="center" vertical="center"/>
    </xf>
    <xf numFmtId="174" fontId="19" fillId="3" borderId="9" xfId="9" applyNumberFormat="1" applyFont="1" applyFill="1" applyBorder="1" applyAlignment="1">
      <alignment horizontal="center" vertical="center" wrapText="1"/>
    </xf>
    <xf numFmtId="174" fontId="19" fillId="5" borderId="9" xfId="5" applyNumberFormat="1" applyFont="1" applyFill="1" applyBorder="1"/>
    <xf numFmtId="9" fontId="19" fillId="3" borderId="4" xfId="5" applyNumberFormat="1" applyFont="1" applyFill="1" applyBorder="1" applyAlignment="1">
      <alignment horizontal="center" vertical="center"/>
    </xf>
    <xf numFmtId="174" fontId="19" fillId="3" borderId="4" xfId="5" applyNumberFormat="1" applyFont="1" applyFill="1" applyBorder="1" applyAlignment="1">
      <alignment horizontal="center" vertical="center"/>
    </xf>
    <xf numFmtId="174" fontId="7" fillId="3" borderId="4" xfId="5" applyNumberFormat="1" applyFont="1" applyFill="1" applyBorder="1" applyAlignment="1">
      <alignment horizontal="center" vertical="center"/>
    </xf>
    <xf numFmtId="0" fontId="19" fillId="5" borderId="12" xfId="5" applyFont="1" applyFill="1" applyBorder="1" applyAlignment="1">
      <alignment horizontal="center" vertical="center"/>
    </xf>
    <xf numFmtId="192" fontId="7" fillId="5" borderId="9" xfId="1" applyNumberFormat="1" applyFont="1" applyFill="1" applyBorder="1" applyAlignment="1">
      <alignment horizontal="center" vertical="center"/>
    </xf>
    <xf numFmtId="0" fontId="93" fillId="2" borderId="9" xfId="5" applyFont="1" applyFill="1" applyBorder="1" applyAlignment="1">
      <alignment horizontal="center" vertical="center" wrapText="1"/>
    </xf>
    <xf numFmtId="0" fontId="27" fillId="0" borderId="0" xfId="0" applyFont="1"/>
    <xf numFmtId="0" fontId="9" fillId="2" borderId="9" xfId="0" applyFont="1" applyFill="1" applyBorder="1" applyAlignment="1">
      <alignment horizontal="center" vertical="center" wrapText="1"/>
    </xf>
    <xf numFmtId="0" fontId="132" fillId="0" borderId="0" xfId="0" applyFont="1" applyAlignment="1">
      <alignment horizontal="right"/>
    </xf>
    <xf numFmtId="0" fontId="28" fillId="0" borderId="0" xfId="0" applyFont="1"/>
    <xf numFmtId="0" fontId="27" fillId="0" borderId="0" xfId="0" applyFont="1" applyAlignment="1">
      <alignment horizontal="center"/>
    </xf>
    <xf numFmtId="0" fontId="27" fillId="0" borderId="0" xfId="0" applyFont="1" applyAlignment="1">
      <alignment horizontal="right"/>
    </xf>
    <xf numFmtId="164" fontId="16" fillId="0" borderId="3" xfId="0" applyNumberFormat="1" applyFont="1" applyBorder="1" applyAlignment="1">
      <alignment horizontal="center"/>
    </xf>
    <xf numFmtId="9" fontId="16" fillId="3" borderId="9" xfId="0" applyNumberFormat="1" applyFont="1" applyFill="1" applyBorder="1" applyAlignment="1">
      <alignment horizontal="center" vertical="center"/>
    </xf>
    <xf numFmtId="9" fontId="10" fillId="3" borderId="9" xfId="0" applyNumberFormat="1" applyFont="1" applyFill="1" applyBorder="1" applyAlignment="1">
      <alignment horizontal="right" vertical="center"/>
    </xf>
    <xf numFmtId="3" fontId="10" fillId="0" borderId="9" xfId="0" applyNumberFormat="1" applyFont="1" applyFill="1" applyBorder="1" applyAlignment="1">
      <alignment horizontal="center" vertical="center"/>
    </xf>
    <xf numFmtId="3" fontId="10" fillId="0" borderId="3" xfId="0" applyNumberFormat="1" applyFont="1" applyFill="1" applyBorder="1" applyAlignment="1">
      <alignment horizontal="right" vertical="center"/>
    </xf>
    <xf numFmtId="4" fontId="10" fillId="0" borderId="3" xfId="6" applyNumberFormat="1" applyFont="1" applyFill="1" applyBorder="1" applyAlignment="1">
      <alignment horizontal="right" vertical="center"/>
    </xf>
    <xf numFmtId="1" fontId="10" fillId="0" borderId="3" xfId="0" applyNumberFormat="1" applyFont="1" applyBorder="1" applyAlignment="1">
      <alignment horizontal="center" vertical="center"/>
    </xf>
    <xf numFmtId="3" fontId="10" fillId="0" borderId="11" xfId="0" applyNumberFormat="1" applyFont="1" applyBorder="1" applyAlignment="1">
      <alignment horizontal="right" vertical="center"/>
    </xf>
    <xf numFmtId="164" fontId="16" fillId="0" borderId="9" xfId="0" applyNumberFormat="1" applyFont="1" applyBorder="1" applyAlignment="1">
      <alignment horizontal="center"/>
    </xf>
    <xf numFmtId="3" fontId="10" fillId="0" borderId="9" xfId="0" applyNumberFormat="1" applyFont="1" applyBorder="1" applyAlignment="1">
      <alignment horizontal="right" vertical="center"/>
    </xf>
    <xf numFmtId="1" fontId="16" fillId="0" borderId="4" xfId="0" applyNumberFormat="1" applyFont="1" applyFill="1" applyBorder="1" applyAlignment="1">
      <alignment horizontal="center" vertical="center"/>
    </xf>
    <xf numFmtId="3" fontId="10" fillId="0" borderId="4" xfId="0" applyNumberFormat="1" applyFont="1" applyFill="1" applyBorder="1" applyAlignment="1">
      <alignment horizontal="right" vertical="center"/>
    </xf>
    <xf numFmtId="1" fontId="10" fillId="0" borderId="9" xfId="0" applyNumberFormat="1" applyFont="1" applyFill="1" applyBorder="1" applyAlignment="1">
      <alignment horizontal="center" vertical="center"/>
    </xf>
    <xf numFmtId="1" fontId="16" fillId="0" borderId="3" xfId="0" applyNumberFormat="1" applyFont="1" applyFill="1" applyBorder="1" applyAlignment="1">
      <alignment horizontal="center" vertical="center"/>
    </xf>
    <xf numFmtId="3" fontId="10" fillId="0" borderId="3" xfId="0" applyNumberFormat="1" applyFont="1" applyBorder="1" applyAlignment="1">
      <alignment horizontal="right" vertical="center"/>
    </xf>
    <xf numFmtId="164" fontId="16" fillId="0" borderId="4" xfId="0" applyNumberFormat="1" applyFont="1" applyBorder="1" applyAlignment="1">
      <alignment horizontal="center"/>
    </xf>
    <xf numFmtId="1" fontId="16" fillId="0" borderId="9" xfId="0" applyNumberFormat="1" applyFont="1" applyFill="1" applyBorder="1" applyAlignment="1">
      <alignment horizontal="center" vertical="center"/>
    </xf>
    <xf numFmtId="3" fontId="10" fillId="0" borderId="9" xfId="0" applyNumberFormat="1" applyFont="1" applyFill="1" applyBorder="1" applyAlignment="1">
      <alignment horizontal="right" vertical="center"/>
    </xf>
    <xf numFmtId="1" fontId="10" fillId="0" borderId="3" xfId="0" applyNumberFormat="1" applyFont="1" applyFill="1" applyBorder="1" applyAlignment="1">
      <alignment horizontal="center" vertical="center"/>
    </xf>
    <xf numFmtId="1" fontId="10" fillId="0" borderId="11" xfId="0" applyNumberFormat="1" applyFont="1" applyFill="1" applyBorder="1" applyAlignment="1">
      <alignment horizontal="center" vertical="center"/>
    </xf>
    <xf numFmtId="12" fontId="16" fillId="3" borderId="9" xfId="0" applyNumberFormat="1" applyFont="1" applyFill="1" applyBorder="1" applyAlignment="1">
      <alignment vertical="center"/>
    </xf>
    <xf numFmtId="12" fontId="16" fillId="0" borderId="9" xfId="0" applyNumberFormat="1" applyFont="1" applyFill="1" applyBorder="1" applyAlignment="1">
      <alignment vertical="center"/>
    </xf>
    <xf numFmtId="12" fontId="10" fillId="0" borderId="9"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0" fontId="10" fillId="0" borderId="9" xfId="0" applyNumberFormat="1" applyFont="1" applyBorder="1" applyAlignment="1">
      <alignment horizontal="right" vertical="center"/>
    </xf>
    <xf numFmtId="0" fontId="16" fillId="3" borderId="9" xfId="0" applyFont="1" applyFill="1" applyBorder="1" applyAlignment="1">
      <alignment horizontal="center" vertical="center"/>
    </xf>
    <xf numFmtId="0" fontId="16" fillId="0" borderId="9" xfId="0" applyFont="1" applyBorder="1" applyAlignment="1">
      <alignment horizontal="right" vertical="center"/>
    </xf>
    <xf numFmtId="164" fontId="16" fillId="0" borderId="9" xfId="0" applyNumberFormat="1" applyFont="1" applyFill="1" applyBorder="1" applyAlignment="1">
      <alignment horizontal="center"/>
    </xf>
    <xf numFmtId="1" fontId="10" fillId="3" borderId="9" xfId="0" applyNumberFormat="1" applyFont="1" applyFill="1" applyBorder="1" applyAlignment="1">
      <alignment horizontal="center" vertical="center"/>
    </xf>
    <xf numFmtId="1" fontId="10" fillId="0" borderId="9" xfId="0" applyNumberFormat="1" applyFont="1" applyFill="1" applyBorder="1" applyAlignment="1">
      <alignment horizontal="right" vertical="center"/>
    </xf>
    <xf numFmtId="0" fontId="16" fillId="3" borderId="3" xfId="0" applyFont="1" applyFill="1" applyBorder="1" applyAlignment="1">
      <alignment horizontal="center" vertical="center"/>
    </xf>
    <xf numFmtId="1" fontId="16" fillId="3" borderId="9" xfId="0" applyNumberFormat="1" applyFont="1" applyFill="1" applyBorder="1" applyAlignment="1">
      <alignment horizontal="center" vertical="center"/>
    </xf>
    <xf numFmtId="0" fontId="16" fillId="3" borderId="4" xfId="0" applyFont="1" applyFill="1" applyBorder="1" applyAlignment="1">
      <alignment horizontal="center" vertical="center"/>
    </xf>
    <xf numFmtId="0" fontId="16" fillId="3" borderId="32" xfId="0" applyFont="1" applyFill="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top" wrapText="1"/>
    </xf>
    <xf numFmtId="1" fontId="19" fillId="0" borderId="9" xfId="0" applyNumberFormat="1" applyFont="1" applyBorder="1" applyAlignment="1">
      <alignment horizontal="center" vertical="center"/>
    </xf>
    <xf numFmtId="0" fontId="19" fillId="3" borderId="9" xfId="0" applyFont="1" applyFill="1" applyBorder="1" applyAlignment="1">
      <alignment horizontal="center" vertical="top" wrapText="1"/>
    </xf>
    <xf numFmtId="0" fontId="19" fillId="3" borderId="11" xfId="0" applyFont="1" applyFill="1" applyBorder="1" applyAlignment="1">
      <alignment horizontal="center" vertical="top" wrapText="1"/>
    </xf>
    <xf numFmtId="0" fontId="19" fillId="3" borderId="4" xfId="0" applyFont="1" applyFill="1" applyBorder="1" applyAlignment="1">
      <alignment horizontal="center" vertical="top" wrapText="1"/>
    </xf>
    <xf numFmtId="0" fontId="19" fillId="0" borderId="32" xfId="0" applyFont="1" applyBorder="1" applyAlignment="1">
      <alignment horizontal="center" vertical="center"/>
    </xf>
    <xf numFmtId="0" fontId="7" fillId="4" borderId="43"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19" fillId="0" borderId="56" xfId="0" applyFont="1" applyBorder="1"/>
    <xf numFmtId="0" fontId="19" fillId="0" borderId="12" xfId="0" applyFont="1" applyBorder="1"/>
    <xf numFmtId="0" fontId="19" fillId="0" borderId="53" xfId="0" applyFont="1" applyBorder="1"/>
    <xf numFmtId="0" fontId="19" fillId="0" borderId="62" xfId="0" applyFont="1" applyBorder="1" applyAlignment="1">
      <alignment horizontal="center" vertical="center"/>
    </xf>
    <xf numFmtId="0" fontId="19" fillId="0" borderId="8" xfId="0" applyFont="1" applyBorder="1" applyAlignment="1">
      <alignment horizontal="justify" vertical="center" wrapText="1"/>
    </xf>
    <xf numFmtId="0" fontId="19" fillId="0" borderId="8" xfId="0" applyFont="1" applyBorder="1" applyAlignment="1">
      <alignment horizontal="center" vertical="center" wrapText="1"/>
    </xf>
    <xf numFmtId="164" fontId="19" fillId="0" borderId="20" xfId="1" applyNumberFormat="1" applyFont="1" applyBorder="1" applyAlignment="1">
      <alignment horizontal="center"/>
    </xf>
    <xf numFmtId="164" fontId="19" fillId="0" borderId="18" xfId="0" applyNumberFormat="1" applyFont="1" applyBorder="1" applyAlignment="1">
      <alignment horizontal="center"/>
    </xf>
    <xf numFmtId="9" fontId="19" fillId="0" borderId="9" xfId="9" applyFont="1" applyBorder="1" applyAlignment="1">
      <alignment horizontal="center" vertical="center"/>
    </xf>
    <xf numFmtId="0" fontId="19" fillId="0" borderId="57" xfId="0" applyFont="1" applyBorder="1" applyAlignment="1">
      <alignment horizontal="center" vertical="center"/>
    </xf>
    <xf numFmtId="0" fontId="19" fillId="0" borderId="43" xfId="0" applyFont="1" applyBorder="1" applyAlignment="1">
      <alignment horizontal="center" vertical="center"/>
    </xf>
    <xf numFmtId="164" fontId="19" fillId="0" borderId="45" xfId="0" applyNumberFormat="1" applyFont="1" applyBorder="1" applyAlignment="1">
      <alignment vertical="center"/>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3" xfId="0" applyFont="1" applyFill="1" applyBorder="1" applyAlignment="1">
      <alignment vertical="center" wrapText="1"/>
    </xf>
    <xf numFmtId="0" fontId="19" fillId="3" borderId="3" xfId="0" applyFont="1" applyFill="1" applyBorder="1" applyAlignment="1">
      <alignment horizontal="center" vertical="center" wrapText="1"/>
    </xf>
    <xf numFmtId="0" fontId="19" fillId="0" borderId="1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justify" vertical="center" wrapText="1"/>
    </xf>
    <xf numFmtId="167" fontId="19" fillId="0" borderId="6" xfId="0" applyNumberFormat="1" applyFont="1" applyBorder="1" applyAlignment="1">
      <alignment vertical="center" wrapText="1"/>
    </xf>
    <xf numFmtId="167" fontId="16" fillId="3" borderId="15" xfId="0" applyNumberFormat="1" applyFont="1" applyFill="1" applyBorder="1" applyAlignment="1">
      <alignment vertical="center" wrapText="1"/>
    </xf>
    <xf numFmtId="0" fontId="16" fillId="3" borderId="15" xfId="0" applyFont="1" applyFill="1" applyBorder="1" applyAlignment="1">
      <alignment horizontal="justify" vertical="center" wrapText="1"/>
    </xf>
    <xf numFmtId="0" fontId="16" fillId="3" borderId="15" xfId="0" applyFont="1" applyFill="1" applyBorder="1" applyAlignment="1">
      <alignment horizontal="center" vertical="center" wrapText="1"/>
    </xf>
    <xf numFmtId="0" fontId="16" fillId="3" borderId="58" xfId="0" applyFont="1" applyFill="1" applyBorder="1" applyAlignment="1">
      <alignment horizontal="justify" vertical="center" wrapText="1"/>
    </xf>
    <xf numFmtId="167" fontId="16" fillId="3" borderId="4" xfId="0" applyNumberFormat="1" applyFont="1" applyFill="1" applyBorder="1" applyAlignment="1">
      <alignment vertical="center" wrapText="1"/>
    </xf>
    <xf numFmtId="0" fontId="16" fillId="3" borderId="4"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7" fontId="16" fillId="3" borderId="3" xfId="0" applyNumberFormat="1" applyFont="1" applyFill="1" applyBorder="1" applyAlignment="1">
      <alignment vertical="center" wrapText="1"/>
    </xf>
    <xf numFmtId="0" fontId="16" fillId="3" borderId="3" xfId="0" applyFont="1" applyFill="1" applyBorder="1" applyAlignment="1">
      <alignment horizontal="justify" vertical="center" wrapText="1"/>
    </xf>
    <xf numFmtId="0" fontId="16" fillId="3" borderId="5" xfId="0" applyFont="1" applyFill="1" applyBorder="1" applyAlignment="1">
      <alignment horizontal="justify" vertical="center" wrapText="1"/>
    </xf>
    <xf numFmtId="167" fontId="16" fillId="0" borderId="58" xfId="0" applyNumberFormat="1" applyFont="1" applyBorder="1" applyAlignment="1">
      <alignment vertical="center" wrapText="1"/>
    </xf>
    <xf numFmtId="0" fontId="16" fillId="0" borderId="15"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4" xfId="0" applyFont="1" applyBorder="1" applyAlignment="1">
      <alignment horizontal="justify" vertical="center" wrapText="1"/>
    </xf>
    <xf numFmtId="167" fontId="16" fillId="0" borderId="6" xfId="0" applyNumberFormat="1" applyFont="1" applyBorder="1" applyAlignment="1">
      <alignment vertical="center" wrapText="1"/>
    </xf>
    <xf numFmtId="0" fontId="16" fillId="0" borderId="44" xfId="0" applyFont="1" applyBorder="1" applyAlignment="1">
      <alignment horizontal="justify" vertical="center" wrapText="1"/>
    </xf>
    <xf numFmtId="167" fontId="16" fillId="0" borderId="39" xfId="0" applyNumberFormat="1" applyFont="1" applyBorder="1" applyAlignment="1">
      <alignment vertical="center" wrapText="1"/>
    </xf>
    <xf numFmtId="0" fontId="16" fillId="3" borderId="22" xfId="0" applyFont="1" applyFill="1" applyBorder="1" applyAlignment="1">
      <alignment horizontal="justify" vertical="center" wrapText="1"/>
    </xf>
    <xf numFmtId="0" fontId="16" fillId="0" borderId="43" xfId="0" applyFont="1" applyBorder="1" applyAlignment="1">
      <alignment horizontal="justify" vertical="center" wrapText="1"/>
    </xf>
    <xf numFmtId="0" fontId="16" fillId="0" borderId="45" xfId="0" applyFont="1" applyBorder="1" applyAlignment="1">
      <alignment horizontal="justify" vertical="center" wrapText="1"/>
    </xf>
    <xf numFmtId="0" fontId="119" fillId="3" borderId="9" xfId="0" applyFont="1" applyFill="1" applyBorder="1" applyAlignment="1">
      <alignment horizontal="center" vertical="center" wrapText="1"/>
    </xf>
    <xf numFmtId="0" fontId="119" fillId="3" borderId="4" xfId="0" applyFont="1" applyFill="1" applyBorder="1" applyAlignment="1">
      <alignment horizontal="center" vertical="center" wrapText="1"/>
    </xf>
    <xf numFmtId="0" fontId="23" fillId="0" borderId="9" xfId="2" applyFont="1" applyBorder="1" applyAlignment="1">
      <alignment horizontal="center" vertical="center" wrapText="1"/>
    </xf>
    <xf numFmtId="0" fontId="19" fillId="3" borderId="9"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6"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6" xfId="0" applyFont="1" applyBorder="1" applyAlignment="1">
      <alignment horizontal="center" vertical="center"/>
    </xf>
    <xf numFmtId="167" fontId="16" fillId="0" borderId="43" xfId="0" applyNumberFormat="1" applyFont="1" applyBorder="1" applyAlignment="1">
      <alignment horizontal="center" vertical="center" wrapText="1"/>
    </xf>
    <xf numFmtId="0" fontId="16" fillId="0" borderId="45" xfId="0" applyFont="1" applyBorder="1" applyAlignment="1">
      <alignment horizontal="center" vertical="center" wrapText="1"/>
    </xf>
    <xf numFmtId="9" fontId="19" fillId="0" borderId="15" xfId="9" applyFont="1" applyBorder="1" applyAlignment="1">
      <alignment horizontal="center" vertical="center"/>
    </xf>
    <xf numFmtId="0" fontId="19" fillId="0" borderId="43" xfId="2" applyFont="1" applyBorder="1" applyAlignment="1">
      <alignment horizontal="center" vertical="center"/>
    </xf>
    <xf numFmtId="9" fontId="19" fillId="0" borderId="43" xfId="9" applyFont="1" applyBorder="1" applyAlignment="1">
      <alignment horizontal="center" vertical="center"/>
    </xf>
    <xf numFmtId="0" fontId="19" fillId="0" borderId="15" xfId="2" applyFont="1" applyBorder="1" applyAlignment="1">
      <alignment horizontal="center" vertical="center"/>
    </xf>
    <xf numFmtId="165" fontId="19" fillId="0" borderId="44" xfId="2" applyNumberFormat="1" applyFont="1" applyBorder="1" applyAlignment="1">
      <alignment horizontal="center" vertical="center"/>
    </xf>
    <xf numFmtId="165" fontId="19" fillId="0" borderId="45" xfId="2" applyNumberFormat="1" applyFont="1" applyBorder="1" applyAlignment="1">
      <alignment horizontal="center" vertical="center"/>
    </xf>
    <xf numFmtId="9" fontId="19" fillId="0" borderId="61" xfId="9" applyFont="1" applyFill="1" applyBorder="1" applyAlignment="1">
      <alignment horizontal="center" vertical="center"/>
    </xf>
    <xf numFmtId="165" fontId="19" fillId="0" borderId="35" xfId="2" applyNumberFormat="1" applyFont="1" applyFill="1" applyBorder="1" applyAlignment="1">
      <alignment horizontal="center" vertical="center"/>
    </xf>
    <xf numFmtId="165" fontId="19" fillId="0" borderId="16" xfId="2" applyNumberFormat="1" applyFont="1" applyBorder="1" applyAlignment="1">
      <alignment horizontal="center" vertical="center"/>
    </xf>
    <xf numFmtId="165" fontId="19" fillId="8" borderId="16" xfId="2" applyNumberFormat="1" applyFont="1" applyFill="1" applyBorder="1" applyAlignment="1">
      <alignment horizontal="center" vertical="center"/>
    </xf>
    <xf numFmtId="165" fontId="19" fillId="8" borderId="44" xfId="2" applyNumberFormat="1" applyFont="1" applyFill="1" applyBorder="1" applyAlignment="1">
      <alignment horizontal="center" vertical="center"/>
    </xf>
    <xf numFmtId="165" fontId="19" fillId="0" borderId="45" xfId="2" applyNumberFormat="1" applyFont="1" applyBorder="1" applyAlignment="1">
      <alignment vertical="center"/>
    </xf>
    <xf numFmtId="0" fontId="19" fillId="0" borderId="14" xfId="2" applyFont="1" applyBorder="1" applyAlignment="1">
      <alignment horizontal="center" vertical="center"/>
    </xf>
    <xf numFmtId="0" fontId="19" fillId="0" borderId="59" xfId="2" applyFont="1" applyBorder="1" applyAlignment="1">
      <alignment vertical="center"/>
    </xf>
    <xf numFmtId="0" fontId="19" fillId="0" borderId="58" xfId="2" applyFont="1" applyBorder="1" applyAlignment="1">
      <alignment horizontal="left" vertical="center" wrapText="1"/>
    </xf>
    <xf numFmtId="0" fontId="19" fillId="0" borderId="58" xfId="2" applyFont="1" applyBorder="1" applyAlignment="1">
      <alignment horizontal="center" vertical="center" wrapText="1"/>
    </xf>
    <xf numFmtId="165" fontId="19" fillId="0" borderId="16" xfId="1" applyNumberFormat="1" applyFont="1" applyBorder="1" applyAlignment="1">
      <alignment horizontal="center" vertical="center"/>
    </xf>
    <xf numFmtId="0" fontId="19" fillId="0" borderId="46" xfId="2" applyFont="1" applyBorder="1" applyAlignment="1">
      <alignment horizontal="center" vertical="center"/>
    </xf>
    <xf numFmtId="0" fontId="19" fillId="0" borderId="76" xfId="2" applyFont="1" applyBorder="1" applyAlignment="1">
      <alignment vertical="center"/>
    </xf>
    <xf numFmtId="0" fontId="19" fillId="0" borderId="57" xfId="2" applyFont="1" applyBorder="1" applyAlignment="1">
      <alignment horizontal="left" vertical="center" wrapText="1"/>
    </xf>
    <xf numFmtId="0" fontId="19" fillId="0" borderId="57" xfId="2" applyFont="1" applyBorder="1" applyAlignment="1">
      <alignment horizontal="center" vertical="center" wrapText="1"/>
    </xf>
    <xf numFmtId="0" fontId="19" fillId="0" borderId="54" xfId="2" applyFont="1" applyBorder="1" applyAlignment="1">
      <alignment horizontal="center" vertical="center"/>
    </xf>
    <xf numFmtId="0" fontId="19" fillId="0" borderId="1" xfId="2" applyFont="1" applyBorder="1" applyAlignment="1">
      <alignment vertical="center"/>
    </xf>
    <xf numFmtId="0" fontId="19" fillId="0" borderId="10" xfId="2" applyFont="1" applyBorder="1" applyAlignment="1">
      <alignment horizontal="left" vertical="center" wrapText="1"/>
    </xf>
    <xf numFmtId="0" fontId="19" fillId="0" borderId="10" xfId="2" applyFont="1" applyBorder="1" applyAlignment="1">
      <alignment horizontal="center" vertical="center" wrapText="1"/>
    </xf>
    <xf numFmtId="0" fontId="19" fillId="0" borderId="60" xfId="2" applyFont="1" applyFill="1" applyBorder="1" applyAlignment="1">
      <alignment horizontal="center" vertical="center"/>
    </xf>
    <xf numFmtId="0" fontId="19" fillId="0" borderId="33" xfId="2" applyFont="1" applyFill="1" applyBorder="1" applyAlignment="1">
      <alignment vertical="center"/>
    </xf>
    <xf numFmtId="0" fontId="19" fillId="0" borderId="34" xfId="2" applyFont="1" applyFill="1" applyBorder="1" applyAlignment="1">
      <alignment horizontal="left" vertical="center" wrapText="1"/>
    </xf>
    <xf numFmtId="0" fontId="19" fillId="0" borderId="34" xfId="2" applyFont="1" applyFill="1" applyBorder="1" applyAlignment="1">
      <alignment horizontal="center" vertical="center" wrapText="1"/>
    </xf>
    <xf numFmtId="176" fontId="19" fillId="0" borderId="15" xfId="2" applyNumberFormat="1" applyFont="1" applyBorder="1" applyAlignment="1">
      <alignment horizontal="right" vertical="center"/>
    </xf>
    <xf numFmtId="176" fontId="19" fillId="33" borderId="15" xfId="2" applyNumberFormat="1" applyFont="1" applyFill="1" applyBorder="1" applyAlignment="1">
      <alignment horizontal="right" vertical="center"/>
    </xf>
    <xf numFmtId="176" fontId="19" fillId="0" borderId="9" xfId="2" applyNumberFormat="1" applyFont="1" applyBorder="1" applyAlignment="1">
      <alignment horizontal="right" vertical="center"/>
    </xf>
    <xf numFmtId="176" fontId="19" fillId="33" borderId="9" xfId="2" applyNumberFormat="1" applyFont="1" applyFill="1" applyBorder="1" applyAlignment="1">
      <alignment horizontal="right" vertical="center"/>
    </xf>
    <xf numFmtId="176" fontId="19" fillId="6" borderId="9" xfId="2" applyNumberFormat="1" applyFont="1" applyFill="1" applyBorder="1" applyAlignment="1">
      <alignment horizontal="right" vertical="center"/>
    </xf>
    <xf numFmtId="0" fontId="19" fillId="0" borderId="32" xfId="2" applyFont="1" applyBorder="1" applyAlignment="1">
      <alignment horizontal="center" vertical="center"/>
    </xf>
    <xf numFmtId="0" fontId="56" fillId="0" borderId="0" xfId="2" applyFont="1"/>
    <xf numFmtId="0" fontId="19" fillId="0" borderId="9" xfId="0" applyFont="1" applyFill="1" applyBorder="1" applyAlignment="1">
      <alignment horizontal="justify" vertical="center" wrapText="1"/>
    </xf>
    <xf numFmtId="0" fontId="19" fillId="0" borderId="9" xfId="0" applyNumberFormat="1" applyFont="1" applyBorder="1" applyAlignment="1">
      <alignment horizontal="justify" vertical="center" wrapText="1"/>
    </xf>
    <xf numFmtId="0" fontId="7" fillId="0" borderId="9" xfId="0" applyFont="1" applyBorder="1" applyAlignment="1">
      <alignment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19" fillId="3" borderId="6" xfId="0" applyFont="1" applyFill="1" applyBorder="1" applyAlignment="1">
      <alignment horizontal="center" vertical="top" wrapText="1"/>
    </xf>
    <xf numFmtId="0" fontId="19" fillId="0" borderId="9" xfId="0" applyFont="1" applyBorder="1" applyAlignment="1">
      <alignment horizontal="justify" vertical="top" wrapText="1"/>
    </xf>
    <xf numFmtId="167" fontId="19" fillId="3" borderId="4" xfId="0" applyNumberFormat="1" applyFont="1" applyFill="1" applyBorder="1" applyAlignment="1">
      <alignment horizontal="center" vertical="top" wrapText="1"/>
    </xf>
    <xf numFmtId="0" fontId="19" fillId="3" borderId="9" xfId="0" applyFont="1" applyFill="1" applyBorder="1" applyAlignment="1">
      <alignment horizontal="justify" vertical="center" wrapText="1"/>
    </xf>
    <xf numFmtId="0" fontId="19" fillId="3" borderId="4" xfId="0" applyFont="1" applyFill="1" applyBorder="1" applyAlignment="1">
      <alignment horizontal="justify" vertical="top" wrapText="1"/>
    </xf>
    <xf numFmtId="167" fontId="19" fillId="0" borderId="6" xfId="0" applyNumberFormat="1" applyFont="1" applyBorder="1" applyAlignment="1">
      <alignment horizontal="center" vertical="top" wrapText="1"/>
    </xf>
    <xf numFmtId="0" fontId="19" fillId="0" borderId="6" xfId="0" applyFont="1" applyBorder="1" applyAlignment="1">
      <alignment horizontal="justify" vertical="top" wrapText="1"/>
    </xf>
    <xf numFmtId="167" fontId="19" fillId="0" borderId="4" xfId="0" applyNumberFormat="1" applyFont="1" applyBorder="1" applyAlignment="1">
      <alignment horizontal="center" vertical="top" wrapText="1"/>
    </xf>
    <xf numFmtId="0" fontId="19" fillId="0" borderId="4" xfId="0" applyFont="1" applyBorder="1" applyAlignment="1">
      <alignment horizontal="justify" vertical="top" wrapText="1"/>
    </xf>
    <xf numFmtId="0" fontId="19" fillId="0" borderId="7" xfId="0" applyFont="1" applyBorder="1" applyAlignment="1">
      <alignment horizontal="center" vertical="center"/>
    </xf>
    <xf numFmtId="0" fontId="19" fillId="0" borderId="63" xfId="0" applyFont="1" applyBorder="1" applyAlignment="1">
      <alignment horizontal="center" vertical="center"/>
    </xf>
    <xf numFmtId="167" fontId="19" fillId="0" borderId="10" xfId="0" applyNumberFormat="1" applyFont="1" applyBorder="1" applyAlignment="1">
      <alignment horizontal="center" vertical="top" wrapText="1"/>
    </xf>
    <xf numFmtId="164" fontId="19" fillId="0" borderId="9" xfId="1" applyNumberFormat="1" applyFont="1" applyBorder="1" applyAlignment="1">
      <alignment horizontal="center" vertical="center"/>
    </xf>
    <xf numFmtId="9" fontId="19" fillId="0" borderId="9" xfId="0" applyNumberFormat="1" applyFont="1" applyFill="1" applyBorder="1" applyAlignment="1">
      <alignment horizontal="center" vertical="center"/>
    </xf>
    <xf numFmtId="0" fontId="19" fillId="3" borderId="6" xfId="0" applyFont="1" applyFill="1" applyBorder="1" applyAlignment="1">
      <alignment vertical="center" wrapText="1"/>
    </xf>
    <xf numFmtId="167" fontId="19" fillId="0" borderId="4" xfId="0" applyNumberFormat="1" applyFont="1" applyBorder="1" applyAlignment="1">
      <alignment vertical="center" wrapText="1"/>
    </xf>
    <xf numFmtId="167" fontId="19" fillId="0" borderId="10" xfId="0" applyNumberFormat="1" applyFont="1" applyBorder="1" applyAlignment="1">
      <alignment vertical="center" wrapText="1"/>
    </xf>
    <xf numFmtId="0" fontId="14" fillId="0" borderId="0" xfId="0" applyFont="1" applyAlignment="1">
      <alignment horizontal="center" vertical="center"/>
    </xf>
    <xf numFmtId="0" fontId="14" fillId="36" borderId="0" xfId="0" applyFont="1" applyFill="1"/>
    <xf numFmtId="0" fontId="19" fillId="0" borderId="24" xfId="0" applyFont="1" applyBorder="1" applyAlignment="1">
      <alignment vertical="center" wrapText="1"/>
    </xf>
    <xf numFmtId="0" fontId="19" fillId="0" borderId="11" xfId="0" applyFont="1" applyFill="1" applyBorder="1" applyAlignment="1">
      <alignment horizontal="center" vertical="center" wrapText="1"/>
    </xf>
    <xf numFmtId="0" fontId="19" fillId="0" borderId="17" xfId="0" applyFont="1" applyBorder="1" applyAlignment="1">
      <alignment vertical="center" wrapText="1"/>
    </xf>
    <xf numFmtId="0" fontId="19" fillId="0" borderId="41" xfId="0" applyFont="1" applyBorder="1" applyAlignment="1">
      <alignment vertical="center" wrapText="1"/>
    </xf>
    <xf numFmtId="0" fontId="19" fillId="0" borderId="19" xfId="0" applyFont="1" applyBorder="1" applyAlignment="1">
      <alignment vertical="center" wrapText="1"/>
    </xf>
    <xf numFmtId="0" fontId="19" fillId="0" borderId="41" xfId="0" applyFont="1" applyBorder="1" applyAlignment="1">
      <alignment horizontal="center" vertical="center" wrapText="1"/>
    </xf>
    <xf numFmtId="167" fontId="19" fillId="0" borderId="4" xfId="0" applyNumberFormat="1"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54" xfId="0" applyFont="1" applyFill="1" applyBorder="1" applyAlignment="1">
      <alignment horizontal="center" vertical="center" wrapText="1"/>
    </xf>
    <xf numFmtId="167" fontId="19" fillId="0" borderId="9" xfId="0" applyNumberFormat="1"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9" xfId="0" applyFont="1" applyFill="1" applyBorder="1" applyAlignment="1">
      <alignment horizontal="left" vertical="center" wrapText="1"/>
    </xf>
    <xf numFmtId="0" fontId="19" fillId="0" borderId="10" xfId="0" applyFont="1" applyFill="1" applyBorder="1" applyAlignment="1">
      <alignment horizontal="center" vertical="center" wrapText="1"/>
    </xf>
    <xf numFmtId="0" fontId="19" fillId="0" borderId="59" xfId="0" applyFont="1" applyBorder="1" applyAlignment="1">
      <alignment horizontal="center" vertical="top" wrapText="1"/>
    </xf>
    <xf numFmtId="0" fontId="19" fillId="0" borderId="23" xfId="0" applyFont="1" applyBorder="1" applyAlignment="1">
      <alignment horizontal="center" vertical="top" wrapText="1"/>
    </xf>
    <xf numFmtId="0" fontId="19" fillId="0" borderId="43" xfId="0" applyFont="1" applyBorder="1" applyAlignment="1">
      <alignment horizontal="center" vertical="center" wrapText="1"/>
    </xf>
    <xf numFmtId="0" fontId="19" fillId="0" borderId="27" xfId="0" applyFont="1" applyBorder="1" applyAlignment="1">
      <alignment horizontal="center" vertical="top" wrapText="1"/>
    </xf>
    <xf numFmtId="0" fontId="19" fillId="0" borderId="1" xfId="0" applyFont="1" applyBorder="1" applyAlignment="1">
      <alignment horizontal="center" vertical="top" wrapText="1"/>
    </xf>
    <xf numFmtId="0" fontId="19" fillId="0" borderId="60" xfId="0" applyFont="1" applyBorder="1" applyAlignment="1">
      <alignment horizontal="center" vertical="center"/>
    </xf>
    <xf numFmtId="167" fontId="19" fillId="0" borderId="61" xfId="0" applyNumberFormat="1" applyFont="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Border="1" applyAlignment="1">
      <alignment horizontal="center" vertical="top" wrapText="1"/>
    </xf>
    <xf numFmtId="0" fontId="19" fillId="0" borderId="3" xfId="0" applyFont="1" applyBorder="1" applyAlignment="1">
      <alignment horizontal="center" vertical="center" wrapText="1"/>
    </xf>
    <xf numFmtId="0" fontId="19" fillId="3" borderId="30"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33" xfId="0" applyFont="1" applyBorder="1" applyAlignment="1">
      <alignment horizontal="center" vertical="top" wrapText="1"/>
    </xf>
    <xf numFmtId="0" fontId="19" fillId="0" borderId="61" xfId="0" applyFont="1" applyBorder="1" applyAlignment="1">
      <alignment horizontal="center" vertical="center" wrapText="1"/>
    </xf>
    <xf numFmtId="0" fontId="19" fillId="3" borderId="78"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23" xfId="0" applyFont="1" applyFill="1" applyBorder="1" applyAlignment="1">
      <alignment horizontal="center" vertical="top" wrapText="1"/>
    </xf>
    <xf numFmtId="0" fontId="19" fillId="0" borderId="11" xfId="0" applyFont="1" applyBorder="1" applyAlignment="1">
      <alignment horizontal="center" vertical="center" wrapText="1"/>
    </xf>
    <xf numFmtId="0" fontId="19" fillId="0" borderId="24" xfId="0" applyFont="1" applyBorder="1" applyAlignment="1">
      <alignment horizontal="center" vertical="center"/>
    </xf>
    <xf numFmtId="167" fontId="19" fillId="0" borderId="25" xfId="0" applyNumberFormat="1" applyFont="1" applyBorder="1" applyAlignment="1">
      <alignment horizontal="center" vertical="center" wrapText="1"/>
    </xf>
    <xf numFmtId="0" fontId="19" fillId="0" borderId="33" xfId="0" applyFont="1" applyBorder="1" applyAlignment="1">
      <alignment horizontal="center" vertical="top"/>
    </xf>
    <xf numFmtId="0" fontId="19" fillId="3" borderId="35" xfId="0" applyFont="1" applyFill="1" applyBorder="1" applyAlignment="1">
      <alignment horizontal="center" vertical="center" wrapText="1"/>
    </xf>
    <xf numFmtId="0" fontId="19" fillId="0" borderId="54" xfId="0" applyFont="1" applyBorder="1" applyAlignment="1">
      <alignment horizontal="center" vertical="center" wrapText="1"/>
    </xf>
    <xf numFmtId="0" fontId="19" fillId="0" borderId="11" xfId="0" applyFont="1" applyFill="1" applyBorder="1" applyAlignment="1">
      <alignment horizontal="left" vertical="center" wrapText="1"/>
    </xf>
    <xf numFmtId="0" fontId="19" fillId="0" borderId="9" xfId="0" applyFont="1" applyFill="1" applyBorder="1" applyAlignment="1">
      <alignment vertical="center" wrapText="1"/>
    </xf>
    <xf numFmtId="0" fontId="19" fillId="3" borderId="10" xfId="0" applyFont="1" applyFill="1" applyBorder="1" applyAlignment="1">
      <alignment horizontal="center" vertical="center" wrapText="1"/>
    </xf>
    <xf numFmtId="0" fontId="19" fillId="0" borderId="19" xfId="0" applyFont="1" applyBorder="1" applyAlignment="1">
      <alignment horizontal="center" vertical="center" wrapText="1"/>
    </xf>
    <xf numFmtId="167" fontId="19" fillId="0" borderId="11" xfId="0" applyNumberFormat="1"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3" borderId="54" xfId="0" applyFont="1" applyFill="1" applyBorder="1" applyAlignment="1">
      <alignment horizontal="center" vertical="center" wrapText="1"/>
    </xf>
    <xf numFmtId="0" fontId="19" fillId="3" borderId="9" xfId="2"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129" fillId="0" borderId="0" xfId="2" applyFont="1"/>
    <xf numFmtId="0" fontId="19" fillId="0" borderId="0" xfId="2" applyFont="1"/>
    <xf numFmtId="0" fontId="19" fillId="0" borderId="0" xfId="2" applyFont="1" applyAlignment="1">
      <alignment horizontal="center"/>
    </xf>
    <xf numFmtId="9" fontId="19" fillId="0" borderId="9" xfId="9" applyFont="1" applyFill="1" applyBorder="1" applyAlignment="1">
      <alignment horizontal="center" vertical="center"/>
    </xf>
    <xf numFmtId="0" fontId="19" fillId="0" borderId="10" xfId="2" applyFont="1" applyFill="1" applyBorder="1" applyAlignment="1">
      <alignment horizontal="center" vertical="center" wrapText="1"/>
    </xf>
    <xf numFmtId="0" fontId="19" fillId="0" borderId="9" xfId="2" applyFont="1" applyFill="1" applyBorder="1" applyAlignment="1">
      <alignment horizontal="center" vertical="center" wrapText="1"/>
    </xf>
    <xf numFmtId="0" fontId="19" fillId="0" borderId="9" xfId="2" applyFont="1" applyFill="1" applyBorder="1" applyAlignment="1">
      <alignment horizontal="center" vertical="center"/>
    </xf>
    <xf numFmtId="9" fontId="19" fillId="0" borderId="9" xfId="2" applyNumberFormat="1" applyFont="1" applyFill="1" applyBorder="1" applyAlignment="1">
      <alignment horizontal="center" vertical="center"/>
    </xf>
    <xf numFmtId="0" fontId="14" fillId="4" borderId="43" xfId="2" applyFont="1" applyFill="1" applyBorder="1" applyAlignment="1">
      <alignment horizontal="center" vertical="center" wrapText="1"/>
    </xf>
    <xf numFmtId="0" fontId="14" fillId="2" borderId="43" xfId="2" applyFont="1" applyFill="1" applyBorder="1" applyAlignment="1">
      <alignment horizontal="center" vertical="center" wrapText="1"/>
    </xf>
    <xf numFmtId="0" fontId="121" fillId="0" borderId="56" xfId="2" applyFont="1" applyBorder="1"/>
    <xf numFmtId="0" fontId="121" fillId="0" borderId="12" xfId="2" applyFont="1" applyBorder="1"/>
    <xf numFmtId="0" fontId="121" fillId="0" borderId="12" xfId="2" applyFont="1" applyBorder="1" applyAlignment="1">
      <alignment horizontal="center"/>
    </xf>
    <xf numFmtId="177" fontId="121" fillId="0" borderId="53" xfId="2" applyNumberFormat="1" applyFont="1" applyBorder="1"/>
    <xf numFmtId="0" fontId="121" fillId="0" borderId="54" xfId="2" applyFont="1" applyBorder="1" applyAlignment="1">
      <alignment horizontal="center" vertical="center"/>
    </xf>
    <xf numFmtId="0" fontId="121" fillId="0" borderId="9" xfId="0" applyFont="1" applyBorder="1" applyAlignment="1">
      <alignment horizontal="center" vertical="center" wrapText="1"/>
    </xf>
    <xf numFmtId="177" fontId="121" fillId="0" borderId="44" xfId="1" applyNumberFormat="1" applyFont="1" applyBorder="1" applyAlignment="1">
      <alignment horizontal="center" vertical="center" wrapText="1"/>
    </xf>
    <xf numFmtId="3" fontId="121" fillId="0" borderId="9" xfId="0" applyNumberFormat="1" applyFont="1" applyBorder="1" applyAlignment="1">
      <alignment horizontal="center" vertical="center"/>
    </xf>
    <xf numFmtId="0" fontId="121" fillId="0" borderId="9" xfId="0" applyFont="1" applyFill="1" applyBorder="1" applyAlignment="1">
      <alignment horizontal="left" vertical="center" wrapText="1"/>
    </xf>
    <xf numFmtId="9" fontId="121" fillId="0" borderId="9" xfId="9" applyNumberFormat="1" applyFont="1" applyBorder="1" applyAlignment="1">
      <alignment horizontal="center" vertical="center"/>
    </xf>
    <xf numFmtId="9" fontId="121" fillId="0" borderId="9" xfId="9" applyFont="1" applyFill="1" applyBorder="1" applyAlignment="1">
      <alignment horizontal="center" vertical="center"/>
    </xf>
    <xf numFmtId="9" fontId="121" fillId="0" borderId="9" xfId="9" applyFont="1" applyBorder="1" applyAlignment="1">
      <alignment horizontal="center" vertical="center"/>
    </xf>
    <xf numFmtId="0" fontId="121" fillId="0" borderId="10" xfId="0" applyFont="1" applyFill="1" applyBorder="1" applyAlignment="1">
      <alignment horizontal="left" vertical="center" wrapText="1"/>
    </xf>
    <xf numFmtId="4" fontId="121" fillId="0" borderId="9" xfId="0" applyNumberFormat="1" applyFont="1" applyBorder="1" applyAlignment="1">
      <alignment horizontal="center" vertical="center"/>
    </xf>
    <xf numFmtId="0" fontId="121" fillId="0" borderId="9" xfId="0" applyFont="1" applyFill="1" applyBorder="1" applyAlignment="1">
      <alignment horizontal="center" vertical="center"/>
    </xf>
    <xf numFmtId="3" fontId="121" fillId="0" borderId="1" xfId="0" applyNumberFormat="1" applyFont="1" applyBorder="1" applyAlignment="1">
      <alignment horizontal="center" vertical="center"/>
    </xf>
    <xf numFmtId="0" fontId="121" fillId="0" borderId="11" xfId="0" applyFont="1" applyFill="1" applyBorder="1" applyAlignment="1">
      <alignment horizontal="center" vertical="center"/>
    </xf>
    <xf numFmtId="0" fontId="121" fillId="0" borderId="54" xfId="2" applyFont="1" applyFill="1" applyBorder="1" applyAlignment="1">
      <alignment horizontal="center" vertical="center"/>
    </xf>
    <xf numFmtId="3" fontId="121" fillId="0" borderId="9" xfId="0" applyNumberFormat="1" applyFont="1" applyFill="1" applyBorder="1" applyAlignment="1">
      <alignment horizontal="center" vertical="center" wrapText="1"/>
    </xf>
    <xf numFmtId="0" fontId="121" fillId="0" borderId="9" xfId="0" applyFont="1" applyFill="1" applyBorder="1" applyAlignment="1">
      <alignment vertical="center" wrapText="1"/>
    </xf>
    <xf numFmtId="177" fontId="121" fillId="0" borderId="9" xfId="1" applyNumberFormat="1" applyFont="1" applyBorder="1" applyAlignment="1">
      <alignment horizontal="center" vertical="center"/>
    </xf>
    <xf numFmtId="177" fontId="121" fillId="0" borderId="9" xfId="0" applyNumberFormat="1" applyFont="1" applyBorder="1" applyAlignment="1">
      <alignment horizontal="center" vertical="center"/>
    </xf>
    <xf numFmtId="177" fontId="121" fillId="0" borderId="9" xfId="0" applyNumberFormat="1" applyFont="1" applyFill="1" applyBorder="1" applyAlignment="1">
      <alignment horizontal="center"/>
    </xf>
    <xf numFmtId="9" fontId="121" fillId="0" borderId="9" xfId="0" applyNumberFormat="1" applyFont="1" applyBorder="1" applyAlignment="1">
      <alignment horizontal="center" vertical="center" wrapText="1"/>
    </xf>
    <xf numFmtId="9" fontId="121" fillId="0" borderId="9" xfId="9" applyFont="1" applyFill="1" applyBorder="1" applyAlignment="1">
      <alignment horizontal="center" vertical="center" wrapText="1"/>
    </xf>
    <xf numFmtId="177" fontId="121" fillId="0" borderId="44" xfId="1" applyNumberFormat="1" applyFont="1" applyFill="1" applyBorder="1" applyAlignment="1">
      <alignment horizontal="center" vertical="center" wrapText="1"/>
    </xf>
    <xf numFmtId="0" fontId="121" fillId="0" borderId="10" xfId="2" applyFont="1" applyFill="1" applyBorder="1" applyAlignment="1">
      <alignment horizontal="center" vertical="center" wrapText="1"/>
    </xf>
    <xf numFmtId="0" fontId="121" fillId="0" borderId="9" xfId="2" applyFont="1" applyFill="1" applyBorder="1" applyAlignment="1">
      <alignment horizontal="center" vertical="center" wrapText="1"/>
    </xf>
    <xf numFmtId="0" fontId="121" fillId="0" borderId="9" xfId="2" applyFont="1" applyFill="1" applyBorder="1" applyAlignment="1">
      <alignment horizontal="center" vertical="center"/>
    </xf>
    <xf numFmtId="9" fontId="121" fillId="0" borderId="9" xfId="2" applyNumberFormat="1" applyFont="1" applyFill="1" applyBorder="1" applyAlignment="1">
      <alignment horizontal="center" vertical="center"/>
    </xf>
    <xf numFmtId="0" fontId="121" fillId="0" borderId="4" xfId="0" applyFont="1" applyFill="1" applyBorder="1" applyAlignment="1">
      <alignment horizontal="center" vertical="center" wrapText="1"/>
    </xf>
    <xf numFmtId="0" fontId="121" fillId="0" borderId="32" xfId="2" applyFont="1" applyBorder="1" applyAlignment="1">
      <alignment horizontal="center" vertical="center"/>
    </xf>
    <xf numFmtId="177" fontId="121" fillId="0" borderId="45" xfId="2" applyNumberFormat="1" applyFont="1" applyBorder="1" applyAlignment="1">
      <alignment vertical="center"/>
    </xf>
    <xf numFmtId="177" fontId="14" fillId="0" borderId="0" xfId="2" applyNumberFormat="1" applyFont="1" applyAlignment="1">
      <alignment horizontal="right"/>
    </xf>
    <xf numFmtId="0" fontId="129" fillId="0" borderId="0" xfId="0" applyFont="1"/>
    <xf numFmtId="0" fontId="19" fillId="0" borderId="11" xfId="0" applyFont="1" applyFill="1" applyBorder="1" applyAlignment="1">
      <alignment horizontal="center" vertical="top" wrapText="1"/>
    </xf>
    <xf numFmtId="0" fontId="19" fillId="0" borderId="9" xfId="0" applyFont="1" applyFill="1" applyBorder="1" applyAlignment="1">
      <alignment horizontal="center" vertical="top" wrapText="1"/>
    </xf>
    <xf numFmtId="0" fontId="19" fillId="0" borderId="9" xfId="0" applyFont="1" applyFill="1" applyBorder="1" applyAlignment="1">
      <alignment horizontal="justify" vertical="top" wrapText="1"/>
    </xf>
    <xf numFmtId="167" fontId="19" fillId="0" borderId="5" xfId="0" applyNumberFormat="1" applyFont="1" applyFill="1" applyBorder="1" applyAlignment="1">
      <alignment horizontal="center" vertical="top" wrapText="1"/>
    </xf>
    <xf numFmtId="0" fontId="19" fillId="0" borderId="7" xfId="0" applyFont="1" applyFill="1" applyBorder="1" applyAlignment="1">
      <alignment horizontal="justify" vertical="top" wrapText="1"/>
    </xf>
    <xf numFmtId="0" fontId="19" fillId="0" borderId="3" xfId="0" applyFont="1" applyFill="1" applyBorder="1" applyAlignment="1">
      <alignment horizontal="center" vertical="top" wrapText="1"/>
    </xf>
    <xf numFmtId="0" fontId="19" fillId="0" borderId="10" xfId="0" applyFont="1" applyFill="1" applyBorder="1" applyAlignment="1">
      <alignment horizontal="center" vertical="top" wrapText="1"/>
    </xf>
    <xf numFmtId="0" fontId="19" fillId="0" borderId="20" xfId="0" applyFont="1" applyFill="1" applyBorder="1" applyAlignment="1">
      <alignment horizontal="justify" vertical="top" wrapText="1"/>
    </xf>
    <xf numFmtId="167" fontId="19" fillId="0" borderId="11" xfId="0" applyNumberFormat="1" applyFont="1" applyFill="1" applyBorder="1" applyAlignment="1">
      <alignment horizontal="center" vertical="top" wrapText="1"/>
    </xf>
    <xf numFmtId="0" fontId="19" fillId="0" borderId="11" xfId="0" applyFont="1" applyFill="1" applyBorder="1" applyAlignment="1">
      <alignment horizontal="justify" vertical="top" wrapText="1"/>
    </xf>
    <xf numFmtId="0" fontId="19" fillId="0" borderId="20" xfId="0" applyFont="1" applyFill="1" applyBorder="1" applyAlignment="1">
      <alignment horizontal="justify" vertical="top"/>
    </xf>
    <xf numFmtId="0" fontId="19" fillId="3" borderId="43" xfId="0" applyFont="1" applyFill="1" applyBorder="1" applyAlignment="1">
      <alignment horizontal="center" vertical="top"/>
    </xf>
    <xf numFmtId="0" fontId="19" fillId="3" borderId="43" xfId="0" applyFont="1" applyFill="1" applyBorder="1" applyAlignment="1">
      <alignment horizontal="justify" vertical="top" wrapText="1"/>
    </xf>
    <xf numFmtId="0" fontId="19" fillId="3" borderId="43" xfId="0" applyFont="1" applyFill="1" applyBorder="1" applyAlignment="1">
      <alignment horizontal="center" vertical="top" wrapText="1"/>
    </xf>
    <xf numFmtId="0" fontId="19" fillId="3" borderId="45" xfId="0" applyFont="1" applyFill="1" applyBorder="1" applyAlignment="1">
      <alignment horizontal="justify" vertical="top" wrapText="1"/>
    </xf>
    <xf numFmtId="0" fontId="19" fillId="0" borderId="25" xfId="0" applyFont="1" applyFill="1" applyBorder="1" applyAlignment="1">
      <alignment horizontal="center" vertical="top" wrapText="1"/>
    </xf>
    <xf numFmtId="0" fontId="19" fillId="0" borderId="15" xfId="0" applyFont="1" applyFill="1" applyBorder="1" applyAlignment="1">
      <alignment horizontal="justify" vertical="top" wrapText="1"/>
    </xf>
    <xf numFmtId="167" fontId="19" fillId="0" borderId="8" xfId="0" applyNumberFormat="1" applyFont="1" applyFill="1" applyBorder="1" applyAlignment="1">
      <alignment horizontal="center" vertical="top" wrapText="1"/>
    </xf>
    <xf numFmtId="0" fontId="19" fillId="0" borderId="20" xfId="0" applyFont="1" applyFill="1" applyBorder="1" applyAlignment="1">
      <alignment horizontal="left" vertical="top" wrapText="1"/>
    </xf>
    <xf numFmtId="167" fontId="19" fillId="3" borderId="8" xfId="0" applyNumberFormat="1" applyFont="1" applyFill="1" applyBorder="1" applyAlignment="1">
      <alignment horizontal="center" vertical="top" wrapText="1"/>
    </xf>
    <xf numFmtId="0" fontId="19" fillId="3" borderId="11" xfId="0" applyFont="1" applyFill="1" applyBorder="1" applyAlignment="1">
      <alignment horizontal="justify" vertical="top" wrapText="1"/>
    </xf>
    <xf numFmtId="0" fontId="19" fillId="3" borderId="9" xfId="0" applyFont="1" applyFill="1" applyBorder="1" applyAlignment="1">
      <alignment horizontal="justify" vertical="top" wrapText="1"/>
    </xf>
    <xf numFmtId="167" fontId="19" fillId="3" borderId="10" xfId="0" applyNumberFormat="1" applyFont="1" applyFill="1" applyBorder="1" applyAlignment="1">
      <alignment horizontal="center" vertical="top" wrapText="1"/>
    </xf>
    <xf numFmtId="0" fontId="19" fillId="3" borderId="62" xfId="0" applyFont="1" applyFill="1" applyBorder="1" applyAlignment="1">
      <alignment horizontal="justify" vertical="top" wrapText="1"/>
    </xf>
    <xf numFmtId="167" fontId="19" fillId="3" borderId="9" xfId="0" applyNumberFormat="1" applyFont="1" applyFill="1" applyBorder="1" applyAlignment="1">
      <alignment horizontal="center" vertical="top" wrapText="1"/>
    </xf>
    <xf numFmtId="0" fontId="19" fillId="3" borderId="1" xfId="0" applyFont="1" applyFill="1" applyBorder="1" applyAlignment="1">
      <alignment horizontal="justify" vertical="top" wrapText="1"/>
    </xf>
    <xf numFmtId="0" fontId="19" fillId="0" borderId="4" xfId="0" applyFont="1" applyFill="1" applyBorder="1" applyAlignment="1">
      <alignment horizontal="center" vertical="top" wrapText="1"/>
    </xf>
    <xf numFmtId="0" fontId="19" fillId="0" borderId="4" xfId="0" applyFont="1" applyFill="1" applyBorder="1" applyAlignment="1">
      <alignment vertical="top" wrapText="1"/>
    </xf>
    <xf numFmtId="0" fontId="19" fillId="0" borderId="22" xfId="0" applyFont="1" applyFill="1" applyBorder="1" applyAlignment="1">
      <alignment horizontal="center" vertical="top" wrapText="1"/>
    </xf>
    <xf numFmtId="0" fontId="19" fillId="0" borderId="22" xfId="0" applyFont="1" applyFill="1" applyBorder="1" applyAlignment="1">
      <alignment vertical="top" wrapText="1"/>
    </xf>
    <xf numFmtId="0" fontId="19" fillId="0" borderId="4" xfId="0" applyFont="1" applyFill="1" applyBorder="1" applyAlignment="1">
      <alignment horizontal="justify" vertical="top" wrapText="1"/>
    </xf>
    <xf numFmtId="0" fontId="19" fillId="0" borderId="62" xfId="0" applyFont="1" applyFill="1" applyBorder="1" applyAlignment="1">
      <alignment horizontal="justify" vertical="top" wrapText="1"/>
    </xf>
    <xf numFmtId="0" fontId="19" fillId="0" borderId="9" xfId="0" applyFont="1" applyFill="1" applyBorder="1" applyAlignment="1">
      <alignment horizontal="center" vertical="top"/>
    </xf>
    <xf numFmtId="0" fontId="136" fillId="0" borderId="9" xfId="0" applyFont="1" applyFill="1" applyBorder="1" applyAlignment="1">
      <alignment horizontal="center" vertical="center" wrapText="1"/>
    </xf>
    <xf numFmtId="0" fontId="19" fillId="0" borderId="44" xfId="0" applyFont="1" applyFill="1" applyBorder="1" applyAlignment="1">
      <alignment horizontal="center" vertical="top" wrapText="1"/>
    </xf>
    <xf numFmtId="0" fontId="19" fillId="0" borderId="9" xfId="0" applyFont="1" applyFill="1" applyBorder="1" applyAlignment="1">
      <alignment horizontal="left" vertical="top" wrapText="1"/>
    </xf>
    <xf numFmtId="0" fontId="19" fillId="0" borderId="43" xfId="0" applyFont="1" applyFill="1" applyBorder="1" applyAlignment="1">
      <alignment horizontal="center" vertical="top"/>
    </xf>
    <xf numFmtId="0" fontId="19" fillId="0" borderId="43" xfId="0" applyFont="1" applyFill="1" applyBorder="1" applyAlignment="1">
      <alignment horizontal="left" vertical="top" wrapText="1"/>
    </xf>
    <xf numFmtId="0" fontId="129" fillId="0" borderId="0" xfId="2" applyFont="1" applyFill="1" applyAlignment="1">
      <alignment horizontal="left" vertical="center"/>
    </xf>
    <xf numFmtId="0" fontId="14" fillId="0" borderId="0" xfId="2" applyFont="1" applyFill="1" applyAlignment="1">
      <alignment horizontal="center" vertical="center"/>
    </xf>
    <xf numFmtId="0" fontId="7" fillId="0" borderId="11" xfId="2" applyFont="1" applyFill="1" applyBorder="1" applyAlignment="1">
      <alignment horizontal="center" vertical="center" wrapText="1"/>
    </xf>
    <xf numFmtId="1" fontId="19" fillId="0" borderId="9" xfId="9" applyNumberFormat="1" applyFont="1" applyFill="1" applyBorder="1" applyAlignment="1">
      <alignment horizontal="center" vertical="center"/>
    </xf>
    <xf numFmtId="0" fontId="19" fillId="0" borderId="11" xfId="2" applyFont="1" applyFill="1" applyBorder="1" applyAlignment="1">
      <alignment horizontal="center" vertical="center" wrapText="1"/>
    </xf>
    <xf numFmtId="9" fontId="19" fillId="0" borderId="11" xfId="9" applyFont="1" applyFill="1" applyBorder="1" applyAlignment="1">
      <alignment horizontal="center" vertical="center"/>
    </xf>
    <xf numFmtId="0" fontId="19" fillId="3" borderId="11" xfId="0" applyFont="1" applyFill="1" applyBorder="1" applyAlignment="1">
      <alignment horizontal="center" vertical="center" wrapText="1"/>
    </xf>
    <xf numFmtId="9" fontId="19" fillId="3" borderId="9" xfId="9" applyFont="1" applyFill="1" applyBorder="1" applyAlignment="1">
      <alignment horizontal="center" vertical="center"/>
    </xf>
    <xf numFmtId="9" fontId="19" fillId="3" borderId="11" xfId="9" applyFont="1" applyFill="1" applyBorder="1" applyAlignment="1">
      <alignment horizontal="center" vertical="center"/>
    </xf>
    <xf numFmtId="9" fontId="19" fillId="3" borderId="4" xfId="9" applyFont="1" applyFill="1" applyBorder="1" applyAlignment="1">
      <alignment horizontal="center" vertical="center"/>
    </xf>
    <xf numFmtId="9" fontId="19" fillId="0" borderId="4" xfId="9" applyFont="1" applyFill="1" applyBorder="1" applyAlignment="1">
      <alignment horizontal="center" vertical="center"/>
    </xf>
    <xf numFmtId="0" fontId="19" fillId="0" borderId="36" xfId="2" applyFont="1" applyFill="1" applyBorder="1" applyAlignment="1">
      <alignment horizontal="center" vertical="center"/>
    </xf>
    <xf numFmtId="164" fontId="19" fillId="0" borderId="55" xfId="2" applyNumberFormat="1" applyFont="1" applyFill="1" applyBorder="1" applyAlignment="1">
      <alignment horizontal="center" vertical="center"/>
    </xf>
    <xf numFmtId="0" fontId="138" fillId="0" borderId="10" xfId="0" applyFont="1" applyFill="1" applyBorder="1" applyAlignment="1">
      <alignment horizontal="center" vertical="center" wrapText="1"/>
    </xf>
    <xf numFmtId="3" fontId="138" fillId="0" borderId="9" xfId="9" applyNumberFormat="1" applyFont="1" applyFill="1" applyBorder="1" applyAlignment="1">
      <alignment horizontal="center" vertical="center"/>
    </xf>
    <xf numFmtId="44" fontId="138" fillId="0" borderId="20" xfId="87" applyFont="1" applyFill="1" applyBorder="1" applyAlignment="1">
      <alignment vertical="center"/>
    </xf>
    <xf numFmtId="0" fontId="138" fillId="0" borderId="19" xfId="2" applyFont="1" applyFill="1" applyBorder="1" applyAlignment="1">
      <alignment horizontal="center" vertical="center"/>
    </xf>
    <xf numFmtId="0" fontId="138" fillId="0" borderId="9" xfId="0" applyFont="1" applyFill="1" applyBorder="1" applyAlignment="1">
      <alignment horizontal="left" vertical="center" wrapText="1"/>
    </xf>
    <xf numFmtId="1" fontId="138" fillId="0" borderId="9" xfId="9" applyNumberFormat="1" applyFont="1" applyFill="1" applyBorder="1" applyAlignment="1">
      <alignment horizontal="center" vertical="center"/>
    </xf>
    <xf numFmtId="0" fontId="138" fillId="0" borderId="9" xfId="0" applyFont="1" applyFill="1" applyBorder="1" applyAlignment="1">
      <alignment horizontal="justify" vertical="center" wrapText="1"/>
    </xf>
    <xf numFmtId="0" fontId="138" fillId="0" borderId="62" xfId="0" applyFont="1" applyFill="1" applyBorder="1" applyAlignment="1">
      <alignment horizontal="justify" vertical="center" wrapText="1"/>
    </xf>
    <xf numFmtId="0" fontId="138" fillId="0" borderId="11" xfId="2" applyFont="1" applyFill="1" applyBorder="1" applyAlignment="1">
      <alignment horizontal="center" vertical="center" wrapText="1"/>
    </xf>
    <xf numFmtId="9" fontId="138" fillId="0" borderId="11" xfId="9" applyFont="1" applyFill="1" applyBorder="1" applyAlignment="1">
      <alignment horizontal="center" vertical="center"/>
    </xf>
    <xf numFmtId="0" fontId="138" fillId="0" borderId="11" xfId="0" applyFont="1" applyFill="1" applyBorder="1" applyAlignment="1">
      <alignment horizontal="center" vertical="center" wrapText="1"/>
    </xf>
    <xf numFmtId="1" fontId="138" fillId="0" borderId="11" xfId="9" applyNumberFormat="1" applyFont="1" applyFill="1" applyBorder="1" applyAlignment="1">
      <alignment horizontal="center" vertical="center"/>
    </xf>
    <xf numFmtId="0" fontId="138" fillId="0" borderId="54" xfId="2" applyFont="1" applyFill="1" applyBorder="1" applyAlignment="1">
      <alignment horizontal="center" vertical="center"/>
    </xf>
    <xf numFmtId="0" fontId="138" fillId="0" borderId="11" xfId="0" applyFont="1" applyFill="1" applyBorder="1" applyAlignment="1">
      <alignment horizontal="justify" vertical="center" wrapText="1"/>
    </xf>
    <xf numFmtId="165" fontId="138" fillId="0" borderId="20" xfId="0" applyNumberFormat="1" applyFont="1" applyFill="1" applyBorder="1" applyAlignment="1">
      <alignment horizontal="center" vertical="center"/>
    </xf>
    <xf numFmtId="0" fontId="138" fillId="3" borderId="54" xfId="2" applyFont="1" applyFill="1" applyBorder="1" applyAlignment="1">
      <alignment horizontal="center" vertical="center"/>
    </xf>
    <xf numFmtId="0" fontId="138" fillId="3" borderId="11" xfId="0" applyFont="1" applyFill="1" applyBorder="1" applyAlignment="1">
      <alignment horizontal="left" vertical="center" wrapText="1"/>
    </xf>
    <xf numFmtId="0" fontId="138" fillId="3" borderId="11" xfId="0" applyFont="1" applyFill="1" applyBorder="1" applyAlignment="1">
      <alignment horizontal="center" vertical="center" wrapText="1"/>
    </xf>
    <xf numFmtId="1" fontId="138" fillId="3" borderId="11" xfId="9" applyNumberFormat="1" applyFont="1" applyFill="1" applyBorder="1" applyAlignment="1">
      <alignment horizontal="center" vertical="center"/>
    </xf>
    <xf numFmtId="0" fontId="138" fillId="3" borderId="19" xfId="2" applyFont="1" applyFill="1" applyBorder="1" applyAlignment="1">
      <alignment horizontal="center" vertical="center"/>
    </xf>
    <xf numFmtId="0" fontId="138" fillId="3" borderId="62" xfId="0" applyFont="1" applyFill="1" applyBorder="1" applyAlignment="1">
      <alignment horizontal="justify" vertical="center" wrapText="1"/>
    </xf>
    <xf numFmtId="0" fontId="138" fillId="3" borderId="9" xfId="0" applyFont="1" applyFill="1" applyBorder="1" applyAlignment="1">
      <alignment horizontal="center" vertical="center" wrapText="1"/>
    </xf>
    <xf numFmtId="9" fontId="138" fillId="3" borderId="9" xfId="9" applyFont="1" applyFill="1" applyBorder="1" applyAlignment="1">
      <alignment horizontal="center" vertical="center"/>
    </xf>
    <xf numFmtId="0" fontId="138" fillId="3" borderId="9" xfId="0" applyFont="1" applyFill="1" applyBorder="1" applyAlignment="1">
      <alignment horizontal="justify" vertical="center" wrapText="1"/>
    </xf>
    <xf numFmtId="0" fontId="138" fillId="3" borderId="4" xfId="0" applyFont="1" applyFill="1" applyBorder="1" applyAlignment="1">
      <alignment horizontal="center" vertical="center" wrapText="1"/>
    </xf>
    <xf numFmtId="1" fontId="138" fillId="3" borderId="4" xfId="9" applyNumberFormat="1" applyFont="1" applyFill="1" applyBorder="1" applyAlignment="1">
      <alignment horizontal="center" vertical="center"/>
    </xf>
    <xf numFmtId="44" fontId="138" fillId="0" borderId="44" xfId="87" applyFont="1" applyFill="1" applyBorder="1" applyAlignment="1">
      <alignment horizontal="center" vertical="center"/>
    </xf>
    <xf numFmtId="0" fontId="138" fillId="3" borderId="3" xfId="0" applyFont="1" applyFill="1" applyBorder="1" applyAlignment="1">
      <alignment horizontal="left" vertical="center" wrapText="1"/>
    </xf>
    <xf numFmtId="0" fontId="138" fillId="3" borderId="3" xfId="0" applyFont="1" applyFill="1" applyBorder="1" applyAlignment="1">
      <alignment horizontal="center" vertical="center" wrapText="1"/>
    </xf>
    <xf numFmtId="9" fontId="138" fillId="3" borderId="11" xfId="9" applyFont="1" applyFill="1" applyBorder="1" applyAlignment="1">
      <alignment horizontal="center" vertical="center"/>
    </xf>
    <xf numFmtId="9" fontId="138" fillId="3" borderId="3" xfId="9" applyFont="1" applyFill="1" applyBorder="1" applyAlignment="1">
      <alignment horizontal="center" vertical="center"/>
    </xf>
    <xf numFmtId="0" fontId="138" fillId="3" borderId="46" xfId="2" applyFont="1" applyFill="1" applyBorder="1" applyAlignment="1">
      <alignment horizontal="center" vertical="center"/>
    </xf>
    <xf numFmtId="0" fontId="138" fillId="3" borderId="43" xfId="0" applyFont="1" applyFill="1" applyBorder="1" applyAlignment="1">
      <alignment horizontal="justify" vertical="center" wrapText="1"/>
    </xf>
    <xf numFmtId="0" fontId="138" fillId="3" borderId="43" xfId="0" applyFont="1" applyFill="1" applyBorder="1" applyAlignment="1">
      <alignment horizontal="center" vertical="center" wrapText="1"/>
    </xf>
    <xf numFmtId="188" fontId="138" fillId="3" borderId="43" xfId="0" applyNumberFormat="1" applyFont="1" applyFill="1" applyBorder="1" applyAlignment="1">
      <alignment horizontal="center" vertical="center" wrapText="1"/>
    </xf>
    <xf numFmtId="1" fontId="138" fillId="3" borderId="43" xfId="9" applyNumberFormat="1" applyFont="1" applyFill="1" applyBorder="1" applyAlignment="1">
      <alignment horizontal="center" vertical="center"/>
    </xf>
    <xf numFmtId="44" fontId="138" fillId="0" borderId="45" xfId="87" applyFont="1" applyFill="1" applyBorder="1" applyAlignment="1">
      <alignment horizontal="center" vertical="center"/>
    </xf>
    <xf numFmtId="0" fontId="138" fillId="3" borderId="24" xfId="2" applyFont="1" applyFill="1" applyBorder="1" applyAlignment="1">
      <alignment horizontal="center" vertical="center"/>
    </xf>
    <xf numFmtId="0" fontId="138" fillId="3" borderId="25" xfId="0" applyFont="1" applyFill="1" applyBorder="1" applyAlignment="1">
      <alignment horizontal="justify" vertical="center" wrapText="1"/>
    </xf>
    <xf numFmtId="0" fontId="138" fillId="3" borderId="25" xfId="0" applyFont="1" applyFill="1" applyBorder="1" applyAlignment="1">
      <alignment horizontal="center" vertical="center" wrapText="1"/>
    </xf>
    <xf numFmtId="9" fontId="138" fillId="3" borderId="25" xfId="9" applyFont="1" applyFill="1" applyBorder="1" applyAlignment="1">
      <alignment horizontal="center" vertical="center"/>
    </xf>
    <xf numFmtId="9" fontId="138" fillId="3" borderId="15" xfId="9" applyFont="1" applyFill="1" applyBorder="1" applyAlignment="1">
      <alignment horizontal="center" vertical="center"/>
    </xf>
    <xf numFmtId="0" fontId="138" fillId="3" borderId="11" xfId="0" applyFont="1" applyFill="1" applyBorder="1" applyAlignment="1">
      <alignment horizontal="justify" vertical="center" wrapText="1"/>
    </xf>
    <xf numFmtId="9" fontId="138" fillId="3" borderId="4" xfId="9" applyFont="1" applyFill="1" applyBorder="1" applyAlignment="1">
      <alignment horizontal="center" vertical="center"/>
    </xf>
    <xf numFmtId="0" fontId="138" fillId="3" borderId="1" xfId="0" applyFont="1" applyFill="1" applyBorder="1" applyAlignment="1">
      <alignment horizontal="justify" vertical="center" wrapText="1"/>
    </xf>
    <xf numFmtId="0" fontId="138" fillId="0" borderId="9" xfId="2" applyFont="1" applyFill="1" applyBorder="1" applyAlignment="1">
      <alignment horizontal="justify" vertical="center" wrapText="1"/>
    </xf>
    <xf numFmtId="0" fontId="138" fillId="0" borderId="9" xfId="2" applyFont="1" applyFill="1" applyBorder="1" applyAlignment="1">
      <alignment horizontal="center" vertical="center" wrapText="1"/>
    </xf>
    <xf numFmtId="9" fontId="138" fillId="0" borderId="9" xfId="9" applyFont="1" applyFill="1" applyBorder="1" applyAlignment="1">
      <alignment horizontal="center" vertical="center"/>
    </xf>
    <xf numFmtId="9" fontId="138" fillId="0" borderId="4" xfId="9" applyFont="1" applyFill="1" applyBorder="1" applyAlignment="1">
      <alignment horizontal="center" vertical="center"/>
    </xf>
    <xf numFmtId="164" fontId="138" fillId="0" borderId="44" xfId="2" applyNumberFormat="1" applyFont="1" applyFill="1" applyBorder="1" applyAlignment="1">
      <alignment horizontal="center" vertical="center"/>
    </xf>
    <xf numFmtId="1" fontId="138" fillId="0" borderId="4" xfId="9" applyNumberFormat="1" applyFont="1" applyFill="1" applyBorder="1" applyAlignment="1">
      <alignment horizontal="center" vertical="center"/>
    </xf>
    <xf numFmtId="0" fontId="138" fillId="0" borderId="10" xfId="2" applyFont="1" applyFill="1" applyBorder="1" applyAlignment="1">
      <alignment horizontal="justify" vertical="center" wrapText="1"/>
    </xf>
    <xf numFmtId="0" fontId="138" fillId="0" borderId="10" xfId="2" applyFont="1" applyFill="1" applyBorder="1" applyAlignment="1">
      <alignment horizontal="center" vertical="center" wrapText="1"/>
    </xf>
    <xf numFmtId="1" fontId="138" fillId="0" borderId="9" xfId="2" applyNumberFormat="1" applyFont="1" applyFill="1" applyBorder="1" applyAlignment="1">
      <alignment horizontal="center" vertical="center"/>
    </xf>
    <xf numFmtId="0" fontId="138" fillId="0" borderId="9" xfId="0" applyFont="1" applyFill="1" applyBorder="1" applyAlignment="1">
      <alignment horizontal="center" vertical="top"/>
    </xf>
    <xf numFmtId="9" fontId="138" fillId="0" borderId="9" xfId="2" applyNumberFormat="1" applyFont="1" applyFill="1" applyBorder="1" applyAlignment="1">
      <alignment horizontal="center" vertical="center"/>
    </xf>
    <xf numFmtId="0" fontId="138" fillId="0" borderId="36" xfId="2" applyFont="1" applyFill="1" applyBorder="1" applyAlignment="1">
      <alignment horizontal="center" vertical="center"/>
    </xf>
    <xf numFmtId="164" fontId="138" fillId="0" borderId="55" xfId="2" applyNumberFormat="1" applyFont="1" applyFill="1" applyBorder="1" applyAlignment="1">
      <alignment horizontal="center" vertical="center"/>
    </xf>
    <xf numFmtId="0" fontId="129" fillId="0" borderId="0" xfId="2" applyFont="1" applyAlignment="1">
      <alignment horizontal="left" vertical="center"/>
    </xf>
    <xf numFmtId="0" fontId="121" fillId="0" borderId="0" xfId="2" applyFont="1" applyAlignment="1">
      <alignment horizontal="center" vertical="center"/>
    </xf>
    <xf numFmtId="0" fontId="121" fillId="0" borderId="0" xfId="2" applyFont="1"/>
    <xf numFmtId="0" fontId="14" fillId="0" borderId="0" xfId="2" applyFont="1" applyAlignment="1">
      <alignment horizontal="center" vertical="center"/>
    </xf>
    <xf numFmtId="0" fontId="19" fillId="3" borderId="0" xfId="2" applyFont="1" applyFill="1" applyBorder="1" applyAlignment="1">
      <alignment horizontal="center" vertical="center" wrapText="1"/>
    </xf>
    <xf numFmtId="0" fontId="19" fillId="0" borderId="4" xfId="2" applyFont="1" applyBorder="1" applyAlignment="1">
      <alignment horizontal="center" vertical="center"/>
    </xf>
    <xf numFmtId="168" fontId="19" fillId="0" borderId="31" xfId="23" applyFont="1" applyBorder="1" applyAlignment="1">
      <alignment horizontal="center" vertical="center"/>
    </xf>
    <xf numFmtId="0" fontId="19" fillId="3" borderId="13" xfId="2" applyFont="1" applyFill="1" applyBorder="1" applyAlignment="1">
      <alignment horizontal="center" vertical="center" wrapText="1"/>
    </xf>
    <xf numFmtId="9" fontId="19" fillId="3" borderId="9" xfId="2" applyNumberFormat="1" applyFont="1" applyFill="1" applyBorder="1" applyAlignment="1">
      <alignment horizontal="center" vertical="center"/>
    </xf>
    <xf numFmtId="168" fontId="19" fillId="3" borderId="44" xfId="23" applyFont="1" applyFill="1" applyBorder="1" applyAlignment="1">
      <alignment horizontal="center" vertical="center"/>
    </xf>
    <xf numFmtId="0" fontId="19" fillId="3" borderId="2" xfId="0" applyFont="1" applyFill="1" applyBorder="1" applyAlignment="1">
      <alignment horizontal="center" vertical="center" wrapText="1"/>
    </xf>
    <xf numFmtId="0" fontId="19" fillId="3" borderId="2" xfId="2" applyFont="1" applyFill="1" applyBorder="1" applyAlignment="1">
      <alignment horizontal="center" vertical="center"/>
    </xf>
    <xf numFmtId="164" fontId="19" fillId="3" borderId="9" xfId="2" applyNumberFormat="1" applyFont="1" applyFill="1" applyBorder="1" applyAlignment="1">
      <alignment horizontal="center" vertical="center"/>
    </xf>
    <xf numFmtId="0" fontId="19" fillId="0" borderId="11" xfId="2" applyFont="1" applyFill="1" applyBorder="1" applyAlignment="1">
      <alignment horizontal="center" vertical="center"/>
    </xf>
    <xf numFmtId="0" fontId="19" fillId="0" borderId="62" xfId="0" applyFont="1" applyFill="1" applyBorder="1" applyAlignment="1">
      <alignment horizontal="center" vertical="center" wrapText="1"/>
    </xf>
    <xf numFmtId="9" fontId="19" fillId="0" borderId="8" xfId="9" applyFont="1" applyFill="1" applyBorder="1" applyAlignment="1">
      <alignment horizontal="center" vertical="center"/>
    </xf>
    <xf numFmtId="168" fontId="19" fillId="0" borderId="11" xfId="23" applyFont="1" applyFill="1" applyBorder="1" applyAlignment="1">
      <alignment horizontal="center" vertical="center"/>
    </xf>
    <xf numFmtId="0" fontId="19" fillId="3" borderId="11" xfId="2" applyFont="1" applyFill="1" applyBorder="1" applyAlignment="1">
      <alignment horizontal="center" vertical="center"/>
    </xf>
    <xf numFmtId="0" fontId="19" fillId="3" borderId="62" xfId="0" applyFont="1" applyFill="1" applyBorder="1" applyAlignment="1">
      <alignment horizontal="center" vertical="center" wrapText="1"/>
    </xf>
    <xf numFmtId="168" fontId="19" fillId="3" borderId="11" xfId="23" applyFont="1" applyFill="1" applyBorder="1" applyAlignment="1">
      <alignment horizontal="center" vertical="center"/>
    </xf>
    <xf numFmtId="0" fontId="19" fillId="0" borderId="1" xfId="0" applyFont="1" applyFill="1" applyBorder="1" applyAlignment="1">
      <alignment horizontal="center" vertical="center" wrapText="1"/>
    </xf>
    <xf numFmtId="9" fontId="19" fillId="3" borderId="10" xfId="9" applyFont="1" applyFill="1" applyBorder="1" applyAlignment="1">
      <alignment horizontal="center" vertical="center"/>
    </xf>
    <xf numFmtId="168" fontId="19" fillId="0" borderId="9" xfId="23" applyFont="1" applyFill="1" applyBorder="1" applyAlignment="1">
      <alignment horizontal="center" vertical="center"/>
    </xf>
    <xf numFmtId="0" fontId="19" fillId="3" borderId="9" xfId="9" applyNumberFormat="1" applyFont="1" applyFill="1" applyBorder="1" applyAlignment="1">
      <alignment horizontal="center" vertical="center"/>
    </xf>
    <xf numFmtId="0" fontId="19" fillId="3" borderId="9" xfId="2" applyFont="1" applyFill="1" applyBorder="1" applyAlignment="1">
      <alignment horizontal="center" vertical="center"/>
    </xf>
    <xf numFmtId="3" fontId="19" fillId="3" borderId="9" xfId="9" applyNumberFormat="1" applyFont="1" applyFill="1" applyBorder="1" applyAlignment="1">
      <alignment horizontal="center" vertical="center"/>
    </xf>
    <xf numFmtId="168" fontId="19" fillId="3" borderId="9" xfId="23" applyFont="1" applyFill="1" applyBorder="1" applyAlignment="1">
      <alignment horizontal="center" vertical="center"/>
    </xf>
    <xf numFmtId="1" fontId="19" fillId="3" borderId="9" xfId="9" applyNumberFormat="1" applyFont="1" applyFill="1" applyBorder="1" applyAlignment="1">
      <alignment horizontal="center" vertical="center"/>
    </xf>
    <xf numFmtId="9" fontId="19" fillId="3" borderId="4" xfId="9" applyNumberFormat="1" applyFont="1" applyFill="1" applyBorder="1" applyAlignment="1">
      <alignment horizontal="center" vertical="center"/>
    </xf>
    <xf numFmtId="168" fontId="19" fillId="0" borderId="73" xfId="23" applyFont="1" applyFill="1" applyBorder="1" applyAlignment="1">
      <alignment horizontal="center" vertical="center"/>
    </xf>
    <xf numFmtId="168" fontId="19" fillId="0" borderId="74" xfId="23" applyFont="1" applyFill="1" applyBorder="1" applyAlignment="1">
      <alignment horizontal="center" vertical="center"/>
    </xf>
    <xf numFmtId="168" fontId="19" fillId="0" borderId="75" xfId="23" applyFont="1" applyFill="1" applyBorder="1" applyAlignment="1">
      <alignment horizontal="center" vertical="center"/>
    </xf>
    <xf numFmtId="0" fontId="19" fillId="3" borderId="10" xfId="2" applyFont="1" applyFill="1" applyBorder="1" applyAlignment="1">
      <alignment horizontal="center" vertical="center" wrapText="1"/>
    </xf>
    <xf numFmtId="9" fontId="19" fillId="3" borderId="9" xfId="9" applyNumberFormat="1" applyFont="1" applyFill="1" applyBorder="1" applyAlignment="1">
      <alignment horizontal="center" vertical="center"/>
    </xf>
    <xf numFmtId="0" fontId="19" fillId="3" borderId="13" xfId="0" applyFont="1" applyFill="1" applyBorder="1" applyAlignment="1">
      <alignment horizontal="center" vertical="center" wrapText="1"/>
    </xf>
    <xf numFmtId="168" fontId="19" fillId="0" borderId="3" xfId="23" applyFont="1" applyFill="1" applyBorder="1" applyAlignment="1">
      <alignment horizontal="center" vertical="center"/>
    </xf>
    <xf numFmtId="168" fontId="19" fillId="0" borderId="11" xfId="23" applyFont="1" applyFill="1" applyBorder="1" applyAlignment="1">
      <alignment horizontal="center" vertical="center" wrapText="1"/>
    </xf>
    <xf numFmtId="0" fontId="19" fillId="0" borderId="62" xfId="2" applyFont="1" applyFill="1" applyBorder="1" applyAlignment="1">
      <alignment horizontal="center" vertical="center"/>
    </xf>
    <xf numFmtId="0" fontId="19" fillId="3" borderId="2" xfId="2" applyFont="1" applyFill="1" applyBorder="1" applyAlignment="1">
      <alignment horizontal="center" vertical="center" wrapText="1"/>
    </xf>
    <xf numFmtId="0" fontId="131" fillId="3" borderId="2" xfId="2" applyFont="1" applyFill="1" applyBorder="1" applyAlignment="1">
      <alignment horizontal="center" vertical="center" wrapText="1"/>
    </xf>
    <xf numFmtId="9" fontId="19" fillId="0" borderId="2" xfId="2" applyNumberFormat="1" applyFont="1" applyFill="1" applyBorder="1" applyAlignment="1">
      <alignment horizontal="center" vertical="center"/>
    </xf>
    <xf numFmtId="9" fontId="19" fillId="0" borderId="12" xfId="9" applyFont="1" applyFill="1" applyBorder="1" applyAlignment="1">
      <alignment horizontal="center" vertical="center"/>
    </xf>
    <xf numFmtId="164" fontId="19" fillId="0" borderId="9" xfId="2" applyNumberFormat="1" applyFont="1" applyFill="1" applyBorder="1" applyAlignment="1">
      <alignment horizontal="center" vertical="center"/>
    </xf>
    <xf numFmtId="0" fontId="19" fillId="3" borderId="9" xfId="2" applyFont="1" applyFill="1" applyBorder="1" applyAlignment="1">
      <alignment vertical="center" wrapText="1"/>
    </xf>
    <xf numFmtId="0" fontId="19" fillId="0" borderId="4" xfId="0" applyFont="1" applyFill="1" applyBorder="1" applyAlignment="1">
      <alignment horizontal="left" vertical="center" wrapText="1"/>
    </xf>
    <xf numFmtId="168" fontId="19" fillId="0" borderId="4" xfId="23" applyFont="1" applyFill="1" applyBorder="1" applyAlignment="1">
      <alignment horizontal="center" vertical="center"/>
    </xf>
    <xf numFmtId="3" fontId="19" fillId="0" borderId="9" xfId="0" applyNumberFormat="1" applyFont="1" applyFill="1" applyBorder="1" applyAlignment="1">
      <alignment horizontal="center" vertical="center"/>
    </xf>
    <xf numFmtId="0" fontId="19" fillId="3" borderId="11" xfId="2" applyFont="1" applyFill="1" applyBorder="1" applyAlignment="1">
      <alignment vertical="center" wrapText="1"/>
    </xf>
    <xf numFmtId="0" fontId="19" fillId="3" borderId="62" xfId="2" applyFont="1" applyFill="1" applyBorder="1" applyAlignment="1">
      <alignment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9" fontId="19" fillId="0" borderId="13" xfId="9" applyFont="1" applyFill="1" applyBorder="1" applyAlignment="1">
      <alignment horizontal="center" vertical="center"/>
    </xf>
    <xf numFmtId="44" fontId="19" fillId="0" borderId="9" xfId="87" applyFont="1" applyFill="1" applyBorder="1" applyAlignment="1">
      <alignment horizontal="center" vertical="center"/>
    </xf>
    <xf numFmtId="0" fontId="19" fillId="3" borderId="9" xfId="2" applyFont="1" applyFill="1" applyBorder="1" applyAlignment="1">
      <alignment horizontal="left" vertical="center" wrapText="1"/>
    </xf>
    <xf numFmtId="0" fontId="129" fillId="0" borderId="0" xfId="0" applyFont="1" applyAlignment="1">
      <alignment horizontal="center" vertical="center"/>
    </xf>
    <xf numFmtId="0" fontId="120" fillId="0" borderId="9" xfId="0" applyFont="1" applyBorder="1" applyAlignment="1">
      <alignment horizontal="center" vertical="top" wrapText="1"/>
    </xf>
    <xf numFmtId="164" fontId="16" fillId="3" borderId="44" xfId="1" applyNumberFormat="1" applyFont="1" applyFill="1" applyBorder="1" applyAlignment="1">
      <alignment horizontal="center" vertical="center"/>
    </xf>
    <xf numFmtId="164" fontId="16" fillId="3" borderId="44" xfId="2" applyNumberFormat="1" applyFont="1" applyFill="1" applyBorder="1" applyAlignment="1">
      <alignment horizontal="center" vertical="center"/>
    </xf>
    <xf numFmtId="164" fontId="16" fillId="3" borderId="44" xfId="2" applyNumberFormat="1" applyFont="1" applyFill="1" applyBorder="1" applyAlignment="1">
      <alignment horizontal="center"/>
    </xf>
    <xf numFmtId="0" fontId="139" fillId="0" borderId="0" xfId="0" applyFont="1" applyFill="1" applyAlignment="1">
      <alignment vertical="center"/>
    </xf>
    <xf numFmtId="0" fontId="139" fillId="0" borderId="0" xfId="0" applyFont="1" applyFill="1"/>
    <xf numFmtId="0" fontId="140" fillId="0" borderId="0" xfId="0" applyFont="1" applyFill="1" applyProtection="1">
      <protection locked="0"/>
    </xf>
    <xf numFmtId="0" fontId="10" fillId="0" borderId="9" xfId="0" applyFont="1" applyFill="1" applyBorder="1" applyAlignment="1">
      <alignment horizontal="center" vertical="center" wrapText="1"/>
    </xf>
    <xf numFmtId="0" fontId="16" fillId="0" borderId="6" xfId="0" applyFont="1" applyFill="1" applyBorder="1" applyAlignment="1">
      <alignment horizontal="justify" vertical="center" wrapText="1"/>
    </xf>
    <xf numFmtId="0" fontId="16" fillId="0" borderId="10" xfId="0" applyFont="1" applyFill="1" applyBorder="1" applyAlignment="1">
      <alignment horizontal="justify" vertical="top" wrapText="1"/>
    </xf>
    <xf numFmtId="0" fontId="10" fillId="0" borderId="22" xfId="0" applyFont="1" applyFill="1" applyBorder="1" applyAlignment="1">
      <alignment horizontal="center" vertical="center" wrapText="1"/>
    </xf>
    <xf numFmtId="0" fontId="16" fillId="0" borderId="39" xfId="0" applyFont="1" applyFill="1" applyBorder="1" applyAlignment="1">
      <alignment horizontal="justify" vertical="top" wrapText="1"/>
    </xf>
    <xf numFmtId="0" fontId="10" fillId="0" borderId="15" xfId="0" applyFont="1" applyFill="1" applyBorder="1" applyAlignment="1">
      <alignment horizontal="center" vertical="center" wrapText="1"/>
    </xf>
    <xf numFmtId="0" fontId="16" fillId="0" borderId="15" xfId="0" applyFont="1" applyFill="1" applyBorder="1" applyAlignment="1">
      <alignment horizontal="left" vertical="center" wrapText="1"/>
    </xf>
    <xf numFmtId="0" fontId="10" fillId="0" borderId="43" xfId="0" applyFont="1" applyFill="1" applyBorder="1" applyAlignment="1">
      <alignment horizontal="center" vertical="center" wrapText="1"/>
    </xf>
    <xf numFmtId="0" fontId="16" fillId="0" borderId="15" xfId="0" applyFont="1" applyFill="1" applyBorder="1" applyAlignment="1">
      <alignment horizontal="justify" vertical="center" wrapText="1"/>
    </xf>
    <xf numFmtId="0" fontId="16" fillId="0" borderId="58" xfId="0" applyFont="1" applyFill="1" applyBorder="1" applyAlignment="1">
      <alignment horizontal="justify" vertical="center" wrapText="1"/>
    </xf>
    <xf numFmtId="0" fontId="10" fillId="0" borderId="9" xfId="0" applyFont="1" applyFill="1" applyBorder="1" applyAlignment="1">
      <alignment horizontal="center" vertical="top" wrapText="1"/>
    </xf>
    <xf numFmtId="0" fontId="16" fillId="0" borderId="10" xfId="0" applyFont="1" applyFill="1" applyBorder="1" applyAlignment="1">
      <alignment horizontal="justify" vertical="center" wrapText="1"/>
    </xf>
    <xf numFmtId="0" fontId="16" fillId="0" borderId="22" xfId="0" applyFont="1" applyFill="1" applyBorder="1" applyAlignment="1">
      <alignment horizontal="justify" vertical="center" wrapText="1"/>
    </xf>
    <xf numFmtId="1" fontId="14" fillId="0" borderId="24" xfId="0" applyNumberFormat="1" applyFont="1" applyFill="1" applyBorder="1" applyAlignment="1">
      <alignment horizontal="center" vertical="top"/>
    </xf>
    <xf numFmtId="0" fontId="10" fillId="0" borderId="15" xfId="0" applyFont="1" applyFill="1" applyBorder="1" applyAlignment="1">
      <alignment horizontal="center" vertical="top"/>
    </xf>
    <xf numFmtId="0" fontId="16" fillId="3" borderId="15" xfId="0" applyFont="1" applyFill="1" applyBorder="1" applyAlignment="1">
      <alignment horizontal="justify" vertical="top" wrapText="1"/>
    </xf>
    <xf numFmtId="9" fontId="12" fillId="0" borderId="15" xfId="2" applyNumberFormat="1" applyFont="1" applyFill="1" applyBorder="1" applyAlignment="1">
      <alignment horizontal="center" vertical="center"/>
    </xf>
    <xf numFmtId="9" fontId="10" fillId="0" borderId="16" xfId="2" applyNumberFormat="1" applyFont="1" applyFill="1" applyBorder="1" applyAlignment="1">
      <alignment horizontal="center" vertical="center"/>
    </xf>
    <xf numFmtId="183" fontId="7" fillId="0" borderId="31" xfId="32" applyNumberFormat="1" applyFont="1" applyFill="1" applyBorder="1" applyAlignment="1">
      <alignment horizontal="center" vertical="center" wrapText="1"/>
    </xf>
    <xf numFmtId="1" fontId="121" fillId="0" borderId="17" xfId="0" applyNumberFormat="1" applyFont="1" applyFill="1" applyBorder="1" applyAlignment="1">
      <alignment horizontal="center" vertical="center"/>
    </xf>
    <xf numFmtId="9" fontId="12" fillId="0" borderId="3" xfId="2" applyNumberFormat="1" applyFont="1" applyFill="1" applyBorder="1" applyAlignment="1">
      <alignment horizontal="center" vertical="center"/>
    </xf>
    <xf numFmtId="9" fontId="10" fillId="0" borderId="18" xfId="2" applyNumberFormat="1" applyFont="1" applyFill="1" applyBorder="1" applyAlignment="1">
      <alignment horizontal="center" vertical="center"/>
    </xf>
    <xf numFmtId="184" fontId="7" fillId="0" borderId="31" xfId="32" applyNumberFormat="1" applyFont="1" applyFill="1" applyBorder="1" applyAlignment="1">
      <alignment horizontal="center" vertical="center" wrapText="1"/>
    </xf>
    <xf numFmtId="0" fontId="10" fillId="0" borderId="15" xfId="0" applyFont="1" applyFill="1" applyBorder="1" applyAlignment="1">
      <alignment horizontal="center" vertical="top" wrapText="1"/>
    </xf>
    <xf numFmtId="1" fontId="12" fillId="0" borderId="15" xfId="0" applyNumberFormat="1" applyFont="1" applyFill="1" applyBorder="1" applyAlignment="1">
      <alignment horizontal="center" vertical="center"/>
    </xf>
    <xf numFmtId="1" fontId="10" fillId="0" borderId="16" xfId="0" applyNumberFormat="1" applyFont="1" applyFill="1" applyBorder="1" applyAlignment="1">
      <alignment horizontal="center" vertical="center"/>
    </xf>
    <xf numFmtId="184" fontId="7" fillId="0" borderId="16" xfId="32" applyNumberFormat="1" applyFont="1" applyFill="1" applyBorder="1" applyAlignment="1">
      <alignment horizontal="center" vertical="center" wrapText="1"/>
    </xf>
    <xf numFmtId="1" fontId="14" fillId="0" borderId="37" xfId="0" applyNumberFormat="1" applyFont="1" applyFill="1" applyBorder="1" applyAlignment="1">
      <alignment horizontal="center" vertical="top" wrapText="1"/>
    </xf>
    <xf numFmtId="0" fontId="10" fillId="0" borderId="43" xfId="0" applyFont="1" applyFill="1" applyBorder="1" applyAlignment="1">
      <alignment horizontal="center" vertical="top" wrapText="1"/>
    </xf>
    <xf numFmtId="0" fontId="16" fillId="0" borderId="43" xfId="0" applyFont="1" applyFill="1" applyBorder="1" applyAlignment="1">
      <alignment horizontal="justify" vertical="top" wrapText="1"/>
    </xf>
    <xf numFmtId="1" fontId="12" fillId="0" borderId="22" xfId="0" applyNumberFormat="1" applyFont="1" applyFill="1" applyBorder="1" applyAlignment="1">
      <alignment horizontal="center" vertical="center"/>
    </xf>
    <xf numFmtId="1" fontId="10" fillId="0" borderId="55" xfId="0" applyNumberFormat="1" applyFont="1" applyFill="1" applyBorder="1" applyAlignment="1">
      <alignment horizontal="center" vertical="center"/>
    </xf>
    <xf numFmtId="184" fontId="7" fillId="3" borderId="45" xfId="32" applyNumberFormat="1" applyFont="1" applyFill="1" applyBorder="1" applyAlignment="1">
      <alignment horizontal="center" vertical="center" wrapText="1"/>
    </xf>
    <xf numFmtId="1" fontId="14" fillId="0" borderId="21" xfId="0" applyNumberFormat="1" applyFont="1" applyFill="1" applyBorder="1" applyAlignment="1">
      <alignment horizontal="center" vertical="top" wrapText="1"/>
    </xf>
    <xf numFmtId="1" fontId="12" fillId="0" borderId="43" xfId="2" applyNumberFormat="1" applyFont="1" applyFill="1" applyBorder="1" applyAlignment="1">
      <alignment horizontal="center" vertical="center"/>
    </xf>
    <xf numFmtId="1" fontId="10" fillId="0" borderId="45" xfId="2" applyNumberFormat="1" applyFont="1" applyFill="1" applyBorder="1" applyAlignment="1">
      <alignment horizontal="center" vertical="center"/>
    </xf>
    <xf numFmtId="184" fontId="7" fillId="0" borderId="55" xfId="32" applyNumberFormat="1" applyFont="1" applyFill="1" applyBorder="1" applyAlignment="1">
      <alignment horizontal="center" vertical="center" wrapText="1"/>
    </xf>
    <xf numFmtId="1" fontId="14" fillId="0" borderId="60" xfId="0" applyNumberFormat="1" applyFont="1" applyFill="1" applyBorder="1" applyAlignment="1">
      <alignment horizontal="center" vertical="top" wrapText="1"/>
    </xf>
    <xf numFmtId="0" fontId="10" fillId="0" borderId="61" xfId="0" applyFont="1" applyFill="1" applyBorder="1" applyAlignment="1">
      <alignment horizontal="center" vertical="top"/>
    </xf>
    <xf numFmtId="0" fontId="16" fillId="0" borderId="61" xfId="0" applyFont="1" applyFill="1" applyBorder="1" applyAlignment="1">
      <alignment horizontal="justify" vertical="top" wrapText="1"/>
    </xf>
    <xf numFmtId="0" fontId="12" fillId="0" borderId="61" xfId="0" applyFont="1" applyFill="1" applyBorder="1" applyAlignment="1">
      <alignment horizontal="center" vertical="center"/>
    </xf>
    <xf numFmtId="0" fontId="10" fillId="0" borderId="35" xfId="0" applyFont="1" applyFill="1" applyBorder="1" applyAlignment="1">
      <alignment horizontal="center" vertical="center"/>
    </xf>
    <xf numFmtId="184" fontId="7" fillId="0" borderId="35" xfId="32" applyNumberFormat="1" applyFont="1" applyFill="1" applyBorder="1" applyAlignment="1">
      <alignment horizontal="center" vertical="center" wrapText="1"/>
    </xf>
    <xf numFmtId="185" fontId="14" fillId="0" borderId="60" xfId="0" applyNumberFormat="1" applyFont="1" applyFill="1" applyBorder="1" applyAlignment="1">
      <alignment horizontal="center" vertical="top" wrapText="1"/>
    </xf>
    <xf numFmtId="184" fontId="7" fillId="3" borderId="55" xfId="32" applyNumberFormat="1" applyFont="1" applyFill="1" applyBorder="1" applyAlignment="1">
      <alignment horizontal="center" vertical="center" wrapText="1"/>
    </xf>
    <xf numFmtId="0" fontId="10" fillId="0" borderId="22" xfId="0" applyFont="1" applyFill="1" applyBorder="1" applyAlignment="1">
      <alignment horizontal="center" vertical="top"/>
    </xf>
    <xf numFmtId="1" fontId="12" fillId="0" borderId="22" xfId="0" quotePrefix="1" applyNumberFormat="1" applyFont="1" applyFill="1" applyBorder="1" applyAlignment="1">
      <alignment horizontal="center" vertical="center"/>
    </xf>
    <xf numFmtId="0" fontId="12" fillId="0" borderId="22" xfId="0" applyFont="1" applyFill="1" applyBorder="1" applyAlignment="1">
      <alignment horizontal="center" vertical="center"/>
    </xf>
    <xf numFmtId="0" fontId="10" fillId="0" borderId="55" xfId="0" applyFont="1" applyFill="1" applyBorder="1" applyAlignment="1">
      <alignment horizontal="center" vertical="center"/>
    </xf>
    <xf numFmtId="184" fontId="14" fillId="32" borderId="55" xfId="32" applyNumberFormat="1" applyFont="1" applyFill="1" applyBorder="1" applyAlignment="1">
      <alignment horizontal="center" vertical="center" wrapText="1"/>
    </xf>
    <xf numFmtId="0" fontId="0" fillId="37" borderId="0" xfId="0" applyFill="1"/>
    <xf numFmtId="0" fontId="0" fillId="3" borderId="0" xfId="0" applyFill="1" applyAlignment="1">
      <alignment vertical="center"/>
    </xf>
    <xf numFmtId="0" fontId="145" fillId="3" borderId="0" xfId="0" applyFont="1" applyFill="1"/>
    <xf numFmtId="0" fontId="10" fillId="2" borderId="14" xfId="2" applyFont="1" applyFill="1" applyBorder="1" applyAlignment="1">
      <alignment horizontal="center" vertical="center" wrapText="1"/>
    </xf>
    <xf numFmtId="0" fontId="10" fillId="2" borderId="15" xfId="2" applyFont="1" applyFill="1" applyBorder="1" applyAlignment="1">
      <alignment horizontal="center" vertical="center" wrapText="1"/>
    </xf>
    <xf numFmtId="0" fontId="10" fillId="2" borderId="43" xfId="2" applyFont="1" applyFill="1" applyBorder="1" applyAlignment="1">
      <alignment horizontal="center" vertical="center" wrapText="1"/>
    </xf>
    <xf numFmtId="0" fontId="10" fillId="4" borderId="43" xfId="2" applyFont="1" applyFill="1" applyBorder="1" applyAlignment="1">
      <alignment horizontal="center" vertical="center" wrapText="1"/>
    </xf>
    <xf numFmtId="0" fontId="0" fillId="35" borderId="0" xfId="0" applyFill="1"/>
    <xf numFmtId="0" fontId="19" fillId="35" borderId="0" xfId="0" applyFont="1" applyFill="1"/>
    <xf numFmtId="0" fontId="0" fillId="35" borderId="0" xfId="0" applyFill="1" applyAlignment="1">
      <alignment vertical="center"/>
    </xf>
    <xf numFmtId="0" fontId="19" fillId="35" borderId="0" xfId="0" applyFont="1" applyFill="1" applyAlignment="1">
      <alignment vertical="center"/>
    </xf>
    <xf numFmtId="0" fontId="144" fillId="35" borderId="0" xfId="0" applyFont="1" applyFill="1" applyAlignment="1">
      <alignment horizontal="center"/>
    </xf>
    <xf numFmtId="0" fontId="143" fillId="35" borderId="0" xfId="0" applyFont="1" applyFill="1" applyAlignment="1">
      <alignment horizontal="center"/>
    </xf>
    <xf numFmtId="0" fontId="143" fillId="35" borderId="0" xfId="0" applyFont="1" applyFill="1" applyAlignment="1"/>
    <xf numFmtId="0" fontId="19" fillId="35" borderId="0" xfId="0" applyFont="1" applyFill="1" applyAlignment="1">
      <alignment horizontal="center"/>
    </xf>
    <xf numFmtId="0" fontId="144" fillId="35" borderId="0" xfId="0" applyFont="1" applyFill="1" applyAlignment="1">
      <alignment horizontal="centerContinuous"/>
    </xf>
    <xf numFmtId="0" fontId="19" fillId="35" borderId="0" xfId="0" applyFont="1" applyFill="1" applyAlignment="1">
      <alignment horizontal="centerContinuous"/>
    </xf>
    <xf numFmtId="0" fontId="145" fillId="35" borderId="0" xfId="0" applyFont="1" applyFill="1"/>
    <xf numFmtId="0" fontId="147" fillId="35" borderId="0" xfId="0" applyFont="1" applyFill="1"/>
    <xf numFmtId="0" fontId="148" fillId="35" borderId="0" xfId="0" applyFont="1" applyFill="1" applyAlignment="1">
      <alignment horizontal="centerContinuous"/>
    </xf>
    <xf numFmtId="0" fontId="149" fillId="35" borderId="0" xfId="0" applyFont="1" applyFill="1" applyAlignment="1">
      <alignment horizontal="centerContinuous"/>
    </xf>
    <xf numFmtId="0" fontId="150" fillId="35" borderId="0" xfId="0" applyFont="1" applyFill="1" applyAlignment="1">
      <alignment horizontal="centerContinuous"/>
    </xf>
    <xf numFmtId="49" fontId="19" fillId="35" borderId="0" xfId="0" applyNumberFormat="1" applyFont="1" applyFill="1" applyAlignment="1">
      <alignment horizontal="right"/>
    </xf>
    <xf numFmtId="0" fontId="151" fillId="35" borderId="0" xfId="0" applyFont="1" applyFill="1" applyAlignment="1">
      <alignment horizontal="centerContinuous"/>
    </xf>
    <xf numFmtId="0" fontId="0" fillId="35" borderId="0" xfId="0" applyFill="1" applyAlignment="1">
      <alignment horizontal="centerContinuous"/>
    </xf>
    <xf numFmtId="0" fontId="12" fillId="35" borderId="0" xfId="0" applyFont="1" applyFill="1" applyAlignment="1">
      <alignment horizontal="center"/>
    </xf>
    <xf numFmtId="49" fontId="121" fillId="35" borderId="0" xfId="0" applyNumberFormat="1" applyFont="1" applyFill="1"/>
    <xf numFmtId="0" fontId="15" fillId="0" borderId="0" xfId="2" applyFont="1"/>
    <xf numFmtId="0" fontId="7" fillId="0" borderId="0" xfId="2" applyFont="1" applyAlignment="1">
      <alignment horizontal="right"/>
    </xf>
    <xf numFmtId="0" fontId="10" fillId="2" borderId="28" xfId="2" applyFont="1" applyFill="1" applyBorder="1" applyAlignment="1">
      <alignment horizontal="center" vertical="center" wrapText="1"/>
    </xf>
    <xf numFmtId="0" fontId="12" fillId="0" borderId="15" xfId="2" applyFont="1" applyBorder="1" applyAlignment="1">
      <alignment horizontal="justify" vertical="top" wrapText="1"/>
    </xf>
    <xf numFmtId="0" fontId="12" fillId="0" borderId="40" xfId="2" applyFont="1" applyBorder="1" applyAlignment="1">
      <alignment horizontal="justify" vertical="top" wrapText="1"/>
    </xf>
    <xf numFmtId="0" fontId="12" fillId="0" borderId="4" xfId="2" applyFont="1" applyBorder="1" applyAlignment="1">
      <alignment horizontal="justify" vertical="top" wrapText="1"/>
    </xf>
    <xf numFmtId="0" fontId="12" fillId="0" borderId="12" xfId="2" applyFont="1" applyBorder="1" applyAlignment="1">
      <alignment horizontal="justify" vertical="top" wrapText="1"/>
    </xf>
    <xf numFmtId="0" fontId="33" fillId="3" borderId="4" xfId="2" applyFont="1" applyFill="1" applyBorder="1" applyAlignment="1">
      <alignment horizontal="justify" vertical="top" wrapText="1"/>
    </xf>
    <xf numFmtId="0" fontId="12" fillId="3" borderId="9" xfId="2" applyFont="1" applyFill="1" applyBorder="1" applyAlignment="1">
      <alignment horizontal="justify" vertical="top" wrapText="1"/>
    </xf>
    <xf numFmtId="167" fontId="33" fillId="3" borderId="11" xfId="2" applyNumberFormat="1" applyFont="1" applyFill="1" applyBorder="1" applyAlignment="1">
      <alignment horizontal="center" vertical="top" wrapText="1"/>
    </xf>
    <xf numFmtId="0" fontId="12" fillId="3" borderId="11" xfId="2" applyFont="1" applyFill="1" applyBorder="1" applyAlignment="1">
      <alignment horizontal="left" vertical="top" wrapText="1"/>
    </xf>
    <xf numFmtId="0" fontId="33" fillId="3" borderId="11" xfId="2" applyFont="1" applyFill="1" applyBorder="1" applyAlignment="1">
      <alignment horizontal="center" vertical="top" wrapText="1"/>
    </xf>
    <xf numFmtId="0" fontId="12" fillId="3" borderId="4" xfId="2" applyFont="1" applyFill="1" applyBorder="1" applyAlignment="1">
      <alignment horizontal="justify" vertical="top" wrapText="1"/>
    </xf>
    <xf numFmtId="0" fontId="12" fillId="3" borderId="10" xfId="2" applyFont="1" applyFill="1" applyBorder="1" applyAlignment="1">
      <alignment horizontal="justify" vertical="top" wrapText="1"/>
    </xf>
    <xf numFmtId="0" fontId="12" fillId="3" borderId="11" xfId="2" applyFont="1" applyFill="1" applyBorder="1" applyAlignment="1">
      <alignment horizontal="justify" vertical="center" wrapText="1"/>
    </xf>
    <xf numFmtId="0" fontId="12" fillId="3" borderId="9" xfId="2" applyFont="1" applyFill="1" applyBorder="1" applyAlignment="1">
      <alignment vertical="top" wrapText="1"/>
    </xf>
    <xf numFmtId="0" fontId="12" fillId="3" borderId="12" xfId="2" applyFont="1" applyFill="1" applyBorder="1" applyAlignment="1">
      <alignment horizontal="justify" vertical="top" wrapText="1"/>
    </xf>
    <xf numFmtId="0" fontId="9" fillId="0" borderId="9" xfId="2" applyFont="1" applyBorder="1" applyAlignment="1">
      <alignment horizontal="center" vertical="center" wrapText="1"/>
    </xf>
    <xf numFmtId="167" fontId="12" fillId="0" borderId="9" xfId="2" applyNumberFormat="1" applyFont="1" applyBorder="1" applyAlignment="1">
      <alignment horizontal="center" vertical="top" wrapText="1"/>
    </xf>
    <xf numFmtId="0" fontId="33" fillId="3" borderId="9" xfId="2" applyFont="1" applyFill="1" applyBorder="1" applyAlignment="1">
      <alignment horizontal="left" vertical="top" wrapText="1"/>
    </xf>
    <xf numFmtId="0" fontId="12" fillId="0" borderId="9" xfId="2" applyFont="1" applyBorder="1" applyAlignment="1">
      <alignment horizontal="justify" vertical="top" wrapText="1"/>
    </xf>
    <xf numFmtId="0" fontId="12" fillId="0" borderId="9" xfId="2" applyFont="1" applyBorder="1" applyAlignment="1">
      <alignment vertical="top" wrapText="1"/>
    </xf>
    <xf numFmtId="0" fontId="16" fillId="0" borderId="10" xfId="2" applyFont="1" applyBorder="1" applyAlignment="1">
      <alignment horizontal="justify" vertical="top"/>
    </xf>
    <xf numFmtId="0" fontId="16" fillId="3" borderId="9" xfId="2" applyFont="1" applyFill="1" applyBorder="1" applyAlignment="1">
      <alignment horizontal="center" vertical="center" wrapText="1"/>
    </xf>
    <xf numFmtId="9" fontId="16" fillId="3" borderId="9" xfId="2" applyNumberFormat="1"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76" fillId="4" borderId="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78" xfId="0" applyFont="1" applyFill="1" applyBorder="1" applyAlignment="1">
      <alignment horizontal="center" vertical="center" wrapText="1"/>
    </xf>
    <xf numFmtId="0" fontId="67" fillId="4" borderId="43" xfId="0" applyFont="1" applyFill="1" applyBorder="1" applyAlignment="1">
      <alignment horizontal="center" vertical="center" wrapText="1"/>
    </xf>
    <xf numFmtId="0" fontId="67" fillId="4" borderId="79" xfId="0" applyFont="1" applyFill="1" applyBorder="1" applyAlignment="1">
      <alignment vertical="center"/>
    </xf>
    <xf numFmtId="0" fontId="67" fillId="4" borderId="77" xfId="0" applyFont="1" applyFill="1" applyBorder="1" applyAlignment="1">
      <alignment vertical="center"/>
    </xf>
    <xf numFmtId="0" fontId="72" fillId="4" borderId="77" xfId="0" applyFont="1" applyFill="1" applyBorder="1" applyAlignment="1">
      <alignment vertical="center"/>
    </xf>
    <xf numFmtId="0" fontId="67" fillId="4" borderId="78" xfId="0" applyFont="1" applyFill="1" applyBorder="1" applyAlignment="1">
      <alignment vertical="center"/>
    </xf>
    <xf numFmtId="0" fontId="9" fillId="0" borderId="0" xfId="0" applyFont="1" applyBorder="1" applyAlignment="1">
      <alignment horizontal="right"/>
    </xf>
    <xf numFmtId="0" fontId="143" fillId="35" borderId="0" xfId="0" applyFont="1" applyFill="1" applyAlignment="1">
      <alignment horizontal="center" vertical="center"/>
    </xf>
    <xf numFmtId="0" fontId="146" fillId="35" borderId="0" xfId="0" applyFont="1" applyFill="1" applyAlignment="1">
      <alignment horizontal="center" vertical="center" wrapText="1"/>
    </xf>
    <xf numFmtId="49" fontId="146" fillId="35" borderId="0" xfId="0" applyNumberFormat="1" applyFont="1" applyFill="1" applyAlignment="1">
      <alignment horizontal="center" vertical="center"/>
    </xf>
    <xf numFmtId="0" fontId="21" fillId="0" borderId="0" xfId="0" applyFont="1" applyAlignment="1">
      <alignment horizontal="center"/>
    </xf>
    <xf numFmtId="0" fontId="14" fillId="0" borderId="0" xfId="0" applyFont="1" applyAlignment="1">
      <alignment horizontal="center"/>
    </xf>
    <xf numFmtId="0" fontId="10" fillId="2" borderId="27"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9" fillId="0" borderId="25"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167" fontId="12" fillId="0" borderId="11" xfId="0" applyNumberFormat="1" applyFont="1" applyBorder="1" applyAlignment="1">
      <alignment horizontal="center" vertical="center" wrapText="1"/>
    </xf>
    <xf numFmtId="167" fontId="12" fillId="0" borderId="3" xfId="0" applyNumberFormat="1" applyFont="1" applyBorder="1" applyAlignment="1">
      <alignment horizontal="center" vertical="center" wrapText="1"/>
    </xf>
    <xf numFmtId="167" fontId="12" fillId="0" borderId="4" xfId="0" applyNumberFormat="1" applyFont="1" applyBorder="1" applyAlignment="1">
      <alignment horizontal="center" vertical="center" wrapText="1"/>
    </xf>
    <xf numFmtId="0" fontId="12" fillId="3" borderId="38" xfId="0" applyFont="1" applyFill="1" applyBorder="1" applyAlignment="1">
      <alignment horizontal="center" vertical="top" wrapText="1"/>
    </xf>
    <xf numFmtId="0" fontId="12" fillId="3" borderId="5" xfId="0"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27" xfId="0" applyFont="1" applyFill="1" applyBorder="1" applyAlignment="1">
      <alignment horizontal="center" vertical="top" wrapText="1"/>
    </xf>
    <xf numFmtId="0" fontId="12" fillId="3" borderId="7" xfId="0" applyFont="1" applyFill="1" applyBorder="1" applyAlignment="1">
      <alignment horizontal="center" vertical="top" wrapText="1"/>
    </xf>
    <xf numFmtId="0" fontId="12" fillId="3" borderId="63" xfId="0" applyFont="1" applyFill="1" applyBorder="1" applyAlignment="1">
      <alignment horizontal="center" vertical="top" wrapText="1"/>
    </xf>
    <xf numFmtId="0" fontId="12" fillId="0" borderId="42" xfId="0" applyFont="1" applyBorder="1" applyAlignment="1">
      <alignment horizontal="center" vertical="top" wrapText="1"/>
    </xf>
    <xf numFmtId="0" fontId="12" fillId="0" borderId="30" xfId="0" applyFont="1" applyBorder="1" applyAlignment="1">
      <alignment horizontal="center" vertical="top" wrapText="1"/>
    </xf>
    <xf numFmtId="0" fontId="12" fillId="0" borderId="53" xfId="0" applyFont="1" applyBorder="1" applyAlignment="1">
      <alignment horizontal="center" vertical="top" wrapText="1"/>
    </xf>
    <xf numFmtId="0" fontId="12" fillId="0" borderId="20" xfId="0" applyFont="1" applyBorder="1" applyAlignment="1">
      <alignment horizontal="center" vertical="top" wrapText="1"/>
    </xf>
    <xf numFmtId="0" fontId="12" fillId="0" borderId="31" xfId="0" applyFont="1" applyBorder="1" applyAlignment="1">
      <alignment horizontal="center" vertical="top" wrapText="1"/>
    </xf>
    <xf numFmtId="0" fontId="12" fillId="0" borderId="11"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9" fillId="0" borderId="11" xfId="0" applyFont="1" applyBorder="1" applyAlignment="1">
      <alignment horizontal="center" vertical="top" wrapText="1"/>
    </xf>
    <xf numFmtId="0" fontId="12" fillId="3" borderId="11" xfId="0" applyFont="1" applyFill="1" applyBorder="1" applyAlignment="1">
      <alignment horizontal="center" vertical="top" wrapText="1"/>
    </xf>
    <xf numFmtId="0" fontId="12" fillId="3" borderId="4" xfId="0" applyFont="1" applyFill="1" applyBorder="1" applyAlignment="1">
      <alignment horizontal="center" vertical="top" wrapText="1"/>
    </xf>
    <xf numFmtId="0" fontId="12" fillId="3" borderId="3" xfId="0" applyFont="1" applyFill="1" applyBorder="1" applyAlignment="1">
      <alignment horizontal="center" vertical="top" wrapText="1"/>
    </xf>
    <xf numFmtId="0" fontId="12" fillId="3" borderId="62" xfId="0" applyFont="1" applyFill="1" applyBorder="1" applyAlignment="1">
      <alignment horizontal="center" vertical="top" wrapText="1"/>
    </xf>
    <xf numFmtId="0" fontId="9" fillId="0" borderId="0" xfId="0" applyFont="1" applyBorder="1" applyAlignment="1">
      <alignment horizontal="center" vertical="top" wrapText="1"/>
    </xf>
    <xf numFmtId="0" fontId="9" fillId="0" borderId="7" xfId="0" applyFont="1" applyBorder="1" applyAlignment="1">
      <alignment horizontal="center" vertical="top" wrapText="1"/>
    </xf>
    <xf numFmtId="0" fontId="9" fillId="0" borderId="13" xfId="0" applyFont="1" applyBorder="1" applyAlignment="1">
      <alignment horizontal="center" vertical="top" wrapText="1"/>
    </xf>
    <xf numFmtId="0" fontId="9" fillId="0" borderId="6" xfId="0" applyFont="1" applyBorder="1" applyAlignment="1">
      <alignment horizontal="center" vertical="top" wrapText="1"/>
    </xf>
    <xf numFmtId="0" fontId="12" fillId="3" borderId="8" xfId="0" applyFont="1" applyFill="1" applyBorder="1" applyAlignment="1">
      <alignment horizontal="center" vertical="top" wrapText="1"/>
    </xf>
    <xf numFmtId="0" fontId="12" fillId="0" borderId="52" xfId="0" applyFont="1" applyBorder="1" applyAlignment="1">
      <alignment horizontal="center" vertical="top" wrapText="1"/>
    </xf>
    <xf numFmtId="0" fontId="9" fillId="0" borderId="12" xfId="0" applyFont="1" applyBorder="1" applyAlignment="1">
      <alignment horizontal="center" vertical="top" wrapText="1"/>
    </xf>
    <xf numFmtId="0" fontId="21" fillId="0" borderId="0" xfId="2" applyFont="1" applyAlignment="1">
      <alignment horizontal="center"/>
    </xf>
    <xf numFmtId="0" fontId="14" fillId="0" borderId="0" xfId="2" applyFont="1" applyAlignment="1">
      <alignment horizontal="center"/>
    </xf>
    <xf numFmtId="0" fontId="10" fillId="2" borderId="14" xfId="2" applyFont="1" applyFill="1" applyBorder="1" applyAlignment="1">
      <alignment horizontal="center" vertical="center" wrapText="1"/>
    </xf>
    <xf numFmtId="0" fontId="10" fillId="2" borderId="46" xfId="2" applyFont="1" applyFill="1" applyBorder="1" applyAlignment="1">
      <alignment horizontal="center" vertical="center" wrapText="1"/>
    </xf>
    <xf numFmtId="0" fontId="10" fillId="2" borderId="15" xfId="2" applyFont="1" applyFill="1" applyBorder="1" applyAlignment="1">
      <alignment horizontal="center" vertical="center" wrapText="1"/>
    </xf>
    <xf numFmtId="0" fontId="10" fillId="2" borderId="43"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0" fillId="4" borderId="43" xfId="2" applyFont="1" applyFill="1" applyBorder="1" applyAlignment="1">
      <alignment horizontal="center" vertical="center" wrapText="1"/>
    </xf>
    <xf numFmtId="0" fontId="10" fillId="4" borderId="16" xfId="2" applyFont="1" applyFill="1" applyBorder="1" applyAlignment="1">
      <alignment horizontal="center" vertical="center" wrapText="1"/>
    </xf>
    <xf numFmtId="0" fontId="10" fillId="4" borderId="45" xfId="2" applyFont="1" applyFill="1" applyBorder="1" applyAlignment="1">
      <alignment horizontal="center" vertical="center" wrapText="1"/>
    </xf>
    <xf numFmtId="0" fontId="16" fillId="0" borderId="1" xfId="2" applyFont="1" applyBorder="1" applyAlignment="1">
      <alignment horizontal="center" vertical="center" wrapText="1"/>
    </xf>
    <xf numFmtId="0" fontId="16" fillId="0" borderId="10" xfId="2" applyFont="1" applyBorder="1" applyAlignment="1">
      <alignment horizontal="center" vertical="center" wrapText="1"/>
    </xf>
    <xf numFmtId="0" fontId="10" fillId="0" borderId="47" xfId="2" applyFont="1" applyBorder="1" applyAlignment="1">
      <alignment horizontal="center" vertical="center" wrapText="1"/>
    </xf>
    <xf numFmtId="0" fontId="10" fillId="0" borderId="32" xfId="2" applyFont="1" applyBorder="1" applyAlignment="1">
      <alignment horizontal="center" vertical="center" wrapText="1"/>
    </xf>
    <xf numFmtId="0" fontId="14" fillId="0" borderId="9" xfId="0" applyFont="1" applyBorder="1" applyAlignment="1">
      <alignment horizontal="center" vertical="center" wrapText="1"/>
    </xf>
    <xf numFmtId="0" fontId="65" fillId="0" borderId="0" xfId="0" applyFont="1" applyAlignment="1">
      <alignment horizontal="center"/>
    </xf>
    <xf numFmtId="0" fontId="7" fillId="2" borderId="9" xfId="0" applyFont="1" applyFill="1" applyBorder="1" applyAlignment="1">
      <alignment horizontal="center" vertical="top" wrapText="1"/>
    </xf>
    <xf numFmtId="164" fontId="16" fillId="0" borderId="11" xfId="1" applyNumberFormat="1" applyFont="1" applyBorder="1" applyAlignment="1">
      <alignment horizontal="center" vertical="center"/>
    </xf>
    <xf numFmtId="164" fontId="16" fillId="0" borderId="3" xfId="1" applyNumberFormat="1" applyFont="1" applyBorder="1" applyAlignment="1">
      <alignment horizontal="center" vertical="center"/>
    </xf>
    <xf numFmtId="164" fontId="16" fillId="0" borderId="4" xfId="1" applyNumberFormat="1" applyFont="1" applyBorder="1" applyAlignment="1">
      <alignment horizontal="center" vertical="center"/>
    </xf>
    <xf numFmtId="9" fontId="16" fillId="0" borderId="11" xfId="2" applyNumberFormat="1" applyFont="1" applyBorder="1" applyAlignment="1">
      <alignment horizontal="center" vertical="center"/>
    </xf>
    <xf numFmtId="9" fontId="16" fillId="0" borderId="3" xfId="2" applyNumberFormat="1" applyFont="1" applyBorder="1" applyAlignment="1">
      <alignment horizontal="center" vertical="center"/>
    </xf>
    <xf numFmtId="9" fontId="16" fillId="0" borderId="4" xfId="2" applyNumberFormat="1" applyFont="1" applyBorder="1" applyAlignment="1">
      <alignment horizontal="center" vertical="center"/>
    </xf>
    <xf numFmtId="0" fontId="10" fillId="2" borderId="16" xfId="2" applyFont="1" applyFill="1" applyBorder="1" applyAlignment="1">
      <alignment horizontal="center" vertical="center" wrapText="1"/>
    </xf>
    <xf numFmtId="0" fontId="10" fillId="2" borderId="45" xfId="2" applyFont="1" applyFill="1" applyBorder="1" applyAlignment="1">
      <alignment horizontal="center" vertical="center" wrapText="1"/>
    </xf>
    <xf numFmtId="0" fontId="16" fillId="0" borderId="19" xfId="2" applyFont="1" applyBorder="1" applyAlignment="1">
      <alignment horizontal="center" vertical="center"/>
    </xf>
    <xf numFmtId="0" fontId="16" fillId="0" borderId="17" xfId="2" applyFont="1" applyBorder="1" applyAlignment="1">
      <alignment horizontal="center" vertical="center"/>
    </xf>
    <xf numFmtId="0" fontId="16" fillId="0" borderId="41" xfId="2" applyFont="1" applyBorder="1" applyAlignment="1">
      <alignment horizontal="center" vertical="center"/>
    </xf>
    <xf numFmtId="0" fontId="16" fillId="0" borderId="11" xfId="2" applyFont="1" applyBorder="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2" fillId="0" borderId="11"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5" borderId="11"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164" fontId="16" fillId="0" borderId="20" xfId="2" applyNumberFormat="1" applyFont="1" applyBorder="1" applyAlignment="1">
      <alignment horizontal="center" vertical="center"/>
    </xf>
    <xf numFmtId="164" fontId="16" fillId="0" borderId="18" xfId="2" applyNumberFormat="1" applyFont="1" applyBorder="1" applyAlignment="1">
      <alignment horizontal="center" vertical="center"/>
    </xf>
    <xf numFmtId="164" fontId="16" fillId="0" borderId="31" xfId="2" applyNumberFormat="1" applyFont="1" applyBorder="1" applyAlignment="1">
      <alignment horizontal="center" vertical="center"/>
    </xf>
    <xf numFmtId="0" fontId="12" fillId="5" borderId="11" xfId="0" applyFont="1" applyFill="1" applyBorder="1" applyAlignment="1">
      <alignment horizontal="left" vertical="top" wrapText="1"/>
    </xf>
    <xf numFmtId="0" fontId="12" fillId="5" borderId="3" xfId="0" applyFont="1" applyFill="1" applyBorder="1" applyAlignment="1">
      <alignment horizontal="left" vertical="top" wrapText="1"/>
    </xf>
    <xf numFmtId="0" fontId="12" fillId="5" borderId="4" xfId="0" applyFont="1" applyFill="1" applyBorder="1" applyAlignment="1">
      <alignment horizontal="left" vertical="top"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167" fontId="9" fillId="0" borderId="11" xfId="0" applyNumberFormat="1" applyFont="1" applyBorder="1" applyAlignment="1">
      <alignment horizontal="center" vertical="center" wrapText="1"/>
    </xf>
    <xf numFmtId="167" fontId="9" fillId="0" borderId="3" xfId="0" applyNumberFormat="1" applyFont="1" applyBorder="1" applyAlignment="1">
      <alignment horizontal="center" vertical="center" wrapText="1"/>
    </xf>
    <xf numFmtId="167" fontId="9" fillId="0" borderId="4" xfId="0" applyNumberFormat="1" applyFont="1" applyBorder="1" applyAlignment="1">
      <alignment horizontal="center" vertical="center" wrapText="1"/>
    </xf>
    <xf numFmtId="0" fontId="12" fillId="3" borderId="1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91" fillId="0" borderId="11" xfId="2" applyFont="1" applyFill="1" applyBorder="1" applyAlignment="1">
      <alignment horizontal="center" vertical="center" wrapText="1"/>
    </xf>
    <xf numFmtId="0" fontId="91" fillId="0" borderId="3" xfId="2" applyFont="1" applyFill="1" applyBorder="1" applyAlignment="1">
      <alignment horizontal="center" vertical="center" wrapText="1"/>
    </xf>
    <xf numFmtId="0" fontId="91" fillId="0" borderId="4" xfId="2" applyFont="1" applyFill="1" applyBorder="1" applyAlignment="1">
      <alignment horizontal="center" vertical="center" wrapText="1"/>
    </xf>
    <xf numFmtId="0" fontId="92" fillId="0" borderId="11" xfId="2" applyFont="1" applyFill="1" applyBorder="1" applyAlignment="1">
      <alignment horizontal="center" vertical="center" wrapText="1"/>
    </xf>
    <xf numFmtId="0" fontId="92" fillId="0" borderId="3" xfId="2" applyFont="1" applyFill="1" applyBorder="1" applyAlignment="1">
      <alignment horizontal="center" vertical="center" wrapText="1"/>
    </xf>
    <xf numFmtId="0" fontId="92" fillId="0" borderId="4" xfId="2" applyFont="1" applyFill="1" applyBorder="1" applyAlignment="1">
      <alignment horizontal="center" vertical="center" wrapText="1"/>
    </xf>
    <xf numFmtId="0" fontId="91" fillId="0" borderId="11" xfId="2" applyFont="1" applyFill="1" applyBorder="1" applyAlignment="1">
      <alignment horizontal="left" vertical="top" wrapText="1"/>
    </xf>
    <xf numFmtId="0" fontId="91" fillId="0" borderId="3" xfId="2" applyFont="1" applyFill="1" applyBorder="1" applyAlignment="1">
      <alignment horizontal="left" vertical="top" wrapText="1"/>
    </xf>
    <xf numFmtId="0" fontId="91" fillId="0" borderId="4" xfId="2" applyFont="1" applyFill="1" applyBorder="1" applyAlignment="1">
      <alignment horizontal="left" vertical="top" wrapText="1"/>
    </xf>
    <xf numFmtId="0" fontId="16" fillId="3" borderId="11" xfId="0" applyFont="1" applyFill="1" applyBorder="1" applyAlignment="1">
      <alignment horizontal="center" vertical="top" wrapText="1"/>
    </xf>
    <xf numFmtId="0" fontId="16" fillId="3" borderId="3" xfId="0" applyFont="1" applyFill="1" applyBorder="1" applyAlignment="1">
      <alignment horizontal="center" vertical="top" wrapText="1"/>
    </xf>
    <xf numFmtId="0" fontId="16" fillId="3" borderId="4" xfId="0" applyFont="1" applyFill="1" applyBorder="1" applyAlignment="1">
      <alignment horizontal="center"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2" fillId="0"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1" fillId="0" borderId="20" xfId="0" applyFont="1" applyFill="1" applyBorder="1" applyAlignment="1">
      <alignment horizontal="left" vertical="top" wrapText="1"/>
    </xf>
    <xf numFmtId="0" fontId="91" fillId="0" borderId="31" xfId="0" applyFont="1" applyFill="1" applyBorder="1" applyAlignment="1">
      <alignment horizontal="left" vertical="top" wrapText="1"/>
    </xf>
    <xf numFmtId="0" fontId="9" fillId="0" borderId="9" xfId="0" applyFont="1" applyBorder="1" applyAlignment="1">
      <alignment horizontal="left" vertical="center" wrapText="1"/>
    </xf>
    <xf numFmtId="0" fontId="10" fillId="3" borderId="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9" fillId="0" borderId="63" xfId="0" applyFont="1" applyBorder="1" applyAlignment="1">
      <alignment horizontal="left" vertical="center" wrapText="1"/>
    </xf>
    <xf numFmtId="0" fontId="9" fillId="0" borderId="6" xfId="0" applyFont="1" applyBorder="1" applyAlignment="1">
      <alignment horizontal="left" vertical="center" wrapText="1"/>
    </xf>
    <xf numFmtId="0" fontId="10" fillId="3" borderId="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2" fillId="0" borderId="9" xfId="0" applyFont="1" applyBorder="1" applyAlignment="1">
      <alignment horizontal="center" vertical="center" wrapText="1"/>
    </xf>
    <xf numFmtId="167" fontId="9" fillId="0" borderId="9" xfId="0" applyNumberFormat="1" applyFont="1" applyBorder="1" applyAlignment="1">
      <alignment horizontal="left" vertical="center" wrapText="1"/>
    </xf>
    <xf numFmtId="0" fontId="12" fillId="3" borderId="1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91" fillId="0" borderId="11" xfId="0" applyFont="1" applyFill="1" applyBorder="1" applyAlignment="1">
      <alignment horizontal="left" vertical="top" wrapText="1"/>
    </xf>
    <xf numFmtId="0" fontId="91" fillId="0" borderId="3" xfId="0" applyFont="1" applyFill="1" applyBorder="1" applyAlignment="1">
      <alignment horizontal="left" vertical="top" wrapText="1"/>
    </xf>
    <xf numFmtId="0" fontId="91" fillId="0" borderId="4" xfId="0" applyFont="1" applyFill="1" applyBorder="1" applyAlignment="1">
      <alignment horizontal="left" vertical="top"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5" fillId="0" borderId="0" xfId="0" applyFont="1" applyAlignment="1">
      <alignment horizontal="left"/>
    </xf>
    <xf numFmtId="0" fontId="7" fillId="0" borderId="79" xfId="0" applyFont="1" applyBorder="1" applyAlignment="1">
      <alignment horizontal="center" vertical="center" wrapText="1"/>
    </xf>
    <xf numFmtId="0" fontId="7" fillId="0" borderId="77"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2" fillId="0" borderId="20" xfId="2" applyFont="1" applyBorder="1" applyAlignment="1">
      <alignment horizontal="left" vertical="top" wrapText="1"/>
    </xf>
    <xf numFmtId="0" fontId="12" fillId="0" borderId="18" xfId="2" applyFont="1" applyBorder="1" applyAlignment="1">
      <alignment horizontal="left" vertical="top" wrapText="1"/>
    </xf>
    <xf numFmtId="0" fontId="10" fillId="2" borderId="27" xfId="2" applyFont="1" applyFill="1" applyBorder="1" applyAlignment="1">
      <alignment horizontal="center" vertical="center" wrapText="1"/>
    </xf>
    <xf numFmtId="0" fontId="10" fillId="2" borderId="58" xfId="2" applyFont="1" applyFill="1" applyBorder="1" applyAlignment="1">
      <alignment horizontal="center" vertical="center" wrapText="1"/>
    </xf>
    <xf numFmtId="0" fontId="10" fillId="2" borderId="59" xfId="2" applyFont="1" applyFill="1" applyBorder="1" applyAlignment="1">
      <alignment horizontal="center" vertical="center" wrapText="1"/>
    </xf>
    <xf numFmtId="0" fontId="12" fillId="0" borderId="24" xfId="2" applyFont="1" applyBorder="1" applyAlignment="1">
      <alignment horizontal="center" vertical="center"/>
    </xf>
    <xf numFmtId="0" fontId="12" fillId="0" borderId="17" xfId="2" applyFont="1" applyBorder="1" applyAlignment="1">
      <alignment horizontal="center" vertical="center"/>
    </xf>
    <xf numFmtId="0" fontId="12" fillId="0" borderId="41" xfId="2" applyFont="1" applyBorder="1" applyAlignment="1">
      <alignment horizontal="center" vertical="center"/>
    </xf>
    <xf numFmtId="0" fontId="9" fillId="0" borderId="25" xfId="2" applyFont="1" applyBorder="1" applyAlignment="1">
      <alignment horizontal="center" vertical="center" wrapText="1"/>
    </xf>
    <xf numFmtId="0" fontId="9" fillId="0" borderId="3" xfId="2" applyFont="1" applyBorder="1" applyAlignment="1">
      <alignment horizontal="center" vertical="center" wrapText="1"/>
    </xf>
    <xf numFmtId="167" fontId="12" fillId="0" borderId="25" xfId="2" applyNumberFormat="1" applyFont="1" applyBorder="1" applyAlignment="1">
      <alignment horizontal="center" vertical="top" wrapText="1"/>
    </xf>
    <xf numFmtId="167" fontId="12" fillId="0" borderId="3" xfId="2" applyNumberFormat="1" applyFont="1" applyBorder="1" applyAlignment="1">
      <alignment horizontal="center" vertical="top" wrapText="1"/>
    </xf>
    <xf numFmtId="167" fontId="12" fillId="0" borderId="4" xfId="2" applyNumberFormat="1" applyFont="1" applyBorder="1" applyAlignment="1">
      <alignment horizontal="center" vertical="top" wrapText="1"/>
    </xf>
    <xf numFmtId="0" fontId="12" fillId="3" borderId="25" xfId="2" applyFont="1" applyFill="1" applyBorder="1" applyAlignment="1">
      <alignment horizontal="left" vertical="top" wrapText="1"/>
    </xf>
    <xf numFmtId="0" fontId="12" fillId="3" borderId="3" xfId="2" applyFont="1" applyFill="1" applyBorder="1" applyAlignment="1">
      <alignment horizontal="left" vertical="top" wrapText="1"/>
    </xf>
    <xf numFmtId="0" fontId="12" fillId="3" borderId="4" xfId="2" applyFont="1" applyFill="1" applyBorder="1" applyAlignment="1">
      <alignment horizontal="left" vertical="top" wrapText="1"/>
    </xf>
    <xf numFmtId="0" fontId="12" fillId="3" borderId="25" xfId="2" applyFont="1" applyFill="1" applyBorder="1" applyAlignment="1">
      <alignment horizontal="center" vertical="top" wrapText="1"/>
    </xf>
    <xf numFmtId="0" fontId="12" fillId="3" borderId="3" xfId="2" applyFont="1" applyFill="1" applyBorder="1" applyAlignment="1">
      <alignment horizontal="center" vertical="top" wrapText="1"/>
    </xf>
    <xf numFmtId="0" fontId="12" fillId="3" borderId="20" xfId="2" applyFont="1" applyFill="1" applyBorder="1" applyAlignment="1">
      <alignment horizontal="justify" vertical="center" wrapText="1"/>
    </xf>
    <xf numFmtId="0" fontId="12" fillId="3" borderId="18" xfId="2" applyFill="1" applyBorder="1" applyAlignment="1">
      <alignment horizontal="justify" vertical="center"/>
    </xf>
    <xf numFmtId="0" fontId="12" fillId="3" borderId="31" xfId="2" applyFill="1" applyBorder="1" applyAlignment="1">
      <alignment horizontal="justify" vertical="center"/>
    </xf>
    <xf numFmtId="167" fontId="33" fillId="3" borderId="11" xfId="2" applyNumberFormat="1" applyFont="1" applyFill="1" applyBorder="1" applyAlignment="1">
      <alignment horizontal="center" vertical="top" wrapText="1"/>
    </xf>
    <xf numFmtId="167" fontId="33" fillId="3" borderId="3" xfId="2" applyNumberFormat="1" applyFont="1" applyFill="1" applyBorder="1" applyAlignment="1">
      <alignment horizontal="center" vertical="top" wrapText="1"/>
    </xf>
    <xf numFmtId="167" fontId="33" fillId="3" borderId="4" xfId="2" applyNumberFormat="1" applyFont="1" applyFill="1" applyBorder="1" applyAlignment="1">
      <alignment horizontal="center" vertical="top" wrapText="1"/>
    </xf>
    <xf numFmtId="0" fontId="12" fillId="3" borderId="11" xfId="2" applyFont="1" applyFill="1" applyBorder="1" applyAlignment="1">
      <alignment horizontal="left" vertical="top" wrapText="1"/>
    </xf>
    <xf numFmtId="0" fontId="33" fillId="3" borderId="11" xfId="2" applyFont="1" applyFill="1" applyBorder="1" applyAlignment="1">
      <alignment horizontal="center" vertical="top" wrapText="1"/>
    </xf>
    <xf numFmtId="0" fontId="33" fillId="3" borderId="3" xfId="2" applyFont="1" applyFill="1" applyBorder="1" applyAlignment="1">
      <alignment horizontal="center" vertical="top" wrapText="1"/>
    </xf>
    <xf numFmtId="0" fontId="33" fillId="3" borderId="4" xfId="2" applyFont="1" applyFill="1" applyBorder="1" applyAlignment="1">
      <alignment horizontal="center" vertical="top" wrapText="1"/>
    </xf>
    <xf numFmtId="0" fontId="12" fillId="3" borderId="18" xfId="2" applyFont="1" applyFill="1" applyBorder="1" applyAlignment="1">
      <alignment horizontal="justify" vertical="center" wrapText="1"/>
    </xf>
    <xf numFmtId="0" fontId="12" fillId="3" borderId="55" xfId="2" applyFont="1" applyFill="1" applyBorder="1" applyAlignment="1">
      <alignment horizontal="justify" vertical="center" wrapText="1"/>
    </xf>
    <xf numFmtId="0" fontId="12" fillId="0" borderId="19" xfId="2" applyFont="1" applyBorder="1" applyAlignment="1">
      <alignment horizontal="center" vertical="center"/>
    </xf>
    <xf numFmtId="0" fontId="57" fillId="0" borderId="11" xfId="2" applyFont="1" applyBorder="1" applyAlignment="1">
      <alignment horizontal="center" vertical="center" wrapText="1"/>
    </xf>
    <xf numFmtId="0" fontId="57" fillId="0" borderId="3" xfId="2" applyFont="1" applyBorder="1" applyAlignment="1">
      <alignment horizontal="center" vertical="center" wrapText="1"/>
    </xf>
    <xf numFmtId="0" fontId="57" fillId="0" borderId="4" xfId="2" applyFont="1" applyBorder="1" applyAlignment="1">
      <alignment horizontal="center" vertical="center" wrapText="1"/>
    </xf>
    <xf numFmtId="0" fontId="12" fillId="3" borderId="11" xfId="2" applyFont="1" applyFill="1" applyBorder="1" applyAlignment="1">
      <alignment horizontal="center" vertical="top" wrapText="1"/>
    </xf>
    <xf numFmtId="0" fontId="12" fillId="3" borderId="4" xfId="2" applyFont="1" applyFill="1" applyBorder="1" applyAlignment="1">
      <alignment horizontal="center" vertical="top" wrapText="1"/>
    </xf>
    <xf numFmtId="0" fontId="12" fillId="3" borderId="28" xfId="2" applyFont="1" applyFill="1" applyBorder="1" applyAlignment="1">
      <alignment horizontal="justify" vertical="top" wrapText="1"/>
    </xf>
    <xf numFmtId="0" fontId="12" fillId="3" borderId="18" xfId="2" applyFont="1" applyFill="1" applyBorder="1" applyAlignment="1">
      <alignment horizontal="justify" vertical="top" wrapText="1"/>
    </xf>
    <xf numFmtId="167" fontId="12" fillId="3" borderId="11" xfId="2" applyNumberFormat="1" applyFont="1" applyFill="1" applyBorder="1" applyAlignment="1">
      <alignment horizontal="center" vertical="top" wrapText="1"/>
    </xf>
    <xf numFmtId="167" fontId="12" fillId="3" borderId="3" xfId="2" applyNumberFormat="1" applyFont="1" applyFill="1" applyBorder="1" applyAlignment="1">
      <alignment horizontal="center" vertical="top" wrapText="1"/>
    </xf>
    <xf numFmtId="167" fontId="12" fillId="3" borderId="4" xfId="2" applyNumberFormat="1" applyFont="1" applyFill="1" applyBorder="1" applyAlignment="1">
      <alignment horizontal="center" vertical="top" wrapText="1"/>
    </xf>
    <xf numFmtId="0" fontId="12" fillId="3" borderId="20" xfId="2" applyFont="1" applyFill="1" applyBorder="1" applyAlignment="1">
      <alignment horizontal="left" vertical="top" wrapText="1"/>
    </xf>
    <xf numFmtId="0" fontId="12" fillId="3" borderId="18" xfId="2" applyFont="1" applyFill="1" applyBorder="1" applyAlignment="1">
      <alignment horizontal="left" vertical="top" wrapText="1"/>
    </xf>
    <xf numFmtId="0" fontId="12" fillId="3" borderId="31" xfId="2" applyFont="1" applyFill="1" applyBorder="1" applyAlignment="1">
      <alignment horizontal="left" vertical="top" wrapText="1"/>
    </xf>
    <xf numFmtId="0" fontId="10" fillId="2" borderId="38" xfId="2" applyFont="1" applyFill="1" applyBorder="1" applyAlignment="1">
      <alignment horizontal="center" vertical="center" wrapText="1"/>
    </xf>
    <xf numFmtId="0" fontId="10" fillId="2" borderId="39" xfId="2" applyFont="1" applyFill="1" applyBorder="1" applyAlignment="1">
      <alignment horizontal="center" vertical="center" wrapText="1"/>
    </xf>
    <xf numFmtId="0" fontId="126" fillId="3" borderId="11" xfId="40" applyFont="1" applyFill="1" applyBorder="1" applyAlignment="1">
      <alignment horizontal="justify" vertical="center" wrapText="1"/>
    </xf>
    <xf numFmtId="0" fontId="126" fillId="3" borderId="4" xfId="40" applyFont="1" applyFill="1" applyBorder="1" applyAlignment="1">
      <alignment horizontal="justify" vertical="center" wrapText="1"/>
    </xf>
    <xf numFmtId="0" fontId="125" fillId="3" borderId="11" xfId="2" applyFont="1" applyFill="1" applyBorder="1" applyAlignment="1">
      <alignment horizontal="center" vertical="top" wrapText="1"/>
    </xf>
    <xf numFmtId="0" fontId="125" fillId="3" borderId="3" xfId="2" applyFont="1" applyFill="1" applyBorder="1" applyAlignment="1">
      <alignment horizontal="center" vertical="top" wrapText="1"/>
    </xf>
    <xf numFmtId="0" fontId="125" fillId="3" borderId="127" xfId="2" applyFont="1" applyFill="1" applyBorder="1" applyAlignment="1">
      <alignment horizontal="center" vertical="top" wrapText="1"/>
    </xf>
    <xf numFmtId="0" fontId="125" fillId="0" borderId="11" xfId="2" applyFont="1" applyFill="1" applyBorder="1" applyAlignment="1">
      <alignment horizontal="center" vertical="center"/>
    </xf>
    <xf numFmtId="0" fontId="125" fillId="0" borderId="4" xfId="2" applyFont="1" applyFill="1" applyBorder="1" applyAlignment="1">
      <alignment horizontal="center" vertical="center"/>
    </xf>
    <xf numFmtId="0" fontId="125" fillId="0" borderId="62" xfId="2" applyFont="1" applyFill="1" applyBorder="1" applyAlignment="1">
      <alignment horizontal="center" vertical="center" wrapText="1"/>
    </xf>
    <xf numFmtId="0" fontId="125" fillId="0" borderId="63" xfId="2" applyFont="1" applyFill="1" applyBorder="1" applyAlignment="1">
      <alignment horizontal="center" vertical="center" wrapText="1"/>
    </xf>
    <xf numFmtId="0" fontId="125" fillId="0" borderId="11" xfId="2" applyFont="1" applyFill="1" applyBorder="1" applyAlignment="1">
      <alignment horizontal="left" vertical="center" wrapText="1"/>
    </xf>
    <xf numFmtId="0" fontId="125" fillId="0" borderId="4" xfId="2" applyFont="1" applyFill="1" applyBorder="1" applyAlignment="1">
      <alignment horizontal="left" vertical="center" wrapText="1"/>
    </xf>
    <xf numFmtId="0" fontId="125" fillId="0" borderId="11" xfId="2" applyFont="1" applyFill="1" applyBorder="1" applyAlignment="1">
      <alignment horizontal="center" vertical="center" wrapText="1"/>
    </xf>
    <xf numFmtId="0" fontId="125" fillId="0" borderId="4" xfId="2" applyFont="1" applyFill="1" applyBorder="1" applyAlignment="1">
      <alignment horizontal="center" vertical="center" wrapText="1"/>
    </xf>
    <xf numFmtId="0" fontId="125" fillId="3" borderId="11" xfId="2" applyFont="1" applyFill="1" applyBorder="1" applyAlignment="1">
      <alignment horizontal="left" vertical="center" wrapText="1"/>
    </xf>
    <xf numFmtId="0" fontId="125" fillId="3" borderId="4" xfId="2" applyFont="1" applyFill="1" applyBorder="1" applyAlignment="1">
      <alignment horizontal="left" vertical="center" wrapText="1"/>
    </xf>
    <xf numFmtId="0" fontId="126" fillId="3" borderId="11" xfId="40" applyFont="1" applyFill="1" applyBorder="1" applyAlignment="1">
      <alignment horizontal="center" vertical="center" wrapText="1"/>
    </xf>
    <xf numFmtId="0" fontId="126" fillId="3" borderId="3" xfId="40" applyFont="1" applyFill="1" applyBorder="1" applyAlignment="1">
      <alignment horizontal="center" vertical="center" wrapText="1"/>
    </xf>
    <xf numFmtId="0" fontId="126" fillId="3" borderId="4" xfId="40" applyFont="1" applyFill="1" applyBorder="1" applyAlignment="1">
      <alignment horizontal="center" vertical="center" wrapText="1"/>
    </xf>
    <xf numFmtId="0" fontId="125" fillId="0" borderId="3" xfId="2" applyFont="1" applyFill="1" applyBorder="1" applyAlignment="1">
      <alignment horizontal="center" vertical="center"/>
    </xf>
    <xf numFmtId="0" fontId="125" fillId="0" borderId="3" xfId="2" applyFont="1" applyFill="1" applyBorder="1" applyAlignment="1">
      <alignment horizontal="center" vertical="center" wrapText="1"/>
    </xf>
    <xf numFmtId="0" fontId="125" fillId="0" borderId="127" xfId="2" applyFont="1" applyFill="1" applyBorder="1" applyAlignment="1">
      <alignment horizontal="center" vertical="center" wrapText="1"/>
    </xf>
    <xf numFmtId="0" fontId="125" fillId="0" borderId="3" xfId="2" applyFont="1" applyFill="1" applyBorder="1" applyAlignment="1">
      <alignment horizontal="left" vertical="center" wrapText="1"/>
    </xf>
    <xf numFmtId="0" fontId="125" fillId="0" borderId="127" xfId="2" applyFont="1" applyFill="1" applyBorder="1" applyAlignment="1">
      <alignment horizontal="left" vertical="center" wrapText="1"/>
    </xf>
    <xf numFmtId="0" fontId="125" fillId="0" borderId="11" xfId="2" applyFont="1" applyFill="1" applyBorder="1" applyAlignment="1">
      <alignment horizontal="center" vertical="center" textRotation="45" wrapText="1"/>
    </xf>
    <xf numFmtId="0" fontId="125" fillId="0" borderId="3" xfId="2" applyFont="1" applyFill="1" applyBorder="1" applyAlignment="1">
      <alignment horizontal="center" vertical="center" textRotation="45" wrapText="1"/>
    </xf>
    <xf numFmtId="0" fontId="125" fillId="0" borderId="4" xfId="2" applyFont="1" applyFill="1" applyBorder="1" applyAlignment="1">
      <alignment horizontal="center" vertical="center" textRotation="45" wrapText="1"/>
    </xf>
    <xf numFmtId="0" fontId="125" fillId="0" borderId="7" xfId="2" applyFont="1" applyFill="1" applyBorder="1" applyAlignment="1">
      <alignment horizontal="center" vertical="center" wrapText="1"/>
    </xf>
    <xf numFmtId="0" fontId="97" fillId="35" borderId="1" xfId="2" applyFont="1" applyFill="1" applyBorder="1" applyAlignment="1">
      <alignment horizontal="center" vertical="center" wrapText="1"/>
    </xf>
    <xf numFmtId="0" fontId="97" fillId="35" borderId="10" xfId="2" applyFont="1" applyFill="1" applyBorder="1" applyAlignment="1">
      <alignment horizontal="center" vertical="center" wrapText="1"/>
    </xf>
    <xf numFmtId="0" fontId="93" fillId="0" borderId="0" xfId="2" applyFont="1" applyAlignment="1">
      <alignment horizontal="center"/>
    </xf>
    <xf numFmtId="0" fontId="94" fillId="0" borderId="0" xfId="2" applyFont="1" applyAlignment="1">
      <alignment vertical="center" wrapText="1"/>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97" fillId="35" borderId="11" xfId="2" applyFont="1" applyFill="1" applyBorder="1" applyAlignment="1">
      <alignment horizontal="center" vertical="center" wrapText="1"/>
    </xf>
    <xf numFmtId="0" fontId="97" fillId="35" borderId="4" xfId="2" applyFont="1" applyFill="1" applyBorder="1" applyAlignment="1">
      <alignment horizontal="center" vertical="center" wrapText="1"/>
    </xf>
    <xf numFmtId="0" fontId="97" fillId="35" borderId="62" xfId="2" applyFont="1" applyFill="1" applyBorder="1" applyAlignment="1">
      <alignment horizontal="center" vertical="center" wrapText="1"/>
    </xf>
    <xf numFmtId="0" fontId="97" fillId="35" borderId="8" xfId="2" applyFont="1" applyFill="1" applyBorder="1" applyAlignment="1">
      <alignment horizontal="center" vertical="center" wrapText="1"/>
    </xf>
    <xf numFmtId="0" fontId="97" fillId="35" borderId="63" xfId="2" applyFont="1" applyFill="1" applyBorder="1" applyAlignment="1">
      <alignment horizontal="center" vertical="center" wrapText="1"/>
    </xf>
    <xf numFmtId="0" fontId="97" fillId="35" borderId="6" xfId="2" applyFont="1" applyFill="1" applyBorder="1" applyAlignment="1">
      <alignment horizontal="center" vertical="center" wrapText="1"/>
    </xf>
    <xf numFmtId="0" fontId="97" fillId="35" borderId="2" xfId="2" applyFont="1" applyFill="1" applyBorder="1" applyAlignment="1">
      <alignment horizontal="center" vertical="center" wrapText="1"/>
    </xf>
    <xf numFmtId="0" fontId="19" fillId="0" borderId="62" xfId="2" applyFont="1" applyBorder="1" applyAlignment="1">
      <alignment horizontal="left" vertical="top" wrapText="1"/>
    </xf>
    <xf numFmtId="0" fontId="19" fillId="0" borderId="8" xfId="2" applyFont="1" applyBorder="1" applyAlignment="1">
      <alignment horizontal="left" vertical="top" wrapText="1"/>
    </xf>
    <xf numFmtId="164" fontId="19" fillId="0" borderId="11" xfId="1" applyNumberFormat="1" applyFont="1" applyBorder="1" applyAlignment="1">
      <alignment horizontal="center" vertical="center"/>
    </xf>
    <xf numFmtId="164" fontId="19" fillId="0" borderId="3" xfId="1" applyNumberFormat="1" applyFont="1" applyBorder="1" applyAlignment="1">
      <alignment horizontal="center" vertical="center"/>
    </xf>
    <xf numFmtId="164" fontId="19" fillId="0" borderId="4" xfId="1" applyNumberFormat="1" applyFont="1" applyBorder="1" applyAlignment="1">
      <alignment horizontal="center" vertical="center"/>
    </xf>
    <xf numFmtId="0" fontId="19" fillId="0" borderId="1" xfId="2" applyFont="1" applyBorder="1" applyAlignment="1">
      <alignment horizontal="left" vertical="center" wrapText="1"/>
    </xf>
    <xf numFmtId="0" fontId="19" fillId="0" borderId="10" xfId="2" applyFont="1" applyBorder="1" applyAlignment="1">
      <alignment horizontal="left" vertical="center" wrapText="1"/>
    </xf>
    <xf numFmtId="0" fontId="19" fillId="0" borderId="62" xfId="2" applyFont="1" applyBorder="1" applyAlignment="1">
      <alignment horizontal="left" vertical="center" wrapText="1"/>
    </xf>
    <xf numFmtId="0" fontId="19" fillId="0" borderId="8" xfId="2" applyFont="1" applyBorder="1" applyAlignment="1">
      <alignment horizontal="left" vertical="center" wrapText="1"/>
    </xf>
    <xf numFmtId="167" fontId="121" fillId="0" borderId="11" xfId="0" applyNumberFormat="1" applyFont="1" applyBorder="1" applyAlignment="1">
      <alignment horizontal="center" vertical="top" wrapText="1"/>
    </xf>
    <xf numFmtId="167" fontId="121" fillId="0" borderId="22" xfId="0" applyNumberFormat="1" applyFont="1" applyBorder="1" applyAlignment="1">
      <alignment horizontal="center" vertical="top" wrapText="1"/>
    </xf>
    <xf numFmtId="0" fontId="121" fillId="3" borderId="11" xfId="0" applyFont="1" applyFill="1" applyBorder="1" applyAlignment="1">
      <alignment horizontal="justify" vertical="top" wrapText="1"/>
    </xf>
    <xf numFmtId="0" fontId="121" fillId="3" borderId="22" xfId="0" applyFont="1" applyFill="1" applyBorder="1" applyAlignment="1">
      <alignment horizontal="justify" vertical="top" wrapText="1"/>
    </xf>
    <xf numFmtId="0" fontId="122" fillId="3" borderId="11" xfId="0" applyFont="1" applyFill="1" applyBorder="1" applyAlignment="1">
      <alignment horizontal="center" vertical="top" wrapText="1"/>
    </xf>
    <xf numFmtId="0" fontId="122" fillId="3" borderId="22" xfId="0" applyFont="1" applyFill="1" applyBorder="1" applyAlignment="1">
      <alignment horizontal="center" vertical="top" wrapText="1"/>
    </xf>
    <xf numFmtId="0" fontId="121" fillId="3" borderId="3" xfId="0" applyFont="1" applyFill="1" applyBorder="1" applyAlignment="1">
      <alignment horizontal="justify" vertical="top" wrapText="1"/>
    </xf>
    <xf numFmtId="0" fontId="121" fillId="3" borderId="4" xfId="0" applyFont="1" applyFill="1" applyBorder="1" applyAlignment="1">
      <alignment horizontal="justify" vertical="top" wrapText="1"/>
    </xf>
    <xf numFmtId="0" fontId="121" fillId="3" borderId="11" xfId="0" applyFont="1" applyFill="1" applyBorder="1" applyAlignment="1">
      <alignment horizontal="center" vertical="top" wrapText="1"/>
    </xf>
    <xf numFmtId="0" fontId="121" fillId="3" borderId="3" xfId="0" applyFont="1" applyFill="1" applyBorder="1" applyAlignment="1">
      <alignment horizontal="center" vertical="top" wrapText="1"/>
    </xf>
    <xf numFmtId="0" fontId="121" fillId="3" borderId="4" xfId="0" applyFont="1" applyFill="1" applyBorder="1" applyAlignment="1">
      <alignment horizontal="center" vertical="top" wrapText="1"/>
    </xf>
    <xf numFmtId="0" fontId="121" fillId="0" borderId="20" xfId="0" applyFont="1" applyBorder="1" applyAlignment="1">
      <alignment horizontal="left" vertical="top" wrapText="1"/>
    </xf>
    <xf numFmtId="0" fontId="121" fillId="0" borderId="18" xfId="0" applyFont="1" applyBorder="1" applyAlignment="1">
      <alignment horizontal="left" vertical="top" wrapText="1"/>
    </xf>
    <xf numFmtId="0" fontId="121" fillId="0" borderId="31" xfId="0" applyFont="1" applyBorder="1" applyAlignment="1">
      <alignment horizontal="left" vertical="top" wrapText="1"/>
    </xf>
    <xf numFmtId="167" fontId="121" fillId="0" borderId="4" xfId="0" applyNumberFormat="1" applyFont="1" applyBorder="1" applyAlignment="1">
      <alignment horizontal="center" vertical="top" wrapText="1"/>
    </xf>
    <xf numFmtId="167" fontId="121" fillId="0" borderId="3" xfId="0" applyNumberFormat="1" applyFont="1" applyBorder="1" applyAlignment="1">
      <alignment horizontal="center" vertical="top" wrapText="1"/>
    </xf>
    <xf numFmtId="0" fontId="121" fillId="0" borderId="19" xfId="0" applyFont="1" applyBorder="1" applyAlignment="1">
      <alignment horizontal="center" vertical="top"/>
    </xf>
    <xf numFmtId="0" fontId="121" fillId="0" borderId="41" xfId="0" applyFont="1" applyBorder="1" applyAlignment="1">
      <alignment horizontal="center" vertical="top"/>
    </xf>
    <xf numFmtId="0" fontId="14" fillId="0" borderId="11" xfId="0" applyFont="1" applyBorder="1" applyAlignment="1">
      <alignment horizontal="center" vertical="top" wrapText="1"/>
    </xf>
    <xf numFmtId="0" fontId="14" fillId="0" borderId="4" xfId="0" applyFont="1" applyBorder="1" applyAlignment="1">
      <alignment horizontal="center" vertical="top" wrapText="1"/>
    </xf>
    <xf numFmtId="0" fontId="121" fillId="3" borderId="20" xfId="0" applyFont="1" applyFill="1" applyBorder="1" applyAlignment="1">
      <alignment horizontal="left" vertical="top" wrapText="1"/>
    </xf>
    <xf numFmtId="0" fontId="121" fillId="3" borderId="18" xfId="0" applyFont="1" applyFill="1" applyBorder="1" applyAlignment="1">
      <alignment horizontal="left" vertical="top" wrapText="1"/>
    </xf>
    <xf numFmtId="0" fontId="121" fillId="3" borderId="31" xfId="0" applyFont="1" applyFill="1" applyBorder="1" applyAlignment="1">
      <alignment horizontal="left" vertical="top" wrapText="1"/>
    </xf>
    <xf numFmtId="0" fontId="121" fillId="0" borderId="17" xfId="0" applyFont="1" applyBorder="1" applyAlignment="1">
      <alignment horizontal="center" vertical="top"/>
    </xf>
    <xf numFmtId="0" fontId="14" fillId="0" borderId="3" xfId="0" applyFont="1" applyBorder="1" applyAlignment="1">
      <alignment horizontal="center" vertical="top" wrapText="1"/>
    </xf>
    <xf numFmtId="0" fontId="121" fillId="0" borderId="21" xfId="0" applyFont="1" applyBorder="1" applyAlignment="1">
      <alignment horizontal="center" vertical="top"/>
    </xf>
    <xf numFmtId="0" fontId="14" fillId="0" borderId="22" xfId="0" applyFont="1" applyBorder="1" applyAlignment="1">
      <alignment horizontal="center" vertical="top" wrapText="1"/>
    </xf>
    <xf numFmtId="0" fontId="14" fillId="2" borderId="33" xfId="0" applyFont="1" applyFill="1" applyBorder="1" applyAlignment="1">
      <alignment horizontal="center" vertical="center" wrapText="1"/>
    </xf>
    <xf numFmtId="0" fontId="14" fillId="2" borderId="34" xfId="0" applyFont="1" applyFill="1" applyBorder="1" applyAlignment="1">
      <alignment horizontal="center" vertical="center" wrapText="1"/>
    </xf>
    <xf numFmtId="178" fontId="97" fillId="3" borderId="0" xfId="5" applyNumberFormat="1" applyFont="1" applyFill="1" applyBorder="1" applyAlignment="1">
      <alignment horizontal="left" vertical="top" wrapText="1"/>
    </xf>
    <xf numFmtId="0" fontId="98" fillId="5" borderId="7" xfId="5" applyFont="1" applyFill="1" applyBorder="1" applyAlignment="1">
      <alignment horizontal="center" vertical="center"/>
    </xf>
    <xf numFmtId="0" fontId="19" fillId="3" borderId="11" xfId="5" applyFont="1" applyFill="1" applyBorder="1" applyAlignment="1">
      <alignment horizontal="center" vertical="center" wrapText="1"/>
    </xf>
    <xf numFmtId="0" fontId="19" fillId="3" borderId="4" xfId="5" applyFont="1" applyFill="1" applyBorder="1" applyAlignment="1">
      <alignment horizontal="center" vertical="center" wrapText="1"/>
    </xf>
    <xf numFmtId="0" fontId="19" fillId="3" borderId="11" xfId="5" applyFont="1" applyFill="1" applyBorder="1" applyAlignment="1">
      <alignment horizontal="justify" vertical="center" wrapText="1"/>
    </xf>
    <xf numFmtId="0" fontId="19" fillId="3" borderId="4" xfId="5" applyFont="1" applyFill="1" applyBorder="1" applyAlignment="1">
      <alignment horizontal="justify" vertical="center" wrapText="1"/>
    </xf>
    <xf numFmtId="0" fontId="19" fillId="3" borderId="3" xfId="5" applyFont="1" applyFill="1" applyBorder="1" applyAlignment="1">
      <alignment horizontal="center" vertical="center" wrapText="1"/>
    </xf>
    <xf numFmtId="0" fontId="19" fillId="3" borderId="3" xfId="5" applyFont="1" applyFill="1" applyBorder="1" applyAlignment="1">
      <alignment horizontal="justify" vertical="center" wrapText="1"/>
    </xf>
    <xf numFmtId="0" fontId="7" fillId="3" borderId="11" xfId="5" applyFont="1" applyFill="1" applyBorder="1" applyAlignment="1">
      <alignment horizontal="center" vertical="center" wrapText="1"/>
    </xf>
    <xf numFmtId="0" fontId="7" fillId="3" borderId="3" xfId="5" applyFont="1" applyFill="1" applyBorder="1" applyAlignment="1">
      <alignment horizontal="center" vertical="center" wrapText="1"/>
    </xf>
    <xf numFmtId="0" fontId="7" fillId="3" borderId="4" xfId="5" applyFont="1" applyFill="1" applyBorder="1" applyAlignment="1">
      <alignment horizontal="center" vertical="center" wrapText="1"/>
    </xf>
    <xf numFmtId="0" fontId="19" fillId="3" borderId="11" xfId="0" applyFont="1" applyFill="1" applyBorder="1" applyAlignment="1">
      <alignment horizontal="justify" vertical="center" wrapText="1"/>
    </xf>
    <xf numFmtId="0" fontId="19" fillId="3" borderId="4" xfId="0" applyFont="1" applyFill="1" applyBorder="1" applyAlignment="1">
      <alignment horizontal="justify" vertical="center" wrapText="1"/>
    </xf>
    <xf numFmtId="0" fontId="7" fillId="5" borderId="11" xfId="5" applyFont="1" applyFill="1" applyBorder="1" applyAlignment="1">
      <alignment horizontal="center" vertical="center" wrapText="1"/>
    </xf>
    <xf numFmtId="0" fontId="7" fillId="5" borderId="3" xfId="5" applyFont="1" applyFill="1" applyBorder="1" applyAlignment="1">
      <alignment horizontal="center" vertical="center" wrapText="1"/>
    </xf>
    <xf numFmtId="0" fontId="7" fillId="5" borderId="4" xfId="5" applyFont="1" applyFill="1" applyBorder="1" applyAlignment="1">
      <alignment horizontal="center" vertical="center" wrapText="1"/>
    </xf>
    <xf numFmtId="0" fontId="19" fillId="3" borderId="11" xfId="5" applyFont="1" applyFill="1" applyBorder="1" applyAlignment="1">
      <alignment horizontal="left" vertical="center" wrapText="1"/>
    </xf>
    <xf numFmtId="0" fontId="19" fillId="3" borderId="4" xfId="5" applyFont="1" applyFill="1" applyBorder="1" applyAlignment="1">
      <alignment horizontal="left" vertical="center" wrapText="1"/>
    </xf>
    <xf numFmtId="0" fontId="7" fillId="3" borderId="11" xfId="5" applyFont="1" applyFill="1" applyBorder="1" applyAlignment="1">
      <alignment horizontal="center" vertical="center"/>
    </xf>
    <xf numFmtId="0" fontId="7" fillId="3" borderId="3" xfId="5" applyFont="1" applyFill="1" applyBorder="1" applyAlignment="1">
      <alignment horizontal="center" vertical="center"/>
    </xf>
    <xf numFmtId="0" fontId="7" fillId="3" borderId="4" xfId="5" applyFont="1" applyFill="1" applyBorder="1" applyAlignment="1">
      <alignment horizontal="center" vertical="center"/>
    </xf>
    <xf numFmtId="0" fontId="19" fillId="3" borderId="11" xfId="5" applyFont="1" applyFill="1" applyBorder="1" applyAlignment="1">
      <alignment horizontal="center" vertical="center"/>
    </xf>
    <xf numFmtId="0" fontId="19" fillId="3" borderId="3" xfId="5" applyFont="1" applyFill="1" applyBorder="1" applyAlignment="1">
      <alignment horizontal="center" vertical="center"/>
    </xf>
    <xf numFmtId="0" fontId="19" fillId="3" borderId="4" xfId="5" applyFont="1" applyFill="1" applyBorder="1" applyAlignment="1">
      <alignment horizontal="center" vertical="center"/>
    </xf>
    <xf numFmtId="0" fontId="19" fillId="3" borderId="3" xfId="5" applyFont="1" applyFill="1" applyBorder="1" applyAlignment="1">
      <alignment horizontal="left" vertical="center" wrapText="1"/>
    </xf>
    <xf numFmtId="0" fontId="104" fillId="5" borderId="0" xfId="5" applyFont="1" applyFill="1" applyAlignment="1">
      <alignment horizontal="center"/>
    </xf>
    <xf numFmtId="0" fontId="105" fillId="4" borderId="1" xfId="5" applyFont="1" applyFill="1" applyBorder="1" applyAlignment="1">
      <alignment horizontal="center" vertical="center" wrapText="1"/>
    </xf>
    <xf numFmtId="0" fontId="105" fillId="4" borderId="10" xfId="5" applyFont="1" applyFill="1" applyBorder="1" applyAlignment="1">
      <alignment horizontal="center" vertical="center" wrapText="1"/>
    </xf>
    <xf numFmtId="0" fontId="105" fillId="2" borderId="1" xfId="5" applyFont="1" applyFill="1" applyBorder="1" applyAlignment="1">
      <alignment horizontal="center" vertical="center" wrapText="1"/>
    </xf>
    <xf numFmtId="0" fontId="105" fillId="2" borderId="10" xfId="5" applyFont="1" applyFill="1" applyBorder="1" applyAlignment="1">
      <alignment horizontal="center" vertical="center" wrapText="1"/>
    </xf>
    <xf numFmtId="0" fontId="7" fillId="5" borderId="63" xfId="5" applyFont="1" applyFill="1" applyBorder="1" applyAlignment="1">
      <alignment horizontal="center" vertical="center" wrapText="1"/>
    </xf>
    <xf numFmtId="0" fontId="7" fillId="5" borderId="12" xfId="5" applyFont="1" applyFill="1" applyBorder="1" applyAlignment="1">
      <alignment horizontal="center" vertical="center" wrapText="1"/>
    </xf>
    <xf numFmtId="165" fontId="7" fillId="5" borderId="11" xfId="1" applyNumberFormat="1" applyFont="1" applyFill="1" applyBorder="1" applyAlignment="1">
      <alignment horizontal="center" vertical="center"/>
    </xf>
    <xf numFmtId="165" fontId="7" fillId="5" borderId="3" xfId="1" applyNumberFormat="1" applyFont="1" applyFill="1" applyBorder="1" applyAlignment="1">
      <alignment horizontal="center" vertical="center"/>
    </xf>
    <xf numFmtId="0" fontId="93" fillId="2" borderId="11" xfId="5" applyFont="1" applyFill="1" applyBorder="1" applyAlignment="1">
      <alignment horizontal="center" vertical="center" wrapText="1"/>
    </xf>
    <xf numFmtId="0" fontId="93" fillId="2" borderId="4" xfId="5" applyFont="1" applyFill="1" applyBorder="1" applyAlignment="1">
      <alignment horizontal="center" vertical="center" wrapText="1"/>
    </xf>
    <xf numFmtId="0" fontId="93" fillId="2" borderId="62" xfId="5" applyFont="1" applyFill="1" applyBorder="1" applyAlignment="1">
      <alignment horizontal="center" vertical="center" wrapText="1"/>
    </xf>
    <xf numFmtId="0" fontId="93" fillId="2" borderId="8" xfId="5" applyFont="1" applyFill="1" applyBorder="1" applyAlignment="1">
      <alignment horizontal="center" vertical="center" wrapText="1"/>
    </xf>
    <xf numFmtId="0" fontId="93" fillId="2" borderId="63" xfId="5" applyFont="1" applyFill="1" applyBorder="1" applyAlignment="1">
      <alignment horizontal="center" vertical="center" wrapText="1"/>
    </xf>
    <xf numFmtId="0" fontId="93" fillId="2" borderId="6" xfId="5" applyFont="1" applyFill="1" applyBorder="1" applyAlignment="1">
      <alignment horizontal="center" vertical="center" wrapText="1"/>
    </xf>
    <xf numFmtId="0" fontId="93" fillId="4" borderId="11" xfId="5" applyFont="1" applyFill="1" applyBorder="1" applyAlignment="1">
      <alignment horizontal="center" vertical="center" wrapText="1"/>
    </xf>
    <xf numFmtId="0" fontId="93" fillId="4" borderId="4" xfId="5" applyFont="1" applyFill="1" applyBorder="1" applyAlignment="1">
      <alignment horizontal="center" vertical="center" wrapText="1"/>
    </xf>
    <xf numFmtId="0" fontId="93" fillId="2" borderId="1" xfId="5" applyFont="1" applyFill="1" applyBorder="1" applyAlignment="1">
      <alignment horizontal="center" vertical="center" wrapText="1"/>
    </xf>
    <xf numFmtId="0" fontId="93" fillId="2" borderId="2" xfId="5" applyFont="1" applyFill="1" applyBorder="1" applyAlignment="1">
      <alignment horizontal="center" vertical="center" wrapText="1"/>
    </xf>
    <xf numFmtId="0" fontId="93" fillId="2" borderId="10" xfId="5" applyFont="1" applyFill="1" applyBorder="1" applyAlignment="1">
      <alignment horizontal="center" vertical="center" wrapText="1"/>
    </xf>
    <xf numFmtId="0" fontId="12" fillId="0" borderId="24" xfId="0" applyFont="1" applyBorder="1" applyAlignment="1">
      <alignment horizontal="center" vertical="center"/>
    </xf>
    <xf numFmtId="0" fontId="12" fillId="0" borderId="41" xfId="0" applyFont="1" applyBorder="1" applyAlignment="1">
      <alignment horizontal="center" vertical="center"/>
    </xf>
    <xf numFmtId="0" fontId="9" fillId="0" borderId="25" xfId="0" applyFont="1" applyBorder="1" applyAlignment="1">
      <alignment vertical="center" wrapText="1"/>
    </xf>
    <xf numFmtId="0" fontId="9" fillId="0" borderId="3" xfId="0" applyFont="1" applyBorder="1" applyAlignment="1">
      <alignment vertical="center" wrapText="1"/>
    </xf>
    <xf numFmtId="0" fontId="0" fillId="0" borderId="3" xfId="0" applyBorder="1" applyAlignment="1">
      <alignment vertical="center" wrapText="1"/>
    </xf>
    <xf numFmtId="0" fontId="0" fillId="0" borderId="22" xfId="0" applyBorder="1" applyAlignment="1">
      <alignment vertical="center" wrapText="1"/>
    </xf>
    <xf numFmtId="0" fontId="108" fillId="3" borderId="25" xfId="0" applyFont="1" applyFill="1" applyBorder="1" applyAlignment="1">
      <alignment horizontal="justify" vertical="center" wrapText="1"/>
    </xf>
    <xf numFmtId="0" fontId="108" fillId="0" borderId="4" xfId="0" applyFont="1" applyBorder="1" applyAlignment="1">
      <alignment horizontal="justify" vertical="center" wrapText="1"/>
    </xf>
    <xf numFmtId="0" fontId="108" fillId="0" borderId="28" xfId="0" applyFont="1" applyBorder="1" applyAlignment="1">
      <alignment horizontal="justify" vertical="center" wrapText="1"/>
    </xf>
    <xf numFmtId="0" fontId="108" fillId="0" borderId="31" xfId="0" applyFont="1" applyBorder="1" applyAlignment="1">
      <alignment horizontal="justify" vertical="center" wrapText="1"/>
    </xf>
    <xf numFmtId="0" fontId="110" fillId="0" borderId="47" xfId="2" applyFont="1" applyBorder="1" applyAlignment="1">
      <alignment horizontal="center" vertical="center" wrapText="1"/>
    </xf>
    <xf numFmtId="0" fontId="110" fillId="0" borderId="32" xfId="2" applyFont="1" applyBorder="1" applyAlignment="1">
      <alignment horizontal="center" vertical="center" wrapText="1"/>
    </xf>
    <xf numFmtId="0" fontId="9" fillId="4" borderId="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112" fillId="0" borderId="0" xfId="0" applyFont="1" applyAlignment="1">
      <alignment horizontal="center"/>
    </xf>
    <xf numFmtId="0" fontId="76" fillId="0" borderId="0" xfId="0" applyFont="1" applyAlignment="1">
      <alignment vertical="center" wrapText="1"/>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2" fillId="0" borderId="11"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2" fillId="3" borderId="11" xfId="0" applyFont="1" applyFill="1" applyBorder="1" applyAlignment="1">
      <alignment horizontal="justify" vertical="center" wrapText="1"/>
    </xf>
    <xf numFmtId="0" fontId="12" fillId="3" borderId="4" xfId="0" applyFont="1" applyFill="1" applyBorder="1" applyAlignment="1">
      <alignment horizontal="justify" vertical="center" wrapText="1"/>
    </xf>
    <xf numFmtId="0" fontId="12" fillId="3" borderId="11" xfId="0" applyFont="1" applyFill="1" applyBorder="1" applyAlignment="1">
      <alignment horizontal="justify" vertical="top" wrapText="1"/>
    </xf>
    <xf numFmtId="0" fontId="12" fillId="3" borderId="4" xfId="0" applyFont="1" applyFill="1" applyBorder="1" applyAlignment="1">
      <alignment horizontal="justify" vertical="top"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2" fillId="0" borderId="0" xfId="0" applyFont="1" applyAlignment="1">
      <alignment horizontal="center"/>
    </xf>
    <xf numFmtId="0" fontId="76" fillId="4" borderId="11" xfId="0" applyFont="1" applyFill="1" applyBorder="1" applyAlignment="1">
      <alignment horizontal="center" vertical="center" wrapText="1"/>
    </xf>
    <xf numFmtId="0" fontId="76" fillId="4" borderId="4" xfId="0" applyFont="1" applyFill="1" applyBorder="1" applyAlignment="1">
      <alignment horizontal="center" vertical="center" wrapText="1"/>
    </xf>
    <xf numFmtId="0" fontId="76" fillId="4" borderId="8" xfId="0" applyFont="1" applyFill="1" applyBorder="1" applyAlignment="1">
      <alignment horizontal="center" vertical="center" wrapText="1"/>
    </xf>
    <xf numFmtId="0" fontId="76" fillId="4" borderId="6" xfId="0" applyFont="1" applyFill="1" applyBorder="1" applyAlignment="1">
      <alignment horizontal="center" vertical="center" wrapText="1"/>
    </xf>
    <xf numFmtId="0" fontId="76" fillId="4" borderId="1" xfId="0" applyFont="1" applyFill="1" applyBorder="1" applyAlignment="1">
      <alignment horizontal="center" vertical="center" wrapText="1"/>
    </xf>
    <xf numFmtId="0" fontId="76" fillId="4" borderId="2" xfId="0" applyFont="1" applyFill="1" applyBorder="1" applyAlignment="1">
      <alignment horizontal="center" vertical="center" wrapText="1"/>
    </xf>
    <xf numFmtId="0" fontId="76" fillId="4" borderId="10" xfId="0" applyFont="1" applyFill="1" applyBorder="1" applyAlignment="1">
      <alignment horizontal="center" vertical="center" wrapText="1"/>
    </xf>
    <xf numFmtId="0" fontId="9" fillId="0" borderId="2" xfId="0" applyFont="1" applyBorder="1" applyAlignment="1">
      <alignment horizontal="justify" vertical="top" wrapText="1"/>
    </xf>
    <xf numFmtId="0" fontId="9" fillId="0" borderId="10" xfId="0" applyFont="1" applyBorder="1" applyAlignment="1">
      <alignment horizontal="justify" vertical="top" wrapText="1"/>
    </xf>
    <xf numFmtId="0" fontId="9" fillId="0" borderId="1" xfId="0" applyFont="1" applyBorder="1" applyAlignment="1">
      <alignment vertical="center" wrapText="1"/>
    </xf>
    <xf numFmtId="0" fontId="9" fillId="0" borderId="2" xfId="0" applyFont="1" applyBorder="1" applyAlignment="1">
      <alignment vertical="center" wrapText="1"/>
    </xf>
    <xf numFmtId="0" fontId="12" fillId="0" borderId="2" xfId="0" applyFont="1" applyBorder="1" applyAlignment="1">
      <alignment wrapText="1"/>
    </xf>
    <xf numFmtId="0" fontId="28" fillId="0" borderId="0" xfId="0" applyFont="1" applyAlignment="1">
      <alignment horizontal="center"/>
    </xf>
    <xf numFmtId="0" fontId="27" fillId="0" borderId="0" xfId="0" applyFont="1" applyAlignment="1">
      <alignment vertical="center" wrapText="1"/>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16" fillId="3" borderId="7" xfId="0" applyFont="1" applyFill="1" applyBorder="1" applyAlignment="1">
      <alignment vertical="top" wrapText="1"/>
    </xf>
    <xf numFmtId="0" fontId="16" fillId="3" borderId="5" xfId="0" applyFont="1" applyFill="1" applyBorder="1" applyAlignment="1">
      <alignment vertical="top" wrapText="1"/>
    </xf>
    <xf numFmtId="0" fontId="16" fillId="3" borderId="63" xfId="0" applyFont="1" applyFill="1" applyBorder="1" applyAlignment="1">
      <alignment vertical="top" wrapText="1"/>
    </xf>
    <xf numFmtId="0" fontId="16" fillId="3" borderId="6" xfId="0" applyFont="1" applyFill="1" applyBorder="1" applyAlignment="1">
      <alignment vertical="top" wrapText="1"/>
    </xf>
    <xf numFmtId="0" fontId="10" fillId="3" borderId="76"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6" fillId="3" borderId="62" xfId="0" applyFont="1" applyFill="1" applyBorder="1" applyAlignment="1">
      <alignment horizontal="justify" vertical="top" wrapText="1"/>
    </xf>
    <xf numFmtId="0" fontId="16" fillId="3" borderId="8" xfId="0" applyFont="1" applyFill="1" applyBorder="1" applyAlignment="1">
      <alignment horizontal="justify" vertical="top" wrapText="1"/>
    </xf>
    <xf numFmtId="0" fontId="16" fillId="3" borderId="7" xfId="0" applyFont="1" applyFill="1" applyBorder="1" applyAlignment="1">
      <alignment horizontal="justify" vertical="top" wrapText="1"/>
    </xf>
    <xf numFmtId="0" fontId="16" fillId="3" borderId="5" xfId="0" applyFont="1" applyFill="1" applyBorder="1" applyAlignment="1">
      <alignment horizontal="justify" vertical="top" wrapText="1"/>
    </xf>
    <xf numFmtId="0" fontId="16" fillId="0" borderId="1" xfId="0" applyFont="1" applyFill="1" applyBorder="1" applyAlignment="1">
      <alignment horizontal="justify" vertical="top" wrapText="1"/>
    </xf>
    <xf numFmtId="0" fontId="16" fillId="0" borderId="10" xfId="0" applyFont="1" applyFill="1" applyBorder="1" applyAlignment="1">
      <alignment horizontal="justify" vertical="top" wrapText="1"/>
    </xf>
    <xf numFmtId="0" fontId="16" fillId="0" borderId="1" xfId="0" applyFont="1" applyBorder="1" applyAlignment="1">
      <alignment horizontal="justify" vertical="top" wrapText="1"/>
    </xf>
    <xf numFmtId="0" fontId="16" fillId="0" borderId="10" xfId="0" applyFont="1" applyBorder="1" applyAlignment="1">
      <alignment horizontal="justify" vertical="top" wrapText="1"/>
    </xf>
    <xf numFmtId="0" fontId="16" fillId="3" borderId="1" xfId="0" applyFont="1" applyFill="1" applyBorder="1" applyAlignment="1">
      <alignment horizontal="justify" vertical="top" wrapText="1"/>
    </xf>
    <xf numFmtId="0" fontId="16" fillId="3" borderId="10" xfId="0" applyFont="1" applyFill="1" applyBorder="1" applyAlignment="1">
      <alignment horizontal="justify" vertical="top" wrapText="1"/>
    </xf>
    <xf numFmtId="0" fontId="10" fillId="3" borderId="2" xfId="0" applyFont="1" applyFill="1" applyBorder="1" applyAlignment="1">
      <alignment vertical="center" wrapText="1"/>
    </xf>
    <xf numFmtId="0" fontId="16" fillId="3" borderId="2" xfId="0" applyFont="1" applyFill="1" applyBorder="1" applyAlignment="1">
      <alignment vertical="center" wrapText="1"/>
    </xf>
    <xf numFmtId="0" fontId="16" fillId="0" borderId="7" xfId="0" applyFont="1" applyBorder="1" applyAlignment="1">
      <alignment vertical="top" wrapText="1"/>
    </xf>
    <xf numFmtId="0" fontId="16" fillId="0" borderId="5" xfId="0" applyFont="1" applyBorder="1" applyAlignment="1">
      <alignment vertical="top" wrapText="1"/>
    </xf>
    <xf numFmtId="0" fontId="10" fillId="0" borderId="7" xfId="0" applyFont="1" applyBorder="1" applyAlignment="1">
      <alignment vertical="top" wrapText="1"/>
    </xf>
    <xf numFmtId="0" fontId="10" fillId="0" borderId="5" xfId="0" applyFont="1" applyBorder="1" applyAlignment="1">
      <alignment vertical="top" wrapText="1"/>
    </xf>
    <xf numFmtId="0" fontId="16" fillId="0" borderId="63" xfId="0" applyFont="1" applyBorder="1" applyAlignment="1">
      <alignment vertical="top" wrapText="1"/>
    </xf>
    <xf numFmtId="0" fontId="16" fillId="0" borderId="6" xfId="0" applyFont="1" applyBorder="1" applyAlignment="1">
      <alignment vertical="top"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6" fillId="0" borderId="2" xfId="0" applyFont="1" applyBorder="1" applyAlignment="1">
      <alignment vertical="center"/>
    </xf>
    <xf numFmtId="0" fontId="16" fillId="0" borderId="10" xfId="0" applyFont="1" applyBorder="1" applyAlignment="1">
      <alignment vertical="center"/>
    </xf>
    <xf numFmtId="0" fontId="16" fillId="0" borderId="10" xfId="0" applyFont="1" applyBorder="1"/>
    <xf numFmtId="0" fontId="16" fillId="0" borderId="62" xfId="0" applyFont="1" applyFill="1" applyBorder="1" applyAlignment="1">
      <alignment horizontal="justify" vertical="top" wrapText="1"/>
    </xf>
    <xf numFmtId="0" fontId="16" fillId="0" borderId="8" xfId="0" applyFont="1" applyFill="1" applyBorder="1" applyAlignment="1">
      <alignment horizontal="justify" vertical="top" wrapText="1"/>
    </xf>
    <xf numFmtId="0" fontId="56" fillId="0" borderId="0" xfId="0" applyFont="1" applyAlignment="1">
      <alignment horizontal="center"/>
    </xf>
    <xf numFmtId="0" fontId="10" fillId="2" borderId="1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6" fillId="3" borderId="24" xfId="0" applyFont="1" applyFill="1" applyBorder="1" applyAlignment="1">
      <alignment horizontal="center" vertical="center"/>
    </xf>
    <xf numFmtId="0" fontId="16" fillId="3" borderId="17" xfId="0" applyFont="1" applyFill="1" applyBorder="1" applyAlignment="1">
      <alignment horizontal="center" vertical="center"/>
    </xf>
    <xf numFmtId="0" fontId="10" fillId="3" borderId="2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6" fillId="3" borderId="28" xfId="0" applyFont="1" applyFill="1" applyBorder="1" applyAlignment="1">
      <alignment horizontal="justify" vertical="center" wrapText="1"/>
    </xf>
    <xf numFmtId="0" fontId="16" fillId="3" borderId="18" xfId="0" applyFont="1" applyFill="1" applyBorder="1" applyAlignment="1">
      <alignment horizontal="justify" vertical="center" wrapText="1"/>
    </xf>
    <xf numFmtId="0" fontId="16" fillId="3" borderId="55" xfId="0" applyFont="1" applyFill="1" applyBorder="1" applyAlignment="1">
      <alignment horizontal="justify" vertical="center" wrapText="1"/>
    </xf>
    <xf numFmtId="0" fontId="16" fillId="0" borderId="24"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0" fillId="0" borderId="28"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55" xfId="0" applyFont="1" applyBorder="1" applyAlignment="1">
      <alignment horizontal="center" vertical="center" wrapText="1"/>
    </xf>
    <xf numFmtId="167" fontId="16" fillId="0" borderId="8" xfId="0" applyNumberFormat="1" applyFont="1" applyBorder="1" applyAlignment="1">
      <alignment horizontal="center" vertical="center" wrapText="1"/>
    </xf>
    <xf numFmtId="167" fontId="16" fillId="0" borderId="6" xfId="0" applyNumberFormat="1" applyFont="1" applyBorder="1" applyAlignment="1">
      <alignment horizontal="center" vertical="center" wrapText="1"/>
    </xf>
    <xf numFmtId="0" fontId="16" fillId="3" borderId="11" xfId="0" applyFont="1" applyFill="1" applyBorder="1" applyAlignment="1">
      <alignment horizontal="center" wrapText="1"/>
    </xf>
    <xf numFmtId="0" fontId="16" fillId="3" borderId="4" xfId="0" applyFont="1" applyFill="1" applyBorder="1" applyAlignment="1">
      <alignment horizontal="center" wrapText="1"/>
    </xf>
    <xf numFmtId="0" fontId="16" fillId="0" borderId="20" xfId="0" applyFont="1" applyBorder="1" applyAlignment="1">
      <alignment horizontal="justify" vertical="center" wrapText="1"/>
    </xf>
    <xf numFmtId="0" fontId="16" fillId="0" borderId="31" xfId="0" applyFont="1" applyBorder="1" applyAlignment="1">
      <alignment horizontal="justify" vertical="center" wrapText="1"/>
    </xf>
    <xf numFmtId="0" fontId="19" fillId="0" borderId="19" xfId="0" applyFont="1" applyBorder="1" applyAlignment="1">
      <alignment horizontal="center" vertical="center"/>
    </xf>
    <xf numFmtId="0" fontId="19" fillId="0" borderId="17" xfId="0" applyFont="1" applyBorder="1" applyAlignment="1">
      <alignment horizontal="center" vertical="center"/>
    </xf>
    <xf numFmtId="0" fontId="19" fillId="0" borderId="41" xfId="0" applyFont="1" applyBorder="1" applyAlignment="1">
      <alignment horizontal="center" vertical="center"/>
    </xf>
    <xf numFmtId="0" fontId="7" fillId="0" borderId="47" xfId="0" applyFont="1" applyBorder="1" applyAlignment="1">
      <alignment horizontal="center" vertical="center" wrapText="1"/>
    </xf>
    <xf numFmtId="0" fontId="7" fillId="0" borderId="32" xfId="0" applyFont="1" applyBorder="1" applyAlignment="1">
      <alignment horizontal="center" vertical="center" wrapText="1"/>
    </xf>
    <xf numFmtId="0" fontId="7" fillId="2" borderId="14"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12" fillId="0" borderId="3" xfId="0" applyFont="1" applyBorder="1" applyAlignment="1">
      <alignment horizontal="justify" vertical="top" wrapText="1"/>
    </xf>
    <xf numFmtId="0" fontId="12" fillId="0" borderId="3" xfId="0" applyFont="1" applyFill="1" applyBorder="1" applyAlignment="1">
      <alignment horizontal="justify" vertical="top" wrapText="1"/>
    </xf>
    <xf numFmtId="0" fontId="12" fillId="0" borderId="25" xfId="0" applyFont="1" applyBorder="1" applyAlignment="1">
      <alignment horizontal="justify" vertical="top" wrapText="1"/>
    </xf>
    <xf numFmtId="0" fontId="12" fillId="0" borderId="25" xfId="0" applyFont="1" applyFill="1" applyBorder="1" applyAlignment="1">
      <alignment horizontal="justify" vertical="top" wrapText="1"/>
    </xf>
    <xf numFmtId="0" fontId="0" fillId="0" borderId="28" xfId="0" applyBorder="1" applyAlignment="1">
      <alignment horizontal="justify" vertical="center"/>
    </xf>
    <xf numFmtId="0" fontId="0" fillId="0" borderId="30" xfId="0" applyBorder="1" applyAlignment="1">
      <alignment horizontal="justify" vertical="center"/>
    </xf>
    <xf numFmtId="0" fontId="0" fillId="0" borderId="48" xfId="0" applyBorder="1" applyAlignment="1">
      <alignment horizontal="justify" vertical="center"/>
    </xf>
    <xf numFmtId="0" fontId="16" fillId="0" borderId="42" xfId="0" applyFont="1" applyBorder="1" applyAlignment="1">
      <alignment horizontal="justify" vertical="center" wrapText="1"/>
    </xf>
    <xf numFmtId="0" fontId="16" fillId="0" borderId="30" xfId="0" applyFont="1" applyBorder="1" applyAlignment="1">
      <alignment horizontal="justify" vertical="center" wrapText="1"/>
    </xf>
    <xf numFmtId="0" fontId="10" fillId="2" borderId="33"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5" fillId="0" borderId="36" xfId="0" applyFont="1" applyBorder="1" applyAlignment="1">
      <alignment horizontal="center"/>
    </xf>
    <xf numFmtId="0" fontId="10" fillId="0" borderId="19" xfId="2" applyFont="1" applyBorder="1" applyAlignment="1">
      <alignment horizontal="center" vertical="center"/>
    </xf>
    <xf numFmtId="0" fontId="10" fillId="0" borderId="41" xfId="2" applyFont="1" applyBorder="1" applyAlignment="1">
      <alignment horizontal="center" vertical="center"/>
    </xf>
    <xf numFmtId="0" fontId="10" fillId="0" borderId="17" xfId="2" applyFont="1" applyBorder="1" applyAlignment="1">
      <alignment horizontal="center" vertical="center"/>
    </xf>
    <xf numFmtId="0" fontId="10" fillId="0" borderId="29" xfId="2" applyFont="1" applyBorder="1" applyAlignment="1">
      <alignment horizontal="center" vertical="center"/>
    </xf>
    <xf numFmtId="165" fontId="16" fillId="0" borderId="52" xfId="2" applyNumberFormat="1" applyFont="1" applyBorder="1" applyAlignment="1">
      <alignment horizontal="center" vertical="center"/>
    </xf>
    <xf numFmtId="165" fontId="16" fillId="0" borderId="18" xfId="2" applyNumberFormat="1" applyFont="1" applyBorder="1" applyAlignment="1">
      <alignment horizontal="center" vertical="center"/>
    </xf>
    <xf numFmtId="165" fontId="16" fillId="0" borderId="31" xfId="2" applyNumberFormat="1" applyFont="1" applyBorder="1" applyAlignment="1">
      <alignment horizontal="center" vertical="center"/>
    </xf>
    <xf numFmtId="0" fontId="12" fillId="0" borderId="19" xfId="0" applyFont="1" applyBorder="1" applyAlignment="1">
      <alignment horizontal="center" vertical="center"/>
    </xf>
    <xf numFmtId="0" fontId="12" fillId="0" borderId="17" xfId="0" applyFont="1" applyBorder="1" applyAlignment="1">
      <alignment horizontal="center" vertical="center"/>
    </xf>
    <xf numFmtId="0" fontId="12" fillId="0" borderId="21" xfId="0" applyFont="1" applyBorder="1" applyAlignment="1">
      <alignment horizontal="center" vertical="center"/>
    </xf>
    <xf numFmtId="0" fontId="9" fillId="0" borderId="22" xfId="0" applyFont="1" applyBorder="1" applyAlignment="1">
      <alignment horizontal="center" vertical="center" wrapText="1"/>
    </xf>
    <xf numFmtId="0" fontId="9" fillId="0" borderId="25" xfId="0" applyFont="1" applyBorder="1" applyAlignment="1">
      <alignment horizontal="center" vertical="center" wrapText="1"/>
    </xf>
    <xf numFmtId="0" fontId="21" fillId="0" borderId="49" xfId="2" applyFont="1" applyBorder="1" applyAlignment="1">
      <alignment horizontal="center"/>
    </xf>
    <xf numFmtId="0" fontId="21" fillId="0" borderId="26" xfId="2" applyFont="1" applyBorder="1" applyAlignment="1">
      <alignment horizontal="center"/>
    </xf>
    <xf numFmtId="0" fontId="21" fillId="0" borderId="42" xfId="2" applyFont="1" applyBorder="1" applyAlignment="1">
      <alignment horizontal="center"/>
    </xf>
    <xf numFmtId="0" fontId="21" fillId="0" borderId="29" xfId="2" applyFont="1" applyBorder="1" applyAlignment="1">
      <alignment horizontal="center"/>
    </xf>
    <xf numFmtId="0" fontId="21" fillId="0" borderId="0" xfId="2" applyFont="1" applyBorder="1" applyAlignment="1">
      <alignment horizontal="center"/>
    </xf>
    <xf numFmtId="0" fontId="21" fillId="0" borderId="30" xfId="2" applyFont="1" applyBorder="1" applyAlignment="1">
      <alignment horizontal="center"/>
    </xf>
    <xf numFmtId="0" fontId="14" fillId="0" borderId="29" xfId="2" applyFont="1" applyBorder="1" applyAlignment="1">
      <alignment horizontal="center"/>
    </xf>
    <xf numFmtId="0" fontId="14" fillId="0" borderId="0" xfId="2" applyFont="1" applyBorder="1" applyAlignment="1">
      <alignment horizontal="center"/>
    </xf>
    <xf numFmtId="0" fontId="14" fillId="0" borderId="30" xfId="2" applyFont="1" applyBorder="1" applyAlignment="1">
      <alignment horizontal="center"/>
    </xf>
    <xf numFmtId="0" fontId="0" fillId="0" borderId="19" xfId="0" applyBorder="1" applyAlignment="1">
      <alignment horizontal="center" vertical="center"/>
    </xf>
    <xf numFmtId="0" fontId="0" fillId="0" borderId="21" xfId="0" applyBorder="1" applyAlignment="1">
      <alignment horizontal="center" vertical="center"/>
    </xf>
    <xf numFmtId="0" fontId="9" fillId="0" borderId="9" xfId="0" applyFont="1" applyBorder="1" applyAlignment="1">
      <alignment horizontal="center" vertical="center" wrapText="1"/>
    </xf>
    <xf numFmtId="0" fontId="9" fillId="0" borderId="43" xfId="0" applyFont="1" applyBorder="1" applyAlignment="1">
      <alignment horizontal="center" vertical="center" wrapText="1"/>
    </xf>
    <xf numFmtId="0" fontId="12" fillId="0" borderId="9" xfId="0" applyFont="1" applyBorder="1" applyAlignment="1">
      <alignment horizontal="justify" vertical="center" wrapText="1"/>
    </xf>
    <xf numFmtId="0" fontId="12" fillId="0" borderId="43" xfId="0" applyFont="1" applyBorder="1" applyAlignment="1">
      <alignment horizontal="justify" vertical="center" wrapText="1"/>
    </xf>
    <xf numFmtId="0" fontId="12" fillId="0" borderId="22" xfId="0" applyFont="1" applyBorder="1" applyAlignment="1">
      <alignment horizontal="center" vertical="center" wrapText="1"/>
    </xf>
    <xf numFmtId="0" fontId="12" fillId="0" borderId="20" xfId="0" applyFont="1" applyBorder="1" applyAlignment="1">
      <alignment horizontal="center" vertical="center"/>
    </xf>
    <xf numFmtId="0" fontId="0" fillId="0" borderId="55" xfId="0" applyBorder="1" applyAlignment="1">
      <alignment horizontal="center" vertical="center"/>
    </xf>
    <xf numFmtId="167" fontId="12" fillId="0" borderId="11" xfId="0" applyNumberFormat="1" applyFont="1" applyBorder="1" applyAlignment="1">
      <alignment horizontal="justify" vertical="center" wrapText="1"/>
    </xf>
    <xf numFmtId="167" fontId="12" fillId="0" borderId="3" xfId="0" applyNumberFormat="1" applyFont="1" applyBorder="1" applyAlignment="1">
      <alignment horizontal="justify" vertical="center" wrapText="1"/>
    </xf>
    <xf numFmtId="167" fontId="12" fillId="0" borderId="4" xfId="0" applyNumberFormat="1" applyFont="1" applyBorder="1" applyAlignment="1">
      <alignment horizontal="justify" vertical="center" wrapText="1"/>
    </xf>
    <xf numFmtId="0" fontId="12" fillId="0" borderId="2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31" xfId="0" applyFont="1" applyBorder="1" applyAlignment="1">
      <alignment horizontal="center" vertical="center" wrapText="1"/>
    </xf>
    <xf numFmtId="0" fontId="0" fillId="0" borderId="41" xfId="0" applyBorder="1" applyAlignment="1">
      <alignment horizontal="center" vertical="center"/>
    </xf>
    <xf numFmtId="0" fontId="12" fillId="0" borderId="54" xfId="0" applyFont="1" applyBorder="1" applyAlignment="1">
      <alignment horizontal="center" vertical="center"/>
    </xf>
    <xf numFmtId="167" fontId="12" fillId="0" borderId="9" xfId="0" applyNumberFormat="1" applyFont="1" applyBorder="1" applyAlignment="1">
      <alignment horizontal="center" vertical="center" wrapText="1"/>
    </xf>
    <xf numFmtId="167" fontId="12" fillId="0" borderId="44" xfId="0" applyNumberFormat="1" applyFont="1" applyBorder="1" applyAlignment="1">
      <alignment horizontal="center" vertical="center" wrapText="1"/>
    </xf>
    <xf numFmtId="0" fontId="10" fillId="0" borderId="37" xfId="0" applyFont="1" applyBorder="1" applyAlignment="1">
      <alignment horizontal="center" vertical="center" wrapText="1"/>
    </xf>
    <xf numFmtId="0" fontId="10" fillId="0" borderId="32" xfId="0" applyFont="1" applyBorder="1" applyAlignment="1">
      <alignment horizontal="center" vertical="center" wrapText="1"/>
    </xf>
    <xf numFmtId="0" fontId="22" fillId="0" borderId="9" xfId="0" applyFont="1" applyBorder="1" applyAlignment="1">
      <alignment horizontal="left" vertical="center" wrapText="1"/>
    </xf>
    <xf numFmtId="0" fontId="12" fillId="0" borderId="9" xfId="0" applyFont="1" applyBorder="1" applyAlignment="1">
      <alignment horizontal="left" vertical="center" wrapText="1"/>
    </xf>
    <xf numFmtId="0" fontId="7" fillId="0" borderId="79"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78"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1" xfId="0" applyFont="1" applyBorder="1" applyAlignment="1">
      <alignment horizontal="center" vertical="center" wrapText="1"/>
    </xf>
    <xf numFmtId="0" fontId="12" fillId="3" borderId="25" xfId="0" applyFont="1" applyFill="1" applyBorder="1" applyAlignment="1">
      <alignment horizontal="justify" vertical="top" wrapText="1"/>
    </xf>
    <xf numFmtId="0" fontId="12" fillId="3" borderId="22" xfId="0" applyFont="1" applyFill="1" applyBorder="1" applyAlignment="1">
      <alignment horizontal="justify" vertical="top" wrapText="1"/>
    </xf>
    <xf numFmtId="0" fontId="12" fillId="3" borderId="22" xfId="0" applyFont="1" applyFill="1" applyBorder="1" applyAlignment="1">
      <alignment horizontal="center" vertical="center" wrapText="1"/>
    </xf>
    <xf numFmtId="0" fontId="23" fillId="3" borderId="3" xfId="0" applyFont="1" applyFill="1" applyBorder="1" applyAlignment="1">
      <alignment horizontal="justify" vertical="center" wrapText="1"/>
    </xf>
    <xf numFmtId="0" fontId="23" fillId="3" borderId="22" xfId="0" applyFont="1" applyFill="1" applyBorder="1" applyAlignment="1">
      <alignment horizontal="justify" vertical="center" wrapText="1"/>
    </xf>
    <xf numFmtId="0" fontId="12" fillId="3" borderId="28" xfId="0" applyFont="1" applyFill="1" applyBorder="1" applyAlignment="1">
      <alignment horizontal="justify" vertical="center" wrapText="1"/>
    </xf>
    <xf numFmtId="0" fontId="12" fillId="3" borderId="55" xfId="0" applyFont="1" applyFill="1" applyBorder="1" applyAlignment="1">
      <alignment horizontal="justify" vertical="center" wrapText="1"/>
    </xf>
    <xf numFmtId="0" fontId="7" fillId="0" borderId="37"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12" fillId="3" borderId="83" xfId="0" applyFont="1" applyFill="1" applyBorder="1" applyAlignment="1">
      <alignment horizontal="justify" vertical="top" wrapText="1"/>
    </xf>
    <xf numFmtId="0" fontId="26" fillId="0" borderId="3" xfId="0" applyFont="1" applyBorder="1" applyAlignment="1">
      <alignment horizontal="center" vertical="center" wrapText="1"/>
    </xf>
    <xf numFmtId="0" fontId="26" fillId="0" borderId="83" xfId="0" applyFont="1" applyBorder="1" applyAlignment="1">
      <alignment horizontal="center" vertical="center" wrapText="1"/>
    </xf>
    <xf numFmtId="0" fontId="12" fillId="3" borderId="20" xfId="0" applyFont="1" applyFill="1" applyBorder="1" applyAlignment="1">
      <alignment horizontal="justify" vertical="top" wrapText="1"/>
    </xf>
    <xf numFmtId="0" fontId="0" fillId="3" borderId="84" xfId="0" applyFill="1" applyBorder="1" applyAlignment="1">
      <alignment horizontal="justify" vertical="top" wrapText="1"/>
    </xf>
    <xf numFmtId="0" fontId="12" fillId="3" borderId="28" xfId="0" applyFont="1" applyFill="1" applyBorder="1" applyAlignment="1">
      <alignment horizontal="center" vertical="center" wrapText="1"/>
    </xf>
    <xf numFmtId="0" fontId="12" fillId="3" borderId="84" xfId="0" applyFont="1" applyFill="1" applyBorder="1" applyAlignment="1">
      <alignment horizontal="center" vertical="center" wrapText="1"/>
    </xf>
    <xf numFmtId="0" fontId="12" fillId="3" borderId="87" xfId="0" applyFont="1" applyFill="1" applyBorder="1" applyAlignment="1">
      <alignment horizontal="justify" vertical="center" wrapText="1"/>
    </xf>
    <xf numFmtId="0" fontId="12" fillId="3" borderId="18" xfId="0" applyFont="1" applyFill="1" applyBorder="1" applyAlignment="1">
      <alignment horizontal="justify" vertical="center" wrapText="1"/>
    </xf>
    <xf numFmtId="0" fontId="12" fillId="3" borderId="94" xfId="0" applyFont="1" applyFill="1" applyBorder="1" applyAlignment="1">
      <alignment horizontal="justify" vertical="top" wrapText="1"/>
    </xf>
    <xf numFmtId="0" fontId="12" fillId="3" borderId="89" xfId="0" applyFont="1" applyFill="1" applyBorder="1" applyAlignment="1">
      <alignment horizontal="justify" vertical="top" wrapText="1"/>
    </xf>
    <xf numFmtId="0" fontId="12" fillId="3" borderId="94" xfId="0" applyFont="1" applyFill="1" applyBorder="1" applyAlignment="1">
      <alignment horizontal="center" vertical="center" wrapText="1"/>
    </xf>
    <xf numFmtId="0" fontId="12" fillId="3" borderId="89" xfId="0" applyFont="1" applyFill="1" applyBorder="1" applyAlignment="1">
      <alignment horizontal="center" vertical="center" wrapText="1"/>
    </xf>
    <xf numFmtId="0" fontId="12" fillId="3" borderId="3" xfId="0" applyFont="1" applyFill="1" applyBorder="1" applyAlignment="1">
      <alignment horizontal="justify" vertical="top" wrapText="1"/>
    </xf>
    <xf numFmtId="0" fontId="12" fillId="3" borderId="25" xfId="0" applyFont="1" applyFill="1" applyBorder="1" applyAlignment="1">
      <alignment horizontal="center" vertical="center" wrapText="1"/>
    </xf>
    <xf numFmtId="0" fontId="0" fillId="3" borderId="3" xfId="0" applyFill="1" applyBorder="1" applyAlignment="1">
      <alignment horizontal="center" vertical="center" wrapText="1"/>
    </xf>
    <xf numFmtId="0" fontId="26" fillId="3" borderId="25"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12" fillId="3" borderId="28" xfId="0" applyFont="1" applyFill="1" applyBorder="1" applyAlignment="1">
      <alignment horizontal="justify" vertical="top" wrapText="1"/>
    </xf>
    <xf numFmtId="0" fontId="12" fillId="3" borderId="18" xfId="0" applyFont="1" applyFill="1" applyBorder="1" applyAlignment="1">
      <alignment horizontal="justify" vertical="top" wrapText="1"/>
    </xf>
    <xf numFmtId="0" fontId="12" fillId="3" borderId="55" xfId="0" applyFont="1" applyFill="1" applyBorder="1" applyAlignment="1">
      <alignment horizontal="justify" vertical="top" wrapText="1"/>
    </xf>
    <xf numFmtId="0" fontId="9" fillId="0" borderId="24"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2" fillId="0" borderId="28" xfId="0" applyFont="1" applyBorder="1" applyAlignment="1">
      <alignment horizontal="justify" vertical="center" wrapText="1"/>
    </xf>
    <xf numFmtId="0" fontId="12" fillId="0" borderId="18" xfId="0" applyFont="1" applyBorder="1" applyAlignment="1">
      <alignment horizontal="justify" vertical="center" wrapText="1"/>
    </xf>
    <xf numFmtId="0" fontId="12" fillId="0" borderId="55" xfId="0" applyFont="1" applyBorder="1" applyAlignment="1">
      <alignment horizontal="justify" vertical="center" wrapText="1"/>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9" fillId="0" borderId="21" xfId="0" applyFont="1" applyBorder="1" applyAlignment="1">
      <alignment horizontal="center" vertical="center"/>
    </xf>
    <xf numFmtId="0" fontId="12" fillId="3" borderId="25" xfId="0" applyFont="1" applyFill="1" applyBorder="1" applyAlignment="1">
      <alignment horizontal="justify" vertical="justify" wrapText="1"/>
    </xf>
    <xf numFmtId="0" fontId="12" fillId="3" borderId="3" xfId="0" applyFont="1" applyFill="1" applyBorder="1" applyAlignment="1">
      <alignment horizontal="justify" vertical="justify" wrapText="1"/>
    </xf>
    <xf numFmtId="0" fontId="12" fillId="3" borderId="22" xfId="0" applyFont="1" applyFill="1" applyBorder="1" applyAlignment="1">
      <alignment horizontal="justify" vertical="justify" wrapText="1"/>
    </xf>
    <xf numFmtId="0" fontId="0" fillId="3" borderId="22" xfId="0" applyFill="1" applyBorder="1" applyAlignment="1">
      <alignment horizontal="center" vertical="center" wrapText="1"/>
    </xf>
    <xf numFmtId="0" fontId="26" fillId="3" borderId="38" xfId="0" applyFont="1" applyFill="1" applyBorder="1" applyAlignment="1">
      <alignment horizontal="justify" vertical="justify" wrapText="1"/>
    </xf>
    <xf numFmtId="0" fontId="26" fillId="3" borderId="5" xfId="0" applyFont="1" applyFill="1" applyBorder="1" applyAlignment="1">
      <alignment horizontal="justify" vertical="justify" wrapText="1"/>
    </xf>
    <xf numFmtId="0" fontId="12" fillId="3" borderId="85" xfId="0" applyFont="1" applyFill="1" applyBorder="1" applyAlignment="1">
      <alignment horizontal="justify" vertical="top" wrapText="1"/>
    </xf>
    <xf numFmtId="0" fontId="26" fillId="3" borderId="85" xfId="0" applyFont="1" applyFill="1" applyBorder="1" applyAlignment="1">
      <alignment horizontal="justify" vertical="top" wrapText="1"/>
    </xf>
    <xf numFmtId="0" fontId="26" fillId="3" borderId="3" xfId="0" applyFont="1" applyFill="1" applyBorder="1" applyAlignment="1">
      <alignment horizontal="justify" vertical="top" wrapText="1"/>
    </xf>
    <xf numFmtId="0" fontId="12" fillId="0" borderId="87" xfId="0" applyFont="1" applyBorder="1" applyAlignment="1">
      <alignment horizontal="justify" vertical="center" wrapText="1"/>
    </xf>
    <xf numFmtId="0" fontId="12" fillId="0" borderId="31" xfId="0" applyFont="1" applyBorder="1" applyAlignment="1">
      <alignment horizontal="justify" vertical="center" wrapText="1"/>
    </xf>
    <xf numFmtId="0" fontId="12" fillId="3" borderId="85" xfId="0" applyFont="1" applyFill="1" applyBorder="1" applyAlignment="1">
      <alignment horizontal="distributed" vertical="top" wrapText="1"/>
    </xf>
    <xf numFmtId="0" fontId="12" fillId="3" borderId="3" xfId="0" applyFont="1" applyFill="1" applyBorder="1" applyAlignment="1">
      <alignment horizontal="distributed" vertical="top" wrapText="1"/>
    </xf>
    <xf numFmtId="0" fontId="12" fillId="3" borderId="22" xfId="0" applyFont="1" applyFill="1" applyBorder="1" applyAlignment="1">
      <alignment horizontal="distributed" vertical="top" wrapText="1"/>
    </xf>
    <xf numFmtId="0" fontId="0" fillId="3" borderId="4" xfId="0" applyFill="1" applyBorder="1" applyAlignment="1">
      <alignment horizontal="center" vertical="center" wrapText="1"/>
    </xf>
    <xf numFmtId="0" fontId="26" fillId="3" borderId="85" xfId="0" applyFont="1" applyFill="1" applyBorder="1" applyAlignment="1">
      <alignment horizontal="justify" vertical="center" wrapText="1"/>
    </xf>
    <xf numFmtId="0" fontId="26" fillId="3" borderId="3" xfId="0" applyFont="1" applyFill="1" applyBorder="1" applyAlignment="1">
      <alignment horizontal="justify" vertical="center" wrapText="1"/>
    </xf>
    <xf numFmtId="0" fontId="12" fillId="3" borderId="25" xfId="0" applyFont="1" applyFill="1" applyBorder="1" applyAlignment="1">
      <alignment horizontal="distributed" vertical="top" wrapText="1"/>
    </xf>
    <xf numFmtId="0" fontId="12" fillId="3" borderId="83" xfId="0" applyFont="1" applyFill="1" applyBorder="1" applyAlignment="1">
      <alignment horizontal="distributed" vertical="top" wrapText="1"/>
    </xf>
    <xf numFmtId="0" fontId="12" fillId="0" borderId="28" xfId="0" applyFont="1" applyBorder="1" applyAlignment="1">
      <alignment horizontal="justify" vertical="top" wrapText="1"/>
    </xf>
    <xf numFmtId="0" fontId="0" fillId="0" borderId="18" xfId="0" applyBorder="1" applyAlignment="1">
      <alignment horizontal="justify" vertical="top" wrapText="1"/>
    </xf>
    <xf numFmtId="0" fontId="0" fillId="0" borderId="84" xfId="0" applyBorder="1" applyAlignment="1">
      <alignment horizontal="justify" vertical="top" wrapText="1"/>
    </xf>
    <xf numFmtId="0" fontId="12" fillId="0" borderId="87" xfId="0" applyFont="1" applyBorder="1" applyAlignment="1">
      <alignment horizontal="justify" vertical="top" wrapText="1"/>
    </xf>
    <xf numFmtId="0" fontId="7" fillId="0" borderId="0" xfId="0" applyFont="1" applyAlignment="1">
      <alignment horizontal="center"/>
    </xf>
    <xf numFmtId="0" fontId="11" fillId="0" borderId="0" xfId="0" applyFont="1" applyAlignment="1">
      <alignment horizontal="center"/>
    </xf>
    <xf numFmtId="0" fontId="82" fillId="0" borderId="0" xfId="0" applyFont="1" applyAlignment="1">
      <alignment horizontal="center"/>
    </xf>
    <xf numFmtId="0" fontId="12" fillId="3" borderId="118" xfId="0" applyFont="1" applyFill="1" applyBorder="1" applyAlignment="1">
      <alignment horizontal="justify" vertical="top" wrapText="1"/>
    </xf>
    <xf numFmtId="0" fontId="12" fillId="3" borderId="106" xfId="0" applyFont="1" applyFill="1" applyBorder="1" applyAlignment="1">
      <alignment horizontal="justify" vertical="top" wrapText="1"/>
    </xf>
    <xf numFmtId="0" fontId="12" fillId="3" borderId="121" xfId="0" applyFont="1" applyFill="1" applyBorder="1" applyAlignment="1">
      <alignment horizontal="left" vertical="top" wrapText="1"/>
    </xf>
    <xf numFmtId="0" fontId="12" fillId="3" borderId="122" xfId="0" applyFont="1" applyFill="1" applyBorder="1" applyAlignment="1">
      <alignment horizontal="left" vertical="top" wrapText="1"/>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12" fillId="3" borderId="103" xfId="0" applyFont="1" applyFill="1" applyBorder="1" applyAlignment="1">
      <alignment horizontal="justify" vertical="top" wrapText="1"/>
    </xf>
    <xf numFmtId="0" fontId="0" fillId="3" borderId="86" xfId="0" applyFill="1" applyBorder="1" applyAlignment="1">
      <alignment horizontal="justify" vertical="top" wrapText="1"/>
    </xf>
    <xf numFmtId="0" fontId="0" fillId="3" borderId="7" xfId="0" applyFill="1" applyBorder="1" applyAlignment="1">
      <alignment horizontal="justify" vertical="top" wrapText="1"/>
    </xf>
    <xf numFmtId="0" fontId="0" fillId="3" borderId="5" xfId="0" applyFill="1" applyBorder="1" applyAlignment="1">
      <alignment horizontal="justify" vertical="top" wrapText="1"/>
    </xf>
    <xf numFmtId="0" fontId="0" fillId="3" borderId="104" xfId="0" applyFill="1" applyBorder="1" applyAlignment="1">
      <alignment horizontal="justify" vertical="top" wrapText="1"/>
    </xf>
    <xf numFmtId="0" fontId="0" fillId="3" borderId="88" xfId="0" applyFill="1" applyBorder="1" applyAlignment="1">
      <alignment horizontal="justify" vertical="top" wrapText="1"/>
    </xf>
    <xf numFmtId="0" fontId="23" fillId="0" borderId="85"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8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83" xfId="0" applyFont="1" applyBorder="1" applyAlignment="1">
      <alignment horizontal="center" vertical="center" wrapText="1"/>
    </xf>
    <xf numFmtId="0" fontId="12" fillId="3" borderId="118" xfId="0" applyFont="1" applyFill="1" applyBorder="1" applyAlignment="1">
      <alignment horizontal="left" vertical="top" wrapText="1"/>
    </xf>
    <xf numFmtId="0" fontId="0" fillId="3" borderId="106" xfId="0" applyFill="1" applyBorder="1" applyAlignment="1">
      <alignment horizontal="left" vertical="top" wrapText="1"/>
    </xf>
    <xf numFmtId="0" fontId="14" fillId="0" borderId="110" xfId="0" applyFont="1" applyFill="1" applyBorder="1" applyAlignment="1">
      <alignment horizontal="center" vertical="center" wrapText="1"/>
    </xf>
    <xf numFmtId="0" fontId="14" fillId="0" borderId="111" xfId="0" applyFont="1" applyFill="1" applyBorder="1" applyAlignment="1">
      <alignment horizontal="center" vertical="center" wrapText="1"/>
    </xf>
    <xf numFmtId="0" fontId="14" fillId="0" borderId="112" xfId="0" applyFont="1" applyFill="1" applyBorder="1" applyAlignment="1">
      <alignment horizontal="center" vertical="center" wrapText="1"/>
    </xf>
    <xf numFmtId="0" fontId="12" fillId="3" borderId="108" xfId="0" applyFont="1" applyFill="1" applyBorder="1" applyAlignment="1">
      <alignment horizontal="justify" vertical="top" wrapText="1"/>
    </xf>
    <xf numFmtId="0" fontId="0" fillId="3" borderId="109" xfId="0" applyFill="1" applyBorder="1" applyAlignment="1">
      <alignment horizontal="justify" vertical="top" wrapText="1"/>
    </xf>
    <xf numFmtId="0" fontId="12" fillId="3" borderId="104" xfId="0" applyFont="1" applyFill="1" applyBorder="1" applyAlignment="1">
      <alignment horizontal="justify" vertical="top" wrapText="1"/>
    </xf>
    <xf numFmtId="0" fontId="0" fillId="3" borderId="106" xfId="0" applyFill="1" applyBorder="1" applyAlignment="1">
      <alignment horizontal="justify" vertical="top" wrapText="1"/>
    </xf>
    <xf numFmtId="0" fontId="12" fillId="3" borderId="103" xfId="0" applyFont="1" applyFill="1" applyBorder="1" applyAlignment="1">
      <alignment horizontal="justify" vertical="top"/>
    </xf>
    <xf numFmtId="0" fontId="0" fillId="3" borderId="86" xfId="0" applyFill="1" applyBorder="1" applyAlignment="1">
      <alignment horizontal="justify" vertical="top"/>
    </xf>
    <xf numFmtId="0" fontId="0" fillId="3" borderId="7" xfId="0" applyFill="1" applyBorder="1" applyAlignment="1">
      <alignment horizontal="justify" vertical="top"/>
    </xf>
    <xf numFmtId="0" fontId="0" fillId="3" borderId="5" xfId="0" applyFill="1" applyBorder="1" applyAlignment="1">
      <alignment horizontal="justify" vertical="top"/>
    </xf>
    <xf numFmtId="0" fontId="0" fillId="3" borderId="104" xfId="0" applyFill="1" applyBorder="1" applyAlignment="1">
      <alignment horizontal="justify" vertical="top"/>
    </xf>
    <xf numFmtId="0" fontId="0" fillId="3" borderId="88" xfId="0" applyFill="1" applyBorder="1" applyAlignment="1">
      <alignment horizontal="justify" vertical="top"/>
    </xf>
    <xf numFmtId="0" fontId="23" fillId="3" borderId="3" xfId="0" applyFont="1" applyFill="1" applyBorder="1" applyAlignment="1">
      <alignment horizontal="center" vertical="center" wrapText="1"/>
    </xf>
    <xf numFmtId="0" fontId="12" fillId="3" borderId="105" xfId="0" applyFont="1" applyFill="1" applyBorder="1" applyAlignment="1">
      <alignment horizontal="left" vertical="top" wrapText="1"/>
    </xf>
    <xf numFmtId="0" fontId="0" fillId="3" borderId="105" xfId="0" applyFill="1" applyBorder="1" applyAlignment="1">
      <alignment horizontal="left" vertical="top" wrapText="1"/>
    </xf>
    <xf numFmtId="0" fontId="12" fillId="3" borderId="113" xfId="0" applyFont="1" applyFill="1" applyBorder="1" applyAlignment="1">
      <alignment horizontal="justify" vertical="top" wrapText="1"/>
    </xf>
    <xf numFmtId="0" fontId="0" fillId="3" borderId="113" xfId="0" applyFill="1" applyBorder="1" applyAlignment="1">
      <alignment horizontal="justify" vertical="top" wrapText="1"/>
    </xf>
    <xf numFmtId="165" fontId="0" fillId="0" borderId="87" xfId="0" applyNumberFormat="1" applyBorder="1" applyAlignment="1">
      <alignment horizontal="center" vertical="center"/>
    </xf>
    <xf numFmtId="165" fontId="0" fillId="0" borderId="84" xfId="0" applyNumberFormat="1" applyBorder="1" applyAlignment="1">
      <alignment horizontal="center" vertical="center"/>
    </xf>
    <xf numFmtId="0" fontId="0" fillId="3" borderId="63" xfId="0" applyFill="1" applyBorder="1" applyAlignment="1">
      <alignment horizontal="justify" vertical="top"/>
    </xf>
    <xf numFmtId="0" fontId="0" fillId="3" borderId="6" xfId="0" applyFill="1" applyBorder="1" applyAlignment="1">
      <alignment horizontal="justify" vertical="top"/>
    </xf>
    <xf numFmtId="0" fontId="23" fillId="0" borderId="4" xfId="0" applyFont="1" applyBorder="1" applyAlignment="1">
      <alignment horizontal="center" vertical="center" wrapText="1"/>
    </xf>
    <xf numFmtId="0" fontId="12" fillId="3" borderId="7" xfId="0" applyFont="1" applyFill="1" applyBorder="1" applyAlignment="1">
      <alignment horizontal="justify" vertical="top"/>
    </xf>
    <xf numFmtId="0" fontId="12" fillId="3" borderId="108" xfId="0" applyFont="1" applyFill="1" applyBorder="1" applyAlignment="1">
      <alignment horizontal="justify" vertical="top"/>
    </xf>
    <xf numFmtId="0" fontId="12" fillId="3" borderId="109" xfId="0" applyFont="1" applyFill="1" applyBorder="1" applyAlignment="1">
      <alignment horizontal="justify" vertical="top"/>
    </xf>
    <xf numFmtId="0" fontId="14" fillId="0" borderId="99" xfId="0" applyFont="1" applyFill="1" applyBorder="1" applyAlignment="1">
      <alignment horizontal="center" vertical="center" wrapText="1"/>
    </xf>
    <xf numFmtId="0" fontId="14" fillId="0" borderId="100" xfId="0" applyFont="1" applyFill="1" applyBorder="1" applyAlignment="1">
      <alignment horizontal="center" vertical="center" wrapText="1"/>
    </xf>
    <xf numFmtId="0" fontId="14" fillId="0" borderId="101"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0" fillId="0" borderId="102" xfId="0" applyBorder="1" applyAlignment="1">
      <alignment horizontal="center" vertical="top"/>
    </xf>
    <xf numFmtId="0" fontId="0" fillId="0" borderId="17" xfId="0" applyBorder="1" applyAlignment="1">
      <alignment horizontal="center" vertical="top"/>
    </xf>
    <xf numFmtId="0" fontId="0" fillId="0" borderId="107" xfId="0" applyBorder="1" applyAlignment="1">
      <alignment horizontal="center" vertical="top"/>
    </xf>
    <xf numFmtId="0" fontId="10" fillId="2" borderId="2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63" xfId="0" applyFont="1" applyFill="1" applyBorder="1" applyAlignment="1">
      <alignment horizontal="center" vertical="center" wrapText="1"/>
    </xf>
    <xf numFmtId="167" fontId="12" fillId="3" borderId="9" xfId="0" applyNumberFormat="1" applyFont="1" applyFill="1" applyBorder="1" applyAlignment="1">
      <alignment horizontal="center" vertical="center" wrapText="1"/>
    </xf>
    <xf numFmtId="0" fontId="12" fillId="3" borderId="20"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0" fillId="3" borderId="13"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36" xfId="0" applyFont="1" applyFill="1" applyBorder="1" applyAlignment="1">
      <alignment horizontal="center" vertical="center" wrapText="1"/>
    </xf>
    <xf numFmtId="167" fontId="12" fillId="3" borderId="11" xfId="0" applyNumberFormat="1" applyFont="1" applyFill="1" applyBorder="1" applyAlignment="1">
      <alignment horizontal="center" vertical="center" wrapText="1"/>
    </xf>
    <xf numFmtId="167" fontId="12" fillId="3" borderId="22" xfId="0" applyNumberFormat="1" applyFont="1" applyFill="1" applyBorder="1" applyAlignment="1">
      <alignment horizontal="center" vertical="center" wrapText="1"/>
    </xf>
    <xf numFmtId="0" fontId="12" fillId="3" borderId="13"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0" fillId="3" borderId="55" xfId="0" applyFill="1" applyBorder="1" applyAlignment="1">
      <alignment horizontal="left" vertical="center" wrapText="1"/>
    </xf>
    <xf numFmtId="0" fontId="23" fillId="0" borderId="1" xfId="2" applyFont="1" applyBorder="1" applyAlignment="1">
      <alignment horizontal="left" vertical="center" wrapText="1"/>
    </xf>
    <xf numFmtId="0" fontId="23" fillId="0" borderId="10" xfId="2" applyFont="1" applyBorder="1" applyAlignment="1">
      <alignment horizontal="left" vertical="center" wrapText="1"/>
    </xf>
    <xf numFmtId="0" fontId="23" fillId="3" borderId="19" xfId="2" applyFont="1" applyFill="1" applyBorder="1" applyAlignment="1">
      <alignment horizontal="center" vertical="center"/>
    </xf>
    <xf numFmtId="0" fontId="23" fillId="3" borderId="41" xfId="2" applyFont="1" applyFill="1" applyBorder="1" applyAlignment="1">
      <alignment horizontal="center" vertical="center"/>
    </xf>
    <xf numFmtId="0" fontId="23" fillId="3" borderId="1" xfId="2" applyFont="1" applyFill="1" applyBorder="1" applyAlignment="1">
      <alignment horizontal="left" vertical="center" wrapText="1"/>
    </xf>
    <xf numFmtId="0" fontId="23" fillId="3" borderId="10" xfId="2" applyFont="1" applyFill="1" applyBorder="1" applyAlignment="1">
      <alignment horizontal="left" vertical="center" wrapText="1"/>
    </xf>
    <xf numFmtId="0" fontId="16" fillId="0" borderId="14" xfId="0" applyFont="1" applyBorder="1" applyAlignment="1">
      <alignment horizontal="center" vertical="center"/>
    </xf>
    <xf numFmtId="0" fontId="16" fillId="0" borderId="54" xfId="0" applyFont="1" applyBorder="1" applyAlignment="1">
      <alignment horizontal="center" vertical="center"/>
    </xf>
    <xf numFmtId="0" fontId="16" fillId="0" borderId="15"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55" xfId="0" applyFont="1" applyBorder="1" applyAlignment="1">
      <alignment horizontal="center" vertical="center" wrapText="1"/>
    </xf>
    <xf numFmtId="167" fontId="16" fillId="0" borderId="15" xfId="0" applyNumberFormat="1" applyFont="1" applyBorder="1" applyAlignment="1">
      <alignment horizontal="center" vertical="center" wrapText="1"/>
    </xf>
    <xf numFmtId="167" fontId="16" fillId="0" borderId="9" xfId="0" applyNumberFormat="1" applyFont="1" applyBorder="1" applyAlignment="1">
      <alignment horizontal="center" vertical="center" wrapText="1"/>
    </xf>
    <xf numFmtId="0" fontId="16" fillId="3" borderId="15"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44" xfId="0" applyFont="1" applyFill="1" applyBorder="1" applyAlignment="1">
      <alignment horizontal="center" vertical="center" wrapText="1"/>
    </xf>
    <xf numFmtId="167" fontId="16" fillId="0" borderId="43" xfId="0" applyNumberFormat="1" applyFont="1" applyBorder="1" applyAlignment="1">
      <alignment horizontal="center" vertical="center" wrapText="1"/>
    </xf>
    <xf numFmtId="0" fontId="16" fillId="0" borderId="43"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xf numFmtId="0" fontId="7" fillId="0" borderId="47" xfId="2" applyFont="1" applyBorder="1" applyAlignment="1">
      <alignment horizontal="center" vertical="center" wrapText="1"/>
    </xf>
    <xf numFmtId="0" fontId="7" fillId="0" borderId="32" xfId="2"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2" borderId="6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10" xfId="0" applyFont="1" applyBorder="1" applyAlignment="1">
      <alignment horizontal="center" vertical="center" wrapText="1"/>
    </xf>
    <xf numFmtId="0" fontId="19" fillId="0" borderId="9" xfId="0" applyFont="1" applyBorder="1" applyAlignment="1">
      <alignment horizontal="center" vertical="center"/>
    </xf>
    <xf numFmtId="0" fontId="23" fillId="0" borderId="11"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22" xfId="0" applyFont="1" applyBorder="1" applyAlignment="1">
      <alignment horizontal="center" vertical="center" wrapText="1"/>
    </xf>
    <xf numFmtId="0" fontId="9" fillId="2" borderId="2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23" fillId="0" borderId="25"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1"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6" xfId="0" applyFont="1" applyBorder="1" applyAlignment="1">
      <alignment horizontal="center" vertical="center" wrapText="1"/>
    </xf>
    <xf numFmtId="0" fontId="0" fillId="0" borderId="0" xfId="0" applyBorder="1" applyAlignment="1">
      <alignment horizontal="center" vertical="center" wrapText="1"/>
    </xf>
    <xf numFmtId="0" fontId="12" fillId="0" borderId="6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25" xfId="0" applyFont="1" applyBorder="1" applyAlignment="1">
      <alignment horizontal="center" vertical="center" wrapText="1"/>
    </xf>
    <xf numFmtId="3" fontId="12" fillId="0" borderId="62" xfId="0" applyNumberFormat="1" applyFont="1" applyBorder="1" applyAlignment="1">
      <alignment horizontal="center" vertical="center" wrapText="1"/>
    </xf>
    <xf numFmtId="3" fontId="12" fillId="0" borderId="8" xfId="0" applyNumberFormat="1" applyFont="1" applyBorder="1" applyAlignment="1">
      <alignment horizontal="center" vertical="center" wrapText="1"/>
    </xf>
    <xf numFmtId="3" fontId="12" fillId="0" borderId="7"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xf numFmtId="3" fontId="12" fillId="0" borderId="63" xfId="0" applyNumberFormat="1" applyFont="1" applyBorder="1" applyAlignment="1">
      <alignment horizontal="center" vertical="center" wrapText="1"/>
    </xf>
    <xf numFmtId="3" fontId="12" fillId="0" borderId="6" xfId="0" applyNumberFormat="1" applyFont="1" applyBorder="1" applyAlignment="1">
      <alignment horizontal="center" vertical="center" wrapText="1"/>
    </xf>
    <xf numFmtId="0" fontId="7" fillId="2" borderId="27"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19" fillId="0" borderId="44" xfId="0" applyFont="1" applyFill="1" applyBorder="1" applyAlignment="1">
      <alignment horizontal="center" vertical="center" wrapText="1"/>
    </xf>
    <xf numFmtId="167" fontId="19" fillId="0" borderId="11" xfId="0" applyNumberFormat="1" applyFont="1" applyFill="1" applyBorder="1" applyAlignment="1">
      <alignment horizontal="center" vertical="center" wrapText="1"/>
    </xf>
    <xf numFmtId="167" fontId="19" fillId="0" borderId="4" xfId="0" applyNumberFormat="1"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67" fontId="19" fillId="0" borderId="25" xfId="0" applyNumberFormat="1" applyFont="1" applyFill="1" applyBorder="1" applyAlignment="1">
      <alignment horizontal="center" vertical="center" wrapText="1"/>
    </xf>
    <xf numFmtId="167" fontId="19"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19"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19" fillId="0" borderId="24" xfId="0" applyFont="1" applyBorder="1" applyAlignment="1">
      <alignment horizontal="center" vertical="center"/>
    </xf>
    <xf numFmtId="0" fontId="19" fillId="0" borderId="21" xfId="0" applyFont="1" applyBorder="1" applyAlignment="1">
      <alignment horizontal="center" vertical="center"/>
    </xf>
    <xf numFmtId="167" fontId="19" fillId="0" borderId="25" xfId="0" applyNumberFormat="1" applyFont="1" applyBorder="1" applyAlignment="1">
      <alignment horizontal="center" vertical="center" wrapText="1"/>
    </xf>
    <xf numFmtId="167" fontId="19" fillId="0" borderId="3" xfId="0" applyNumberFormat="1" applyFont="1" applyBorder="1" applyAlignment="1">
      <alignment horizontal="center" vertical="center" wrapText="1"/>
    </xf>
    <xf numFmtId="167" fontId="19" fillId="0" borderId="22" xfId="0" applyNumberFormat="1" applyFont="1" applyBorder="1" applyAlignment="1">
      <alignment horizontal="center" vertical="center" wrapText="1"/>
    </xf>
    <xf numFmtId="0" fontId="19" fillId="3" borderId="9"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3" borderId="28"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7" fillId="0" borderId="25" xfId="0" applyFont="1" applyBorder="1" applyAlignment="1">
      <alignment horizontal="center" vertical="center" wrapText="1"/>
    </xf>
    <xf numFmtId="0" fontId="19" fillId="3" borderId="25"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22" xfId="0" applyFont="1" applyBorder="1" applyAlignment="1">
      <alignment horizontal="center" vertical="center" wrapText="1"/>
    </xf>
    <xf numFmtId="0" fontId="7" fillId="0" borderId="9" xfId="0" applyFont="1" applyBorder="1" applyAlignment="1">
      <alignment horizontal="center" vertical="center" wrapText="1"/>
    </xf>
    <xf numFmtId="0" fontId="19" fillId="3" borderId="3"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3" borderId="11"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3" borderId="44" xfId="0" applyFont="1" applyFill="1" applyBorder="1" applyAlignment="1">
      <alignment horizontal="center" vertical="center" wrapText="1"/>
    </xf>
    <xf numFmtId="0" fontId="19" fillId="3" borderId="54" xfId="0" applyFont="1" applyFill="1" applyBorder="1" applyAlignment="1">
      <alignment horizontal="center" vertical="center" wrapText="1"/>
    </xf>
    <xf numFmtId="0" fontId="19" fillId="3" borderId="9" xfId="2"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0" borderId="43" xfId="0" applyFont="1" applyBorder="1" applyAlignment="1">
      <alignment horizontal="center" vertical="center"/>
    </xf>
    <xf numFmtId="0" fontId="19" fillId="3" borderId="43" xfId="2" applyFont="1" applyFill="1" applyBorder="1" applyAlignment="1">
      <alignment horizontal="center" vertical="center" wrapText="1"/>
    </xf>
    <xf numFmtId="0" fontId="19" fillId="3" borderId="45" xfId="0" applyFont="1" applyFill="1" applyBorder="1" applyAlignment="1">
      <alignment horizontal="center" vertical="center" wrapText="1"/>
    </xf>
    <xf numFmtId="177" fontId="121" fillId="0" borderId="20" xfId="1" applyNumberFormat="1" applyFont="1" applyBorder="1" applyAlignment="1">
      <alignment horizontal="center" vertical="center" wrapText="1"/>
    </xf>
    <xf numFmtId="177" fontId="121" fillId="0" borderId="18" xfId="1" applyNumberFormat="1" applyFont="1" applyBorder="1" applyAlignment="1">
      <alignment horizontal="center" vertical="center" wrapText="1"/>
    </xf>
    <xf numFmtId="177" fontId="121" fillId="0" borderId="31" xfId="1" applyNumberFormat="1" applyFont="1" applyBorder="1" applyAlignment="1">
      <alignment horizontal="center" vertical="center" wrapText="1"/>
    </xf>
    <xf numFmtId="177" fontId="121" fillId="0" borderId="20" xfId="1" applyNumberFormat="1" applyFont="1" applyFill="1" applyBorder="1" applyAlignment="1">
      <alignment horizontal="center" vertical="center" wrapText="1"/>
    </xf>
    <xf numFmtId="177" fontId="121" fillId="0" borderId="18" xfId="1" applyNumberFormat="1" applyFont="1" applyFill="1" applyBorder="1" applyAlignment="1">
      <alignment horizontal="center" vertical="center" wrapText="1"/>
    </xf>
    <xf numFmtId="177" fontId="121" fillId="0" borderId="31" xfId="1" applyNumberFormat="1" applyFont="1" applyFill="1" applyBorder="1" applyAlignment="1">
      <alignment horizontal="center" vertical="center" wrapText="1"/>
    </xf>
    <xf numFmtId="0" fontId="14" fillId="0" borderId="47" xfId="2" applyFont="1" applyBorder="1" applyAlignment="1">
      <alignment horizontal="center" vertical="center" wrapText="1"/>
    </xf>
    <xf numFmtId="0" fontId="14" fillId="0" borderId="32" xfId="2" applyFont="1" applyBorder="1" applyAlignment="1">
      <alignment horizontal="center" vertical="center" wrapText="1"/>
    </xf>
    <xf numFmtId="0" fontId="7" fillId="0" borderId="0" xfId="2" applyFont="1" applyAlignment="1">
      <alignment horizontal="center"/>
    </xf>
    <xf numFmtId="0" fontId="14" fillId="2" borderId="14" xfId="2" applyFont="1" applyFill="1" applyBorder="1" applyAlignment="1">
      <alignment horizontal="center" vertical="center" wrapText="1"/>
    </xf>
    <xf numFmtId="0" fontId="14" fillId="2" borderId="46" xfId="2" applyFont="1" applyFill="1" applyBorder="1" applyAlignment="1">
      <alignment horizontal="center" vertical="center" wrapText="1"/>
    </xf>
    <xf numFmtId="0" fontId="14" fillId="2" borderId="15" xfId="2" applyFont="1" applyFill="1" applyBorder="1" applyAlignment="1">
      <alignment horizontal="center" vertical="center" wrapText="1"/>
    </xf>
    <xf numFmtId="0" fontId="14" fillId="2" borderId="43" xfId="2" applyFont="1" applyFill="1" applyBorder="1" applyAlignment="1">
      <alignment horizontal="center" vertical="center" wrapText="1"/>
    </xf>
    <xf numFmtId="0" fontId="14" fillId="4" borderId="15" xfId="2" applyFont="1" applyFill="1" applyBorder="1" applyAlignment="1">
      <alignment horizontal="center" vertical="center" wrapText="1"/>
    </xf>
    <xf numFmtId="0" fontId="14" fillId="4" borderId="43" xfId="2" applyFont="1" applyFill="1" applyBorder="1" applyAlignment="1">
      <alignment horizontal="center" vertical="center" wrapText="1"/>
    </xf>
    <xf numFmtId="177" fontId="14" fillId="4" borderId="16" xfId="2" applyNumberFormat="1" applyFont="1" applyFill="1" applyBorder="1" applyAlignment="1">
      <alignment horizontal="center" vertical="center" wrapText="1"/>
    </xf>
    <xf numFmtId="177" fontId="14" fillId="4" borderId="45" xfId="2" applyNumberFormat="1" applyFont="1" applyFill="1" applyBorder="1" applyAlignment="1">
      <alignment horizontal="center" vertical="center" wrapText="1"/>
    </xf>
    <xf numFmtId="0" fontId="16" fillId="5" borderId="9" xfId="2"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5" borderId="9" xfId="2" applyFont="1" applyFill="1" applyBorder="1" applyAlignment="1">
      <alignment horizontal="center" wrapText="1"/>
    </xf>
    <xf numFmtId="0" fontId="16" fillId="5" borderId="9" xfId="0" applyFont="1" applyFill="1" applyBorder="1" applyAlignment="1">
      <alignment horizontal="center" vertical="center"/>
    </xf>
    <xf numFmtId="0" fontId="16" fillId="0" borderId="1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167" fontId="16" fillId="5" borderId="9" xfId="0" applyNumberFormat="1" applyFont="1" applyFill="1" applyBorder="1" applyAlignment="1">
      <alignment horizontal="center" vertical="center" wrapText="1"/>
    </xf>
    <xf numFmtId="0" fontId="16" fillId="5" borderId="9" xfId="0" applyFont="1" applyFill="1" applyBorder="1" applyAlignment="1">
      <alignment horizontal="left" vertical="center" wrapText="1"/>
    </xf>
    <xf numFmtId="167" fontId="16" fillId="5" borderId="11" xfId="0" applyNumberFormat="1" applyFont="1" applyFill="1" applyBorder="1" applyAlignment="1">
      <alignment horizontal="center" vertical="center" wrapText="1"/>
    </xf>
    <xf numFmtId="167" fontId="16" fillId="5" borderId="4" xfId="0" applyNumberFormat="1"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0" fillId="5" borderId="11"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1" xfId="0" applyFont="1" applyFill="1" applyBorder="1" applyAlignment="1">
      <alignment horizontal="center" vertical="top" wrapText="1"/>
    </xf>
    <xf numFmtId="0" fontId="16" fillId="5" borderId="3" xfId="0" applyFont="1" applyFill="1" applyBorder="1" applyAlignment="1">
      <alignment horizontal="center" vertical="top" wrapText="1"/>
    </xf>
    <xf numFmtId="0" fontId="16" fillId="5" borderId="11" xfId="2" applyFont="1" applyFill="1" applyBorder="1" applyAlignment="1">
      <alignment horizontal="center" vertical="center" wrapText="1"/>
    </xf>
    <xf numFmtId="0" fontId="16" fillId="5" borderId="3" xfId="2" applyFont="1" applyFill="1" applyBorder="1" applyAlignment="1">
      <alignment horizontal="center" vertical="center" wrapText="1"/>
    </xf>
    <xf numFmtId="0" fontId="16" fillId="5" borderId="4" xfId="2" applyFont="1" applyFill="1" applyBorder="1" applyAlignment="1">
      <alignment horizontal="center" vertical="center" wrapText="1"/>
    </xf>
    <xf numFmtId="0" fontId="16" fillId="5" borderId="4" xfId="0" applyFont="1" applyFill="1" applyBorder="1" applyAlignment="1">
      <alignment horizontal="center" vertical="top" wrapText="1"/>
    </xf>
    <xf numFmtId="0" fontId="16" fillId="5" borderId="11" xfId="0" applyFont="1" applyFill="1" applyBorder="1" applyAlignment="1">
      <alignment horizontal="left" vertical="top" wrapText="1"/>
    </xf>
    <xf numFmtId="0" fontId="16" fillId="5" borderId="4" xfId="0" applyFont="1" applyFill="1" applyBorder="1" applyAlignment="1">
      <alignment horizontal="left" vertical="top" wrapText="1"/>
    </xf>
    <xf numFmtId="0" fontId="16" fillId="0" borderId="1" xfId="0" applyFont="1" applyBorder="1" applyAlignment="1">
      <alignment horizontal="center" vertical="center" wrapText="1"/>
    </xf>
    <xf numFmtId="0" fontId="16" fillId="0" borderId="10" xfId="0" applyFont="1" applyBorder="1" applyAlignment="1">
      <alignment horizontal="center" vertical="center" wrapText="1"/>
    </xf>
    <xf numFmtId="0" fontId="16" fillId="5" borderId="1"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0" xfId="0" applyFont="1" applyFill="1" applyBorder="1" applyAlignment="1">
      <alignment horizontal="center" vertical="center" wrapText="1"/>
    </xf>
    <xf numFmtId="178" fontId="16" fillId="0" borderId="11" xfId="0" applyNumberFormat="1" applyFont="1" applyBorder="1" applyAlignment="1">
      <alignment horizontal="center" vertical="center"/>
    </xf>
    <xf numFmtId="178" fontId="16" fillId="0" borderId="3" xfId="0" applyNumberFormat="1" applyFont="1" applyBorder="1" applyAlignment="1">
      <alignment horizontal="center" vertical="center"/>
    </xf>
    <xf numFmtId="178" fontId="16" fillId="0" borderId="4" xfId="0" applyNumberFormat="1" applyFont="1" applyBorder="1" applyAlignment="1">
      <alignment horizontal="center" vertical="center"/>
    </xf>
    <xf numFmtId="0" fontId="16" fillId="0" borderId="6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6" xfId="0" applyFont="1" applyBorder="1" applyAlignment="1">
      <alignment horizontal="center" vertical="center" wrapText="1"/>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8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82" xfId="0" applyFont="1" applyFill="1" applyBorder="1" applyAlignment="1">
      <alignment horizontal="center" vertical="center" wrapText="1"/>
    </xf>
    <xf numFmtId="0" fontId="7" fillId="0" borderId="19" xfId="0" applyFont="1" applyFill="1" applyBorder="1" applyAlignment="1">
      <alignment horizontal="center" vertical="top" wrapText="1"/>
    </xf>
    <xf numFmtId="0" fontId="7" fillId="0" borderId="17" xfId="0" applyFont="1" applyFill="1" applyBorder="1" applyAlignment="1">
      <alignment horizontal="center" vertical="top" wrapText="1"/>
    </xf>
    <xf numFmtId="0" fontId="7" fillId="0" borderId="41" xfId="0" applyFont="1" applyFill="1" applyBorder="1" applyAlignment="1">
      <alignment horizontal="center" vertical="top" wrapText="1"/>
    </xf>
    <xf numFmtId="0" fontId="7" fillId="0" borderId="11"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4" xfId="0" applyFont="1" applyFill="1" applyBorder="1" applyAlignment="1">
      <alignment horizontal="center" vertical="top" wrapText="1"/>
    </xf>
    <xf numFmtId="167" fontId="19" fillId="0" borderId="11" xfId="0" applyNumberFormat="1" applyFont="1" applyFill="1" applyBorder="1" applyAlignment="1">
      <alignment horizontal="center" vertical="top" wrapText="1"/>
    </xf>
    <xf numFmtId="167" fontId="19" fillId="0" borderId="3" xfId="0" applyNumberFormat="1" applyFont="1" applyFill="1" applyBorder="1" applyAlignment="1">
      <alignment horizontal="center" vertical="top" wrapText="1"/>
    </xf>
    <xf numFmtId="167" fontId="19" fillId="0" borderId="4" xfId="0" applyNumberFormat="1" applyFont="1" applyFill="1" applyBorder="1" applyAlignment="1">
      <alignment horizontal="center" vertical="top" wrapText="1"/>
    </xf>
    <xf numFmtId="0" fontId="19" fillId="0" borderId="11" xfId="0" applyFont="1" applyFill="1" applyBorder="1" applyAlignment="1">
      <alignment horizontal="justify" vertical="top" wrapText="1"/>
    </xf>
    <xf numFmtId="0" fontId="19" fillId="0" borderId="3" xfId="0" applyFont="1" applyFill="1" applyBorder="1" applyAlignment="1">
      <alignment horizontal="justify" vertical="top"/>
    </xf>
    <xf numFmtId="0" fontId="19" fillId="0" borderId="4" xfId="0" applyFont="1" applyFill="1" applyBorder="1" applyAlignment="1">
      <alignment horizontal="justify" vertical="top"/>
    </xf>
    <xf numFmtId="0" fontId="19" fillId="0" borderId="20" xfId="0" applyFont="1" applyFill="1" applyBorder="1" applyAlignment="1">
      <alignment horizontal="justify" vertical="top" wrapText="1"/>
    </xf>
    <xf numFmtId="0" fontId="19" fillId="0" borderId="18" xfId="0" applyFont="1" applyFill="1" applyBorder="1" applyAlignment="1">
      <alignment horizontal="justify" vertical="top" wrapText="1"/>
    </xf>
    <xf numFmtId="0" fontId="19" fillId="0" borderId="31" xfId="0" applyFont="1" applyFill="1" applyBorder="1" applyAlignment="1">
      <alignment horizontal="justify" vertical="top" wrapText="1"/>
    </xf>
    <xf numFmtId="0" fontId="19" fillId="0" borderId="11" xfId="0" applyFont="1" applyFill="1" applyBorder="1" applyAlignment="1">
      <alignment horizontal="center" vertical="top" wrapText="1"/>
    </xf>
    <xf numFmtId="0" fontId="19" fillId="0" borderId="4" xfId="0" applyFont="1" applyFill="1" applyBorder="1" applyAlignment="1">
      <alignment horizontal="center" vertical="top" wrapText="1"/>
    </xf>
    <xf numFmtId="0" fontId="19" fillId="0" borderId="3" xfId="0" applyFont="1" applyFill="1" applyBorder="1" applyAlignment="1">
      <alignment horizontal="justify" vertical="top" wrapText="1"/>
    </xf>
    <xf numFmtId="0" fontId="19" fillId="0" borderId="4" xfId="0" applyFont="1" applyFill="1" applyBorder="1" applyAlignment="1">
      <alignment horizontal="justify" vertical="top" wrapText="1"/>
    </xf>
    <xf numFmtId="0" fontId="19" fillId="0" borderId="3" xfId="0" applyFont="1" applyFill="1" applyBorder="1" applyAlignment="1">
      <alignment horizontal="center" vertical="top" wrapText="1"/>
    </xf>
    <xf numFmtId="0" fontId="7" fillId="0" borderId="19" xfId="0" applyFont="1" applyFill="1" applyBorder="1" applyAlignment="1">
      <alignment horizontal="center" vertical="top"/>
    </xf>
    <xf numFmtId="0" fontId="7" fillId="0" borderId="17" xfId="0" applyFont="1" applyFill="1" applyBorder="1" applyAlignment="1">
      <alignment horizontal="center" vertical="top"/>
    </xf>
    <xf numFmtId="0" fontId="7" fillId="0" borderId="21" xfId="0" applyFont="1" applyFill="1" applyBorder="1" applyAlignment="1">
      <alignment horizontal="center" vertical="top"/>
    </xf>
    <xf numFmtId="0" fontId="7" fillId="0" borderId="22" xfId="0" applyFont="1" applyFill="1" applyBorder="1" applyAlignment="1">
      <alignment horizontal="center" vertical="top" wrapText="1"/>
    </xf>
    <xf numFmtId="0" fontId="7" fillId="0" borderId="24" xfId="0" applyFont="1" applyFill="1" applyBorder="1" applyAlignment="1">
      <alignment horizontal="center" vertical="top" wrapText="1"/>
    </xf>
    <xf numFmtId="0" fontId="7" fillId="0" borderId="38"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167" fontId="19" fillId="0" borderId="25" xfId="0" applyNumberFormat="1" applyFont="1" applyFill="1" applyBorder="1" applyAlignment="1">
      <alignment horizontal="center" vertical="top" wrapText="1"/>
    </xf>
    <xf numFmtId="0" fontId="19" fillId="0" borderId="25" xfId="0" applyFont="1" applyFill="1" applyBorder="1" applyAlignment="1">
      <alignment horizontal="justify" vertical="top" wrapText="1"/>
    </xf>
    <xf numFmtId="0" fontId="19" fillId="0" borderId="25" xfId="0" applyFont="1" applyFill="1" applyBorder="1" applyAlignment="1">
      <alignment horizontal="center" vertical="top" wrapText="1"/>
    </xf>
    <xf numFmtId="0" fontId="19" fillId="0" borderId="28" xfId="0" applyFont="1" applyFill="1" applyBorder="1" applyAlignment="1">
      <alignment horizontal="justify" vertical="top" wrapText="1"/>
    </xf>
    <xf numFmtId="0" fontId="19" fillId="0" borderId="20"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31" xfId="0" applyFont="1" applyFill="1" applyBorder="1" applyAlignment="1">
      <alignment horizontal="left" vertical="top" wrapText="1"/>
    </xf>
    <xf numFmtId="0" fontId="7" fillId="0" borderId="41" xfId="0" applyFont="1" applyFill="1" applyBorder="1" applyAlignment="1">
      <alignment horizontal="center" vertical="top"/>
    </xf>
    <xf numFmtId="0" fontId="7" fillId="0" borderId="8" xfId="0" applyFont="1" applyFill="1" applyBorder="1" applyAlignment="1">
      <alignment horizontal="center" vertical="top" wrapText="1"/>
    </xf>
    <xf numFmtId="0" fontId="19" fillId="3" borderId="20" xfId="0" applyFont="1" applyFill="1" applyBorder="1" applyAlignment="1">
      <alignment horizontal="justify" vertical="top" wrapText="1"/>
    </xf>
    <xf numFmtId="0" fontId="19" fillId="3" borderId="18" xfId="0" applyFont="1" applyFill="1" applyBorder="1" applyAlignment="1">
      <alignment horizontal="justify" vertical="top" wrapText="1"/>
    </xf>
    <xf numFmtId="0" fontId="19" fillId="3" borderId="31" xfId="0" applyFont="1" applyFill="1" applyBorder="1" applyAlignment="1">
      <alignment horizontal="justify" vertical="top" wrapText="1"/>
    </xf>
    <xf numFmtId="0" fontId="7" fillId="0" borderId="39" xfId="0" applyFont="1" applyFill="1" applyBorder="1" applyAlignment="1">
      <alignment horizontal="center" vertical="top" wrapText="1"/>
    </xf>
    <xf numFmtId="167" fontId="19" fillId="0" borderId="22" xfId="0" applyNumberFormat="1" applyFont="1" applyFill="1" applyBorder="1" applyAlignment="1">
      <alignment horizontal="center" vertical="top" wrapText="1"/>
    </xf>
    <xf numFmtId="0" fontId="19" fillId="0" borderId="11" xfId="0" applyFont="1" applyFill="1" applyBorder="1" applyAlignment="1">
      <alignment vertical="top" wrapText="1"/>
    </xf>
    <xf numFmtId="0" fontId="19" fillId="0" borderId="3" xfId="0" applyFont="1" applyFill="1" applyBorder="1" applyAlignment="1">
      <alignment vertical="top" wrapText="1"/>
    </xf>
    <xf numFmtId="0" fontId="19" fillId="0" borderId="22" xfId="0" applyFont="1" applyFill="1" applyBorder="1" applyAlignment="1">
      <alignment vertical="top" wrapText="1"/>
    </xf>
    <xf numFmtId="0" fontId="19" fillId="0" borderId="22" xfId="0" applyFont="1" applyFill="1" applyBorder="1" applyAlignment="1">
      <alignment horizontal="center" vertical="top" wrapText="1"/>
    </xf>
    <xf numFmtId="0" fontId="19" fillId="0" borderId="55" xfId="0" applyFont="1" applyFill="1" applyBorder="1" applyAlignment="1">
      <alignment horizontal="left" vertical="top" wrapText="1"/>
    </xf>
    <xf numFmtId="0" fontId="7" fillId="0" borderId="79" xfId="0" applyFont="1" applyFill="1" applyBorder="1" applyAlignment="1">
      <alignment horizontal="center" vertical="top" wrapText="1"/>
    </xf>
    <xf numFmtId="0" fontId="7" fillId="0" borderId="77" xfId="0" applyFont="1" applyFill="1" applyBorder="1" applyAlignment="1">
      <alignment horizontal="center" vertical="top" wrapText="1"/>
    </xf>
    <xf numFmtId="0" fontId="7" fillId="0" borderId="78" xfId="0" applyFont="1" applyFill="1" applyBorder="1" applyAlignment="1">
      <alignment horizontal="center" vertical="top" wrapText="1"/>
    </xf>
    <xf numFmtId="0" fontId="7" fillId="3" borderId="25"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19" fillId="0" borderId="22" xfId="0" applyFont="1" applyFill="1" applyBorder="1" applyAlignment="1">
      <alignment horizontal="justify" vertical="top" wrapText="1"/>
    </xf>
    <xf numFmtId="0" fontId="19" fillId="0" borderId="11" xfId="0" applyFont="1" applyFill="1" applyBorder="1" applyAlignment="1">
      <alignment horizontal="center" vertical="top"/>
    </xf>
    <xf numFmtId="0" fontId="19" fillId="0" borderId="22" xfId="0" applyFont="1" applyFill="1" applyBorder="1" applyAlignment="1">
      <alignment horizontal="center" vertical="top"/>
    </xf>
    <xf numFmtId="0" fontId="19" fillId="0" borderId="20" xfId="0" applyFont="1" applyFill="1" applyBorder="1" applyAlignment="1">
      <alignment horizontal="center" vertical="top" wrapText="1"/>
    </xf>
    <xf numFmtId="0" fontId="19" fillId="0" borderId="55" xfId="0" applyFont="1" applyFill="1" applyBorder="1" applyAlignment="1">
      <alignment horizontal="center" vertical="top" wrapTex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0" fontId="7" fillId="3" borderId="4" xfId="0" applyFont="1" applyFill="1" applyBorder="1" applyAlignment="1">
      <alignment horizontal="center" vertical="top"/>
    </xf>
    <xf numFmtId="0" fontId="7" fillId="0" borderId="11" xfId="0" applyFont="1" applyFill="1" applyBorder="1" applyAlignment="1">
      <alignment horizontal="center" vertical="top"/>
    </xf>
    <xf numFmtId="0" fontId="7" fillId="0" borderId="3" xfId="0" applyFont="1" applyFill="1" applyBorder="1" applyAlignment="1">
      <alignment horizontal="center" vertical="top"/>
    </xf>
    <xf numFmtId="0" fontId="7" fillId="0" borderId="22" xfId="0" applyFont="1" applyFill="1" applyBorder="1" applyAlignment="1">
      <alignment horizontal="center" vertical="top"/>
    </xf>
    <xf numFmtId="0" fontId="7" fillId="0" borderId="8" xfId="0" applyFont="1" applyFill="1" applyBorder="1" applyAlignment="1">
      <alignment horizontal="center" vertical="top"/>
    </xf>
    <xf numFmtId="0" fontId="7" fillId="0" borderId="5" xfId="0" applyFont="1" applyFill="1" applyBorder="1" applyAlignment="1">
      <alignment horizontal="center" vertical="top"/>
    </xf>
    <xf numFmtId="0" fontId="7" fillId="0" borderId="39" xfId="0" applyFont="1" applyFill="1" applyBorder="1" applyAlignment="1">
      <alignment horizontal="center" vertical="top"/>
    </xf>
    <xf numFmtId="0" fontId="19" fillId="0" borderId="3" xfId="0" applyFont="1" applyFill="1" applyBorder="1" applyAlignment="1">
      <alignment horizontal="center" vertical="top"/>
    </xf>
    <xf numFmtId="0" fontId="19" fillId="0" borderId="4" xfId="0" applyFont="1" applyFill="1" applyBorder="1" applyAlignment="1">
      <alignment horizontal="center" vertical="top"/>
    </xf>
    <xf numFmtId="0" fontId="19" fillId="0" borderId="18" xfId="0" applyFont="1" applyFill="1" applyBorder="1" applyAlignment="1">
      <alignment horizontal="justify" vertical="top"/>
    </xf>
    <xf numFmtId="0" fontId="19" fillId="0" borderId="31" xfId="0" applyFont="1" applyFill="1" applyBorder="1" applyAlignment="1">
      <alignment horizontal="justify" vertical="top"/>
    </xf>
    <xf numFmtId="0" fontId="21" fillId="0" borderId="0" xfId="2" applyFont="1" applyFill="1" applyAlignment="1">
      <alignment horizontal="center"/>
    </xf>
    <xf numFmtId="0" fontId="14" fillId="0" borderId="0" xfId="2" applyFont="1" applyFill="1" applyAlignment="1">
      <alignment horizontal="center"/>
    </xf>
    <xf numFmtId="0" fontId="7" fillId="0" borderId="14" xfId="2" applyFont="1" applyFill="1" applyBorder="1" applyAlignment="1">
      <alignment horizontal="center" vertical="center" wrapText="1"/>
    </xf>
    <xf numFmtId="0" fontId="7" fillId="0" borderId="19"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6" xfId="2" applyFont="1" applyFill="1" applyBorder="1" applyAlignment="1">
      <alignment horizontal="center" vertical="center" wrapText="1"/>
    </xf>
    <xf numFmtId="0" fontId="7" fillId="0" borderId="20" xfId="2" applyFont="1" applyFill="1" applyBorder="1" applyAlignment="1">
      <alignment horizontal="center" vertical="center" wrapText="1"/>
    </xf>
    <xf numFmtId="164" fontId="138" fillId="0" borderId="20" xfId="1" applyNumberFormat="1" applyFont="1" applyFill="1" applyBorder="1" applyAlignment="1">
      <alignment horizontal="center" vertical="center"/>
    </xf>
    <xf numFmtId="164" fontId="138" fillId="0" borderId="18" xfId="1" applyNumberFormat="1" applyFont="1" applyFill="1" applyBorder="1" applyAlignment="1">
      <alignment horizontal="center" vertical="center"/>
    </xf>
    <xf numFmtId="164" fontId="138" fillId="0" borderId="31" xfId="1" applyNumberFormat="1" applyFont="1" applyFill="1" applyBorder="1" applyAlignment="1">
      <alignment horizontal="center" vertical="center"/>
    </xf>
    <xf numFmtId="0" fontId="21" fillId="0" borderId="37" xfId="2" applyFont="1" applyFill="1" applyBorder="1" applyAlignment="1">
      <alignment horizontal="center" vertical="center" wrapText="1"/>
    </xf>
    <xf numFmtId="0" fontId="21" fillId="0" borderId="36" xfId="2" applyFont="1" applyFill="1" applyBorder="1" applyAlignment="1">
      <alignment horizontal="center" vertical="center" wrapText="1"/>
    </xf>
    <xf numFmtId="0" fontId="7" fillId="0" borderId="81"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82" xfId="2" applyFont="1" applyFill="1" applyBorder="1" applyAlignment="1">
      <alignment horizontal="center" vertical="center" wrapText="1"/>
    </xf>
    <xf numFmtId="0" fontId="138" fillId="0" borderId="19" xfId="2" applyFont="1" applyFill="1" applyBorder="1" applyAlignment="1">
      <alignment horizontal="center" vertical="center"/>
    </xf>
    <xf numFmtId="0" fontId="138" fillId="0" borderId="41" xfId="2" applyFont="1" applyFill="1" applyBorder="1" applyAlignment="1">
      <alignment horizontal="center" vertical="center"/>
    </xf>
    <xf numFmtId="0" fontId="138" fillId="0" borderId="11" xfId="0" applyFont="1" applyFill="1" applyBorder="1" applyAlignment="1">
      <alignment horizontal="left" vertical="center" wrapText="1"/>
    </xf>
    <xf numFmtId="0" fontId="138" fillId="0" borderId="4" xfId="0" applyFont="1" applyFill="1" applyBorder="1" applyAlignment="1">
      <alignment horizontal="left" vertical="center" wrapText="1"/>
    </xf>
    <xf numFmtId="44" fontId="138" fillId="0" borderId="20" xfId="87" applyFont="1" applyFill="1" applyBorder="1" applyAlignment="1">
      <alignment horizontal="center" vertical="center"/>
    </xf>
    <xf numFmtId="44" fontId="138" fillId="0" borderId="18" xfId="87" applyFont="1" applyFill="1" applyBorder="1" applyAlignment="1">
      <alignment horizontal="center" vertical="center"/>
    </xf>
    <xf numFmtId="44" fontId="138" fillId="0" borderId="31" xfId="87" applyFont="1" applyFill="1" applyBorder="1" applyAlignment="1">
      <alignment horizontal="center" vertical="center"/>
    </xf>
    <xf numFmtId="165" fontId="138" fillId="0" borderId="28" xfId="0" applyNumberFormat="1" applyFont="1" applyFill="1" applyBorder="1" applyAlignment="1">
      <alignment horizontal="center" vertical="center"/>
    </xf>
    <xf numFmtId="165" fontId="138" fillId="0" borderId="18" xfId="0" applyNumberFormat="1" applyFont="1" applyFill="1" applyBorder="1" applyAlignment="1">
      <alignment horizontal="center" vertical="center"/>
    </xf>
    <xf numFmtId="165" fontId="138" fillId="0" borderId="31" xfId="0" applyNumberFormat="1" applyFont="1" applyFill="1" applyBorder="1" applyAlignment="1">
      <alignment horizontal="center" vertical="center"/>
    </xf>
    <xf numFmtId="0" fontId="138" fillId="0" borderId="17" xfId="2" applyFont="1" applyFill="1" applyBorder="1" applyAlignment="1">
      <alignment horizontal="center" vertical="center"/>
    </xf>
    <xf numFmtId="0" fontId="138" fillId="0" borderId="11" xfId="0" applyFont="1" applyFill="1" applyBorder="1" applyAlignment="1">
      <alignment horizontal="justify" vertical="center" wrapText="1"/>
    </xf>
    <xf numFmtId="0" fontId="138" fillId="0" borderId="3" xfId="0" applyFont="1" applyFill="1" applyBorder="1" applyAlignment="1">
      <alignment horizontal="justify" vertical="center" wrapText="1"/>
    </xf>
    <xf numFmtId="0" fontId="138" fillId="0" borderId="4" xfId="0" applyFont="1" applyFill="1" applyBorder="1" applyAlignment="1">
      <alignment horizontal="justify" vertical="center" wrapText="1"/>
    </xf>
    <xf numFmtId="0" fontId="16" fillId="0" borderId="11" xfId="0" applyFont="1" applyBorder="1" applyAlignment="1">
      <alignment horizontal="center" vertical="top"/>
    </xf>
    <xf numFmtId="0" fontId="16" fillId="0" borderId="3" xfId="0" applyFont="1" applyBorder="1" applyAlignment="1">
      <alignment horizontal="center" vertical="top"/>
    </xf>
    <xf numFmtId="0" fontId="16" fillId="0" borderId="4" xfId="0" applyFont="1" applyBorder="1" applyAlignment="1">
      <alignment horizontal="center" vertical="top"/>
    </xf>
    <xf numFmtId="0" fontId="16" fillId="3" borderId="11" xfId="0" applyFont="1" applyFill="1" applyBorder="1" applyAlignment="1">
      <alignment horizontal="left" vertical="top" wrapText="1"/>
    </xf>
    <xf numFmtId="0" fontId="16" fillId="3" borderId="4" xfId="0" applyFont="1" applyFill="1" applyBorder="1" applyAlignment="1">
      <alignment horizontal="left" vertical="top" wrapText="1"/>
    </xf>
    <xf numFmtId="0" fontId="16" fillId="3" borderId="11" xfId="0" applyFont="1" applyFill="1" applyBorder="1" applyAlignment="1">
      <alignment horizontal="center" vertical="top"/>
    </xf>
    <xf numFmtId="0" fontId="16" fillId="3" borderId="4" xfId="0" applyFont="1" applyFill="1" applyBorder="1" applyAlignment="1">
      <alignment horizontal="center" vertical="top"/>
    </xf>
    <xf numFmtId="0" fontId="10" fillId="3" borderId="11" xfId="0" applyFont="1" applyFill="1" applyBorder="1" applyAlignment="1">
      <alignment horizontal="center" vertical="center" wrapText="1"/>
    </xf>
    <xf numFmtId="0" fontId="16" fillId="3" borderId="9" xfId="0" applyFont="1" applyFill="1" applyBorder="1" applyAlignment="1">
      <alignment horizontal="left" vertical="top" wrapText="1"/>
    </xf>
    <xf numFmtId="0" fontId="9" fillId="0" borderId="1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1"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16" fillId="0" borderId="11"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0" fillId="3" borderId="4" xfId="0" applyFont="1" applyFill="1" applyBorder="1" applyAlignment="1">
      <alignment horizontal="center" vertical="center" wrapText="1"/>
    </xf>
    <xf numFmtId="0" fontId="10" fillId="3" borderId="7" xfId="0" applyFont="1" applyFill="1" applyBorder="1" applyAlignment="1">
      <alignment horizontal="center" vertical="center" wrapText="1"/>
    </xf>
    <xf numFmtId="167" fontId="16" fillId="3" borderId="11" xfId="0" applyNumberFormat="1" applyFont="1" applyFill="1" applyBorder="1" applyAlignment="1">
      <alignment horizontal="center" vertical="top" wrapText="1"/>
    </xf>
    <xf numFmtId="167" fontId="16" fillId="3" borderId="4" xfId="0" applyNumberFormat="1" applyFont="1" applyFill="1" applyBorder="1" applyAlignment="1">
      <alignment horizontal="center" vertical="top" wrapText="1"/>
    </xf>
    <xf numFmtId="0" fontId="16" fillId="3" borderId="62" xfId="0" applyFont="1" applyFill="1" applyBorder="1" applyAlignment="1">
      <alignment horizontal="left" vertical="top" wrapText="1"/>
    </xf>
    <xf numFmtId="0" fontId="16" fillId="3" borderId="63" xfId="0" applyFont="1" applyFill="1" applyBorder="1" applyAlignment="1">
      <alignment horizontal="left" vertical="top" wrapText="1"/>
    </xf>
    <xf numFmtId="0" fontId="38" fillId="3" borderId="4" xfId="0" applyFont="1" applyFill="1" applyBorder="1" applyAlignment="1">
      <alignment horizontal="left" vertical="top" wrapText="1"/>
    </xf>
    <xf numFmtId="0" fontId="16" fillId="3" borderId="3" xfId="0" applyFont="1" applyFill="1" applyBorder="1" applyAlignment="1">
      <alignment horizontal="left" vertical="top" wrapText="1"/>
    </xf>
    <xf numFmtId="0" fontId="10" fillId="3" borderId="11"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167" fontId="16" fillId="3" borderId="3" xfId="0" applyNumberFormat="1" applyFont="1" applyFill="1" applyBorder="1" applyAlignment="1">
      <alignment horizontal="center" vertical="top" wrapText="1"/>
    </xf>
    <xf numFmtId="0" fontId="16" fillId="3" borderId="8" xfId="0" applyFont="1" applyFill="1" applyBorder="1" applyAlignment="1">
      <alignment horizontal="left" vertical="top" wrapText="1"/>
    </xf>
    <xf numFmtId="0" fontId="16" fillId="3" borderId="5" xfId="0" applyFont="1" applyFill="1" applyBorder="1" applyAlignment="1">
      <alignment horizontal="left" vertical="top" wrapText="1"/>
    </xf>
    <xf numFmtId="0" fontId="16" fillId="3" borderId="6" xfId="0" applyFont="1" applyFill="1" applyBorder="1" applyAlignment="1">
      <alignment horizontal="left" vertical="top" wrapText="1"/>
    </xf>
    <xf numFmtId="0" fontId="9" fillId="3" borderId="11"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7" fillId="9" borderId="1" xfId="0" applyFont="1" applyFill="1" applyBorder="1" applyAlignment="1">
      <alignment horizontal="center" vertical="center"/>
    </xf>
    <xf numFmtId="0" fontId="7" fillId="9" borderId="2" xfId="0" applyFont="1" applyFill="1" applyBorder="1" applyAlignment="1">
      <alignment horizontal="center" vertical="center"/>
    </xf>
    <xf numFmtId="0" fontId="7" fillId="9" borderId="10" xfId="0" applyFont="1" applyFill="1" applyBorder="1" applyAlignment="1">
      <alignment horizontal="center" vertical="center"/>
    </xf>
    <xf numFmtId="167" fontId="16" fillId="3" borderId="11" xfId="0" applyNumberFormat="1" applyFont="1" applyFill="1" applyBorder="1" applyAlignment="1">
      <alignment horizontal="center" vertical="top"/>
    </xf>
    <xf numFmtId="167" fontId="16" fillId="3" borderId="3" xfId="0" applyNumberFormat="1" applyFont="1" applyFill="1" applyBorder="1" applyAlignment="1">
      <alignment horizontal="center" vertical="top"/>
    </xf>
    <xf numFmtId="0" fontId="16" fillId="3" borderId="13"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0" borderId="11"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4" xfId="0" applyFont="1" applyFill="1" applyBorder="1" applyAlignment="1">
      <alignment horizontal="left" vertical="top" wrapText="1"/>
    </xf>
    <xf numFmtId="167" fontId="16" fillId="3" borderId="5" xfId="0" applyNumberFormat="1" applyFont="1" applyFill="1" applyBorder="1" applyAlignment="1">
      <alignment horizontal="center" vertical="top" wrapText="1"/>
    </xf>
    <xf numFmtId="167" fontId="16" fillId="3" borderId="6" xfId="0" applyNumberFormat="1" applyFont="1" applyFill="1" applyBorder="1" applyAlignment="1">
      <alignment horizontal="center" vertical="top" wrapText="1"/>
    </xf>
    <xf numFmtId="0" fontId="16" fillId="3" borderId="3" xfId="0" applyFont="1" applyFill="1" applyBorder="1" applyAlignment="1">
      <alignment horizontal="justify" vertical="top" wrapText="1"/>
    </xf>
    <xf numFmtId="0" fontId="16" fillId="3" borderId="4" xfId="0" applyFont="1" applyFill="1" applyBorder="1" applyAlignment="1">
      <alignment horizontal="justify" vertical="top" wrapText="1"/>
    </xf>
    <xf numFmtId="167" fontId="16" fillId="3" borderId="8" xfId="0" applyNumberFormat="1" applyFont="1" applyFill="1" applyBorder="1" applyAlignment="1">
      <alignment horizontal="center" vertical="top" wrapText="1"/>
    </xf>
    <xf numFmtId="0" fontId="16" fillId="3" borderId="11" xfId="0" applyFont="1" applyFill="1" applyBorder="1" applyAlignment="1">
      <alignment horizontal="justify" vertical="top" wrapText="1"/>
    </xf>
    <xf numFmtId="0" fontId="10" fillId="3" borderId="62" xfId="0" applyFont="1" applyFill="1" applyBorder="1" applyAlignment="1">
      <alignment horizontal="center" vertical="center"/>
    </xf>
    <xf numFmtId="0" fontId="10" fillId="3" borderId="7" xfId="0" applyFont="1" applyFill="1" applyBorder="1" applyAlignment="1">
      <alignment horizontal="center" vertical="center"/>
    </xf>
    <xf numFmtId="0" fontId="16" fillId="3" borderId="3" xfId="0" applyFont="1" applyFill="1" applyBorder="1" applyAlignment="1">
      <alignment horizontal="center" vertical="top"/>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6" fillId="3" borderId="11" xfId="0" applyFont="1" applyFill="1" applyBorder="1" applyAlignment="1">
      <alignment horizontal="justify" vertical="top"/>
    </xf>
    <xf numFmtId="0" fontId="16" fillId="3" borderId="3" xfId="0" applyFont="1" applyFill="1" applyBorder="1" applyAlignment="1">
      <alignment horizontal="justify" vertical="top"/>
    </xf>
    <xf numFmtId="0" fontId="16" fillId="3" borderId="4" xfId="0" applyFont="1" applyFill="1" applyBorder="1" applyAlignment="1">
      <alignment horizontal="justify" vertical="top"/>
    </xf>
    <xf numFmtId="0" fontId="10" fillId="9" borderId="1"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10" xfId="0" applyFont="1" applyFill="1" applyBorder="1" applyAlignment="1">
      <alignment horizontal="center" vertical="center" wrapText="1"/>
    </xf>
    <xf numFmtId="0" fontId="16" fillId="3" borderId="9" xfId="0" applyFont="1" applyFill="1" applyBorder="1" applyAlignment="1">
      <alignment horizontal="center" vertical="top" wrapText="1"/>
    </xf>
    <xf numFmtId="0" fontId="16" fillId="3" borderId="9" xfId="0" applyFont="1" applyFill="1" applyBorder="1" applyAlignment="1">
      <alignment horizontal="justify" vertical="justify" wrapText="1"/>
    </xf>
    <xf numFmtId="0" fontId="10" fillId="9" borderId="9" xfId="0" applyFont="1" applyFill="1" applyBorder="1" applyAlignment="1">
      <alignment horizontal="center" vertical="center" wrapText="1"/>
    </xf>
    <xf numFmtId="0" fontId="37" fillId="9" borderId="9" xfId="2" applyFont="1" applyFill="1" applyBorder="1" applyAlignment="1">
      <alignment horizontal="center" vertical="center" wrapText="1"/>
    </xf>
    <xf numFmtId="0" fontId="37" fillId="9" borderId="1" xfId="2" applyFont="1" applyFill="1" applyBorder="1" applyAlignment="1">
      <alignment horizontal="center" vertical="center" wrapText="1"/>
    </xf>
    <xf numFmtId="0" fontId="10" fillId="9" borderId="2" xfId="2" applyFont="1" applyFill="1" applyBorder="1" applyAlignment="1">
      <alignment horizontal="center" vertical="center" wrapText="1"/>
    </xf>
    <xf numFmtId="0" fontId="10" fillId="9" borderId="10" xfId="2" applyFont="1" applyFill="1" applyBorder="1" applyAlignment="1">
      <alignment horizontal="center" vertical="center" wrapText="1"/>
    </xf>
    <xf numFmtId="0" fontId="141" fillId="9" borderId="1" xfId="2" applyFont="1" applyFill="1" applyBorder="1" applyAlignment="1">
      <alignment horizontal="center" vertical="center" wrapText="1"/>
    </xf>
    <xf numFmtId="0" fontId="141" fillId="9" borderId="2" xfId="2" applyFont="1" applyFill="1" applyBorder="1" applyAlignment="1">
      <alignment horizontal="center" vertical="center" wrapText="1"/>
    </xf>
    <xf numFmtId="0" fontId="141" fillId="9" borderId="10" xfId="2" applyFont="1" applyFill="1" applyBorder="1" applyAlignment="1">
      <alignment horizontal="center" vertical="center" wrapText="1"/>
    </xf>
    <xf numFmtId="0" fontId="7" fillId="9" borderId="2" xfId="2" applyFont="1" applyFill="1" applyBorder="1" applyAlignment="1">
      <alignment horizontal="center" vertical="center" wrapText="1"/>
    </xf>
    <xf numFmtId="0" fontId="7" fillId="9" borderId="10" xfId="2" applyFont="1" applyFill="1" applyBorder="1" applyAlignment="1">
      <alignment horizontal="center" vertical="center" wrapText="1"/>
    </xf>
    <xf numFmtId="0" fontId="7" fillId="0" borderId="47" xfId="2" applyFont="1" applyFill="1" applyBorder="1" applyAlignment="1">
      <alignment horizontal="center" vertical="center" wrapText="1"/>
    </xf>
    <xf numFmtId="0" fontId="7" fillId="0" borderId="32" xfId="2" applyFont="1" applyFill="1" applyBorder="1" applyAlignment="1">
      <alignment horizontal="center" vertical="center" wrapText="1"/>
    </xf>
    <xf numFmtId="0" fontId="10" fillId="2" borderId="19" xfId="2" applyFont="1" applyFill="1" applyBorder="1" applyAlignment="1">
      <alignment horizontal="center" vertical="center" wrapText="1"/>
    </xf>
    <xf numFmtId="0" fontId="10" fillId="2" borderId="11" xfId="2" applyFont="1" applyFill="1" applyBorder="1" applyAlignment="1">
      <alignment horizontal="center" vertical="center" wrapText="1"/>
    </xf>
    <xf numFmtId="0" fontId="10" fillId="4" borderId="11" xfId="2" applyFont="1" applyFill="1" applyBorder="1" applyAlignment="1">
      <alignment horizontal="center" vertical="center" wrapText="1"/>
    </xf>
    <xf numFmtId="0" fontId="10" fillId="4" borderId="20" xfId="2" applyFont="1" applyFill="1" applyBorder="1" applyAlignment="1">
      <alignment horizontal="center" vertical="center" wrapText="1"/>
    </xf>
    <xf numFmtId="0" fontId="129" fillId="0" borderId="0" xfId="0" applyFont="1" applyAlignment="1">
      <alignment horizontal="left"/>
    </xf>
    <xf numFmtId="0" fontId="19" fillId="0" borderId="11" xfId="0" applyFont="1" applyBorder="1" applyAlignment="1">
      <alignment horizontal="left" vertical="center" wrapText="1"/>
    </xf>
    <xf numFmtId="0" fontId="19" fillId="0" borderId="4" xfId="0" applyFont="1" applyBorder="1" applyAlignment="1">
      <alignment horizontal="left" vertical="center" wrapText="1"/>
    </xf>
    <xf numFmtId="0" fontId="12" fillId="0" borderId="1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167" fontId="19" fillId="0" borderId="11" xfId="0" applyNumberFormat="1" applyFont="1" applyBorder="1" applyAlignment="1">
      <alignment horizontal="center" vertical="center" wrapText="1"/>
    </xf>
    <xf numFmtId="167" fontId="19" fillId="0" borderId="4" xfId="0" applyNumberFormat="1" applyFont="1" applyBorder="1" applyAlignment="1">
      <alignment horizontal="center" vertical="center" wrapText="1"/>
    </xf>
    <xf numFmtId="0" fontId="19" fillId="3" borderId="11"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21" fillId="0" borderId="0" xfId="0" applyFont="1" applyAlignment="1">
      <alignment horizontal="center" wrapText="1"/>
    </xf>
    <xf numFmtId="0" fontId="14" fillId="0" borderId="0" xfId="0" applyFont="1" applyAlignment="1">
      <alignment horizontal="center" wrapText="1"/>
    </xf>
    <xf numFmtId="0" fontId="56" fillId="0" borderId="0" xfId="0" applyFont="1" applyAlignment="1">
      <alignment horizontal="left"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0" xfId="0" applyFont="1" applyBorder="1" applyAlignment="1">
      <alignment horizontal="left" vertical="center" wrapText="1"/>
    </xf>
    <xf numFmtId="0" fontId="16" fillId="3" borderId="1"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0" borderId="1" xfId="0" applyFont="1" applyBorder="1" applyAlignment="1">
      <alignment horizontal="justify" vertical="center" wrapText="1"/>
    </xf>
    <xf numFmtId="0" fontId="16" fillId="0" borderId="10" xfId="0" applyFont="1" applyBorder="1" applyAlignment="1">
      <alignment horizontal="justify" vertical="center" wrapText="1"/>
    </xf>
    <xf numFmtId="0" fontId="16" fillId="0" borderId="28" xfId="0" applyFont="1" applyBorder="1" applyAlignment="1">
      <alignment horizontal="center" vertical="top" wrapText="1"/>
    </xf>
    <xf numFmtId="0" fontId="16" fillId="0" borderId="18" xfId="0" applyFont="1" applyBorder="1" applyAlignment="1">
      <alignment horizontal="center" vertical="top" wrapText="1"/>
    </xf>
    <xf numFmtId="0" fontId="16" fillId="0" borderId="31" xfId="0" applyFont="1" applyBorder="1" applyAlignment="1">
      <alignment horizontal="center" vertical="top" wrapText="1"/>
    </xf>
    <xf numFmtId="0" fontId="16" fillId="0" borderId="11"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20" xfId="0" applyFont="1" applyBorder="1" applyAlignment="1">
      <alignment horizontal="center" vertical="top" wrapText="1"/>
    </xf>
    <xf numFmtId="0" fontId="16" fillId="0" borderId="41" xfId="0" applyFont="1" applyBorder="1" applyAlignment="1">
      <alignment horizontal="center" vertical="center"/>
    </xf>
    <xf numFmtId="0" fontId="16" fillId="0" borderId="2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167" fontId="16" fillId="0" borderId="11" xfId="0" applyNumberFormat="1" applyFont="1" applyBorder="1" applyAlignment="1">
      <alignment horizontal="center" vertical="top" wrapText="1"/>
    </xf>
    <xf numFmtId="167" fontId="16" fillId="0" borderId="4" xfId="0" applyNumberFormat="1" applyFont="1" applyBorder="1" applyAlignment="1">
      <alignment horizontal="center" vertical="top" wrapText="1"/>
    </xf>
    <xf numFmtId="0" fontId="16" fillId="0" borderId="20" xfId="0" applyFont="1" applyBorder="1" applyAlignment="1">
      <alignment horizontal="center" vertical="center" wrapText="1"/>
    </xf>
    <xf numFmtId="0" fontId="16" fillId="0" borderId="31" xfId="0" applyFont="1" applyBorder="1" applyAlignment="1">
      <alignment horizontal="center" vertical="center" wrapText="1"/>
    </xf>
    <xf numFmtId="167" fontId="16" fillId="0" borderId="3" xfId="0" applyNumberFormat="1" applyFont="1" applyBorder="1" applyAlignment="1">
      <alignment horizontal="center" vertical="top" wrapText="1"/>
    </xf>
    <xf numFmtId="0" fontId="16" fillId="0" borderId="19" xfId="0" applyFont="1" applyBorder="1" applyAlignment="1">
      <alignment horizontal="center" vertical="top"/>
    </xf>
    <xf numFmtId="0" fontId="16" fillId="0" borderId="17" xfId="0" applyFont="1" applyBorder="1" applyAlignment="1">
      <alignment horizontal="center" vertical="top"/>
    </xf>
    <xf numFmtId="0" fontId="16" fillId="0" borderId="41" xfId="0" applyFont="1" applyBorder="1" applyAlignment="1">
      <alignment horizontal="center" vertical="top"/>
    </xf>
    <xf numFmtId="167" fontId="16" fillId="0" borderId="9" xfId="0" applyNumberFormat="1" applyFont="1" applyBorder="1" applyAlignment="1">
      <alignment horizontal="center" vertical="top" wrapText="1"/>
    </xf>
    <xf numFmtId="0" fontId="16" fillId="0" borderId="9" xfId="0" applyFont="1" applyBorder="1" applyAlignment="1">
      <alignment horizontal="center" vertical="center"/>
    </xf>
    <xf numFmtId="0" fontId="12" fillId="0" borderId="25" xfId="0" applyFont="1" applyBorder="1" applyAlignment="1">
      <alignment horizontal="justify"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2" fillId="0" borderId="3" xfId="0" applyFont="1" applyBorder="1" applyAlignment="1">
      <alignment horizontal="left" vertical="center" wrapText="1"/>
    </xf>
    <xf numFmtId="0" fontId="0" fillId="0" borderId="3" xfId="0" applyBorder="1" applyAlignment="1">
      <alignment horizontal="left" vertical="center" wrapText="1" shrinkToFit="1"/>
    </xf>
    <xf numFmtId="0" fontId="0" fillId="0" borderId="4" xfId="0" applyBorder="1" applyAlignment="1">
      <alignment horizontal="left" vertical="center" wrapText="1" shrinkToFit="1"/>
    </xf>
    <xf numFmtId="0" fontId="10" fillId="0" borderId="47" xfId="0" applyFont="1" applyBorder="1" applyAlignment="1">
      <alignment horizontal="center" vertical="center" wrapText="1"/>
    </xf>
    <xf numFmtId="0" fontId="10" fillId="0" borderId="0" xfId="0" applyFont="1" applyAlignment="1">
      <alignment horizontal="center"/>
    </xf>
    <xf numFmtId="0" fontId="0" fillId="0" borderId="25" xfId="0" applyBorder="1" applyAlignment="1">
      <alignment horizontal="center" vertical="center" wrapText="1"/>
    </xf>
    <xf numFmtId="167" fontId="12" fillId="0" borderId="25" xfId="0" applyNumberFormat="1" applyFont="1" applyBorder="1" applyAlignment="1">
      <alignment horizontal="center" vertical="center" wrapText="1"/>
    </xf>
    <xf numFmtId="0" fontId="12" fillId="0" borderId="2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11" xfId="0" applyFont="1" applyFill="1" applyBorder="1" applyAlignment="1">
      <alignment horizontal="center" vertical="center" wrapText="1"/>
    </xf>
    <xf numFmtId="0" fontId="12" fillId="0" borderId="20" xfId="0" applyFont="1" applyBorder="1" applyAlignment="1">
      <alignment vertical="center" wrapText="1"/>
    </xf>
    <xf numFmtId="0" fontId="0" fillId="0" borderId="18" xfId="0" applyBorder="1" applyAlignment="1">
      <alignment vertical="center" wrapText="1"/>
    </xf>
    <xf numFmtId="0" fontId="0" fillId="0" borderId="55" xfId="0" applyBorder="1" applyAlignment="1">
      <alignment vertical="center" wrapText="1"/>
    </xf>
    <xf numFmtId="0" fontId="0" fillId="0" borderId="18" xfId="0" applyBorder="1" applyAlignment="1">
      <alignment horizontal="center" vertical="center" wrapText="1"/>
    </xf>
    <xf numFmtId="0" fontId="0" fillId="0" borderId="31" xfId="0" applyBorder="1" applyAlignment="1">
      <alignment horizontal="center" vertical="center" wrapText="1"/>
    </xf>
    <xf numFmtId="0" fontId="12" fillId="0" borderId="20"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9" xfId="0" applyFont="1"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12" fillId="0" borderId="22" xfId="0" applyFont="1" applyFill="1" applyBorder="1" applyAlignment="1">
      <alignment horizontal="center" vertical="center" wrapText="1"/>
    </xf>
    <xf numFmtId="0" fontId="0" fillId="0" borderId="22" xfId="0" applyBorder="1" applyAlignment="1">
      <alignment horizontal="center" vertical="center" wrapText="1"/>
    </xf>
    <xf numFmtId="0" fontId="10" fillId="2" borderId="9" xfId="2" applyFont="1" applyFill="1" applyBorder="1" applyAlignment="1">
      <alignment horizontal="center" vertical="center" wrapText="1"/>
    </xf>
    <xf numFmtId="0" fontId="10" fillId="4" borderId="9" xfId="2" applyFont="1" applyFill="1" applyBorder="1" applyAlignment="1">
      <alignment horizontal="center" vertical="center" wrapText="1"/>
    </xf>
    <xf numFmtId="0" fontId="55" fillId="3" borderId="59" xfId="2" applyFont="1" applyFill="1" applyBorder="1" applyAlignment="1">
      <alignment horizontal="center"/>
    </xf>
    <xf numFmtId="0" fontId="55" fillId="3" borderId="40" xfId="2" applyFont="1" applyFill="1" applyBorder="1" applyAlignment="1">
      <alignment horizontal="center"/>
    </xf>
    <xf numFmtId="0" fontId="55" fillId="3" borderId="58" xfId="2" applyFont="1" applyFill="1" applyBorder="1" applyAlignment="1">
      <alignment horizontal="center"/>
    </xf>
    <xf numFmtId="0" fontId="12" fillId="0" borderId="62" xfId="2" applyFont="1" applyBorder="1" applyAlignment="1">
      <alignment vertical="center" wrapText="1"/>
    </xf>
    <xf numFmtId="0" fontId="12" fillId="0" borderId="7" xfId="0" applyFont="1" applyBorder="1" applyAlignment="1">
      <alignment vertical="center" wrapText="1"/>
    </xf>
    <xf numFmtId="0" fontId="12" fillId="0" borderId="63" xfId="0" applyFont="1" applyBorder="1" applyAlignment="1">
      <alignment vertical="center" wrapText="1"/>
    </xf>
    <xf numFmtId="0" fontId="12" fillId="0" borderId="8"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11" xfId="19" applyFont="1" applyBorder="1" applyAlignment="1">
      <alignment horizontal="center" vertical="center"/>
    </xf>
    <xf numFmtId="0" fontId="12" fillId="0" borderId="3" xfId="19" applyFont="1" applyBorder="1" applyAlignment="1">
      <alignment horizontal="center" vertical="center"/>
    </xf>
    <xf numFmtId="0" fontId="12" fillId="3" borderId="8" xfId="19" applyFont="1" applyFill="1" applyBorder="1" applyAlignment="1">
      <alignment horizontal="center" vertical="center" wrapText="1"/>
    </xf>
    <xf numFmtId="0" fontId="12" fillId="3" borderId="5" xfId="19" applyFont="1" applyFill="1" applyBorder="1" applyAlignment="1">
      <alignment horizontal="center" vertical="center" wrapText="1"/>
    </xf>
    <xf numFmtId="0" fontId="33" fillId="3" borderId="25" xfId="0" applyFont="1" applyFill="1" applyBorder="1" applyAlignment="1">
      <alignment horizontal="left" vertical="top" wrapText="1"/>
    </xf>
    <xf numFmtId="0" fontId="33" fillId="3" borderId="3" xfId="0" applyFont="1" applyFill="1" applyBorder="1" applyAlignment="1">
      <alignment horizontal="left" vertical="top" wrapText="1"/>
    </xf>
    <xf numFmtId="0" fontId="33" fillId="3" borderId="4" xfId="0" applyFont="1" applyFill="1" applyBorder="1" applyAlignment="1">
      <alignment horizontal="left" vertical="top" wrapText="1"/>
    </xf>
    <xf numFmtId="0" fontId="12" fillId="0" borderId="20" xfId="0" applyFont="1" applyBorder="1" applyAlignment="1">
      <alignment horizontal="left" vertical="top" wrapText="1"/>
    </xf>
    <xf numFmtId="0" fontId="12" fillId="0" borderId="18" xfId="0" applyFont="1" applyBorder="1" applyAlignment="1">
      <alignment horizontal="left" vertical="top" wrapText="1"/>
    </xf>
    <xf numFmtId="0" fontId="12" fillId="3" borderId="11"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33" fillId="3" borderId="11" xfId="0" applyFont="1" applyFill="1" applyBorder="1" applyAlignment="1">
      <alignment horizontal="left" vertical="top" wrapText="1"/>
    </xf>
    <xf numFmtId="167" fontId="12" fillId="3" borderId="3" xfId="0" applyNumberFormat="1" applyFont="1" applyFill="1" applyBorder="1" applyAlignment="1">
      <alignment horizontal="center" vertical="center" wrapText="1"/>
    </xf>
    <xf numFmtId="167" fontId="12" fillId="3" borderId="4" xfId="0" applyNumberFormat="1" applyFont="1" applyFill="1" applyBorder="1" applyAlignment="1">
      <alignment horizontal="center" vertical="center" wrapText="1"/>
    </xf>
    <xf numFmtId="167" fontId="33" fillId="3" borderId="11" xfId="0" applyNumberFormat="1" applyFont="1" applyFill="1" applyBorder="1" applyAlignment="1">
      <alignment horizontal="center" vertical="center" wrapText="1"/>
    </xf>
    <xf numFmtId="167" fontId="33" fillId="3" borderId="3" xfId="0" applyNumberFormat="1" applyFont="1" applyFill="1" applyBorder="1" applyAlignment="1">
      <alignment horizontal="center" vertical="center" wrapText="1"/>
    </xf>
    <xf numFmtId="167" fontId="33" fillId="3" borderId="4" xfId="0" applyNumberFormat="1" applyFont="1" applyFill="1" applyBorder="1" applyAlignment="1">
      <alignment horizontal="center" vertical="center" wrapText="1"/>
    </xf>
    <xf numFmtId="0" fontId="12" fillId="3" borderId="3" xfId="0" applyFont="1" applyFill="1" applyBorder="1" applyAlignment="1">
      <alignment horizontal="justify" vertical="center" wrapText="1"/>
    </xf>
    <xf numFmtId="0" fontId="12" fillId="3" borderId="18" xfId="0" applyFont="1" applyFill="1" applyBorder="1" applyAlignment="1">
      <alignment horizontal="left" vertical="top" wrapText="1"/>
    </xf>
    <xf numFmtId="0" fontId="12" fillId="3" borderId="20" xfId="0" applyFont="1" applyFill="1" applyBorder="1" applyAlignment="1">
      <alignment horizontal="justify" vertical="center" wrapText="1"/>
    </xf>
    <xf numFmtId="0" fontId="57" fillId="0" borderId="11"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0" fillId="3" borderId="18" xfId="0" applyFill="1" applyBorder="1" applyAlignment="1">
      <alignment horizontal="justify" vertical="center"/>
    </xf>
    <xf numFmtId="0" fontId="0" fillId="3" borderId="31" xfId="0" applyFill="1" applyBorder="1" applyAlignment="1">
      <alignment horizontal="justify" vertical="center"/>
    </xf>
    <xf numFmtId="167" fontId="33" fillId="0" borderId="11" xfId="0" applyNumberFormat="1" applyFont="1" applyBorder="1" applyAlignment="1">
      <alignment horizontal="center" vertical="center" wrapText="1"/>
    </xf>
    <xf numFmtId="167" fontId="33" fillId="0" borderId="3" xfId="0" applyNumberFormat="1" applyFont="1" applyBorder="1" applyAlignment="1">
      <alignment horizontal="center" vertical="center" wrapText="1"/>
    </xf>
    <xf numFmtId="167" fontId="33" fillId="0" borderId="4" xfId="0" applyNumberFormat="1" applyFont="1" applyBorder="1" applyAlignment="1">
      <alignment horizontal="center" vertical="center" wrapText="1"/>
    </xf>
    <xf numFmtId="0" fontId="12" fillId="0" borderId="31" xfId="0" applyFont="1" applyBorder="1" applyAlignment="1">
      <alignment horizontal="left" vertical="top" wrapText="1"/>
    </xf>
    <xf numFmtId="0" fontId="12" fillId="3" borderId="20" xfId="0" applyFont="1" applyFill="1" applyBorder="1" applyAlignment="1">
      <alignment horizontal="left" vertical="top" wrapText="1"/>
    </xf>
    <xf numFmtId="0" fontId="12" fillId="0" borderId="46" xfId="0" applyFont="1" applyBorder="1" applyAlignment="1">
      <alignment horizontal="center" vertical="center"/>
    </xf>
    <xf numFmtId="167" fontId="12" fillId="0" borderId="22" xfId="0" applyNumberFormat="1" applyFont="1" applyBorder="1" applyAlignment="1">
      <alignment horizontal="center" vertical="center" wrapText="1"/>
    </xf>
    <xf numFmtId="0" fontId="33" fillId="3" borderId="22" xfId="0" applyFont="1" applyFill="1" applyBorder="1" applyAlignment="1">
      <alignment horizontal="left" vertical="top" wrapText="1"/>
    </xf>
    <xf numFmtId="0" fontId="12" fillId="0" borderId="9" xfId="2" applyFont="1" applyFill="1" applyBorder="1" applyAlignment="1">
      <alignment horizontal="justify" vertical="top" wrapText="1"/>
    </xf>
    <xf numFmtId="0" fontId="0" fillId="0" borderId="9" xfId="0" applyBorder="1" applyAlignment="1">
      <alignment horizontal="justify" vertical="top" wrapText="1"/>
    </xf>
    <xf numFmtId="0" fontId="12" fillId="0" borderId="1" xfId="2" applyFill="1" applyBorder="1" applyAlignment="1">
      <alignment horizontal="justify" vertical="top" wrapText="1"/>
    </xf>
    <xf numFmtId="0" fontId="0" fillId="0" borderId="10" xfId="0" applyBorder="1" applyAlignment="1">
      <alignment horizontal="justify" vertical="top" wrapText="1"/>
    </xf>
    <xf numFmtId="0" fontId="12" fillId="0" borderId="9" xfId="0" applyFont="1" applyBorder="1" applyAlignment="1">
      <alignment horizontal="center" vertical="center"/>
    </xf>
    <xf numFmtId="0" fontId="12" fillId="0" borderId="1" xfId="0" applyFont="1" applyBorder="1" applyAlignment="1">
      <alignment horizontal="justify" vertical="top" wrapText="1"/>
    </xf>
    <xf numFmtId="0" fontId="12" fillId="0" borderId="10" xfId="0" applyFont="1" applyBorder="1" applyAlignment="1">
      <alignment horizontal="justify" vertical="top" wrapText="1"/>
    </xf>
    <xf numFmtId="9" fontId="16" fillId="0" borderId="1" xfId="0" applyNumberFormat="1" applyFont="1" applyBorder="1" applyAlignment="1">
      <alignment horizontal="center" vertical="center"/>
    </xf>
    <xf numFmtId="9" fontId="16" fillId="0" borderId="2" xfId="0" applyNumberFormat="1" applyFont="1" applyBorder="1" applyAlignment="1">
      <alignment horizontal="center" vertical="center"/>
    </xf>
    <xf numFmtId="9" fontId="16" fillId="0" borderId="10" xfId="0" applyNumberFormat="1" applyFont="1" applyBorder="1" applyAlignment="1">
      <alignment horizontal="center" vertical="center"/>
    </xf>
    <xf numFmtId="0" fontId="12" fillId="0" borderId="14" xfId="0" applyFont="1" applyBorder="1" applyAlignment="1">
      <alignment horizontal="center" vertical="center"/>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43" xfId="0" applyBorder="1" applyAlignment="1">
      <alignment horizontal="center" vertical="center" wrapText="1"/>
    </xf>
    <xf numFmtId="167" fontId="12" fillId="0" borderId="15" xfId="0" applyNumberFormat="1" applyFont="1" applyBorder="1" applyAlignment="1">
      <alignment horizontal="center" vertical="center" wrapText="1"/>
    </xf>
    <xf numFmtId="167" fontId="12" fillId="0" borderId="43" xfId="0" applyNumberFormat="1" applyFont="1" applyBorder="1" applyAlignment="1">
      <alignment horizontal="center" vertical="center" wrapText="1"/>
    </xf>
    <xf numFmtId="0" fontId="12" fillId="34" borderId="15" xfId="0" applyFont="1" applyFill="1" applyBorder="1" applyAlignment="1">
      <alignment horizontal="center" vertical="center" wrapText="1"/>
    </xf>
    <xf numFmtId="0" fontId="12" fillId="34" borderId="9" xfId="0" applyFont="1" applyFill="1" applyBorder="1" applyAlignment="1">
      <alignment horizontal="center" vertical="center" wrapText="1"/>
    </xf>
    <xf numFmtId="0" fontId="12" fillId="34" borderId="43"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55" xfId="0" applyBorder="1" applyAlignment="1">
      <alignment horizontal="center" vertical="center" wrapText="1"/>
    </xf>
    <xf numFmtId="0" fontId="0" fillId="0" borderId="14" xfId="0" applyBorder="1" applyAlignment="1">
      <alignment horizontal="center" vertical="center"/>
    </xf>
    <xf numFmtId="0" fontId="0" fillId="0" borderId="54" xfId="0" applyBorder="1" applyAlignment="1">
      <alignment horizontal="center" vertical="center"/>
    </xf>
    <xf numFmtId="0" fontId="0" fillId="0" borderId="46" xfId="0" applyBorder="1" applyAlignment="1">
      <alignment horizontal="center" vertical="center"/>
    </xf>
    <xf numFmtId="0" fontId="0" fillId="0" borderId="3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2" xfId="0" applyFill="1" applyBorder="1" applyAlignment="1">
      <alignment horizontal="center" vertical="center" wrapText="1"/>
    </xf>
    <xf numFmtId="0" fontId="12" fillId="0" borderId="55" xfId="0" applyFont="1" applyBorder="1" applyAlignment="1">
      <alignment horizontal="center" vertical="center" wrapText="1"/>
    </xf>
    <xf numFmtId="0" fontId="12" fillId="0" borderId="15"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1"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2" fillId="0" borderId="4" xfId="0" applyFont="1" applyFill="1" applyBorder="1" applyAlignment="1">
      <alignment horizontal="justify" vertical="center" wrapText="1"/>
    </xf>
    <xf numFmtId="0" fontId="12" fillId="0" borderId="20" xfId="0" applyFont="1" applyFill="1" applyBorder="1" applyAlignment="1">
      <alignment horizontal="justify" vertical="center" wrapText="1"/>
    </xf>
    <xf numFmtId="0" fontId="12" fillId="0" borderId="18" xfId="0" applyFont="1" applyFill="1" applyBorder="1" applyAlignment="1">
      <alignment horizontal="justify" vertical="center" wrapText="1"/>
    </xf>
    <xf numFmtId="0" fontId="12" fillId="0" borderId="20" xfId="0" applyFont="1" applyBorder="1" applyAlignment="1">
      <alignment horizontal="left" vertical="center" wrapText="1"/>
    </xf>
    <xf numFmtId="0" fontId="12" fillId="0" borderId="18"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20"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28" xfId="0" applyFont="1" applyBorder="1" applyAlignment="1">
      <alignment horizontal="left" vertical="center" wrapText="1"/>
    </xf>
    <xf numFmtId="0" fontId="12" fillId="0" borderId="31" xfId="0" applyFont="1" applyBorder="1" applyAlignment="1">
      <alignment horizontal="left" vertical="center" wrapText="1"/>
    </xf>
    <xf numFmtId="44" fontId="12" fillId="0" borderId="20" xfId="8" applyFont="1" applyBorder="1" applyAlignment="1">
      <alignment horizontal="center" vertical="center"/>
    </xf>
    <xf numFmtId="44" fontId="12" fillId="0" borderId="31" xfId="8" applyFont="1" applyBorder="1" applyAlignment="1">
      <alignment horizontal="center" vertical="center"/>
    </xf>
    <xf numFmtId="0" fontId="9" fillId="0" borderId="28" xfId="0" applyFont="1" applyFill="1" applyBorder="1" applyAlignment="1">
      <alignment horizontal="justify" vertical="top" wrapText="1"/>
    </xf>
    <xf numFmtId="0" fontId="9" fillId="0" borderId="55" xfId="0" applyFont="1" applyFill="1" applyBorder="1" applyAlignment="1">
      <alignment horizontal="justify" vertical="top" wrapText="1"/>
    </xf>
    <xf numFmtId="0" fontId="7" fillId="0" borderId="21" xfId="0" applyFont="1" applyFill="1" applyBorder="1" applyAlignment="1">
      <alignment horizontal="center" vertical="top" wrapText="1"/>
    </xf>
    <xf numFmtId="0" fontId="10" fillId="0" borderId="25" xfId="0" applyFont="1" applyFill="1" applyBorder="1" applyAlignment="1">
      <alignment horizontal="justify" vertical="top" wrapText="1"/>
    </xf>
    <xf numFmtId="0" fontId="10" fillId="0" borderId="3" xfId="0" applyFont="1" applyFill="1" applyBorder="1" applyAlignment="1">
      <alignment horizontal="justify" vertical="top" wrapText="1"/>
    </xf>
    <xf numFmtId="0" fontId="10" fillId="0" borderId="22" xfId="0" applyFont="1" applyFill="1" applyBorder="1" applyAlignment="1">
      <alignment horizontal="justify" vertical="top" wrapText="1"/>
    </xf>
    <xf numFmtId="0" fontId="10" fillId="0" borderId="25" xfId="0"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22" xfId="0" applyFont="1" applyFill="1" applyBorder="1" applyAlignment="1">
      <alignment horizontal="center" vertical="top" wrapText="1"/>
    </xf>
    <xf numFmtId="0" fontId="16" fillId="0" borderId="25" xfId="0" applyFont="1" applyFill="1" applyBorder="1" applyAlignment="1">
      <alignment horizontal="justify" vertical="top" wrapText="1"/>
    </xf>
    <xf numFmtId="0" fontId="16" fillId="0" borderId="3" xfId="0" applyFont="1" applyFill="1" applyBorder="1" applyAlignment="1">
      <alignment horizontal="justify" vertical="top" wrapText="1"/>
    </xf>
    <xf numFmtId="0" fontId="16" fillId="0" borderId="22" xfId="0" applyFont="1" applyFill="1" applyBorder="1" applyAlignment="1">
      <alignment horizontal="justify" vertical="top" wrapText="1"/>
    </xf>
    <xf numFmtId="0" fontId="9" fillId="0" borderId="18" xfId="0" applyFont="1" applyFill="1" applyBorder="1" applyAlignment="1">
      <alignment horizontal="justify" vertical="top" wrapText="1"/>
    </xf>
    <xf numFmtId="0" fontId="7" fillId="0" borderId="24" xfId="0" applyFont="1" applyFill="1" applyBorder="1" applyAlignment="1">
      <alignment horizontal="center" vertical="top"/>
    </xf>
    <xf numFmtId="0" fontId="16" fillId="0" borderId="11" xfId="0" applyFont="1" applyFill="1" applyBorder="1" applyAlignment="1">
      <alignment horizontal="justify" vertical="top" wrapText="1"/>
    </xf>
    <xf numFmtId="0" fontId="7" fillId="0" borderId="24" xfId="0" applyNumberFormat="1" applyFont="1" applyFill="1" applyBorder="1" applyAlignment="1">
      <alignment horizontal="center" vertical="top"/>
    </xf>
    <xf numFmtId="0" fontId="7" fillId="0" borderId="17" xfId="0" applyNumberFormat="1" applyFont="1" applyFill="1" applyBorder="1" applyAlignment="1">
      <alignment horizontal="center" vertical="top"/>
    </xf>
    <xf numFmtId="0" fontId="7" fillId="0" borderId="21" xfId="0" applyNumberFormat="1" applyFont="1" applyFill="1" applyBorder="1" applyAlignment="1">
      <alignment horizontal="center" vertical="top"/>
    </xf>
    <xf numFmtId="0" fontId="10" fillId="0" borderId="15" xfId="0" applyFont="1" applyFill="1" applyBorder="1" applyAlignment="1">
      <alignment horizontal="center" vertical="top" wrapText="1"/>
    </xf>
    <xf numFmtId="0" fontId="10" fillId="0" borderId="9" xfId="0" applyFont="1" applyFill="1" applyBorder="1" applyAlignment="1">
      <alignment horizontal="center" vertical="top" wrapText="1"/>
    </xf>
    <xf numFmtId="0" fontId="16" fillId="0" borderId="15" xfId="0" applyFont="1" applyFill="1" applyBorder="1" applyAlignment="1">
      <alignment horizontal="justify" vertical="top" wrapText="1"/>
    </xf>
    <xf numFmtId="0" fontId="16" fillId="0" borderId="9" xfId="0" applyFont="1" applyFill="1" applyBorder="1" applyAlignment="1">
      <alignment horizontal="justify" vertical="top" wrapText="1"/>
    </xf>
    <xf numFmtId="0" fontId="16" fillId="0" borderId="15" xfId="2" applyFont="1" applyFill="1" applyBorder="1" applyAlignment="1">
      <alignment horizontal="justify" vertical="top" wrapText="1"/>
    </xf>
    <xf numFmtId="0" fontId="16" fillId="0" borderId="9" xfId="2" applyFont="1" applyFill="1" applyBorder="1" applyAlignment="1">
      <alignment horizontal="justify" vertical="top" wrapText="1"/>
    </xf>
    <xf numFmtId="0" fontId="10" fillId="0" borderId="11" xfId="0" applyFont="1" applyFill="1" applyBorder="1" applyAlignment="1">
      <alignment horizontal="center" vertical="top" wrapText="1"/>
    </xf>
    <xf numFmtId="0" fontId="10" fillId="4" borderId="33" xfId="0" applyFont="1" applyFill="1" applyBorder="1" applyAlignment="1">
      <alignment horizontal="center" vertical="center" wrapText="1"/>
    </xf>
    <xf numFmtId="0" fontId="10" fillId="4" borderId="77"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0" borderId="25"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22" xfId="0" applyFont="1" applyFill="1" applyBorder="1" applyAlignment="1">
      <alignment horizontal="left" vertical="top" wrapText="1"/>
    </xf>
    <xf numFmtId="0" fontId="16" fillId="0" borderId="4" xfId="0" applyFont="1" applyFill="1" applyBorder="1" applyAlignment="1">
      <alignment horizontal="justify" vertical="top" wrapText="1"/>
    </xf>
    <xf numFmtId="0" fontId="16" fillId="0" borderId="25" xfId="2" applyFont="1" applyFill="1" applyBorder="1" applyAlignment="1">
      <alignment horizontal="justify" vertical="top" wrapText="1"/>
    </xf>
    <xf numFmtId="0" fontId="16" fillId="0" borderId="3" xfId="2" applyFont="1" applyFill="1" applyBorder="1" applyAlignment="1">
      <alignment horizontal="justify" vertical="top" wrapText="1"/>
    </xf>
    <xf numFmtId="0" fontId="16" fillId="0" borderId="4" xfId="2" applyFont="1" applyFill="1" applyBorder="1" applyAlignment="1">
      <alignment horizontal="justify" vertical="top" wrapText="1"/>
    </xf>
    <xf numFmtId="0" fontId="139" fillId="0" borderId="0" xfId="0" applyFont="1" applyFill="1" applyAlignment="1">
      <alignment horizontal="left"/>
    </xf>
    <xf numFmtId="0" fontId="14" fillId="0" borderId="0" xfId="0" applyFont="1" applyFill="1" applyAlignment="1">
      <alignment horizontal="center"/>
    </xf>
    <xf numFmtId="0" fontId="21" fillId="0" borderId="0" xfId="0" applyFont="1" applyFill="1" applyAlignment="1" applyProtection="1">
      <alignment horizontal="center"/>
      <protection locked="0"/>
    </xf>
    <xf numFmtId="0" fontId="63" fillId="0" borderId="0" xfId="0" applyFont="1" applyFill="1" applyAlignment="1">
      <alignment horizontal="center"/>
    </xf>
    <xf numFmtId="0" fontId="16" fillId="0" borderId="33" xfId="0" applyFont="1" applyFill="1" applyBorder="1" applyAlignment="1">
      <alignment horizontal="justify" vertical="top" wrapText="1"/>
    </xf>
    <xf numFmtId="0" fontId="16" fillId="0" borderId="34" xfId="0" applyFont="1" applyFill="1" applyBorder="1" applyAlignment="1">
      <alignment horizontal="justify" vertical="top" wrapText="1"/>
    </xf>
    <xf numFmtId="0" fontId="14" fillId="32" borderId="79" xfId="0" applyFont="1" applyFill="1" applyBorder="1" applyAlignment="1">
      <alignment horizontal="right" vertical="center" wrapText="1"/>
    </xf>
    <xf numFmtId="0" fontId="14" fillId="32" borderId="77" xfId="0" applyFont="1" applyFill="1" applyBorder="1" applyAlignment="1">
      <alignment horizontal="right" vertical="center" wrapText="1"/>
    </xf>
    <xf numFmtId="0" fontId="14" fillId="32" borderId="34" xfId="0" applyFont="1" applyFill="1" applyBorder="1" applyAlignment="1">
      <alignment horizontal="right" vertical="center" wrapText="1"/>
    </xf>
    <xf numFmtId="0" fontId="68" fillId="4" borderId="28" xfId="0" applyFont="1" applyFill="1" applyBorder="1" applyAlignment="1">
      <alignment horizontal="center" vertical="center" wrapText="1"/>
    </xf>
    <xf numFmtId="0" fontId="68" fillId="4" borderId="55" xfId="0" applyFont="1" applyFill="1" applyBorder="1" applyAlignment="1">
      <alignment horizontal="center" vertical="center" wrapText="1"/>
    </xf>
    <xf numFmtId="0" fontId="16" fillId="3" borderId="59" xfId="0" applyFont="1" applyFill="1" applyBorder="1" applyAlignment="1">
      <alignment horizontal="justify" vertical="top" wrapText="1"/>
    </xf>
    <xf numFmtId="0" fontId="16" fillId="3" borderId="58" xfId="0" applyFont="1" applyFill="1" applyBorder="1" applyAlignment="1">
      <alignment horizontal="justify" vertical="top" wrapText="1"/>
    </xf>
    <xf numFmtId="0" fontId="16" fillId="0" borderId="7" xfId="0" applyFont="1" applyFill="1" applyBorder="1" applyAlignment="1">
      <alignment horizontal="justify" vertical="top" wrapText="1"/>
    </xf>
    <xf numFmtId="0" fontId="16" fillId="0" borderId="5" xfId="0" applyFont="1" applyFill="1" applyBorder="1" applyAlignment="1">
      <alignment horizontal="justify" vertical="top" wrapText="1"/>
    </xf>
    <xf numFmtId="0" fontId="16" fillId="0" borderId="59" xfId="0" applyFont="1" applyFill="1" applyBorder="1" applyAlignment="1">
      <alignment horizontal="justify" vertical="top" wrapText="1"/>
    </xf>
    <xf numFmtId="0" fontId="16" fillId="0" borderId="58" xfId="0" applyFont="1" applyFill="1" applyBorder="1" applyAlignment="1">
      <alignment horizontal="justify" vertical="top" wrapText="1"/>
    </xf>
    <xf numFmtId="0" fontId="16" fillId="0" borderId="76" xfId="0" applyFont="1" applyFill="1" applyBorder="1" applyAlignment="1">
      <alignment horizontal="justify" vertical="top" wrapText="1"/>
    </xf>
    <xf numFmtId="0" fontId="16" fillId="0" borderId="57" xfId="0" applyFont="1" applyFill="1" applyBorder="1" applyAlignment="1">
      <alignment horizontal="justify" vertical="top" wrapText="1"/>
    </xf>
    <xf numFmtId="0" fontId="16" fillId="0" borderId="23" xfId="0" applyFont="1" applyFill="1" applyBorder="1" applyAlignment="1">
      <alignment horizontal="justify" vertical="top" wrapText="1"/>
    </xf>
    <xf numFmtId="0" fontId="16" fillId="0" borderId="39" xfId="0" applyFont="1" applyFill="1" applyBorder="1" applyAlignment="1">
      <alignment horizontal="justify" vertical="top" wrapText="1"/>
    </xf>
    <xf numFmtId="0" fontId="21" fillId="0" borderId="0" xfId="0" applyFont="1" applyFill="1" applyAlignment="1" applyProtection="1">
      <alignment horizontal="right"/>
      <protection locked="0"/>
    </xf>
    <xf numFmtId="0" fontId="70" fillId="0" borderId="0" xfId="0" applyFont="1" applyAlignment="1">
      <alignment horizontal="center"/>
    </xf>
    <xf numFmtId="0" fontId="15" fillId="0" borderId="0" xfId="0" applyFont="1" applyFill="1" applyAlignment="1">
      <alignment horizontal="left"/>
    </xf>
    <xf numFmtId="0" fontId="67" fillId="4" borderId="24" xfId="0" applyFont="1" applyFill="1" applyBorder="1" applyAlignment="1">
      <alignment horizontal="center" vertical="center" wrapText="1"/>
    </xf>
    <xf numFmtId="0" fontId="67" fillId="4" borderId="21" xfId="0" applyFont="1" applyFill="1" applyBorder="1" applyAlignment="1">
      <alignment horizontal="center" vertical="center" wrapText="1"/>
    </xf>
    <xf numFmtId="0" fontId="67" fillId="4" borderId="27" xfId="0" applyFont="1" applyFill="1" applyBorder="1" applyAlignment="1">
      <alignment horizontal="center" vertical="center" wrapText="1"/>
    </xf>
    <xf numFmtId="0" fontId="67" fillId="4" borderId="26" xfId="0" applyFont="1" applyFill="1" applyBorder="1" applyAlignment="1">
      <alignment horizontal="center" vertical="center" wrapText="1"/>
    </xf>
    <xf numFmtId="0" fontId="67" fillId="4" borderId="38" xfId="0" applyFont="1" applyFill="1" applyBorder="1" applyAlignment="1">
      <alignment horizontal="center" vertical="center" wrapText="1"/>
    </xf>
    <xf numFmtId="0" fontId="67" fillId="4" borderId="23" xfId="0" applyFont="1" applyFill="1" applyBorder="1" applyAlignment="1">
      <alignment horizontal="center" vertical="center" wrapText="1"/>
    </xf>
    <xf numFmtId="0" fontId="67" fillId="4" borderId="36" xfId="0" applyFont="1" applyFill="1" applyBorder="1" applyAlignment="1">
      <alignment horizontal="center" vertical="center" wrapText="1"/>
    </xf>
    <xf numFmtId="0" fontId="67" fillId="4" borderId="39" xfId="0" applyFont="1" applyFill="1" applyBorder="1" applyAlignment="1">
      <alignment horizontal="center" vertical="center" wrapText="1"/>
    </xf>
    <xf numFmtId="0" fontId="67" fillId="4" borderId="25" xfId="0" applyFont="1" applyFill="1" applyBorder="1" applyAlignment="1">
      <alignment horizontal="center" vertical="center" wrapText="1"/>
    </xf>
    <xf numFmtId="0" fontId="67" fillId="4" borderId="22" xfId="0" applyFont="1" applyFill="1" applyBorder="1" applyAlignment="1">
      <alignment horizontal="center" vertical="center" wrapText="1"/>
    </xf>
    <xf numFmtId="0" fontId="67" fillId="4" borderId="59" xfId="0" applyFont="1" applyFill="1" applyBorder="1" applyAlignment="1">
      <alignment horizontal="center" vertical="center" wrapText="1"/>
    </xf>
    <xf numFmtId="0" fontId="67" fillId="4" borderId="40" xfId="0" applyFont="1" applyFill="1" applyBorder="1" applyAlignment="1">
      <alignment horizontal="center" vertical="center" wrapText="1"/>
    </xf>
    <xf numFmtId="0" fontId="67" fillId="4" borderId="58"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76" fillId="0" borderId="81" xfId="0" applyFont="1" applyBorder="1" applyAlignment="1">
      <alignment horizontal="center" vertical="center" wrapText="1"/>
    </xf>
    <xf numFmtId="0" fontId="76" fillId="0" borderId="2" xfId="0" applyFont="1" applyBorder="1" applyAlignment="1">
      <alignment horizontal="center" vertical="center" wrapText="1"/>
    </xf>
    <xf numFmtId="0" fontId="76" fillId="0" borderId="82" xfId="0" applyFont="1" applyBorder="1" applyAlignment="1">
      <alignment horizontal="center" vertical="center" wrapText="1"/>
    </xf>
    <xf numFmtId="0" fontId="73" fillId="0" borderId="11" xfId="0" applyFont="1" applyBorder="1" applyAlignment="1">
      <alignment horizontal="center" vertical="center" wrapText="1"/>
    </xf>
    <xf numFmtId="0" fontId="73" fillId="0" borderId="3" xfId="0" applyFont="1" applyBorder="1" applyAlignment="1">
      <alignment horizontal="center" vertical="center" wrapText="1"/>
    </xf>
    <xf numFmtId="0" fontId="75" fillId="0" borderId="8" xfId="0" applyFont="1" applyBorder="1" applyAlignment="1">
      <alignment horizontal="justify" vertical="top" wrapText="1"/>
    </xf>
    <xf numFmtId="0" fontId="75" fillId="0" borderId="5" xfId="0" applyFont="1" applyBorder="1" applyAlignment="1">
      <alignment horizontal="justify" vertical="top" wrapText="1"/>
    </xf>
    <xf numFmtId="0" fontId="75" fillId="0" borderId="11" xfId="0" applyFont="1" applyBorder="1" applyAlignment="1">
      <alignment horizontal="center" vertical="top" wrapText="1"/>
    </xf>
    <xf numFmtId="0" fontId="75" fillId="0" borderId="3" xfId="0" applyFont="1" applyBorder="1" applyAlignment="1">
      <alignment horizontal="center" vertical="top" wrapText="1"/>
    </xf>
    <xf numFmtId="0" fontId="75" fillId="0" borderId="20" xfId="0" applyFont="1" applyBorder="1" applyAlignment="1">
      <alignment horizontal="justify" vertical="top" wrapText="1"/>
    </xf>
    <xf numFmtId="0" fontId="75" fillId="0" borderId="18" xfId="0" applyFont="1" applyBorder="1" applyAlignment="1">
      <alignment horizontal="justify" vertical="top" wrapText="1"/>
    </xf>
    <xf numFmtId="0" fontId="75" fillId="0" borderId="11" xfId="0" applyFont="1" applyFill="1" applyBorder="1" applyAlignment="1">
      <alignment horizontal="justify" vertical="top" wrapText="1"/>
    </xf>
    <xf numFmtId="0" fontId="75" fillId="0" borderId="4" xfId="0" applyFont="1" applyFill="1" applyBorder="1" applyAlignment="1">
      <alignment horizontal="justify" vertical="top" wrapText="1"/>
    </xf>
    <xf numFmtId="0" fontId="75" fillId="0" borderId="4" xfId="0" applyFont="1" applyBorder="1" applyAlignment="1">
      <alignment horizontal="center" vertical="top" wrapText="1"/>
    </xf>
    <xf numFmtId="0" fontId="75" fillId="0" borderId="31" xfId="0" applyFont="1" applyBorder="1" applyAlignment="1">
      <alignment horizontal="justify" vertical="top" wrapText="1"/>
    </xf>
    <xf numFmtId="0" fontId="75" fillId="0" borderId="3" xfId="0" applyFont="1" applyBorder="1" applyAlignment="1">
      <alignment horizontal="justify" vertical="top" wrapText="1"/>
    </xf>
    <xf numFmtId="0" fontId="76" fillId="0" borderId="13" xfId="0" applyFont="1" applyBorder="1" applyAlignment="1">
      <alignment horizontal="center" vertical="center" wrapText="1"/>
    </xf>
    <xf numFmtId="172" fontId="73" fillId="0" borderId="11" xfId="130" applyFont="1" applyBorder="1" applyAlignment="1">
      <alignment horizontal="center" vertical="center" wrapText="1"/>
    </xf>
    <xf numFmtId="172" fontId="73" fillId="0" borderId="3" xfId="130" applyFont="1" applyBorder="1" applyAlignment="1">
      <alignment horizontal="center" vertical="center" wrapText="1"/>
    </xf>
    <xf numFmtId="172" fontId="73" fillId="0" borderId="4" xfId="130" applyFont="1" applyBorder="1" applyAlignment="1">
      <alignment horizontal="center" vertical="center" wrapText="1"/>
    </xf>
    <xf numFmtId="0" fontId="75" fillId="0" borderId="6" xfId="0" applyFont="1" applyBorder="1" applyAlignment="1">
      <alignment horizontal="justify" vertical="top" wrapText="1"/>
    </xf>
    <xf numFmtId="0" fontId="75" fillId="0" borderId="5" xfId="0" applyFont="1" applyFill="1" applyBorder="1" applyAlignment="1">
      <alignment horizontal="justify" vertical="top" wrapText="1"/>
    </xf>
    <xf numFmtId="0" fontId="73" fillId="0" borderId="11" xfId="0" applyFont="1" applyBorder="1" applyAlignment="1">
      <alignment horizontal="center" vertical="top" wrapText="1"/>
    </xf>
    <xf numFmtId="0" fontId="73" fillId="0" borderId="3" xfId="0" applyFont="1" applyBorder="1" applyAlignment="1">
      <alignment horizontal="center" vertical="top" wrapText="1"/>
    </xf>
    <xf numFmtId="0" fontId="73" fillId="0" borderId="4" xfId="0" applyFont="1" applyBorder="1" applyAlignment="1">
      <alignment horizontal="center" vertical="top" wrapText="1"/>
    </xf>
    <xf numFmtId="0" fontId="75" fillId="0" borderId="3" xfId="0" applyFont="1" applyFill="1" applyBorder="1" applyAlignment="1">
      <alignment horizontal="justify" vertical="top" wrapText="1"/>
    </xf>
    <xf numFmtId="0" fontId="75" fillId="0" borderId="18" xfId="0" applyFont="1" applyBorder="1" applyAlignment="1">
      <alignment horizontal="left" vertical="top" wrapText="1"/>
    </xf>
    <xf numFmtId="0" fontId="75" fillId="0" borderId="31" xfId="0" applyFont="1" applyBorder="1" applyAlignment="1">
      <alignment horizontal="left" vertical="top" wrapText="1"/>
    </xf>
    <xf numFmtId="0" fontId="75" fillId="0" borderId="11" xfId="0" applyFont="1" applyFill="1" applyBorder="1" applyAlignment="1">
      <alignment horizontal="left" vertical="top" wrapText="1"/>
    </xf>
    <xf numFmtId="0" fontId="75" fillId="0" borderId="4" xfId="0" applyFont="1" applyFill="1" applyBorder="1" applyAlignment="1">
      <alignment horizontal="left" vertical="top" wrapText="1"/>
    </xf>
    <xf numFmtId="0" fontId="75" fillId="0" borderId="3" xfId="0" applyFont="1" applyFill="1" applyBorder="1" applyAlignment="1">
      <alignment horizontal="left" vertical="top" wrapText="1"/>
    </xf>
    <xf numFmtId="0" fontId="76" fillId="0" borderId="52" xfId="0" applyFont="1" applyBorder="1" applyAlignment="1">
      <alignment horizontal="center" vertical="center" wrapText="1"/>
    </xf>
    <xf numFmtId="0" fontId="73" fillId="0" borderId="4" xfId="0" applyFont="1" applyBorder="1" applyAlignment="1">
      <alignment horizontal="center" vertical="center" wrapText="1"/>
    </xf>
    <xf numFmtId="0" fontId="75" fillId="0" borderId="3" xfId="0" applyFont="1" applyFill="1" applyBorder="1" applyAlignment="1">
      <alignment horizontal="center" vertical="top" wrapText="1"/>
    </xf>
    <xf numFmtId="0" fontId="75" fillId="0" borderId="4" xfId="0" applyFont="1" applyFill="1" applyBorder="1" applyAlignment="1">
      <alignment horizontal="center" vertical="top" wrapText="1"/>
    </xf>
    <xf numFmtId="0" fontId="75" fillId="0" borderId="18" xfId="0" applyFont="1" applyFill="1" applyBorder="1" applyAlignment="1">
      <alignment horizontal="justify" vertical="top" wrapText="1"/>
    </xf>
    <xf numFmtId="0" fontId="75" fillId="0" borderId="31" xfId="0" applyFont="1" applyFill="1" applyBorder="1" applyAlignment="1">
      <alignment horizontal="justify" vertical="top" wrapText="1"/>
    </xf>
    <xf numFmtId="0" fontId="77" fillId="0" borderId="11" xfId="0" applyFont="1" applyBorder="1" applyAlignment="1">
      <alignment horizontal="justify" vertical="top" wrapText="1"/>
    </xf>
    <xf numFmtId="0" fontId="77" fillId="0" borderId="3" xfId="0" applyFont="1" applyBorder="1" applyAlignment="1">
      <alignment horizontal="justify" vertical="top" wrapText="1"/>
    </xf>
    <xf numFmtId="0" fontId="77" fillId="0" borderId="3" xfId="0" applyFont="1" applyBorder="1" applyAlignment="1">
      <alignment vertical="top" wrapText="1"/>
    </xf>
    <xf numFmtId="0" fontId="78" fillId="0" borderId="3" xfId="0" applyFont="1" applyBorder="1" applyAlignment="1">
      <alignment wrapText="1"/>
    </xf>
    <xf numFmtId="0" fontId="78" fillId="0" borderId="4" xfId="0" applyFont="1" applyBorder="1" applyAlignment="1">
      <alignment horizontal="justify" vertical="top" wrapText="1"/>
    </xf>
    <xf numFmtId="0" fontId="75" fillId="0" borderId="9" xfId="0" applyFont="1" applyBorder="1" applyAlignment="1">
      <alignment horizontal="center" vertical="top" wrapText="1"/>
    </xf>
    <xf numFmtId="0" fontId="75" fillId="0" borderId="11" xfId="0" applyFont="1" applyFill="1" applyBorder="1" applyAlignment="1">
      <alignment horizontal="center" vertical="top" wrapText="1"/>
    </xf>
    <xf numFmtId="0" fontId="75" fillId="0" borderId="11" xfId="0" applyFont="1" applyBorder="1" applyAlignment="1">
      <alignment horizontal="justify" vertical="top" wrapText="1"/>
    </xf>
    <xf numFmtId="0" fontId="75" fillId="0" borderId="4" xfId="0" applyFont="1" applyBorder="1" applyAlignment="1">
      <alignment horizontal="justify" vertical="top" wrapText="1"/>
    </xf>
    <xf numFmtId="0" fontId="75" fillId="0" borderId="20" xfId="0" applyFont="1" applyBorder="1" applyAlignment="1">
      <alignment horizontal="justify" vertical="center" wrapText="1"/>
    </xf>
    <xf numFmtId="0" fontId="75" fillId="0" borderId="31" xfId="0" applyFont="1" applyBorder="1" applyAlignment="1">
      <alignment horizontal="justify" vertical="center" wrapText="1"/>
    </xf>
    <xf numFmtId="0" fontId="76" fillId="0" borderId="54" xfId="0" applyFont="1" applyBorder="1" applyAlignment="1">
      <alignment horizontal="center" vertical="center" wrapText="1"/>
    </xf>
    <xf numFmtId="0" fontId="76" fillId="0" borderId="9" xfId="0" applyFont="1" applyBorder="1" applyAlignment="1">
      <alignment horizontal="center" vertical="center" wrapText="1"/>
    </xf>
    <xf numFmtId="0" fontId="76" fillId="0" borderId="11" xfId="0" applyFont="1" applyBorder="1" applyAlignment="1">
      <alignment horizontal="center" vertical="center" wrapText="1"/>
    </xf>
    <xf numFmtId="0" fontId="76" fillId="0" borderId="20" xfId="0" applyFont="1" applyBorder="1" applyAlignment="1">
      <alignment horizontal="center" vertical="center" wrapText="1"/>
    </xf>
    <xf numFmtId="0" fontId="75" fillId="3" borderId="11" xfId="0" applyFont="1" applyFill="1" applyBorder="1" applyAlignment="1">
      <alignment horizontal="justify" vertical="center" wrapText="1"/>
    </xf>
    <xf numFmtId="0" fontId="75" fillId="3" borderId="3" xfId="0" applyFont="1" applyFill="1" applyBorder="1" applyAlignment="1">
      <alignment horizontal="justify" vertical="center" wrapText="1"/>
    </xf>
    <xf numFmtId="0" fontId="75" fillId="3" borderId="4" xfId="0" applyFont="1" applyFill="1" applyBorder="1" applyAlignment="1">
      <alignment horizontal="justify" vertical="center" wrapText="1"/>
    </xf>
    <xf numFmtId="0" fontId="75" fillId="3" borderId="11" xfId="0" applyFont="1" applyFill="1" applyBorder="1" applyAlignment="1">
      <alignment horizontal="center" vertical="top" wrapText="1"/>
    </xf>
    <xf numFmtId="0" fontId="75" fillId="3" borderId="3" xfId="0" applyFont="1" applyFill="1" applyBorder="1" applyAlignment="1">
      <alignment horizontal="center" vertical="top" wrapText="1"/>
    </xf>
    <xf numFmtId="0" fontId="75" fillId="3" borderId="4" xfId="0" applyFont="1" applyFill="1" applyBorder="1" applyAlignment="1">
      <alignment horizontal="center" vertical="top" wrapText="1"/>
    </xf>
    <xf numFmtId="0" fontId="75" fillId="3" borderId="8" xfId="0" applyFont="1" applyFill="1" applyBorder="1" applyAlignment="1">
      <alignment horizontal="center" vertical="top" wrapText="1"/>
    </xf>
    <xf numFmtId="0" fontId="75" fillId="3" borderId="5" xfId="0" applyFont="1" applyFill="1" applyBorder="1" applyAlignment="1">
      <alignment horizontal="center" vertical="top" wrapText="1"/>
    </xf>
    <xf numFmtId="0" fontId="75" fillId="3" borderId="6" xfId="0" applyFont="1" applyFill="1" applyBorder="1" applyAlignment="1">
      <alignment horizontal="center" vertical="top" wrapText="1"/>
    </xf>
    <xf numFmtId="0" fontId="75" fillId="3" borderId="11" xfId="0" applyFont="1" applyFill="1" applyBorder="1" applyAlignment="1">
      <alignment horizontal="justify" vertical="top" wrapText="1"/>
    </xf>
    <xf numFmtId="0" fontId="75" fillId="3" borderId="3" xfId="0" applyFont="1" applyFill="1" applyBorder="1" applyAlignment="1">
      <alignment horizontal="justify" vertical="top" wrapText="1"/>
    </xf>
    <xf numFmtId="0" fontId="75" fillId="3" borderId="4" xfId="0" applyFont="1" applyFill="1" applyBorder="1" applyAlignment="1">
      <alignment horizontal="justify" vertical="top" wrapText="1"/>
    </xf>
    <xf numFmtId="0" fontId="75" fillId="3" borderId="20" xfId="0" applyFont="1" applyFill="1" applyBorder="1" applyAlignment="1">
      <alignment horizontal="justify" vertical="top" wrapText="1"/>
    </xf>
    <xf numFmtId="0" fontId="75" fillId="3" borderId="18" xfId="0" applyFont="1" applyFill="1" applyBorder="1" applyAlignment="1">
      <alignment horizontal="justify" vertical="top" wrapText="1"/>
    </xf>
    <xf numFmtId="0" fontId="75" fillId="0" borderId="62" xfId="0" applyFont="1" applyFill="1" applyBorder="1" applyAlignment="1">
      <alignment horizontal="left" vertical="top" wrapText="1"/>
    </xf>
    <xf numFmtId="0" fontId="75" fillId="0" borderId="7" xfId="0" applyFont="1" applyFill="1" applyBorder="1" applyAlignment="1">
      <alignment horizontal="left" vertical="top" wrapText="1"/>
    </xf>
    <xf numFmtId="0" fontId="75" fillId="0" borderId="20" xfId="0" applyFont="1" applyFill="1" applyBorder="1" applyAlignment="1">
      <alignment horizontal="justify" vertical="top" wrapText="1"/>
    </xf>
    <xf numFmtId="0" fontId="12" fillId="0" borderId="0" xfId="0" applyFont="1" applyBorder="1" applyAlignment="1">
      <alignment horizontal="center"/>
    </xf>
    <xf numFmtId="0" fontId="0" fillId="0" borderId="0" xfId="0" applyBorder="1" applyAlignment="1">
      <alignment horizontal="center"/>
    </xf>
    <xf numFmtId="0" fontId="9" fillId="2" borderId="14"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76" fillId="0" borderId="81" xfId="0" applyFont="1" applyBorder="1" applyAlignment="1">
      <alignment horizontal="center"/>
    </xf>
    <xf numFmtId="0" fontId="76" fillId="0" borderId="2" xfId="0" applyFont="1" applyBorder="1" applyAlignment="1">
      <alignment horizontal="center"/>
    </xf>
    <xf numFmtId="0" fontId="76" fillId="0" borderId="82" xfId="0" applyFont="1" applyBorder="1" applyAlignment="1">
      <alignment horizontal="center"/>
    </xf>
    <xf numFmtId="0" fontId="75" fillId="0" borderId="5" xfId="2" applyFont="1" applyFill="1" applyBorder="1" applyAlignment="1">
      <alignment horizontal="justify" vertical="top" wrapText="1"/>
    </xf>
    <xf numFmtId="0" fontId="76" fillId="0" borderId="81" xfId="0" applyFont="1" applyBorder="1" applyAlignment="1">
      <alignment horizontal="center" vertical="center"/>
    </xf>
    <xf numFmtId="0" fontId="76" fillId="0" borderId="2" xfId="0" applyFont="1" applyBorder="1" applyAlignment="1">
      <alignment horizontal="center" vertical="center"/>
    </xf>
    <xf numFmtId="0" fontId="76" fillId="0" borderId="82" xfId="0" applyFont="1" applyBorder="1" applyAlignment="1">
      <alignment horizontal="center" vertical="center"/>
    </xf>
    <xf numFmtId="0" fontId="75" fillId="0" borderId="11" xfId="2" applyFont="1" applyBorder="1" applyAlignment="1">
      <alignment horizontal="center" vertical="top" wrapText="1"/>
    </xf>
    <xf numFmtId="0" fontId="75" fillId="0" borderId="4" xfId="2" applyFont="1" applyBorder="1" applyAlignment="1">
      <alignment horizontal="center" vertical="top" wrapText="1"/>
    </xf>
    <xf numFmtId="0" fontId="76" fillId="0" borderId="13" xfId="0" applyFont="1" applyBorder="1" applyAlignment="1">
      <alignment horizontal="center" vertical="center"/>
    </xf>
    <xf numFmtId="0" fontId="0" fillId="0" borderId="13" xfId="0" applyBorder="1" applyAlignment="1">
      <alignment horizontal="center"/>
    </xf>
    <xf numFmtId="0" fontId="75" fillId="0" borderId="11" xfId="2" applyFont="1" applyBorder="1" applyAlignment="1">
      <alignment horizontal="justify" vertical="top" wrapText="1"/>
    </xf>
    <xf numFmtId="0" fontId="75" fillId="0" borderId="3" xfId="2" applyFont="1" applyBorder="1" applyAlignment="1">
      <alignment horizontal="justify" vertical="top" wrapText="1"/>
    </xf>
    <xf numFmtId="0" fontId="75" fillId="0" borderId="3" xfId="2" applyFont="1" applyBorder="1" applyAlignment="1">
      <alignment horizontal="center" vertical="top" wrapText="1"/>
    </xf>
    <xf numFmtId="0" fontId="75" fillId="0" borderId="1" xfId="0" applyFont="1" applyBorder="1" applyAlignment="1">
      <alignment horizontal="left" vertical="top"/>
    </xf>
    <xf numFmtId="0" fontId="75" fillId="0" borderId="10" xfId="0" applyFont="1" applyBorder="1" applyAlignment="1">
      <alignment horizontal="left" vertical="top"/>
    </xf>
    <xf numFmtId="0" fontId="75" fillId="0" borderId="1" xfId="0" applyFont="1" applyBorder="1" applyAlignment="1">
      <alignment horizontal="justify" vertical="top" wrapText="1"/>
    </xf>
    <xf numFmtId="0" fontId="75" fillId="0" borderId="10" xfId="0" applyFont="1" applyBorder="1" applyAlignment="1">
      <alignment horizontal="justify" vertical="top" wrapText="1"/>
    </xf>
    <xf numFmtId="0" fontId="75" fillId="0" borderId="62" xfId="0" applyFont="1" applyBorder="1" applyAlignment="1">
      <alignment horizontal="justify" vertical="top" wrapText="1"/>
    </xf>
    <xf numFmtId="0" fontId="75" fillId="0" borderId="63" xfId="0" applyFont="1" applyBorder="1" applyAlignment="1">
      <alignment horizontal="justify" vertical="top" wrapText="1"/>
    </xf>
    <xf numFmtId="0" fontId="75" fillId="0" borderId="62" xfId="0" applyFont="1" applyBorder="1" applyAlignment="1">
      <alignment horizontal="justify" vertical="center" wrapText="1"/>
    </xf>
    <xf numFmtId="0" fontId="75" fillId="0" borderId="63" xfId="0" applyFont="1" applyBorder="1" applyAlignment="1">
      <alignment horizontal="justify" vertical="center" wrapText="1"/>
    </xf>
    <xf numFmtId="0" fontId="75" fillId="0" borderId="11" xfId="0" applyFont="1" applyBorder="1" applyAlignment="1">
      <alignment horizontal="center" vertical="center" wrapText="1"/>
    </xf>
    <xf numFmtId="0" fontId="75" fillId="0" borderId="4" xfId="0" applyFont="1" applyBorder="1" applyAlignment="1">
      <alignment horizontal="center" vertical="center" wrapText="1"/>
    </xf>
    <xf numFmtId="0" fontId="75" fillId="0" borderId="4" xfId="2" applyFont="1" applyBorder="1" applyAlignment="1">
      <alignment horizontal="justify" vertical="top" wrapText="1"/>
    </xf>
    <xf numFmtId="0" fontId="12" fillId="0" borderId="11" xfId="0" applyFont="1" applyBorder="1" applyAlignment="1">
      <alignment horizontal="center"/>
    </xf>
    <xf numFmtId="0" fontId="12" fillId="0" borderId="3" xfId="0" applyFont="1" applyBorder="1" applyAlignment="1">
      <alignment horizontal="center"/>
    </xf>
    <xf numFmtId="0" fontId="75" fillId="0" borderId="62" xfId="2" applyFont="1" applyBorder="1" applyAlignment="1">
      <alignment horizontal="justify" vertical="top"/>
    </xf>
    <xf numFmtId="0" fontId="75" fillId="0" borderId="63" xfId="2" applyFont="1" applyBorder="1" applyAlignment="1">
      <alignment horizontal="justify" vertical="top"/>
    </xf>
    <xf numFmtId="0" fontId="75" fillId="0" borderId="62" xfId="2" applyFont="1" applyBorder="1" applyAlignment="1">
      <alignment horizontal="left" vertical="top" wrapText="1"/>
    </xf>
    <xf numFmtId="0" fontId="75" fillId="0" borderId="7" xfId="2" applyFont="1" applyBorder="1" applyAlignment="1">
      <alignment horizontal="left" vertical="top" wrapText="1"/>
    </xf>
    <xf numFmtId="0" fontId="75" fillId="0" borderId="63" xfId="2" applyFont="1" applyBorder="1" applyAlignment="1">
      <alignment horizontal="left" vertical="top" wrapText="1"/>
    </xf>
    <xf numFmtId="0" fontId="75" fillId="0" borderId="11" xfId="2" applyFont="1" applyFill="1" applyBorder="1" applyAlignment="1">
      <alignment horizontal="center" vertical="top" wrapText="1"/>
    </xf>
    <xf numFmtId="0" fontId="75" fillId="0" borderId="3" xfId="2" applyFont="1" applyFill="1" applyBorder="1" applyAlignment="1">
      <alignment horizontal="center" vertical="top" wrapText="1"/>
    </xf>
    <xf numFmtId="0" fontId="75" fillId="0" borderId="4" xfId="2" applyFont="1" applyFill="1" applyBorder="1" applyAlignment="1">
      <alignment horizontal="center" vertical="top" wrapText="1"/>
    </xf>
    <xf numFmtId="0" fontId="75" fillId="0" borderId="11" xfId="0" applyFont="1" applyBorder="1" applyAlignment="1">
      <alignment horizontal="left" vertical="top" wrapText="1"/>
    </xf>
    <xf numFmtId="0" fontId="75" fillId="0" borderId="3" xfId="0" applyFont="1" applyBorder="1" applyAlignment="1">
      <alignment horizontal="left" vertical="top" wrapText="1"/>
    </xf>
    <xf numFmtId="0" fontId="75" fillId="0" borderId="4" xfId="0" applyFont="1" applyBorder="1" applyAlignment="1">
      <alignment horizontal="left" vertical="top" wrapText="1"/>
    </xf>
    <xf numFmtId="0" fontId="75" fillId="0" borderId="8" xfId="0" applyFont="1" applyBorder="1" applyAlignment="1">
      <alignment horizontal="center" vertical="top" wrapText="1"/>
    </xf>
    <xf numFmtId="0" fontId="75" fillId="0" borderId="5" xfId="0" applyFont="1" applyBorder="1" applyAlignment="1">
      <alignment horizontal="center" vertical="top" wrapText="1"/>
    </xf>
    <xf numFmtId="0" fontId="75" fillId="0" borderId="6" xfId="0" applyFont="1" applyBorder="1" applyAlignment="1">
      <alignment horizontal="center" vertical="top" wrapText="1"/>
    </xf>
    <xf numFmtId="178" fontId="23" fillId="0" borderId="20" xfId="0" applyNumberFormat="1" applyFont="1" applyBorder="1" applyAlignment="1">
      <alignment horizontal="right" vertical="top"/>
    </xf>
    <xf numFmtId="178" fontId="23" fillId="0" borderId="18" xfId="0" applyNumberFormat="1" applyFont="1" applyBorder="1" applyAlignment="1">
      <alignment horizontal="right" vertical="top"/>
    </xf>
    <xf numFmtId="178" fontId="23" fillId="0" borderId="31" xfId="0" applyNumberFormat="1" applyFont="1" applyBorder="1" applyAlignment="1">
      <alignment horizontal="right" vertical="top"/>
    </xf>
    <xf numFmtId="174" fontId="23" fillId="0" borderId="11" xfId="0" applyNumberFormat="1" applyFont="1" applyBorder="1" applyAlignment="1">
      <alignment horizontal="center" vertical="top"/>
    </xf>
    <xf numFmtId="174" fontId="23" fillId="0" borderId="3" xfId="0" applyNumberFormat="1" applyFont="1" applyBorder="1" applyAlignment="1">
      <alignment horizontal="center" vertical="top"/>
    </xf>
    <xf numFmtId="174" fontId="23" fillId="0" borderId="4" xfId="0" applyNumberFormat="1" applyFont="1" applyBorder="1" applyAlignment="1">
      <alignment horizontal="center" vertical="top"/>
    </xf>
    <xf numFmtId="174" fontId="23" fillId="0" borderId="11" xfId="86" applyNumberFormat="1" applyFont="1" applyBorder="1" applyAlignment="1">
      <alignment horizontal="center" vertical="top"/>
    </xf>
    <xf numFmtId="174" fontId="23" fillId="0" borderId="3" xfId="86" applyNumberFormat="1" applyFont="1" applyBorder="1" applyAlignment="1">
      <alignment horizontal="center" vertical="top"/>
    </xf>
    <xf numFmtId="0" fontId="75" fillId="0" borderId="19" xfId="0" applyFont="1" applyBorder="1" applyAlignment="1">
      <alignment horizontal="center" vertical="top"/>
    </xf>
    <xf numFmtId="0" fontId="75" fillId="0" borderId="17" xfId="0" applyFont="1" applyBorder="1" applyAlignment="1">
      <alignment horizontal="center" vertical="top"/>
    </xf>
    <xf numFmtId="0" fontId="75" fillId="0" borderId="41" xfId="0" applyFont="1" applyBorder="1" applyAlignment="1">
      <alignment horizontal="center" vertical="top"/>
    </xf>
    <xf numFmtId="174" fontId="23" fillId="0" borderId="4" xfId="86" applyNumberFormat="1" applyFont="1" applyBorder="1" applyAlignment="1">
      <alignment horizontal="center" vertical="top"/>
    </xf>
    <xf numFmtId="179" fontId="23" fillId="0" borderId="20" xfId="0" applyNumberFormat="1" applyFont="1" applyBorder="1" applyAlignment="1">
      <alignment horizontal="right" vertical="top"/>
    </xf>
    <xf numFmtId="0" fontId="23" fillId="0" borderId="18" xfId="0" applyNumberFormat="1" applyFont="1" applyBorder="1" applyAlignment="1">
      <alignment horizontal="right" vertical="top"/>
    </xf>
    <xf numFmtId="0" fontId="23" fillId="0" borderId="31" xfId="0" applyNumberFormat="1" applyFont="1" applyBorder="1" applyAlignment="1">
      <alignment horizontal="right" vertical="top"/>
    </xf>
    <xf numFmtId="174" fontId="12" fillId="0" borderId="11" xfId="86" applyNumberFormat="1" applyFont="1" applyBorder="1" applyAlignment="1">
      <alignment horizontal="center" vertical="center"/>
    </xf>
    <xf numFmtId="174" fontId="12" fillId="0" borderId="3" xfId="86" applyNumberFormat="1" applyFont="1" applyBorder="1" applyAlignment="1">
      <alignment horizontal="center" vertical="center"/>
    </xf>
    <xf numFmtId="174" fontId="12" fillId="0" borderId="4" xfId="86" applyNumberFormat="1" applyFont="1" applyBorder="1" applyAlignment="1">
      <alignment horizontal="center" vertical="center"/>
    </xf>
    <xf numFmtId="0" fontId="75" fillId="0" borderId="8" xfId="0" applyFont="1" applyBorder="1" applyAlignment="1">
      <alignment horizontal="center" vertical="center" wrapText="1"/>
    </xf>
    <xf numFmtId="0" fontId="75" fillId="0" borderId="5" xfId="0" applyFont="1" applyBorder="1" applyAlignment="1">
      <alignment horizontal="center" vertical="center" wrapText="1"/>
    </xf>
    <xf numFmtId="0" fontId="75" fillId="0" borderId="6" xfId="0" applyFont="1" applyBorder="1" applyAlignment="1">
      <alignment horizontal="center" vertical="center" wrapText="1"/>
    </xf>
    <xf numFmtId="0" fontId="138" fillId="0" borderId="4" xfId="0" applyFont="1" applyFill="1" applyBorder="1" applyAlignment="1">
      <alignment horizontal="center" vertical="center" wrapText="1"/>
    </xf>
    <xf numFmtId="0" fontId="138" fillId="0" borderId="11" xfId="0" applyFont="1" applyFill="1" applyBorder="1" applyAlignment="1">
      <alignment horizontal="center" vertical="center" wrapText="1"/>
    </xf>
    <xf numFmtId="0" fontId="138" fillId="0" borderId="3" xfId="0" applyFont="1" applyFill="1" applyBorder="1" applyAlignment="1">
      <alignment horizontal="center" vertical="center" wrapText="1"/>
    </xf>
  </cellXfs>
  <cellStyles count="1199">
    <cellStyle name="20% - Énfasis1 2" xfId="88"/>
    <cellStyle name="20% - Énfasis2 2" xfId="89"/>
    <cellStyle name="20% - Énfasis3 2" xfId="90"/>
    <cellStyle name="20% - Énfasis4 2" xfId="91"/>
    <cellStyle name="20% - Énfasis5 2" xfId="92"/>
    <cellStyle name="20% - Énfasis6 2" xfId="93"/>
    <cellStyle name="40% - Énfasis1 2" xfId="94"/>
    <cellStyle name="40% - Énfasis2 2" xfId="95"/>
    <cellStyle name="40% - Énfasis3 2" xfId="96"/>
    <cellStyle name="40% - Énfasis4 2" xfId="97"/>
    <cellStyle name="40% - Énfasis5 2" xfId="98"/>
    <cellStyle name="40% - Énfasis6 2" xfId="99"/>
    <cellStyle name="60% - Énfasis1 2" xfId="100"/>
    <cellStyle name="60% - Énfasis2 2" xfId="101"/>
    <cellStyle name="60% - Énfasis3 2" xfId="102"/>
    <cellStyle name="60% - Énfasis4 2" xfId="103"/>
    <cellStyle name="60% - Énfasis5 2" xfId="104"/>
    <cellStyle name="60% - Énfasis6 2" xfId="105"/>
    <cellStyle name="Buena 2" xfId="106"/>
    <cellStyle name="Cálculo 2" xfId="107"/>
    <cellStyle name="Celda de comprobación 2" xfId="108"/>
    <cellStyle name="Celda vinculada 2" xfId="109"/>
    <cellStyle name="Encabezado 4 2" xfId="110"/>
    <cellStyle name="Énfasis1 2" xfId="111"/>
    <cellStyle name="Énfasis2 2" xfId="112"/>
    <cellStyle name="Énfasis3 2" xfId="113"/>
    <cellStyle name="Énfasis4 2" xfId="114"/>
    <cellStyle name="Énfasis5 2" xfId="115"/>
    <cellStyle name="Énfasis6 2" xfId="116"/>
    <cellStyle name="Entrada 2" xfId="117"/>
    <cellStyle name="Euro" xfId="12"/>
    <cellStyle name="Euro 2" xfId="29"/>
    <cellStyle name="Euro 2 2" xfId="41"/>
    <cellStyle name="Euro 3" xfId="42"/>
    <cellStyle name="Euro 4" xfId="43"/>
    <cellStyle name="Euro 5" xfId="44"/>
    <cellStyle name="Euro 6" xfId="134"/>
    <cellStyle name="Euro 7" xfId="135"/>
    <cellStyle name="Incorrecto 2" xfId="118"/>
    <cellStyle name="Millares" xfId="131" builtinId="3"/>
    <cellStyle name="Millares 10" xfId="130"/>
    <cellStyle name="Millares 2" xfId="1"/>
    <cellStyle name="Millares 2 2" xfId="45"/>
    <cellStyle name="Millares 2 2 2" xfId="46"/>
    <cellStyle name="Millares 2 2 3" xfId="136"/>
    <cellStyle name="Millares 2 3" xfId="137"/>
    <cellStyle name="Millares 3" xfId="6"/>
    <cellStyle name="Millares 3 2" xfId="26"/>
    <cellStyle name="Millares 3 3" xfId="138"/>
    <cellStyle name="Millares 4" xfId="34"/>
    <cellStyle name="Millares 5" xfId="39"/>
    <cellStyle name="Millares 6" xfId="35"/>
    <cellStyle name="Millares 6 10" xfId="139"/>
    <cellStyle name="Millares 6 11" xfId="140"/>
    <cellStyle name="Millares 6 2" xfId="47"/>
    <cellStyle name="Millares 6 2 2" xfId="141"/>
    <cellStyle name="Millares 6 2 2 2" xfId="142"/>
    <cellStyle name="Millares 6 2 2 2 2" xfId="143"/>
    <cellStyle name="Millares 6 2 2 3" xfId="144"/>
    <cellStyle name="Millares 6 2 2 3 2" xfId="145"/>
    <cellStyle name="Millares 6 2 2 4" xfId="146"/>
    <cellStyle name="Millares 6 2 2 4 2" xfId="147"/>
    <cellStyle name="Millares 6 2 2 5" xfId="148"/>
    <cellStyle name="Millares 6 2 2 6" xfId="149"/>
    <cellStyle name="Millares 6 2 3" xfId="150"/>
    <cellStyle name="Millares 6 2 3 2" xfId="151"/>
    <cellStyle name="Millares 6 2 3 2 2" xfId="152"/>
    <cellStyle name="Millares 6 2 3 3" xfId="153"/>
    <cellStyle name="Millares 6 2 3 3 2" xfId="154"/>
    <cellStyle name="Millares 6 2 3 4" xfId="155"/>
    <cellStyle name="Millares 6 2 3 4 2" xfId="156"/>
    <cellStyle name="Millares 6 2 3 5" xfId="157"/>
    <cellStyle name="Millares 6 2 3 6" xfId="158"/>
    <cellStyle name="Millares 6 2 4" xfId="159"/>
    <cellStyle name="Millares 6 2 4 2" xfId="160"/>
    <cellStyle name="Millares 6 2 5" xfId="161"/>
    <cellStyle name="Millares 6 2 5 2" xfId="162"/>
    <cellStyle name="Millares 6 2 6" xfId="163"/>
    <cellStyle name="Millares 6 2 6 2" xfId="164"/>
    <cellStyle name="Millares 6 2 7" xfId="165"/>
    <cellStyle name="Millares 6 2 8" xfId="166"/>
    <cellStyle name="Millares 6 3" xfId="48"/>
    <cellStyle name="Millares 6 3 2" xfId="167"/>
    <cellStyle name="Millares 6 3 2 2" xfId="168"/>
    <cellStyle name="Millares 6 3 2 2 2" xfId="169"/>
    <cellStyle name="Millares 6 3 2 3" xfId="170"/>
    <cellStyle name="Millares 6 3 2 3 2" xfId="171"/>
    <cellStyle name="Millares 6 3 2 4" xfId="172"/>
    <cellStyle name="Millares 6 3 2 4 2" xfId="173"/>
    <cellStyle name="Millares 6 3 2 5" xfId="174"/>
    <cellStyle name="Millares 6 3 2 6" xfId="175"/>
    <cellStyle name="Millares 6 3 3" xfId="176"/>
    <cellStyle name="Millares 6 3 3 2" xfId="177"/>
    <cellStyle name="Millares 6 3 3 2 2" xfId="178"/>
    <cellStyle name="Millares 6 3 3 3" xfId="179"/>
    <cellStyle name="Millares 6 3 3 3 2" xfId="180"/>
    <cellStyle name="Millares 6 3 3 4" xfId="181"/>
    <cellStyle name="Millares 6 3 3 4 2" xfId="182"/>
    <cellStyle name="Millares 6 3 3 5" xfId="183"/>
    <cellStyle name="Millares 6 3 3 6" xfId="184"/>
    <cellStyle name="Millares 6 3 4" xfId="185"/>
    <cellStyle name="Millares 6 3 4 2" xfId="186"/>
    <cellStyle name="Millares 6 3 5" xfId="187"/>
    <cellStyle name="Millares 6 3 5 2" xfId="188"/>
    <cellStyle name="Millares 6 3 6" xfId="189"/>
    <cellStyle name="Millares 6 3 6 2" xfId="190"/>
    <cellStyle name="Millares 6 3 7" xfId="191"/>
    <cellStyle name="Millares 6 3 8" xfId="192"/>
    <cellStyle name="Millares 6 4" xfId="49"/>
    <cellStyle name="Millares 6 4 2" xfId="193"/>
    <cellStyle name="Millares 6 4 2 2" xfId="194"/>
    <cellStyle name="Millares 6 4 2 2 2" xfId="195"/>
    <cellStyle name="Millares 6 4 2 3" xfId="196"/>
    <cellStyle name="Millares 6 4 2 3 2" xfId="197"/>
    <cellStyle name="Millares 6 4 2 4" xfId="198"/>
    <cellStyle name="Millares 6 4 2 4 2" xfId="199"/>
    <cellStyle name="Millares 6 4 2 5" xfId="200"/>
    <cellStyle name="Millares 6 4 2 6" xfId="201"/>
    <cellStyle name="Millares 6 4 3" xfId="202"/>
    <cellStyle name="Millares 6 4 3 2" xfId="203"/>
    <cellStyle name="Millares 6 4 3 2 2" xfId="204"/>
    <cellStyle name="Millares 6 4 3 3" xfId="205"/>
    <cellStyle name="Millares 6 4 3 3 2" xfId="206"/>
    <cellStyle name="Millares 6 4 3 4" xfId="207"/>
    <cellStyle name="Millares 6 4 3 4 2" xfId="208"/>
    <cellStyle name="Millares 6 4 3 5" xfId="209"/>
    <cellStyle name="Millares 6 4 3 6" xfId="210"/>
    <cellStyle name="Millares 6 4 4" xfId="211"/>
    <cellStyle name="Millares 6 4 4 2" xfId="212"/>
    <cellStyle name="Millares 6 4 5" xfId="213"/>
    <cellStyle name="Millares 6 4 5 2" xfId="214"/>
    <cellStyle name="Millares 6 4 6" xfId="215"/>
    <cellStyle name="Millares 6 4 6 2" xfId="216"/>
    <cellStyle name="Millares 6 4 7" xfId="217"/>
    <cellStyle name="Millares 6 4 8" xfId="218"/>
    <cellStyle name="Millares 6 5" xfId="219"/>
    <cellStyle name="Millares 6 5 2" xfId="220"/>
    <cellStyle name="Millares 6 5 2 2" xfId="221"/>
    <cellStyle name="Millares 6 5 3" xfId="222"/>
    <cellStyle name="Millares 6 5 3 2" xfId="223"/>
    <cellStyle name="Millares 6 5 4" xfId="224"/>
    <cellStyle name="Millares 6 5 4 2" xfId="225"/>
    <cellStyle name="Millares 6 5 5" xfId="226"/>
    <cellStyle name="Millares 6 5 6" xfId="227"/>
    <cellStyle name="Millares 6 6" xfId="228"/>
    <cellStyle name="Millares 6 6 2" xfId="229"/>
    <cellStyle name="Millares 6 6 2 2" xfId="230"/>
    <cellStyle name="Millares 6 6 3" xfId="231"/>
    <cellStyle name="Millares 6 6 3 2" xfId="232"/>
    <cellStyle name="Millares 6 6 4" xfId="233"/>
    <cellStyle name="Millares 6 6 4 2" xfId="234"/>
    <cellStyle name="Millares 6 6 5" xfId="235"/>
    <cellStyle name="Millares 6 6 6" xfId="236"/>
    <cellStyle name="Millares 6 7" xfId="237"/>
    <cellStyle name="Millares 6 7 2" xfId="238"/>
    <cellStyle name="Millares 6 8" xfId="239"/>
    <cellStyle name="Millares 6 8 2" xfId="240"/>
    <cellStyle name="Millares 6 9" xfId="241"/>
    <cellStyle name="Millares 6 9 2" xfId="242"/>
    <cellStyle name="Millares 7" xfId="50"/>
    <cellStyle name="Millares 7 2" xfId="51"/>
    <cellStyle name="Millares 7 3" xfId="243"/>
    <cellStyle name="Millares 8" xfId="28"/>
    <cellStyle name="Millares 9" xfId="129"/>
    <cellStyle name="Moneda" xfId="132" builtinId="4"/>
    <cellStyle name="Moneda 2" xfId="7"/>
    <cellStyle name="Moneda 2 2" xfId="11"/>
    <cellStyle name="Moneda 2 2 2" xfId="33"/>
    <cellStyle name="Moneda 2 3" xfId="13"/>
    <cellStyle name="Moneda 2 4" xfId="244"/>
    <cellStyle name="Moneda 3" xfId="8"/>
    <cellStyle name="Moneda 3 2" xfId="22"/>
    <cellStyle name="Moneda 3 3" xfId="245"/>
    <cellStyle name="Moneda 4" xfId="23"/>
    <cellStyle name="Moneda 4 2" xfId="30"/>
    <cellStyle name="Moneda 4 3" xfId="52"/>
    <cellStyle name="Moneda 4 4" xfId="246"/>
    <cellStyle name="Moneda 5" xfId="31"/>
    <cellStyle name="Moneda 5 2" xfId="32"/>
    <cellStyle name="Moneda 5 3" xfId="53"/>
    <cellStyle name="Moneda 6" xfId="36"/>
    <cellStyle name="Moneda 6 2" xfId="54"/>
    <cellStyle name="Moneda 6 3" xfId="247"/>
    <cellStyle name="Moneda 7" xfId="248"/>
    <cellStyle name="Moneda_PAO 2011 (d CONSOLIDADO)" xfId="87"/>
    <cellStyle name="Neutral 2" xfId="119"/>
    <cellStyle name="Normal" xfId="0" builtinId="0"/>
    <cellStyle name="Normal 10" xfId="38"/>
    <cellStyle name="Normal 2" xfId="2"/>
    <cellStyle name="Normal 2 2" xfId="3"/>
    <cellStyle name="Normal 2 2 2" xfId="249"/>
    <cellStyle name="Normal 2 2 2 2" xfId="250"/>
    <cellStyle name="Normal 2 3" xfId="14"/>
    <cellStyle name="Normal 2 3 2" xfId="55"/>
    <cellStyle name="Normal 2 3 3" xfId="251"/>
    <cellStyle name="Normal 2 3 4" xfId="252"/>
    <cellStyle name="Normal 2 5" xfId="15"/>
    <cellStyle name="Normal 3" xfId="4"/>
    <cellStyle name="Normal 3 10" xfId="253"/>
    <cellStyle name="Normal 3 10 2" xfId="254"/>
    <cellStyle name="Normal 3 10 2 2" xfId="255"/>
    <cellStyle name="Normal 3 10 3" xfId="256"/>
    <cellStyle name="Normal 3 10 3 2" xfId="257"/>
    <cellStyle name="Normal 3 10 4" xfId="258"/>
    <cellStyle name="Normal 3 10 4 2" xfId="259"/>
    <cellStyle name="Normal 3 10 5" xfId="260"/>
    <cellStyle name="Normal 3 10 6" xfId="261"/>
    <cellStyle name="Normal 3 11" xfId="262"/>
    <cellStyle name="Normal 3 11 2" xfId="263"/>
    <cellStyle name="Normal 3 11 2 2" xfId="264"/>
    <cellStyle name="Normal 3 11 3" xfId="265"/>
    <cellStyle name="Normal 3 11 3 2" xfId="266"/>
    <cellStyle name="Normal 3 11 4" xfId="267"/>
    <cellStyle name="Normal 3 11 4 2" xfId="268"/>
    <cellStyle name="Normal 3 11 5" xfId="269"/>
    <cellStyle name="Normal 3 11 6" xfId="270"/>
    <cellStyle name="Normal 3 12" xfId="271"/>
    <cellStyle name="Normal 3 12 2" xfId="272"/>
    <cellStyle name="Normal 3 12 3" xfId="273"/>
    <cellStyle name="Normal 3 13" xfId="274"/>
    <cellStyle name="Normal 3 13 2" xfId="275"/>
    <cellStyle name="Normal 3 14" xfId="276"/>
    <cellStyle name="Normal 3 14 2" xfId="277"/>
    <cellStyle name="Normal 3 15" xfId="278"/>
    <cellStyle name="Normal 3 16" xfId="279"/>
    <cellStyle name="Normal 3 2" xfId="5"/>
    <cellStyle name="Normal 3 2 10" xfId="280"/>
    <cellStyle name="Normal 3 2 11" xfId="281"/>
    <cellStyle name="Normal 3 2 2" xfId="56"/>
    <cellStyle name="Normal 3 2 2 2" xfId="282"/>
    <cellStyle name="Normal 3 2 2 2 2" xfId="283"/>
    <cellStyle name="Normal 3 2 2 2 2 2" xfId="284"/>
    <cellStyle name="Normal 3 2 2 2 3" xfId="285"/>
    <cellStyle name="Normal 3 2 2 2 3 2" xfId="286"/>
    <cellStyle name="Normal 3 2 2 2 4" xfId="287"/>
    <cellStyle name="Normal 3 2 2 2 4 2" xfId="288"/>
    <cellStyle name="Normal 3 2 2 2 5" xfId="289"/>
    <cellStyle name="Normal 3 2 2 2 6" xfId="290"/>
    <cellStyle name="Normal 3 2 2 3" xfId="291"/>
    <cellStyle name="Normal 3 2 2 3 2" xfId="292"/>
    <cellStyle name="Normal 3 2 2 3 2 2" xfId="293"/>
    <cellStyle name="Normal 3 2 2 3 3" xfId="294"/>
    <cellStyle name="Normal 3 2 2 3 3 2" xfId="295"/>
    <cellStyle name="Normal 3 2 2 3 4" xfId="296"/>
    <cellStyle name="Normal 3 2 2 3 4 2" xfId="297"/>
    <cellStyle name="Normal 3 2 2 3 5" xfId="298"/>
    <cellStyle name="Normal 3 2 2 3 6" xfId="299"/>
    <cellStyle name="Normal 3 2 2 4" xfId="300"/>
    <cellStyle name="Normal 3 2 2 4 2" xfId="301"/>
    <cellStyle name="Normal 3 2 2 5" xfId="302"/>
    <cellStyle name="Normal 3 2 2 5 2" xfId="303"/>
    <cellStyle name="Normal 3 2 2 6" xfId="304"/>
    <cellStyle name="Normal 3 2 2 6 2" xfId="305"/>
    <cellStyle name="Normal 3 2 2 7" xfId="306"/>
    <cellStyle name="Normal 3 2 2 8" xfId="307"/>
    <cellStyle name="Normal 3 2 3" xfId="57"/>
    <cellStyle name="Normal 3 2 3 2" xfId="308"/>
    <cellStyle name="Normal 3 2 3 2 2" xfId="309"/>
    <cellStyle name="Normal 3 2 3 2 2 2" xfId="310"/>
    <cellStyle name="Normal 3 2 3 2 3" xfId="311"/>
    <cellStyle name="Normal 3 2 3 2 3 2" xfId="312"/>
    <cellStyle name="Normal 3 2 3 2 4" xfId="313"/>
    <cellStyle name="Normal 3 2 3 2 4 2" xfId="314"/>
    <cellStyle name="Normal 3 2 3 2 5" xfId="315"/>
    <cellStyle name="Normal 3 2 3 2 6" xfId="316"/>
    <cellStyle name="Normal 3 2 3 3" xfId="317"/>
    <cellStyle name="Normal 3 2 3 3 2" xfId="318"/>
    <cellStyle name="Normal 3 2 3 3 2 2" xfId="319"/>
    <cellStyle name="Normal 3 2 3 3 3" xfId="320"/>
    <cellStyle name="Normal 3 2 3 3 3 2" xfId="321"/>
    <cellStyle name="Normal 3 2 3 3 4" xfId="322"/>
    <cellStyle name="Normal 3 2 3 3 4 2" xfId="323"/>
    <cellStyle name="Normal 3 2 3 3 5" xfId="324"/>
    <cellStyle name="Normal 3 2 3 3 6" xfId="325"/>
    <cellStyle name="Normal 3 2 3 4" xfId="326"/>
    <cellStyle name="Normal 3 2 3 4 2" xfId="327"/>
    <cellStyle name="Normal 3 2 3 5" xfId="328"/>
    <cellStyle name="Normal 3 2 3 5 2" xfId="329"/>
    <cellStyle name="Normal 3 2 3 6" xfId="330"/>
    <cellStyle name="Normal 3 2 3 6 2" xfId="331"/>
    <cellStyle name="Normal 3 2 3 7" xfId="332"/>
    <cellStyle name="Normal 3 2 3 8" xfId="333"/>
    <cellStyle name="Normal 3 2 4" xfId="58"/>
    <cellStyle name="Normal 3 2 4 2" xfId="334"/>
    <cellStyle name="Normal 3 2 4 2 2" xfId="335"/>
    <cellStyle name="Normal 3 2 4 2 2 2" xfId="336"/>
    <cellStyle name="Normal 3 2 4 2 3" xfId="337"/>
    <cellStyle name="Normal 3 2 4 2 3 2" xfId="338"/>
    <cellStyle name="Normal 3 2 4 2 4" xfId="339"/>
    <cellStyle name="Normal 3 2 4 2 4 2" xfId="340"/>
    <cellStyle name="Normal 3 2 4 2 5" xfId="341"/>
    <cellStyle name="Normal 3 2 4 2 6" xfId="342"/>
    <cellStyle name="Normal 3 2 4 3" xfId="343"/>
    <cellStyle name="Normal 3 2 4 3 2" xfId="344"/>
    <cellStyle name="Normal 3 2 4 3 2 2" xfId="345"/>
    <cellStyle name="Normal 3 2 4 3 3" xfId="346"/>
    <cellStyle name="Normal 3 2 4 3 3 2" xfId="347"/>
    <cellStyle name="Normal 3 2 4 3 4" xfId="348"/>
    <cellStyle name="Normal 3 2 4 3 4 2" xfId="349"/>
    <cellStyle name="Normal 3 2 4 3 5" xfId="350"/>
    <cellStyle name="Normal 3 2 4 3 6" xfId="351"/>
    <cellStyle name="Normal 3 2 4 4" xfId="352"/>
    <cellStyle name="Normal 3 2 4 4 2" xfId="353"/>
    <cellStyle name="Normal 3 2 4 5" xfId="354"/>
    <cellStyle name="Normal 3 2 4 5 2" xfId="355"/>
    <cellStyle name="Normal 3 2 4 6" xfId="356"/>
    <cellStyle name="Normal 3 2 4 6 2" xfId="357"/>
    <cellStyle name="Normal 3 2 4 7" xfId="358"/>
    <cellStyle name="Normal 3 2 4 8" xfId="359"/>
    <cellStyle name="Normal 3 2 5" xfId="360"/>
    <cellStyle name="Normal 3 2 5 2" xfId="361"/>
    <cellStyle name="Normal 3 2 5 2 2" xfId="362"/>
    <cellStyle name="Normal 3 2 5 3" xfId="363"/>
    <cellStyle name="Normal 3 2 5 3 2" xfId="364"/>
    <cellStyle name="Normal 3 2 5 4" xfId="365"/>
    <cellStyle name="Normal 3 2 5 4 2" xfId="366"/>
    <cellStyle name="Normal 3 2 5 5" xfId="367"/>
    <cellStyle name="Normal 3 2 5 6" xfId="368"/>
    <cellStyle name="Normal 3 2 6" xfId="369"/>
    <cellStyle name="Normal 3 2 6 2" xfId="370"/>
    <cellStyle name="Normal 3 2 6 2 2" xfId="371"/>
    <cellStyle name="Normal 3 2 6 3" xfId="372"/>
    <cellStyle name="Normal 3 2 6 3 2" xfId="373"/>
    <cellStyle name="Normal 3 2 6 4" xfId="374"/>
    <cellStyle name="Normal 3 2 6 4 2" xfId="375"/>
    <cellStyle name="Normal 3 2 6 5" xfId="376"/>
    <cellStyle name="Normal 3 2 6 6" xfId="377"/>
    <cellStyle name="Normal 3 2 7" xfId="378"/>
    <cellStyle name="Normal 3 2 7 2" xfId="379"/>
    <cellStyle name="Normal 3 2 8" xfId="380"/>
    <cellStyle name="Normal 3 2 8 2" xfId="381"/>
    <cellStyle name="Normal 3 2 9" xfId="382"/>
    <cellStyle name="Normal 3 2 9 2" xfId="383"/>
    <cellStyle name="Normal 3 3" xfId="16"/>
    <cellStyle name="Normal 3 3 10" xfId="384"/>
    <cellStyle name="Normal 3 3 11" xfId="385"/>
    <cellStyle name="Normal 3 3 2" xfId="59"/>
    <cellStyle name="Normal 3 3 2 2" xfId="386"/>
    <cellStyle name="Normal 3 3 2 2 2" xfId="387"/>
    <cellStyle name="Normal 3 3 2 2 2 2" xfId="388"/>
    <cellStyle name="Normal 3 3 2 2 3" xfId="389"/>
    <cellStyle name="Normal 3 3 2 2 3 2" xfId="390"/>
    <cellStyle name="Normal 3 3 2 2 4" xfId="391"/>
    <cellStyle name="Normal 3 3 2 2 4 2" xfId="392"/>
    <cellStyle name="Normal 3 3 2 2 5" xfId="393"/>
    <cellStyle name="Normal 3 3 2 2 6" xfId="394"/>
    <cellStyle name="Normal 3 3 2 3" xfId="395"/>
    <cellStyle name="Normal 3 3 2 3 2" xfId="396"/>
    <cellStyle name="Normal 3 3 2 3 2 2" xfId="397"/>
    <cellStyle name="Normal 3 3 2 3 3" xfId="398"/>
    <cellStyle name="Normal 3 3 2 3 3 2" xfId="399"/>
    <cellStyle name="Normal 3 3 2 3 4" xfId="400"/>
    <cellStyle name="Normal 3 3 2 3 4 2" xfId="401"/>
    <cellStyle name="Normal 3 3 2 3 5" xfId="402"/>
    <cellStyle name="Normal 3 3 2 3 6" xfId="403"/>
    <cellStyle name="Normal 3 3 2 4" xfId="404"/>
    <cellStyle name="Normal 3 3 2 4 2" xfId="405"/>
    <cellStyle name="Normal 3 3 2 5" xfId="406"/>
    <cellStyle name="Normal 3 3 2 5 2" xfId="407"/>
    <cellStyle name="Normal 3 3 2 6" xfId="408"/>
    <cellStyle name="Normal 3 3 2 6 2" xfId="409"/>
    <cellStyle name="Normal 3 3 2 7" xfId="410"/>
    <cellStyle name="Normal 3 3 2 8" xfId="411"/>
    <cellStyle name="Normal 3 3 3" xfId="60"/>
    <cellStyle name="Normal 3 3 3 2" xfId="412"/>
    <cellStyle name="Normal 3 3 3 2 2" xfId="413"/>
    <cellStyle name="Normal 3 3 3 2 2 2" xfId="414"/>
    <cellStyle name="Normal 3 3 3 2 3" xfId="415"/>
    <cellStyle name="Normal 3 3 3 2 3 2" xfId="416"/>
    <cellStyle name="Normal 3 3 3 2 4" xfId="417"/>
    <cellStyle name="Normal 3 3 3 2 4 2" xfId="418"/>
    <cellStyle name="Normal 3 3 3 2 5" xfId="419"/>
    <cellStyle name="Normal 3 3 3 2 6" xfId="420"/>
    <cellStyle name="Normal 3 3 3 3" xfId="421"/>
    <cellStyle name="Normal 3 3 3 3 2" xfId="422"/>
    <cellStyle name="Normal 3 3 3 3 2 2" xfId="423"/>
    <cellStyle name="Normal 3 3 3 3 3" xfId="424"/>
    <cellStyle name="Normal 3 3 3 3 3 2" xfId="425"/>
    <cellStyle name="Normal 3 3 3 3 4" xfId="426"/>
    <cellStyle name="Normal 3 3 3 3 4 2" xfId="427"/>
    <cellStyle name="Normal 3 3 3 3 5" xfId="428"/>
    <cellStyle name="Normal 3 3 3 3 6" xfId="429"/>
    <cellStyle name="Normal 3 3 3 4" xfId="430"/>
    <cellStyle name="Normal 3 3 3 4 2" xfId="431"/>
    <cellStyle name="Normal 3 3 3 5" xfId="432"/>
    <cellStyle name="Normal 3 3 3 5 2" xfId="433"/>
    <cellStyle name="Normal 3 3 3 6" xfId="434"/>
    <cellStyle name="Normal 3 3 3 6 2" xfId="435"/>
    <cellStyle name="Normal 3 3 3 7" xfId="436"/>
    <cellStyle name="Normal 3 3 3 8" xfId="437"/>
    <cellStyle name="Normal 3 3 4" xfId="61"/>
    <cellStyle name="Normal 3 3 4 2" xfId="438"/>
    <cellStyle name="Normal 3 3 4 2 2" xfId="439"/>
    <cellStyle name="Normal 3 3 4 2 2 2" xfId="440"/>
    <cellStyle name="Normal 3 3 4 2 3" xfId="441"/>
    <cellStyle name="Normal 3 3 4 2 3 2" xfId="442"/>
    <cellStyle name="Normal 3 3 4 2 4" xfId="443"/>
    <cellStyle name="Normal 3 3 4 2 4 2" xfId="444"/>
    <cellStyle name="Normal 3 3 4 2 5" xfId="445"/>
    <cellStyle name="Normal 3 3 4 2 6" xfId="446"/>
    <cellStyle name="Normal 3 3 4 3" xfId="447"/>
    <cellStyle name="Normal 3 3 4 3 2" xfId="448"/>
    <cellStyle name="Normal 3 3 4 3 2 2" xfId="449"/>
    <cellStyle name="Normal 3 3 4 3 3" xfId="450"/>
    <cellStyle name="Normal 3 3 4 3 3 2" xfId="451"/>
    <cellStyle name="Normal 3 3 4 3 4" xfId="452"/>
    <cellStyle name="Normal 3 3 4 3 4 2" xfId="453"/>
    <cellStyle name="Normal 3 3 4 3 5" xfId="454"/>
    <cellStyle name="Normal 3 3 4 3 6" xfId="455"/>
    <cellStyle name="Normal 3 3 4 4" xfId="456"/>
    <cellStyle name="Normal 3 3 4 4 2" xfId="457"/>
    <cellStyle name="Normal 3 3 4 5" xfId="458"/>
    <cellStyle name="Normal 3 3 4 5 2" xfId="459"/>
    <cellStyle name="Normal 3 3 4 6" xfId="460"/>
    <cellStyle name="Normal 3 3 4 6 2" xfId="461"/>
    <cellStyle name="Normal 3 3 4 7" xfId="462"/>
    <cellStyle name="Normal 3 3 4 8" xfId="463"/>
    <cellStyle name="Normal 3 3 5" xfId="464"/>
    <cellStyle name="Normal 3 3 5 2" xfId="465"/>
    <cellStyle name="Normal 3 3 5 2 2" xfId="466"/>
    <cellStyle name="Normal 3 3 5 3" xfId="467"/>
    <cellStyle name="Normal 3 3 5 3 2" xfId="468"/>
    <cellStyle name="Normal 3 3 5 4" xfId="469"/>
    <cellStyle name="Normal 3 3 5 4 2" xfId="470"/>
    <cellStyle name="Normal 3 3 5 5" xfId="471"/>
    <cellStyle name="Normal 3 3 5 6" xfId="472"/>
    <cellStyle name="Normal 3 3 6" xfId="473"/>
    <cellStyle name="Normal 3 3 6 2" xfId="474"/>
    <cellStyle name="Normal 3 3 6 2 2" xfId="475"/>
    <cellStyle name="Normal 3 3 6 3" xfId="476"/>
    <cellStyle name="Normal 3 3 6 3 2" xfId="477"/>
    <cellStyle name="Normal 3 3 6 4" xfId="478"/>
    <cellStyle name="Normal 3 3 6 4 2" xfId="479"/>
    <cellStyle name="Normal 3 3 6 5" xfId="480"/>
    <cellStyle name="Normal 3 3 6 6" xfId="481"/>
    <cellStyle name="Normal 3 3 7" xfId="482"/>
    <cellStyle name="Normal 3 3 7 2" xfId="483"/>
    <cellStyle name="Normal 3 3 8" xfId="484"/>
    <cellStyle name="Normal 3 3 8 2" xfId="485"/>
    <cellStyle name="Normal 3 3 9" xfId="486"/>
    <cellStyle name="Normal 3 3 9 2" xfId="487"/>
    <cellStyle name="Normal 3 4" xfId="62"/>
    <cellStyle name="Normal 3 4 10" xfId="488"/>
    <cellStyle name="Normal 3 4 11" xfId="489"/>
    <cellStyle name="Normal 3 4 2" xfId="63"/>
    <cellStyle name="Normal 3 4 2 2" xfId="490"/>
    <cellStyle name="Normal 3 4 2 2 2" xfId="491"/>
    <cellStyle name="Normal 3 4 2 2 2 2" xfId="492"/>
    <cellStyle name="Normal 3 4 2 2 3" xfId="493"/>
    <cellStyle name="Normal 3 4 2 2 3 2" xfId="494"/>
    <cellStyle name="Normal 3 4 2 2 4" xfId="495"/>
    <cellStyle name="Normal 3 4 2 2 4 2" xfId="496"/>
    <cellStyle name="Normal 3 4 2 2 5" xfId="497"/>
    <cellStyle name="Normal 3 4 2 2 6" xfId="498"/>
    <cellStyle name="Normal 3 4 2 3" xfId="499"/>
    <cellStyle name="Normal 3 4 2 3 2" xfId="500"/>
    <cellStyle name="Normal 3 4 2 3 2 2" xfId="501"/>
    <cellStyle name="Normal 3 4 2 3 3" xfId="502"/>
    <cellStyle name="Normal 3 4 2 3 3 2" xfId="503"/>
    <cellStyle name="Normal 3 4 2 3 4" xfId="504"/>
    <cellStyle name="Normal 3 4 2 3 4 2" xfId="505"/>
    <cellStyle name="Normal 3 4 2 3 5" xfId="506"/>
    <cellStyle name="Normal 3 4 2 3 6" xfId="507"/>
    <cellStyle name="Normal 3 4 2 4" xfId="508"/>
    <cellStyle name="Normal 3 4 2 4 2" xfId="509"/>
    <cellStyle name="Normal 3 4 2 5" xfId="510"/>
    <cellStyle name="Normal 3 4 2 5 2" xfId="511"/>
    <cellStyle name="Normal 3 4 2 6" xfId="512"/>
    <cellStyle name="Normal 3 4 2 6 2" xfId="513"/>
    <cellStyle name="Normal 3 4 2 7" xfId="514"/>
    <cellStyle name="Normal 3 4 2 8" xfId="515"/>
    <cellStyle name="Normal 3 4 3" xfId="64"/>
    <cellStyle name="Normal 3 4 3 2" xfId="516"/>
    <cellStyle name="Normal 3 4 3 2 2" xfId="517"/>
    <cellStyle name="Normal 3 4 3 2 2 2" xfId="518"/>
    <cellStyle name="Normal 3 4 3 2 3" xfId="519"/>
    <cellStyle name="Normal 3 4 3 2 3 2" xfId="520"/>
    <cellStyle name="Normal 3 4 3 2 4" xfId="521"/>
    <cellStyle name="Normal 3 4 3 2 4 2" xfId="522"/>
    <cellStyle name="Normal 3 4 3 2 5" xfId="523"/>
    <cellStyle name="Normal 3 4 3 2 6" xfId="524"/>
    <cellStyle name="Normal 3 4 3 3" xfId="525"/>
    <cellStyle name="Normal 3 4 3 3 2" xfId="526"/>
    <cellStyle name="Normal 3 4 3 3 2 2" xfId="527"/>
    <cellStyle name="Normal 3 4 3 3 3" xfId="528"/>
    <cellStyle name="Normal 3 4 3 3 3 2" xfId="529"/>
    <cellStyle name="Normal 3 4 3 3 4" xfId="530"/>
    <cellStyle name="Normal 3 4 3 3 4 2" xfId="531"/>
    <cellStyle name="Normal 3 4 3 3 5" xfId="532"/>
    <cellStyle name="Normal 3 4 3 3 6" xfId="533"/>
    <cellStyle name="Normal 3 4 3 4" xfId="534"/>
    <cellStyle name="Normal 3 4 3 4 2" xfId="535"/>
    <cellStyle name="Normal 3 4 3 5" xfId="536"/>
    <cellStyle name="Normal 3 4 3 5 2" xfId="537"/>
    <cellStyle name="Normal 3 4 3 6" xfId="538"/>
    <cellStyle name="Normal 3 4 3 6 2" xfId="539"/>
    <cellStyle name="Normal 3 4 3 7" xfId="540"/>
    <cellStyle name="Normal 3 4 3 8" xfId="541"/>
    <cellStyle name="Normal 3 4 4" xfId="65"/>
    <cellStyle name="Normal 3 4 4 2" xfId="542"/>
    <cellStyle name="Normal 3 4 4 2 2" xfId="543"/>
    <cellStyle name="Normal 3 4 4 2 2 2" xfId="544"/>
    <cellStyle name="Normal 3 4 4 2 3" xfId="545"/>
    <cellStyle name="Normal 3 4 4 2 3 2" xfId="546"/>
    <cellStyle name="Normal 3 4 4 2 4" xfId="547"/>
    <cellStyle name="Normal 3 4 4 2 4 2" xfId="548"/>
    <cellStyle name="Normal 3 4 4 2 5" xfId="549"/>
    <cellStyle name="Normal 3 4 4 2 6" xfId="550"/>
    <cellStyle name="Normal 3 4 4 3" xfId="551"/>
    <cellStyle name="Normal 3 4 4 3 2" xfId="552"/>
    <cellStyle name="Normal 3 4 4 3 2 2" xfId="553"/>
    <cellStyle name="Normal 3 4 4 3 3" xfId="554"/>
    <cellStyle name="Normal 3 4 4 3 3 2" xfId="555"/>
    <cellStyle name="Normal 3 4 4 3 4" xfId="556"/>
    <cellStyle name="Normal 3 4 4 3 4 2" xfId="557"/>
    <cellStyle name="Normal 3 4 4 3 5" xfId="558"/>
    <cellStyle name="Normal 3 4 4 3 6" xfId="559"/>
    <cellStyle name="Normal 3 4 4 4" xfId="560"/>
    <cellStyle name="Normal 3 4 4 4 2" xfId="561"/>
    <cellStyle name="Normal 3 4 4 5" xfId="562"/>
    <cellStyle name="Normal 3 4 4 5 2" xfId="563"/>
    <cellStyle name="Normal 3 4 4 6" xfId="564"/>
    <cellStyle name="Normal 3 4 4 6 2" xfId="565"/>
    <cellStyle name="Normal 3 4 4 7" xfId="566"/>
    <cellStyle name="Normal 3 4 4 8" xfId="567"/>
    <cellStyle name="Normal 3 4 5" xfId="568"/>
    <cellStyle name="Normal 3 4 5 2" xfId="569"/>
    <cellStyle name="Normal 3 4 5 2 2" xfId="570"/>
    <cellStyle name="Normal 3 4 5 3" xfId="571"/>
    <cellStyle name="Normal 3 4 5 3 2" xfId="572"/>
    <cellStyle name="Normal 3 4 5 4" xfId="573"/>
    <cellStyle name="Normal 3 4 5 4 2" xfId="574"/>
    <cellStyle name="Normal 3 4 5 5" xfId="575"/>
    <cellStyle name="Normal 3 4 5 6" xfId="576"/>
    <cellStyle name="Normal 3 4 6" xfId="577"/>
    <cellStyle name="Normal 3 4 6 2" xfId="578"/>
    <cellStyle name="Normal 3 4 6 2 2" xfId="579"/>
    <cellStyle name="Normal 3 4 6 3" xfId="580"/>
    <cellStyle name="Normal 3 4 6 3 2" xfId="581"/>
    <cellStyle name="Normal 3 4 6 4" xfId="582"/>
    <cellStyle name="Normal 3 4 6 4 2" xfId="583"/>
    <cellStyle name="Normal 3 4 6 5" xfId="584"/>
    <cellStyle name="Normal 3 4 6 6" xfId="585"/>
    <cellStyle name="Normal 3 4 7" xfId="586"/>
    <cellStyle name="Normal 3 4 7 2" xfId="587"/>
    <cellStyle name="Normal 3 4 8" xfId="588"/>
    <cellStyle name="Normal 3 4 8 2" xfId="589"/>
    <cellStyle name="Normal 3 4 9" xfId="590"/>
    <cellStyle name="Normal 3 4 9 2" xfId="591"/>
    <cellStyle name="Normal 3 5" xfId="66"/>
    <cellStyle name="Normal 3 5 10" xfId="592"/>
    <cellStyle name="Normal 3 5 11" xfId="593"/>
    <cellStyle name="Normal 3 5 2" xfId="67"/>
    <cellStyle name="Normal 3 5 2 2" xfId="594"/>
    <cellStyle name="Normal 3 5 2 2 2" xfId="595"/>
    <cellStyle name="Normal 3 5 2 2 2 2" xfId="596"/>
    <cellStyle name="Normal 3 5 2 2 3" xfId="597"/>
    <cellStyle name="Normal 3 5 2 2 3 2" xfId="598"/>
    <cellStyle name="Normal 3 5 2 2 4" xfId="599"/>
    <cellStyle name="Normal 3 5 2 2 4 2" xfId="600"/>
    <cellStyle name="Normal 3 5 2 2 5" xfId="601"/>
    <cellStyle name="Normal 3 5 2 2 6" xfId="602"/>
    <cellStyle name="Normal 3 5 2 3" xfId="603"/>
    <cellStyle name="Normal 3 5 2 3 2" xfId="604"/>
    <cellStyle name="Normal 3 5 2 3 2 2" xfId="605"/>
    <cellStyle name="Normal 3 5 2 3 3" xfId="606"/>
    <cellStyle name="Normal 3 5 2 3 3 2" xfId="607"/>
    <cellStyle name="Normal 3 5 2 3 4" xfId="608"/>
    <cellStyle name="Normal 3 5 2 3 4 2" xfId="609"/>
    <cellStyle name="Normal 3 5 2 3 5" xfId="610"/>
    <cellStyle name="Normal 3 5 2 3 6" xfId="611"/>
    <cellStyle name="Normal 3 5 2 4" xfId="612"/>
    <cellStyle name="Normal 3 5 2 4 2" xfId="613"/>
    <cellStyle name="Normal 3 5 2 5" xfId="614"/>
    <cellStyle name="Normal 3 5 2 5 2" xfId="615"/>
    <cellStyle name="Normal 3 5 2 6" xfId="616"/>
    <cellStyle name="Normal 3 5 2 6 2" xfId="617"/>
    <cellStyle name="Normal 3 5 2 7" xfId="618"/>
    <cellStyle name="Normal 3 5 2 8" xfId="619"/>
    <cellStyle name="Normal 3 5 3" xfId="68"/>
    <cellStyle name="Normal 3 5 3 2" xfId="620"/>
    <cellStyle name="Normal 3 5 3 2 2" xfId="621"/>
    <cellStyle name="Normal 3 5 3 2 2 2" xfId="622"/>
    <cellStyle name="Normal 3 5 3 2 3" xfId="623"/>
    <cellStyle name="Normal 3 5 3 2 3 2" xfId="624"/>
    <cellStyle name="Normal 3 5 3 2 4" xfId="625"/>
    <cellStyle name="Normal 3 5 3 2 4 2" xfId="626"/>
    <cellStyle name="Normal 3 5 3 2 5" xfId="627"/>
    <cellStyle name="Normal 3 5 3 2 6" xfId="628"/>
    <cellStyle name="Normal 3 5 3 3" xfId="629"/>
    <cellStyle name="Normal 3 5 3 3 2" xfId="630"/>
    <cellStyle name="Normal 3 5 3 3 2 2" xfId="631"/>
    <cellStyle name="Normal 3 5 3 3 3" xfId="632"/>
    <cellStyle name="Normal 3 5 3 3 3 2" xfId="633"/>
    <cellStyle name="Normal 3 5 3 3 4" xfId="634"/>
    <cellStyle name="Normal 3 5 3 3 4 2" xfId="635"/>
    <cellStyle name="Normal 3 5 3 3 5" xfId="636"/>
    <cellStyle name="Normal 3 5 3 3 6" xfId="637"/>
    <cellStyle name="Normal 3 5 3 4" xfId="638"/>
    <cellStyle name="Normal 3 5 3 4 2" xfId="639"/>
    <cellStyle name="Normal 3 5 3 5" xfId="640"/>
    <cellStyle name="Normal 3 5 3 5 2" xfId="641"/>
    <cellStyle name="Normal 3 5 3 6" xfId="642"/>
    <cellStyle name="Normal 3 5 3 6 2" xfId="643"/>
    <cellStyle name="Normal 3 5 3 7" xfId="644"/>
    <cellStyle name="Normal 3 5 3 8" xfId="645"/>
    <cellStyle name="Normal 3 5 4" xfId="69"/>
    <cellStyle name="Normal 3 5 4 2" xfId="646"/>
    <cellStyle name="Normal 3 5 4 2 2" xfId="647"/>
    <cellStyle name="Normal 3 5 4 2 2 2" xfId="648"/>
    <cellStyle name="Normal 3 5 4 2 3" xfId="649"/>
    <cellStyle name="Normal 3 5 4 2 3 2" xfId="650"/>
    <cellStyle name="Normal 3 5 4 2 4" xfId="651"/>
    <cellStyle name="Normal 3 5 4 2 4 2" xfId="652"/>
    <cellStyle name="Normal 3 5 4 2 5" xfId="653"/>
    <cellStyle name="Normal 3 5 4 2 6" xfId="654"/>
    <cellStyle name="Normal 3 5 4 3" xfId="655"/>
    <cellStyle name="Normal 3 5 4 3 2" xfId="656"/>
    <cellStyle name="Normal 3 5 4 3 2 2" xfId="657"/>
    <cellStyle name="Normal 3 5 4 3 3" xfId="658"/>
    <cellStyle name="Normal 3 5 4 3 3 2" xfId="659"/>
    <cellStyle name="Normal 3 5 4 3 4" xfId="660"/>
    <cellStyle name="Normal 3 5 4 3 4 2" xfId="661"/>
    <cellStyle name="Normal 3 5 4 3 5" xfId="662"/>
    <cellStyle name="Normal 3 5 4 3 6" xfId="663"/>
    <cellStyle name="Normal 3 5 4 4" xfId="664"/>
    <cellStyle name="Normal 3 5 4 4 2" xfId="665"/>
    <cellStyle name="Normal 3 5 4 5" xfId="666"/>
    <cellStyle name="Normal 3 5 4 5 2" xfId="667"/>
    <cellStyle name="Normal 3 5 4 6" xfId="668"/>
    <cellStyle name="Normal 3 5 4 6 2" xfId="669"/>
    <cellStyle name="Normal 3 5 4 7" xfId="670"/>
    <cellStyle name="Normal 3 5 4 8" xfId="671"/>
    <cellStyle name="Normal 3 5 5" xfId="672"/>
    <cellStyle name="Normal 3 5 5 2" xfId="673"/>
    <cellStyle name="Normal 3 5 5 2 2" xfId="674"/>
    <cellStyle name="Normal 3 5 5 3" xfId="675"/>
    <cellStyle name="Normal 3 5 5 3 2" xfId="676"/>
    <cellStyle name="Normal 3 5 5 4" xfId="677"/>
    <cellStyle name="Normal 3 5 5 4 2" xfId="678"/>
    <cellStyle name="Normal 3 5 5 5" xfId="679"/>
    <cellStyle name="Normal 3 5 5 6" xfId="680"/>
    <cellStyle name="Normal 3 5 6" xfId="681"/>
    <cellStyle name="Normal 3 5 6 2" xfId="682"/>
    <cellStyle name="Normal 3 5 6 2 2" xfId="683"/>
    <cellStyle name="Normal 3 5 6 3" xfId="684"/>
    <cellStyle name="Normal 3 5 6 3 2" xfId="685"/>
    <cellStyle name="Normal 3 5 6 4" xfId="686"/>
    <cellStyle name="Normal 3 5 6 4 2" xfId="687"/>
    <cellStyle name="Normal 3 5 6 5" xfId="688"/>
    <cellStyle name="Normal 3 5 6 6" xfId="689"/>
    <cellStyle name="Normal 3 5 7" xfId="690"/>
    <cellStyle name="Normal 3 5 7 2" xfId="691"/>
    <cellStyle name="Normal 3 5 8" xfId="692"/>
    <cellStyle name="Normal 3 5 8 2" xfId="693"/>
    <cellStyle name="Normal 3 5 9" xfId="694"/>
    <cellStyle name="Normal 3 5 9 2" xfId="695"/>
    <cellStyle name="Normal 3 6" xfId="40"/>
    <cellStyle name="Normal 3 7" xfId="70"/>
    <cellStyle name="Normal 3 7 2" xfId="696"/>
    <cellStyle name="Normal 3 7 2 2" xfId="697"/>
    <cellStyle name="Normal 3 7 2 2 2" xfId="698"/>
    <cellStyle name="Normal 3 7 2 3" xfId="699"/>
    <cellStyle name="Normal 3 7 2 3 2" xfId="700"/>
    <cellStyle name="Normal 3 7 2 4" xfId="701"/>
    <cellStyle name="Normal 3 7 2 4 2" xfId="702"/>
    <cellStyle name="Normal 3 7 2 5" xfId="703"/>
    <cellStyle name="Normal 3 7 2 6" xfId="704"/>
    <cellStyle name="Normal 3 7 3" xfId="705"/>
    <cellStyle name="Normal 3 7 3 2" xfId="706"/>
    <cellStyle name="Normal 3 7 3 2 2" xfId="707"/>
    <cellStyle name="Normal 3 7 3 3" xfId="708"/>
    <cellStyle name="Normal 3 7 3 3 2" xfId="709"/>
    <cellStyle name="Normal 3 7 3 4" xfId="710"/>
    <cellStyle name="Normal 3 7 3 4 2" xfId="711"/>
    <cellStyle name="Normal 3 7 3 5" xfId="712"/>
    <cellStyle name="Normal 3 7 3 6" xfId="713"/>
    <cellStyle name="Normal 3 7 4" xfId="714"/>
    <cellStyle name="Normal 3 7 4 2" xfId="715"/>
    <cellStyle name="Normal 3 7 5" xfId="716"/>
    <cellStyle name="Normal 3 7 5 2" xfId="717"/>
    <cellStyle name="Normal 3 7 6" xfId="718"/>
    <cellStyle name="Normal 3 7 6 2" xfId="719"/>
    <cellStyle name="Normal 3 7 7" xfId="720"/>
    <cellStyle name="Normal 3 7 8" xfId="721"/>
    <cellStyle name="Normal 3 8" xfId="71"/>
    <cellStyle name="Normal 3 8 2" xfId="722"/>
    <cellStyle name="Normal 3 8 2 2" xfId="723"/>
    <cellStyle name="Normal 3 8 2 2 2" xfId="724"/>
    <cellStyle name="Normal 3 8 2 3" xfId="725"/>
    <cellStyle name="Normal 3 8 2 3 2" xfId="726"/>
    <cellStyle name="Normal 3 8 2 4" xfId="727"/>
    <cellStyle name="Normal 3 8 2 4 2" xfId="728"/>
    <cellStyle name="Normal 3 8 2 5" xfId="729"/>
    <cellStyle name="Normal 3 8 2 6" xfId="730"/>
    <cellStyle name="Normal 3 8 3" xfId="731"/>
    <cellStyle name="Normal 3 8 3 2" xfId="732"/>
    <cellStyle name="Normal 3 8 3 2 2" xfId="733"/>
    <cellStyle name="Normal 3 8 3 3" xfId="734"/>
    <cellStyle name="Normal 3 8 3 3 2" xfId="735"/>
    <cellStyle name="Normal 3 8 3 4" xfId="736"/>
    <cellStyle name="Normal 3 8 3 4 2" xfId="737"/>
    <cellStyle name="Normal 3 8 3 5" xfId="738"/>
    <cellStyle name="Normal 3 8 3 6" xfId="739"/>
    <cellStyle name="Normal 3 8 4" xfId="740"/>
    <cellStyle name="Normal 3 8 4 2" xfId="741"/>
    <cellStyle name="Normal 3 8 5" xfId="742"/>
    <cellStyle name="Normal 3 8 5 2" xfId="743"/>
    <cellStyle name="Normal 3 8 6" xfId="744"/>
    <cellStyle name="Normal 3 8 6 2" xfId="745"/>
    <cellStyle name="Normal 3 8 7" xfId="746"/>
    <cellStyle name="Normal 3 8 8" xfId="747"/>
    <cellStyle name="Normal 3 9" xfId="72"/>
    <cellStyle name="Normal 3 9 2" xfId="748"/>
    <cellStyle name="Normal 3 9 2 2" xfId="749"/>
    <cellStyle name="Normal 3 9 2 2 2" xfId="750"/>
    <cellStyle name="Normal 3 9 2 3" xfId="751"/>
    <cellStyle name="Normal 3 9 2 3 2" xfId="752"/>
    <cellStyle name="Normal 3 9 2 4" xfId="753"/>
    <cellStyle name="Normal 3 9 2 4 2" xfId="754"/>
    <cellStyle name="Normal 3 9 2 5" xfId="755"/>
    <cellStyle name="Normal 3 9 2 6" xfId="756"/>
    <cellStyle name="Normal 3 9 3" xfId="757"/>
    <cellStyle name="Normal 3 9 3 2" xfId="758"/>
    <cellStyle name="Normal 3 9 3 2 2" xfId="759"/>
    <cellStyle name="Normal 3 9 3 3" xfId="760"/>
    <cellStyle name="Normal 3 9 3 3 2" xfId="761"/>
    <cellStyle name="Normal 3 9 3 4" xfId="762"/>
    <cellStyle name="Normal 3 9 3 4 2" xfId="763"/>
    <cellStyle name="Normal 3 9 3 5" xfId="764"/>
    <cellStyle name="Normal 3 9 3 6" xfId="765"/>
    <cellStyle name="Normal 3 9 4" xfId="766"/>
    <cellStyle name="Normal 3 9 4 2" xfId="767"/>
    <cellStyle name="Normal 3 9 5" xfId="768"/>
    <cellStyle name="Normal 3 9 5 2" xfId="769"/>
    <cellStyle name="Normal 3 9 6" xfId="770"/>
    <cellStyle name="Normal 3 9 6 2" xfId="771"/>
    <cellStyle name="Normal 3 9 7" xfId="772"/>
    <cellStyle name="Normal 3 9 8" xfId="773"/>
    <cellStyle name="Normal 4" xfId="10"/>
    <cellStyle name="Normal 4 10" xfId="774"/>
    <cellStyle name="Normal 4 10 2" xfId="775"/>
    <cellStyle name="Normal 4 11" xfId="776"/>
    <cellStyle name="Normal 4 12" xfId="777"/>
    <cellStyle name="Normal 4 2" xfId="17"/>
    <cellStyle name="Normal 4 3" xfId="73"/>
    <cellStyle name="Normal 4 3 2" xfId="778"/>
    <cellStyle name="Normal 4 3 2 2" xfId="779"/>
    <cellStyle name="Normal 4 3 2 2 2" xfId="780"/>
    <cellStyle name="Normal 4 3 2 3" xfId="781"/>
    <cellStyle name="Normal 4 3 2 3 2" xfId="782"/>
    <cellStyle name="Normal 4 3 2 4" xfId="783"/>
    <cellStyle name="Normal 4 3 2 4 2" xfId="784"/>
    <cellStyle name="Normal 4 3 2 5" xfId="785"/>
    <cellStyle name="Normal 4 3 2 6" xfId="786"/>
    <cellStyle name="Normal 4 3 3" xfId="787"/>
    <cellStyle name="Normal 4 3 3 2" xfId="788"/>
    <cellStyle name="Normal 4 3 3 2 2" xfId="789"/>
    <cellStyle name="Normal 4 3 3 3" xfId="790"/>
    <cellStyle name="Normal 4 3 3 3 2" xfId="791"/>
    <cellStyle name="Normal 4 3 3 4" xfId="792"/>
    <cellStyle name="Normal 4 3 3 4 2" xfId="793"/>
    <cellStyle name="Normal 4 3 3 5" xfId="794"/>
    <cellStyle name="Normal 4 3 3 6" xfId="795"/>
    <cellStyle name="Normal 4 3 4" xfId="796"/>
    <cellStyle name="Normal 4 3 4 2" xfId="797"/>
    <cellStyle name="Normal 4 3 5" xfId="798"/>
    <cellStyle name="Normal 4 3 5 2" xfId="799"/>
    <cellStyle name="Normal 4 3 6" xfId="800"/>
    <cellStyle name="Normal 4 3 6 2" xfId="801"/>
    <cellStyle name="Normal 4 3 7" xfId="802"/>
    <cellStyle name="Normal 4 3 8" xfId="803"/>
    <cellStyle name="Normal 4 4" xfId="74"/>
    <cellStyle name="Normal 4 4 2" xfId="804"/>
    <cellStyle name="Normal 4 4 2 2" xfId="805"/>
    <cellStyle name="Normal 4 4 2 2 2" xfId="806"/>
    <cellStyle name="Normal 4 4 2 3" xfId="807"/>
    <cellStyle name="Normal 4 4 2 3 2" xfId="808"/>
    <cellStyle name="Normal 4 4 2 4" xfId="809"/>
    <cellStyle name="Normal 4 4 2 4 2" xfId="810"/>
    <cellStyle name="Normal 4 4 2 5" xfId="811"/>
    <cellStyle name="Normal 4 4 2 6" xfId="812"/>
    <cellStyle name="Normal 4 4 3" xfId="813"/>
    <cellStyle name="Normal 4 4 3 2" xfId="814"/>
    <cellStyle name="Normal 4 4 3 2 2" xfId="815"/>
    <cellStyle name="Normal 4 4 3 3" xfId="816"/>
    <cellStyle name="Normal 4 4 3 3 2" xfId="817"/>
    <cellStyle name="Normal 4 4 3 4" xfId="818"/>
    <cellStyle name="Normal 4 4 3 4 2" xfId="819"/>
    <cellStyle name="Normal 4 4 3 5" xfId="820"/>
    <cellStyle name="Normal 4 4 3 6" xfId="821"/>
    <cellStyle name="Normal 4 4 4" xfId="822"/>
    <cellStyle name="Normal 4 4 4 2" xfId="823"/>
    <cellStyle name="Normal 4 4 5" xfId="824"/>
    <cellStyle name="Normal 4 4 5 2" xfId="825"/>
    <cellStyle name="Normal 4 4 6" xfId="826"/>
    <cellStyle name="Normal 4 4 6 2" xfId="827"/>
    <cellStyle name="Normal 4 4 7" xfId="828"/>
    <cellStyle name="Normal 4 4 8" xfId="829"/>
    <cellStyle name="Normal 4 5" xfId="75"/>
    <cellStyle name="Normal 4 5 2" xfId="830"/>
    <cellStyle name="Normal 4 5 2 2" xfId="831"/>
    <cellStyle name="Normal 4 5 2 2 2" xfId="832"/>
    <cellStyle name="Normal 4 5 2 3" xfId="833"/>
    <cellStyle name="Normal 4 5 2 3 2" xfId="834"/>
    <cellStyle name="Normal 4 5 2 4" xfId="835"/>
    <cellStyle name="Normal 4 5 2 4 2" xfId="836"/>
    <cellStyle name="Normal 4 5 2 5" xfId="837"/>
    <cellStyle name="Normal 4 5 2 6" xfId="838"/>
    <cellStyle name="Normal 4 5 3" xfId="839"/>
    <cellStyle name="Normal 4 5 3 2" xfId="840"/>
    <cellStyle name="Normal 4 5 3 2 2" xfId="841"/>
    <cellStyle name="Normal 4 5 3 3" xfId="842"/>
    <cellStyle name="Normal 4 5 3 3 2" xfId="843"/>
    <cellStyle name="Normal 4 5 3 4" xfId="844"/>
    <cellStyle name="Normal 4 5 3 4 2" xfId="845"/>
    <cellStyle name="Normal 4 5 3 5" xfId="846"/>
    <cellStyle name="Normal 4 5 3 6" xfId="847"/>
    <cellStyle name="Normal 4 5 4" xfId="848"/>
    <cellStyle name="Normal 4 5 4 2" xfId="849"/>
    <cellStyle name="Normal 4 5 5" xfId="850"/>
    <cellStyle name="Normal 4 5 5 2" xfId="851"/>
    <cellStyle name="Normal 4 5 6" xfId="852"/>
    <cellStyle name="Normal 4 5 6 2" xfId="853"/>
    <cellStyle name="Normal 4 5 7" xfId="854"/>
    <cellStyle name="Normal 4 5 8" xfId="855"/>
    <cellStyle name="Normal 4 6" xfId="856"/>
    <cellStyle name="Normal 4 6 2" xfId="857"/>
    <cellStyle name="Normal 4 6 2 2" xfId="858"/>
    <cellStyle name="Normal 4 6 3" xfId="859"/>
    <cellStyle name="Normal 4 6 3 2" xfId="860"/>
    <cellStyle name="Normal 4 6 4" xfId="861"/>
    <cellStyle name="Normal 4 6 4 2" xfId="862"/>
    <cellStyle name="Normal 4 6 5" xfId="863"/>
    <cellStyle name="Normal 4 6 6" xfId="864"/>
    <cellStyle name="Normal 4 7" xfId="865"/>
    <cellStyle name="Normal 4 7 2" xfId="866"/>
    <cellStyle name="Normal 4 7 2 2" xfId="867"/>
    <cellStyle name="Normal 4 7 3" xfId="868"/>
    <cellStyle name="Normal 4 7 3 2" xfId="869"/>
    <cellStyle name="Normal 4 7 4" xfId="870"/>
    <cellStyle name="Normal 4 7 4 2" xfId="871"/>
    <cellStyle name="Normal 4 7 5" xfId="872"/>
    <cellStyle name="Normal 4 7 6" xfId="873"/>
    <cellStyle name="Normal 4 8" xfId="874"/>
    <cellStyle name="Normal 4 8 2" xfId="875"/>
    <cellStyle name="Normal 4 8 3" xfId="876"/>
    <cellStyle name="Normal 4 9" xfId="877"/>
    <cellStyle name="Normal 4 9 2" xfId="878"/>
    <cellStyle name="Normal 5" xfId="27"/>
    <cellStyle name="Normal 5 10" xfId="879"/>
    <cellStyle name="Normal 5 10 2" xfId="880"/>
    <cellStyle name="Normal 5 11" xfId="881"/>
    <cellStyle name="Normal 5 12" xfId="882"/>
    <cellStyle name="Normal 5 2" xfId="76"/>
    <cellStyle name="Normal 5 2 10" xfId="883"/>
    <cellStyle name="Normal 5 2 11" xfId="884"/>
    <cellStyle name="Normal 5 2 2" xfId="77"/>
    <cellStyle name="Normal 5 2 2 2" xfId="885"/>
    <cellStyle name="Normal 5 2 2 2 2" xfId="886"/>
    <cellStyle name="Normal 5 2 2 2 2 2" xfId="887"/>
    <cellStyle name="Normal 5 2 2 2 3" xfId="888"/>
    <cellStyle name="Normal 5 2 2 2 3 2" xfId="889"/>
    <cellStyle name="Normal 5 2 2 2 4" xfId="890"/>
    <cellStyle name="Normal 5 2 2 2 4 2" xfId="891"/>
    <cellStyle name="Normal 5 2 2 2 5" xfId="892"/>
    <cellStyle name="Normal 5 2 2 2 6" xfId="893"/>
    <cellStyle name="Normal 5 2 2 3" xfId="894"/>
    <cellStyle name="Normal 5 2 2 3 2" xfId="895"/>
    <cellStyle name="Normal 5 2 2 3 2 2" xfId="896"/>
    <cellStyle name="Normal 5 2 2 3 3" xfId="897"/>
    <cellStyle name="Normal 5 2 2 3 3 2" xfId="898"/>
    <cellStyle name="Normal 5 2 2 3 4" xfId="899"/>
    <cellStyle name="Normal 5 2 2 3 4 2" xfId="900"/>
    <cellStyle name="Normal 5 2 2 3 5" xfId="901"/>
    <cellStyle name="Normal 5 2 2 3 6" xfId="902"/>
    <cellStyle name="Normal 5 2 2 4" xfId="903"/>
    <cellStyle name="Normal 5 2 2 4 2" xfId="904"/>
    <cellStyle name="Normal 5 2 2 5" xfId="905"/>
    <cellStyle name="Normal 5 2 2 5 2" xfId="906"/>
    <cellStyle name="Normal 5 2 2 6" xfId="907"/>
    <cellStyle name="Normal 5 2 2 6 2" xfId="908"/>
    <cellStyle name="Normal 5 2 2 7" xfId="909"/>
    <cellStyle name="Normal 5 2 2 8" xfId="910"/>
    <cellStyle name="Normal 5 2 3" xfId="78"/>
    <cellStyle name="Normal 5 2 3 2" xfId="911"/>
    <cellStyle name="Normal 5 2 3 2 2" xfId="912"/>
    <cellStyle name="Normal 5 2 3 2 2 2" xfId="913"/>
    <cellStyle name="Normal 5 2 3 2 3" xfId="914"/>
    <cellStyle name="Normal 5 2 3 2 3 2" xfId="915"/>
    <cellStyle name="Normal 5 2 3 2 4" xfId="916"/>
    <cellStyle name="Normal 5 2 3 2 4 2" xfId="917"/>
    <cellStyle name="Normal 5 2 3 2 5" xfId="918"/>
    <cellStyle name="Normal 5 2 3 2 6" xfId="919"/>
    <cellStyle name="Normal 5 2 3 3" xfId="920"/>
    <cellStyle name="Normal 5 2 3 3 2" xfId="921"/>
    <cellStyle name="Normal 5 2 3 3 2 2" xfId="922"/>
    <cellStyle name="Normal 5 2 3 3 3" xfId="923"/>
    <cellStyle name="Normal 5 2 3 3 3 2" xfId="924"/>
    <cellStyle name="Normal 5 2 3 3 4" xfId="925"/>
    <cellStyle name="Normal 5 2 3 3 4 2" xfId="926"/>
    <cellStyle name="Normal 5 2 3 3 5" xfId="927"/>
    <cellStyle name="Normal 5 2 3 3 6" xfId="928"/>
    <cellStyle name="Normal 5 2 3 4" xfId="929"/>
    <cellStyle name="Normal 5 2 3 4 2" xfId="930"/>
    <cellStyle name="Normal 5 2 3 5" xfId="931"/>
    <cellStyle name="Normal 5 2 3 5 2" xfId="932"/>
    <cellStyle name="Normal 5 2 3 6" xfId="933"/>
    <cellStyle name="Normal 5 2 3 6 2" xfId="934"/>
    <cellStyle name="Normal 5 2 3 7" xfId="935"/>
    <cellStyle name="Normal 5 2 3 8" xfId="936"/>
    <cellStyle name="Normal 5 2 4" xfId="79"/>
    <cellStyle name="Normal 5 2 4 2" xfId="937"/>
    <cellStyle name="Normal 5 2 4 2 2" xfId="938"/>
    <cellStyle name="Normal 5 2 4 2 2 2" xfId="939"/>
    <cellStyle name="Normal 5 2 4 2 3" xfId="940"/>
    <cellStyle name="Normal 5 2 4 2 3 2" xfId="941"/>
    <cellStyle name="Normal 5 2 4 2 4" xfId="942"/>
    <cellStyle name="Normal 5 2 4 2 4 2" xfId="943"/>
    <cellStyle name="Normal 5 2 4 2 5" xfId="944"/>
    <cellStyle name="Normal 5 2 4 2 6" xfId="945"/>
    <cellStyle name="Normal 5 2 4 3" xfId="946"/>
    <cellStyle name="Normal 5 2 4 3 2" xfId="947"/>
    <cellStyle name="Normal 5 2 4 3 2 2" xfId="948"/>
    <cellStyle name="Normal 5 2 4 3 3" xfId="949"/>
    <cellStyle name="Normal 5 2 4 3 3 2" xfId="950"/>
    <cellStyle name="Normal 5 2 4 3 4" xfId="951"/>
    <cellStyle name="Normal 5 2 4 3 4 2" xfId="952"/>
    <cellStyle name="Normal 5 2 4 3 5" xfId="953"/>
    <cellStyle name="Normal 5 2 4 3 6" xfId="954"/>
    <cellStyle name="Normal 5 2 4 4" xfId="955"/>
    <cellStyle name="Normal 5 2 4 4 2" xfId="956"/>
    <cellStyle name="Normal 5 2 4 5" xfId="957"/>
    <cellStyle name="Normal 5 2 4 5 2" xfId="958"/>
    <cellStyle name="Normal 5 2 4 6" xfId="959"/>
    <cellStyle name="Normal 5 2 4 6 2" xfId="960"/>
    <cellStyle name="Normal 5 2 4 7" xfId="961"/>
    <cellStyle name="Normal 5 2 4 8" xfId="962"/>
    <cellStyle name="Normal 5 2 5" xfId="963"/>
    <cellStyle name="Normal 5 2 5 2" xfId="964"/>
    <cellStyle name="Normal 5 2 5 2 2" xfId="965"/>
    <cellStyle name="Normal 5 2 5 3" xfId="966"/>
    <cellStyle name="Normal 5 2 5 3 2" xfId="967"/>
    <cellStyle name="Normal 5 2 5 4" xfId="968"/>
    <cellStyle name="Normal 5 2 5 4 2" xfId="969"/>
    <cellStyle name="Normal 5 2 5 5" xfId="970"/>
    <cellStyle name="Normal 5 2 5 6" xfId="971"/>
    <cellStyle name="Normal 5 2 6" xfId="972"/>
    <cellStyle name="Normal 5 2 6 2" xfId="973"/>
    <cellStyle name="Normal 5 2 6 2 2" xfId="974"/>
    <cellStyle name="Normal 5 2 6 3" xfId="975"/>
    <cellStyle name="Normal 5 2 6 3 2" xfId="976"/>
    <cellStyle name="Normal 5 2 6 4" xfId="977"/>
    <cellStyle name="Normal 5 2 6 4 2" xfId="978"/>
    <cellStyle name="Normal 5 2 6 5" xfId="979"/>
    <cellStyle name="Normal 5 2 6 6" xfId="980"/>
    <cellStyle name="Normal 5 2 7" xfId="981"/>
    <cellStyle name="Normal 5 2 7 2" xfId="982"/>
    <cellStyle name="Normal 5 2 8" xfId="983"/>
    <cellStyle name="Normal 5 2 8 2" xfId="984"/>
    <cellStyle name="Normal 5 2 9" xfId="985"/>
    <cellStyle name="Normal 5 2 9 2" xfId="986"/>
    <cellStyle name="Normal 5 3" xfId="80"/>
    <cellStyle name="Normal 5 3 2" xfId="987"/>
    <cellStyle name="Normal 5 3 2 2" xfId="988"/>
    <cellStyle name="Normal 5 3 2 2 2" xfId="989"/>
    <cellStyle name="Normal 5 3 2 3" xfId="990"/>
    <cellStyle name="Normal 5 3 2 3 2" xfId="991"/>
    <cellStyle name="Normal 5 3 2 4" xfId="992"/>
    <cellStyle name="Normal 5 3 2 4 2" xfId="993"/>
    <cellStyle name="Normal 5 3 2 5" xfId="994"/>
    <cellStyle name="Normal 5 3 2 6" xfId="995"/>
    <cellStyle name="Normal 5 3 3" xfId="996"/>
    <cellStyle name="Normal 5 3 3 2" xfId="997"/>
    <cellStyle name="Normal 5 3 3 2 2" xfId="998"/>
    <cellStyle name="Normal 5 3 3 3" xfId="999"/>
    <cellStyle name="Normal 5 3 3 3 2" xfId="1000"/>
    <cellStyle name="Normal 5 3 3 4" xfId="1001"/>
    <cellStyle name="Normal 5 3 3 4 2" xfId="1002"/>
    <cellStyle name="Normal 5 3 3 5" xfId="1003"/>
    <cellStyle name="Normal 5 3 3 6" xfId="1004"/>
    <cellStyle name="Normal 5 3 4" xfId="1005"/>
    <cellStyle name="Normal 5 3 4 2" xfId="1006"/>
    <cellStyle name="Normal 5 3 5" xfId="1007"/>
    <cellStyle name="Normal 5 3 5 2" xfId="1008"/>
    <cellStyle name="Normal 5 3 6" xfId="1009"/>
    <cellStyle name="Normal 5 3 6 2" xfId="1010"/>
    <cellStyle name="Normal 5 3 7" xfId="1011"/>
    <cellStyle name="Normal 5 3 8" xfId="1012"/>
    <cellStyle name="Normal 5 4" xfId="81"/>
    <cellStyle name="Normal 5 4 2" xfId="1013"/>
    <cellStyle name="Normal 5 4 2 2" xfId="1014"/>
    <cellStyle name="Normal 5 4 2 2 2" xfId="1015"/>
    <cellStyle name="Normal 5 4 2 3" xfId="1016"/>
    <cellStyle name="Normal 5 4 2 3 2" xfId="1017"/>
    <cellStyle name="Normal 5 4 2 4" xfId="1018"/>
    <cellStyle name="Normal 5 4 2 4 2" xfId="1019"/>
    <cellStyle name="Normal 5 4 2 5" xfId="1020"/>
    <cellStyle name="Normal 5 4 2 6" xfId="1021"/>
    <cellStyle name="Normal 5 4 3" xfId="1022"/>
    <cellStyle name="Normal 5 4 3 2" xfId="1023"/>
    <cellStyle name="Normal 5 4 3 2 2" xfId="1024"/>
    <cellStyle name="Normal 5 4 3 3" xfId="1025"/>
    <cellStyle name="Normal 5 4 3 3 2" xfId="1026"/>
    <cellStyle name="Normal 5 4 3 4" xfId="1027"/>
    <cellStyle name="Normal 5 4 3 4 2" xfId="1028"/>
    <cellStyle name="Normal 5 4 3 5" xfId="1029"/>
    <cellStyle name="Normal 5 4 3 6" xfId="1030"/>
    <cellStyle name="Normal 5 4 4" xfId="1031"/>
    <cellStyle name="Normal 5 4 4 2" xfId="1032"/>
    <cellStyle name="Normal 5 4 5" xfId="1033"/>
    <cellStyle name="Normal 5 4 5 2" xfId="1034"/>
    <cellStyle name="Normal 5 4 6" xfId="1035"/>
    <cellStyle name="Normal 5 4 6 2" xfId="1036"/>
    <cellStyle name="Normal 5 4 7" xfId="1037"/>
    <cellStyle name="Normal 5 4 8" xfId="1038"/>
    <cellStyle name="Normal 5 5" xfId="82"/>
    <cellStyle name="Normal 5 5 2" xfId="1039"/>
    <cellStyle name="Normal 5 5 2 2" xfId="1040"/>
    <cellStyle name="Normal 5 5 2 2 2" xfId="1041"/>
    <cellStyle name="Normal 5 5 2 3" xfId="1042"/>
    <cellStyle name="Normal 5 5 2 3 2" xfId="1043"/>
    <cellStyle name="Normal 5 5 2 4" xfId="1044"/>
    <cellStyle name="Normal 5 5 2 4 2" xfId="1045"/>
    <cellStyle name="Normal 5 5 2 5" xfId="1046"/>
    <cellStyle name="Normal 5 5 2 6" xfId="1047"/>
    <cellStyle name="Normal 5 5 3" xfId="1048"/>
    <cellStyle name="Normal 5 5 3 2" xfId="1049"/>
    <cellStyle name="Normal 5 5 3 2 2" xfId="1050"/>
    <cellStyle name="Normal 5 5 3 3" xfId="1051"/>
    <cellStyle name="Normal 5 5 3 3 2" xfId="1052"/>
    <cellStyle name="Normal 5 5 3 4" xfId="1053"/>
    <cellStyle name="Normal 5 5 3 4 2" xfId="1054"/>
    <cellStyle name="Normal 5 5 3 5" xfId="1055"/>
    <cellStyle name="Normal 5 5 3 6" xfId="1056"/>
    <cellStyle name="Normal 5 5 4" xfId="1057"/>
    <cellStyle name="Normal 5 5 4 2" xfId="1058"/>
    <cellStyle name="Normal 5 5 5" xfId="1059"/>
    <cellStyle name="Normal 5 5 5 2" xfId="1060"/>
    <cellStyle name="Normal 5 5 6" xfId="1061"/>
    <cellStyle name="Normal 5 5 6 2" xfId="1062"/>
    <cellStyle name="Normal 5 5 7" xfId="1063"/>
    <cellStyle name="Normal 5 5 8" xfId="1064"/>
    <cellStyle name="Normal 5 6" xfId="1065"/>
    <cellStyle name="Normal 5 6 2" xfId="1066"/>
    <cellStyle name="Normal 5 6 2 2" xfId="1067"/>
    <cellStyle name="Normal 5 6 3" xfId="1068"/>
    <cellStyle name="Normal 5 6 3 2" xfId="1069"/>
    <cellStyle name="Normal 5 6 4" xfId="1070"/>
    <cellStyle name="Normal 5 6 4 2" xfId="1071"/>
    <cellStyle name="Normal 5 6 5" xfId="1072"/>
    <cellStyle name="Normal 5 6 6" xfId="1073"/>
    <cellStyle name="Normal 5 7" xfId="1074"/>
    <cellStyle name="Normal 5 7 2" xfId="1075"/>
    <cellStyle name="Normal 5 7 2 2" xfId="1076"/>
    <cellStyle name="Normal 5 7 3" xfId="1077"/>
    <cellStyle name="Normal 5 7 3 2" xfId="1078"/>
    <cellStyle name="Normal 5 7 4" xfId="1079"/>
    <cellStyle name="Normal 5 7 4 2" xfId="1080"/>
    <cellStyle name="Normal 5 7 5" xfId="1081"/>
    <cellStyle name="Normal 5 7 6" xfId="1082"/>
    <cellStyle name="Normal 5 8" xfId="1083"/>
    <cellStyle name="Normal 5 8 2" xfId="1084"/>
    <cellStyle name="Normal 5 8 3" xfId="1085"/>
    <cellStyle name="Normal 5 9" xfId="1086"/>
    <cellStyle name="Normal 5 9 2" xfId="1087"/>
    <cellStyle name="Normal 6" xfId="18"/>
    <cellStyle name="Normal 7" xfId="37"/>
    <cellStyle name="Normal 8" xfId="19"/>
    <cellStyle name="Normal 9" xfId="20"/>
    <cellStyle name="Normal_CONSOLIDADO" xfId="133"/>
    <cellStyle name="Notas 2" xfId="120"/>
    <cellStyle name="Porcentaje" xfId="86" builtinId="5"/>
    <cellStyle name="Porcentaje 2" xfId="9"/>
    <cellStyle name="Porcentaje 2 2" xfId="1088"/>
    <cellStyle name="Porcentaje 2 2 2" xfId="1089"/>
    <cellStyle name="Porcentaje 2 3" xfId="1090"/>
    <cellStyle name="Porcentaje 3" xfId="21"/>
    <cellStyle name="Porcentaje 3 10" xfId="1091"/>
    <cellStyle name="Porcentaje 3 11" xfId="1092"/>
    <cellStyle name="Porcentaje 3 2" xfId="83"/>
    <cellStyle name="Porcentaje 3 2 2" xfId="1093"/>
    <cellStyle name="Porcentaje 3 2 2 2" xfId="1094"/>
    <cellStyle name="Porcentaje 3 2 2 2 2" xfId="1095"/>
    <cellStyle name="Porcentaje 3 2 2 3" xfId="1096"/>
    <cellStyle name="Porcentaje 3 2 2 3 2" xfId="1097"/>
    <cellStyle name="Porcentaje 3 2 2 4" xfId="1098"/>
    <cellStyle name="Porcentaje 3 2 2 4 2" xfId="1099"/>
    <cellStyle name="Porcentaje 3 2 2 5" xfId="1100"/>
    <cellStyle name="Porcentaje 3 2 2 6" xfId="1101"/>
    <cellStyle name="Porcentaje 3 2 3" xfId="1102"/>
    <cellStyle name="Porcentaje 3 2 3 2" xfId="1103"/>
    <cellStyle name="Porcentaje 3 2 3 2 2" xfId="1104"/>
    <cellStyle name="Porcentaje 3 2 3 3" xfId="1105"/>
    <cellStyle name="Porcentaje 3 2 3 3 2" xfId="1106"/>
    <cellStyle name="Porcentaje 3 2 3 4" xfId="1107"/>
    <cellStyle name="Porcentaje 3 2 3 4 2" xfId="1108"/>
    <cellStyle name="Porcentaje 3 2 3 5" xfId="1109"/>
    <cellStyle name="Porcentaje 3 2 3 6" xfId="1110"/>
    <cellStyle name="Porcentaje 3 2 4" xfId="1111"/>
    <cellStyle name="Porcentaje 3 2 4 2" xfId="1112"/>
    <cellStyle name="Porcentaje 3 2 4 3" xfId="1113"/>
    <cellStyle name="Porcentaje 3 2 5" xfId="1114"/>
    <cellStyle name="Porcentaje 3 2 5 2" xfId="1115"/>
    <cellStyle name="Porcentaje 3 2 6" xfId="1116"/>
    <cellStyle name="Porcentaje 3 2 6 2" xfId="1117"/>
    <cellStyle name="Porcentaje 3 2 7" xfId="1118"/>
    <cellStyle name="Porcentaje 3 2 8" xfId="1119"/>
    <cellStyle name="Porcentaje 3 3" xfId="84"/>
    <cellStyle name="Porcentaje 3 3 2" xfId="1120"/>
    <cellStyle name="Porcentaje 3 3 2 2" xfId="1121"/>
    <cellStyle name="Porcentaje 3 3 2 2 2" xfId="1122"/>
    <cellStyle name="Porcentaje 3 3 2 3" xfId="1123"/>
    <cellStyle name="Porcentaje 3 3 2 3 2" xfId="1124"/>
    <cellStyle name="Porcentaje 3 3 2 4" xfId="1125"/>
    <cellStyle name="Porcentaje 3 3 2 4 2" xfId="1126"/>
    <cellStyle name="Porcentaje 3 3 2 5" xfId="1127"/>
    <cellStyle name="Porcentaje 3 3 2 6" xfId="1128"/>
    <cellStyle name="Porcentaje 3 3 3" xfId="1129"/>
    <cellStyle name="Porcentaje 3 3 3 2" xfId="1130"/>
    <cellStyle name="Porcentaje 3 3 3 2 2" xfId="1131"/>
    <cellStyle name="Porcentaje 3 3 3 3" xfId="1132"/>
    <cellStyle name="Porcentaje 3 3 3 3 2" xfId="1133"/>
    <cellStyle name="Porcentaje 3 3 3 4" xfId="1134"/>
    <cellStyle name="Porcentaje 3 3 3 4 2" xfId="1135"/>
    <cellStyle name="Porcentaje 3 3 3 5" xfId="1136"/>
    <cellStyle name="Porcentaje 3 3 3 6" xfId="1137"/>
    <cellStyle name="Porcentaje 3 3 4" xfId="1138"/>
    <cellStyle name="Porcentaje 3 3 4 2" xfId="1139"/>
    <cellStyle name="Porcentaje 3 3 5" xfId="1140"/>
    <cellStyle name="Porcentaje 3 3 5 2" xfId="1141"/>
    <cellStyle name="Porcentaje 3 3 6" xfId="1142"/>
    <cellStyle name="Porcentaje 3 3 6 2" xfId="1143"/>
    <cellStyle name="Porcentaje 3 3 7" xfId="1144"/>
    <cellStyle name="Porcentaje 3 3 8" xfId="1145"/>
    <cellStyle name="Porcentaje 3 4" xfId="85"/>
    <cellStyle name="Porcentaje 3 4 2" xfId="1146"/>
    <cellStyle name="Porcentaje 3 4 2 2" xfId="1147"/>
    <cellStyle name="Porcentaje 3 4 2 2 2" xfId="1148"/>
    <cellStyle name="Porcentaje 3 4 2 3" xfId="1149"/>
    <cellStyle name="Porcentaje 3 4 2 3 2" xfId="1150"/>
    <cellStyle name="Porcentaje 3 4 2 4" xfId="1151"/>
    <cellStyle name="Porcentaje 3 4 2 4 2" xfId="1152"/>
    <cellStyle name="Porcentaje 3 4 2 5" xfId="1153"/>
    <cellStyle name="Porcentaje 3 4 2 6" xfId="1154"/>
    <cellStyle name="Porcentaje 3 4 3" xfId="1155"/>
    <cellStyle name="Porcentaje 3 4 3 2" xfId="1156"/>
    <cellStyle name="Porcentaje 3 4 3 2 2" xfId="1157"/>
    <cellStyle name="Porcentaje 3 4 3 3" xfId="1158"/>
    <cellStyle name="Porcentaje 3 4 3 3 2" xfId="1159"/>
    <cellStyle name="Porcentaje 3 4 3 4" xfId="1160"/>
    <cellStyle name="Porcentaje 3 4 3 4 2" xfId="1161"/>
    <cellStyle name="Porcentaje 3 4 3 5" xfId="1162"/>
    <cellStyle name="Porcentaje 3 4 3 6" xfId="1163"/>
    <cellStyle name="Porcentaje 3 4 4" xfId="1164"/>
    <cellStyle name="Porcentaje 3 4 4 2" xfId="1165"/>
    <cellStyle name="Porcentaje 3 4 5" xfId="1166"/>
    <cellStyle name="Porcentaje 3 4 5 2" xfId="1167"/>
    <cellStyle name="Porcentaje 3 4 6" xfId="1168"/>
    <cellStyle name="Porcentaje 3 4 6 2" xfId="1169"/>
    <cellStyle name="Porcentaje 3 4 7" xfId="1170"/>
    <cellStyle name="Porcentaje 3 4 8" xfId="1171"/>
    <cellStyle name="Porcentaje 3 5" xfId="1172"/>
    <cellStyle name="Porcentaje 3 5 2" xfId="1173"/>
    <cellStyle name="Porcentaje 3 5 2 2" xfId="1174"/>
    <cellStyle name="Porcentaje 3 5 3" xfId="1175"/>
    <cellStyle name="Porcentaje 3 5 3 2" xfId="1176"/>
    <cellStyle name="Porcentaje 3 5 4" xfId="1177"/>
    <cellStyle name="Porcentaje 3 5 4 2" xfId="1178"/>
    <cellStyle name="Porcentaje 3 5 5" xfId="1179"/>
    <cellStyle name="Porcentaje 3 5 6" xfId="1180"/>
    <cellStyle name="Porcentaje 3 6" xfId="1181"/>
    <cellStyle name="Porcentaje 3 6 2" xfId="1182"/>
    <cellStyle name="Porcentaje 3 6 2 2" xfId="1183"/>
    <cellStyle name="Porcentaje 3 6 3" xfId="1184"/>
    <cellStyle name="Porcentaje 3 6 3 2" xfId="1185"/>
    <cellStyle name="Porcentaje 3 6 4" xfId="1186"/>
    <cellStyle name="Porcentaje 3 6 4 2" xfId="1187"/>
    <cellStyle name="Porcentaje 3 6 5" xfId="1188"/>
    <cellStyle name="Porcentaje 3 6 6" xfId="1189"/>
    <cellStyle name="Porcentaje 3 7" xfId="1190"/>
    <cellStyle name="Porcentaje 3 7 2" xfId="1191"/>
    <cellStyle name="Porcentaje 3 7 3" xfId="1192"/>
    <cellStyle name="Porcentaje 3 8" xfId="1193"/>
    <cellStyle name="Porcentaje 3 8 2" xfId="1194"/>
    <cellStyle name="Porcentaje 3 9" xfId="1195"/>
    <cellStyle name="Porcentaje 3 9 2" xfId="1196"/>
    <cellStyle name="Porcentaje 4" xfId="1197"/>
    <cellStyle name="Porcentaje 5" xfId="1198"/>
    <cellStyle name="Porcentual 2" xfId="24"/>
    <cellStyle name="Porcentual 2 2" xfId="25"/>
    <cellStyle name="Salida 2" xfId="121"/>
    <cellStyle name="Texto de advertencia 2" xfId="122"/>
    <cellStyle name="Texto explicativo 2" xfId="123"/>
    <cellStyle name="Título 1 2" xfId="124"/>
    <cellStyle name="Título 2 2" xfId="125"/>
    <cellStyle name="Título 3 2" xfId="126"/>
    <cellStyle name="Título 4" xfId="127"/>
    <cellStyle name="Total 2" xfId="128"/>
  </cellStyles>
  <dxfs count="0"/>
  <tableStyles count="0" defaultTableStyle="TableStyleMedium9" defaultPivotStyle="PivotStyleLight16"/>
  <colors>
    <mruColors>
      <color rgb="FF99CCFF"/>
      <color rgb="FFCCECFF"/>
      <color rgb="FFF2E0C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111125</xdr:colOff>
      <xdr:row>2</xdr:row>
      <xdr:rowOff>15875</xdr:rowOff>
    </xdr:from>
    <xdr:to>
      <xdr:col>2</xdr:col>
      <xdr:colOff>682625</xdr:colOff>
      <xdr:row>4</xdr:row>
      <xdr:rowOff>43253</xdr:rowOff>
    </xdr:to>
    <xdr:pic>
      <xdr:nvPicPr>
        <xdr:cNvPr id="2" name="1 Imagen"/>
        <xdr:cNvPicPr>
          <a:picLocks noChangeAspect="1"/>
        </xdr:cNvPicPr>
      </xdr:nvPicPr>
      <xdr:blipFill>
        <a:blip xmlns:r="http://schemas.openxmlformats.org/officeDocument/2006/relationships" r:embed="rId1"/>
        <a:stretch>
          <a:fillRect/>
        </a:stretch>
      </xdr:blipFill>
      <xdr:spPr>
        <a:xfrm>
          <a:off x="111125" y="396875"/>
          <a:ext cx="1619250" cy="703653"/>
        </a:xfrm>
        <a:prstGeom prst="rect">
          <a:avLst/>
        </a:prstGeom>
      </xdr:spPr>
    </xdr:pic>
    <xdr:clientData/>
  </xdr:twoCellAnchor>
  <xdr:twoCellAnchor editAs="oneCell">
    <xdr:from>
      <xdr:col>12</xdr:col>
      <xdr:colOff>335643</xdr:colOff>
      <xdr:row>1</xdr:row>
      <xdr:rowOff>127000</xdr:rowOff>
    </xdr:from>
    <xdr:to>
      <xdr:col>13</xdr:col>
      <xdr:colOff>703035</xdr:colOff>
      <xdr:row>4</xdr:row>
      <xdr:rowOff>126088</xdr:rowOff>
    </xdr:to>
    <xdr:pic>
      <xdr:nvPicPr>
        <xdr:cNvPr id="3" name="2 Imagen"/>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769" b="6660"/>
        <a:stretch/>
      </xdr:blipFill>
      <xdr:spPr>
        <a:xfrm>
          <a:off x="8850993" y="317500"/>
          <a:ext cx="1053192" cy="8658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933450</xdr:colOff>
      <xdr:row>4</xdr:row>
      <xdr:rowOff>95250</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144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0</xdr:row>
      <xdr:rowOff>66675</xdr:rowOff>
    </xdr:from>
    <xdr:to>
      <xdr:col>7</xdr:col>
      <xdr:colOff>1581150</xdr:colOff>
      <xdr:row>3</xdr:row>
      <xdr:rowOff>200025</xdr:rowOff>
    </xdr:to>
    <xdr:pic>
      <xdr:nvPicPr>
        <xdr:cNvPr id="3" name="2 Imagen" descr="Logo GOES-01-01 grand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96450" y="66675"/>
          <a:ext cx="14668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2</xdr:col>
      <xdr:colOff>704850</xdr:colOff>
      <xdr:row>3</xdr:row>
      <xdr:rowOff>180975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13144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19051</xdr:colOff>
      <xdr:row>2</xdr:row>
      <xdr:rowOff>216984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1885950"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121444</xdr:colOff>
      <xdr:row>0</xdr:row>
      <xdr:rowOff>102393</xdr:rowOff>
    </xdr:from>
    <xdr:to>
      <xdr:col>2</xdr:col>
      <xdr:colOff>1316832</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2563" cy="5905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211665</xdr:colOff>
      <xdr:row>0</xdr:row>
      <xdr:rowOff>127000</xdr:rowOff>
    </xdr:from>
    <xdr:to>
      <xdr:col>1</xdr:col>
      <xdr:colOff>1227666</xdr:colOff>
      <xdr:row>2</xdr:row>
      <xdr:rowOff>190500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65" y="127000"/>
          <a:ext cx="1397001" cy="5302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243417</xdr:colOff>
      <xdr:row>0</xdr:row>
      <xdr:rowOff>105833</xdr:rowOff>
    </xdr:from>
    <xdr:to>
      <xdr:col>2</xdr:col>
      <xdr:colOff>788459</xdr:colOff>
      <xdr:row>2</xdr:row>
      <xdr:rowOff>71438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417" y="105833"/>
          <a:ext cx="1202267" cy="47995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7144</xdr:colOff>
      <xdr:row>3</xdr:row>
      <xdr:rowOff>26484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1883569"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121444</xdr:colOff>
      <xdr:row>0</xdr:row>
      <xdr:rowOff>102393</xdr:rowOff>
    </xdr:from>
    <xdr:to>
      <xdr:col>3</xdr:col>
      <xdr:colOff>1304586</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644" y="102393"/>
          <a:ext cx="1449842" cy="5905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931332</xdr:colOff>
      <xdr:row>2</xdr:row>
      <xdr:rowOff>126999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12332" cy="60324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800099</xdr:colOff>
      <xdr:row>2</xdr:row>
      <xdr:rowOff>219074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57274" cy="600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19050</xdr:colOff>
      <xdr:row>3</xdr:row>
      <xdr:rowOff>26484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1885950"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1047750</xdr:colOff>
      <xdr:row>3</xdr:row>
      <xdr:rowOff>19050</xdr:rowOff>
    </xdr:to>
    <xdr:pic>
      <xdr:nvPicPr>
        <xdr:cNvPr id="2"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144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542925</xdr:colOff>
      <xdr:row>2</xdr:row>
      <xdr:rowOff>219075</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7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19050</xdr:colOff>
      <xdr:row>4</xdr:row>
      <xdr:rowOff>3252</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09550"/>
          <a:ext cx="1885950" cy="6509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255557</xdr:colOff>
      <xdr:row>13</xdr:row>
      <xdr:rowOff>104543</xdr:rowOff>
    </xdr:from>
    <xdr:ext cx="1812075" cy="363305"/>
    <mc:AlternateContent xmlns:mc="http://schemas.openxmlformats.org/markup-compatibility/2006" xmlns:a14="http://schemas.microsoft.com/office/drawing/2010/main">
      <mc:Choice Requires="a14">
        <xdr:sp macro="" textlink="">
          <xdr:nvSpPr>
            <xdr:cNvPr id="3" name="2 CuadroTexto"/>
            <xdr:cNvSpPr txBox="1"/>
          </xdr:nvSpPr>
          <xdr:spPr>
            <a:xfrm>
              <a:off x="5132357" y="5248043"/>
              <a:ext cx="1812075" cy="363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SV" sz="1050" b="1" baseline="0">
                  <a:solidFill>
                    <a:sysClr val="windowText" lastClr="000000"/>
                  </a:solidFill>
                  <a:ea typeface="Cambria Math"/>
                </a:rPr>
                <a:t>IR </a:t>
              </a:r>
              <a14:m>
                <m:oMath xmlns:m="http://schemas.openxmlformats.org/officeDocument/2006/math">
                  <m:r>
                    <a:rPr lang="es-SV" sz="1200" b="1" i="0" baseline="0">
                      <a:solidFill>
                        <a:sysClr val="windowText" lastClr="000000"/>
                      </a:solidFill>
                      <a:latin typeface="Cambria Math"/>
                      <a:ea typeface="Cambria Math"/>
                    </a:rPr>
                    <m:t>=</m:t>
                  </m:r>
                  <m:f>
                    <m:fPr>
                      <m:ctrlPr>
                        <a:rPr lang="es-SV" sz="1200" b="1" i="1" baseline="0">
                          <a:solidFill>
                            <a:sysClr val="windowText" lastClr="000000"/>
                          </a:solidFill>
                          <a:latin typeface="Cambria Math"/>
                          <a:ea typeface="Cambria Math"/>
                        </a:rPr>
                      </m:ctrlPr>
                    </m:fPr>
                    <m:num>
                      <m:r>
                        <a:rPr lang="es-SV" sz="1200" b="1" i="0" baseline="0">
                          <a:solidFill>
                            <a:sysClr val="windowText" lastClr="000000"/>
                          </a:solidFill>
                          <a:latin typeface="Cambria Math"/>
                          <a:ea typeface="Cambria Math"/>
                        </a:rPr>
                        <m:t>𝐕𝐞𝐧𝐭𝐚𝐬</m:t>
                      </m:r>
                      <m:r>
                        <a:rPr lang="es-SV" sz="1200" b="1" i="0" baseline="0">
                          <a:solidFill>
                            <a:sysClr val="windowText" lastClr="000000"/>
                          </a:solidFill>
                          <a:latin typeface="Cambria Math"/>
                          <a:ea typeface="Cambria Math"/>
                        </a:rPr>
                        <m:t> </m:t>
                      </m:r>
                      <m:r>
                        <a:rPr lang="es-SV" sz="1200" b="1" i="0" baseline="0">
                          <a:solidFill>
                            <a:sysClr val="windowText" lastClr="000000"/>
                          </a:solidFill>
                          <a:latin typeface="Cambria Math"/>
                          <a:ea typeface="Cambria Math"/>
                        </a:rPr>
                        <m:t>𝐚</m:t>
                      </m:r>
                      <m:r>
                        <a:rPr lang="es-SV" sz="1200" b="1" i="0" baseline="0">
                          <a:solidFill>
                            <a:sysClr val="windowText" lastClr="000000"/>
                          </a:solidFill>
                          <a:latin typeface="Cambria Math"/>
                          <a:ea typeface="Cambria Math"/>
                        </a:rPr>
                        <m:t> </m:t>
                      </m:r>
                      <m:r>
                        <a:rPr lang="es-SV" sz="1200" b="1" i="0" baseline="0">
                          <a:solidFill>
                            <a:sysClr val="windowText" lastClr="000000"/>
                          </a:solidFill>
                          <a:latin typeface="Cambria Math"/>
                          <a:ea typeface="Cambria Math"/>
                        </a:rPr>
                        <m:t>𝐩𝐫𝐞𝐜𝐢𝐨</m:t>
                      </m:r>
                      <m:r>
                        <a:rPr lang="es-SV" sz="1200" b="1" i="0" baseline="0">
                          <a:solidFill>
                            <a:sysClr val="windowText" lastClr="000000"/>
                          </a:solidFill>
                          <a:latin typeface="Cambria Math"/>
                          <a:ea typeface="Cambria Math"/>
                        </a:rPr>
                        <m:t> </m:t>
                      </m:r>
                      <m:r>
                        <a:rPr lang="es-SV" sz="1200" b="1" i="0" baseline="0">
                          <a:solidFill>
                            <a:sysClr val="windowText" lastClr="000000"/>
                          </a:solidFill>
                          <a:latin typeface="Cambria Math"/>
                          <a:ea typeface="Cambria Math"/>
                        </a:rPr>
                        <m:t>𝐝𝐞</m:t>
                      </m:r>
                      <m:r>
                        <a:rPr lang="es-SV" sz="1200" b="1" i="0" baseline="0">
                          <a:solidFill>
                            <a:sysClr val="windowText" lastClr="000000"/>
                          </a:solidFill>
                          <a:latin typeface="Cambria Math"/>
                          <a:ea typeface="Cambria Math"/>
                        </a:rPr>
                        <m:t> </m:t>
                      </m:r>
                      <m:r>
                        <a:rPr lang="es-SV" sz="1200" b="1" i="0" baseline="0">
                          <a:solidFill>
                            <a:sysClr val="windowText" lastClr="000000"/>
                          </a:solidFill>
                          <a:latin typeface="Cambria Math"/>
                          <a:ea typeface="Cambria Math"/>
                        </a:rPr>
                        <m:t>𝐜𝐨𝐬𝐭𝐨</m:t>
                      </m:r>
                    </m:num>
                    <m:den>
                      <m:r>
                        <a:rPr lang="es-SV" sz="1200" b="1" i="0" baseline="0">
                          <a:solidFill>
                            <a:sysClr val="windowText" lastClr="000000"/>
                          </a:solidFill>
                          <a:latin typeface="Cambria Math"/>
                          <a:ea typeface="Cambria Math"/>
                        </a:rPr>
                        <m:t>𝐄𝐱𝐢𝐬𝐭𝐞𝐧𝐜𝐢𝐚𝐬</m:t>
                      </m:r>
                      <m:r>
                        <a:rPr lang="es-SV" sz="1200" b="1" i="0" baseline="0">
                          <a:solidFill>
                            <a:sysClr val="windowText" lastClr="000000"/>
                          </a:solidFill>
                          <a:latin typeface="Cambria Math"/>
                          <a:ea typeface="Cambria Math"/>
                        </a:rPr>
                        <m:t> </m:t>
                      </m:r>
                      <m:r>
                        <a:rPr lang="es-SV" sz="1200" b="1" i="0" baseline="0">
                          <a:solidFill>
                            <a:sysClr val="windowText" lastClr="000000"/>
                          </a:solidFill>
                          <a:latin typeface="Cambria Math"/>
                          <a:ea typeface="Cambria Math"/>
                        </a:rPr>
                        <m:t>𝐦𝐞𝐝𝐢𝐚𝐬</m:t>
                      </m:r>
                    </m:den>
                  </m:f>
                </m:oMath>
              </a14:m>
              <a:endParaRPr lang="es-SV" sz="800" b="1" i="0">
                <a:solidFill>
                  <a:sysClr val="windowText" lastClr="000000"/>
                </a:solidFill>
                <a:latin typeface="Arial" panose="020B0604020202020204" pitchFamily="34" charset="0"/>
                <a:cs typeface="Arial" panose="020B0604020202020204" pitchFamily="34" charset="0"/>
              </a:endParaRPr>
            </a:p>
          </xdr:txBody>
        </xdr:sp>
      </mc:Choice>
      <mc:Fallback xmlns="">
        <xdr:sp macro="" textlink="">
          <xdr:nvSpPr>
            <xdr:cNvPr id="3" name="2 CuadroTexto"/>
            <xdr:cNvSpPr txBox="1"/>
          </xdr:nvSpPr>
          <xdr:spPr>
            <a:xfrm>
              <a:off x="5132357" y="5248043"/>
              <a:ext cx="1812075" cy="363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SV" sz="1050" b="1" baseline="0">
                  <a:solidFill>
                    <a:sysClr val="windowText" lastClr="000000"/>
                  </a:solidFill>
                  <a:ea typeface="Cambria Math"/>
                </a:rPr>
                <a:t>IR </a:t>
              </a:r>
              <a:r>
                <a:rPr lang="es-SV" sz="1200" b="1" i="0" baseline="0">
                  <a:solidFill>
                    <a:sysClr val="windowText" lastClr="000000"/>
                  </a:solidFill>
                  <a:latin typeface="Cambria Math"/>
                  <a:ea typeface="Cambria Math"/>
                </a:rPr>
                <a:t>=(𝐕𝐞𝐧𝐭𝐚𝐬 𝐚 𝐩𝐫𝐞𝐜𝐢𝐨 𝐝𝐞 𝐜𝐨𝐬𝐭𝐨)/(𝐄𝐱𝐢𝐬𝐭𝐞𝐧𝐜𝐢𝐚𝐬 𝐦𝐞𝐝𝐢𝐚𝐬)</a:t>
              </a:r>
              <a:endParaRPr lang="es-SV" sz="800" b="1" i="0">
                <a:solidFill>
                  <a:sysClr val="windowText" lastClr="000000"/>
                </a:solidFill>
                <a:latin typeface="Arial" panose="020B0604020202020204" pitchFamily="34" charset="0"/>
                <a:cs typeface="Arial" panose="020B0604020202020204" pitchFamily="34" charset="0"/>
              </a:endParaRPr>
            </a:p>
          </xdr:txBody>
        </xdr:sp>
      </mc:Fallback>
    </mc:AlternateContent>
    <xdr:clientData/>
  </xdr:oneCellAnchor>
</xdr:wsDr>
</file>

<file path=xl/drawings/drawing23.xml><?xml version="1.0" encoding="utf-8"?>
<xdr:wsDr xmlns:xdr="http://schemas.openxmlformats.org/drawingml/2006/spreadsheetDrawing" xmlns:a="http://schemas.openxmlformats.org/drawingml/2006/main">
  <xdr:twoCellAnchor editAs="oneCell">
    <xdr:from>
      <xdr:col>0</xdr:col>
      <xdr:colOff>59531</xdr:colOff>
      <xdr:row>0</xdr:row>
      <xdr:rowOff>59531</xdr:rowOff>
    </xdr:from>
    <xdr:to>
      <xdr:col>2</xdr:col>
      <xdr:colOff>1178719</xdr:colOff>
      <xdr:row>3</xdr:row>
      <xdr:rowOff>23812</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081" y="59531"/>
          <a:ext cx="1843088" cy="611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381001</xdr:colOff>
      <xdr:row>13</xdr:row>
      <xdr:rowOff>59532</xdr:rowOff>
    </xdr:from>
    <xdr:ext cx="1812075" cy="363305"/>
    <mc:AlternateContent xmlns:mc="http://schemas.openxmlformats.org/markup-compatibility/2006" xmlns:a14="http://schemas.microsoft.com/office/drawing/2010/main">
      <mc:Choice Requires="a14">
        <xdr:sp macro="" textlink="">
          <xdr:nvSpPr>
            <xdr:cNvPr id="3" name="2 CuadroTexto"/>
            <xdr:cNvSpPr txBox="1"/>
          </xdr:nvSpPr>
          <xdr:spPr>
            <a:xfrm>
              <a:off x="4467226" y="4374357"/>
              <a:ext cx="1812075" cy="363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SV" sz="1050" b="1" baseline="0">
                  <a:solidFill>
                    <a:sysClr val="windowText" lastClr="000000"/>
                  </a:solidFill>
                  <a:ea typeface="Cambria Math"/>
                </a:rPr>
                <a:t>IR </a:t>
              </a:r>
              <a14:m>
                <m:oMath xmlns:m="http://schemas.openxmlformats.org/officeDocument/2006/math">
                  <m:r>
                    <a:rPr lang="es-SV" sz="1200" b="1" i="0" baseline="0">
                      <a:solidFill>
                        <a:sysClr val="windowText" lastClr="000000"/>
                      </a:solidFill>
                      <a:latin typeface="Cambria Math"/>
                      <a:ea typeface="Cambria Math"/>
                    </a:rPr>
                    <m:t>=</m:t>
                  </m:r>
                  <m:f>
                    <m:fPr>
                      <m:ctrlPr>
                        <a:rPr lang="es-SV" sz="1200" b="1" i="1" baseline="0">
                          <a:solidFill>
                            <a:sysClr val="windowText" lastClr="000000"/>
                          </a:solidFill>
                          <a:latin typeface="Cambria Math"/>
                          <a:ea typeface="Cambria Math"/>
                        </a:rPr>
                      </m:ctrlPr>
                    </m:fPr>
                    <m:num>
                      <m:r>
                        <a:rPr lang="es-SV" sz="1200" b="1" i="0" baseline="0">
                          <a:solidFill>
                            <a:sysClr val="windowText" lastClr="000000"/>
                          </a:solidFill>
                          <a:latin typeface="Cambria Math"/>
                          <a:ea typeface="Cambria Math"/>
                        </a:rPr>
                        <m:t>𝐕𝐞𝐧𝐭𝐚𝐬</m:t>
                      </m:r>
                      <m:r>
                        <a:rPr lang="es-SV" sz="1200" b="1" i="0" baseline="0">
                          <a:solidFill>
                            <a:sysClr val="windowText" lastClr="000000"/>
                          </a:solidFill>
                          <a:latin typeface="Cambria Math"/>
                          <a:ea typeface="Cambria Math"/>
                        </a:rPr>
                        <m:t> </m:t>
                      </m:r>
                      <m:r>
                        <a:rPr lang="es-SV" sz="1200" b="1" i="0" baseline="0">
                          <a:solidFill>
                            <a:sysClr val="windowText" lastClr="000000"/>
                          </a:solidFill>
                          <a:latin typeface="Cambria Math"/>
                          <a:ea typeface="Cambria Math"/>
                        </a:rPr>
                        <m:t>𝐚</m:t>
                      </m:r>
                      <m:r>
                        <a:rPr lang="es-SV" sz="1200" b="1" i="0" baseline="0">
                          <a:solidFill>
                            <a:sysClr val="windowText" lastClr="000000"/>
                          </a:solidFill>
                          <a:latin typeface="Cambria Math"/>
                          <a:ea typeface="Cambria Math"/>
                        </a:rPr>
                        <m:t> </m:t>
                      </m:r>
                      <m:r>
                        <a:rPr lang="es-SV" sz="1200" b="1" i="0" baseline="0">
                          <a:solidFill>
                            <a:sysClr val="windowText" lastClr="000000"/>
                          </a:solidFill>
                          <a:latin typeface="Cambria Math"/>
                          <a:ea typeface="Cambria Math"/>
                        </a:rPr>
                        <m:t>𝐩𝐫𝐞𝐜𝐢𝐨</m:t>
                      </m:r>
                      <m:r>
                        <a:rPr lang="es-SV" sz="1200" b="1" i="0" baseline="0">
                          <a:solidFill>
                            <a:sysClr val="windowText" lastClr="000000"/>
                          </a:solidFill>
                          <a:latin typeface="Cambria Math"/>
                          <a:ea typeface="Cambria Math"/>
                        </a:rPr>
                        <m:t> </m:t>
                      </m:r>
                      <m:r>
                        <a:rPr lang="es-SV" sz="1200" b="1" i="0" baseline="0">
                          <a:solidFill>
                            <a:sysClr val="windowText" lastClr="000000"/>
                          </a:solidFill>
                          <a:latin typeface="Cambria Math"/>
                          <a:ea typeface="Cambria Math"/>
                        </a:rPr>
                        <m:t>𝐝𝐞</m:t>
                      </m:r>
                      <m:r>
                        <a:rPr lang="es-SV" sz="1200" b="1" i="0" baseline="0">
                          <a:solidFill>
                            <a:sysClr val="windowText" lastClr="000000"/>
                          </a:solidFill>
                          <a:latin typeface="Cambria Math"/>
                          <a:ea typeface="Cambria Math"/>
                        </a:rPr>
                        <m:t> </m:t>
                      </m:r>
                      <m:r>
                        <a:rPr lang="es-SV" sz="1200" b="1" i="0" baseline="0">
                          <a:solidFill>
                            <a:sysClr val="windowText" lastClr="000000"/>
                          </a:solidFill>
                          <a:latin typeface="Cambria Math"/>
                          <a:ea typeface="Cambria Math"/>
                        </a:rPr>
                        <m:t>𝐜𝐨𝐬𝐭𝐨</m:t>
                      </m:r>
                    </m:num>
                    <m:den>
                      <m:r>
                        <a:rPr lang="es-SV" sz="1200" b="1" i="0" baseline="0">
                          <a:solidFill>
                            <a:sysClr val="windowText" lastClr="000000"/>
                          </a:solidFill>
                          <a:latin typeface="Cambria Math"/>
                          <a:ea typeface="Cambria Math"/>
                        </a:rPr>
                        <m:t>𝐄𝐱𝐢𝐬𝐭𝐞𝐧𝐜𝐢𝐚𝐬</m:t>
                      </m:r>
                      <m:r>
                        <a:rPr lang="es-SV" sz="1200" b="1" i="0" baseline="0">
                          <a:solidFill>
                            <a:sysClr val="windowText" lastClr="000000"/>
                          </a:solidFill>
                          <a:latin typeface="Cambria Math"/>
                          <a:ea typeface="Cambria Math"/>
                        </a:rPr>
                        <m:t> </m:t>
                      </m:r>
                      <m:r>
                        <a:rPr lang="es-SV" sz="1200" b="1" i="0" baseline="0">
                          <a:solidFill>
                            <a:sysClr val="windowText" lastClr="000000"/>
                          </a:solidFill>
                          <a:latin typeface="Cambria Math"/>
                          <a:ea typeface="Cambria Math"/>
                        </a:rPr>
                        <m:t>𝐦𝐞𝐝𝐢𝐚𝐬</m:t>
                      </m:r>
                    </m:den>
                  </m:f>
                </m:oMath>
              </a14:m>
              <a:endParaRPr lang="es-SV" sz="800" b="1" i="0">
                <a:solidFill>
                  <a:sysClr val="windowText" lastClr="000000"/>
                </a:solidFill>
                <a:latin typeface="Arial" panose="020B0604020202020204" pitchFamily="34" charset="0"/>
                <a:cs typeface="Arial" panose="020B0604020202020204" pitchFamily="34" charset="0"/>
              </a:endParaRPr>
            </a:p>
          </xdr:txBody>
        </xdr:sp>
      </mc:Choice>
      <mc:Fallback xmlns="">
        <xdr:sp macro="" textlink="">
          <xdr:nvSpPr>
            <xdr:cNvPr id="3" name="2 CuadroTexto"/>
            <xdr:cNvSpPr txBox="1"/>
          </xdr:nvSpPr>
          <xdr:spPr>
            <a:xfrm>
              <a:off x="4467226" y="4374357"/>
              <a:ext cx="1812075" cy="363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SV" sz="1050" b="1" baseline="0">
                  <a:solidFill>
                    <a:sysClr val="windowText" lastClr="000000"/>
                  </a:solidFill>
                  <a:ea typeface="Cambria Math"/>
                </a:rPr>
                <a:t>IR </a:t>
              </a:r>
              <a:r>
                <a:rPr lang="es-SV" sz="1200" b="1" i="0" baseline="0">
                  <a:solidFill>
                    <a:sysClr val="windowText" lastClr="000000"/>
                  </a:solidFill>
                  <a:latin typeface="Cambria Math"/>
                  <a:ea typeface="Cambria Math"/>
                </a:rPr>
                <a:t>=(𝐕𝐞𝐧𝐭𝐚𝐬 𝐚 𝐩𝐫𝐞𝐜𝐢𝐨 𝐝𝐞 𝐜𝐨𝐬𝐭𝐨)/(𝐄𝐱𝐢𝐬𝐭𝐞𝐧𝐜𝐢𝐚𝐬 𝐦𝐞𝐝𝐢𝐚𝐬)</a:t>
              </a:r>
              <a:endParaRPr lang="es-SV" sz="800" b="1" i="0">
                <a:solidFill>
                  <a:sysClr val="windowText" lastClr="000000"/>
                </a:solidFill>
                <a:latin typeface="Arial" panose="020B0604020202020204" pitchFamily="34" charset="0"/>
                <a:cs typeface="Arial" panose="020B0604020202020204" pitchFamily="34" charset="0"/>
              </a:endParaRPr>
            </a:p>
          </xdr:txBody>
        </xdr:sp>
      </mc:Fallback>
    </mc:AlternateContent>
    <xdr:clientData/>
  </xdr:one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1590675</xdr:colOff>
      <xdr:row>3</xdr:row>
      <xdr:rowOff>26484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1885950"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121444</xdr:colOff>
      <xdr:row>0</xdr:row>
      <xdr:rowOff>102393</xdr:rowOff>
    </xdr:from>
    <xdr:to>
      <xdr:col>3</xdr:col>
      <xdr:colOff>841943</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169" y="102393"/>
          <a:ext cx="1453924" cy="5905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1590675</xdr:colOff>
      <xdr:row>3</xdr:row>
      <xdr:rowOff>26484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1885950"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2</xdr:col>
      <xdr:colOff>841942</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4" y="102393"/>
          <a:ext cx="1453923" cy="59054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2</xdr:col>
      <xdr:colOff>1219200</xdr:colOff>
      <xdr:row>2</xdr:row>
      <xdr:rowOff>133350</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5250"/>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121444</xdr:colOff>
      <xdr:row>0</xdr:row>
      <xdr:rowOff>102393</xdr:rowOff>
    </xdr:from>
    <xdr:to>
      <xdr:col>3</xdr:col>
      <xdr:colOff>1078707</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02393"/>
          <a:ext cx="1452563" cy="590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121444</xdr:colOff>
      <xdr:row>0</xdr:row>
      <xdr:rowOff>102393</xdr:rowOff>
    </xdr:from>
    <xdr:to>
      <xdr:col>3</xdr:col>
      <xdr:colOff>1059657</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2563" cy="59054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1504950</xdr:colOff>
      <xdr:row>3</xdr:row>
      <xdr:rowOff>38100</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859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30</xdr:row>
      <xdr:rowOff>38100</xdr:rowOff>
    </xdr:from>
    <xdr:ext cx="1059657" cy="333375"/>
    <mc:AlternateContent xmlns:mc="http://schemas.openxmlformats.org/markup-compatibility/2006" xmlns:a14="http://schemas.microsoft.com/office/drawing/2010/main">
      <mc:Choice Requires="a14">
        <xdr:sp macro="" textlink="">
          <xdr:nvSpPr>
            <xdr:cNvPr id="3" name="2 CuadroTexto"/>
            <xdr:cNvSpPr txBox="1"/>
          </xdr:nvSpPr>
          <xdr:spPr>
            <a:xfrm>
              <a:off x="4171950" y="13296900"/>
              <a:ext cx="1059657"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a:t>X</a:t>
              </a:r>
              <a14:m>
                <m:oMath xmlns:m="http://schemas.openxmlformats.org/officeDocument/2006/math">
                  <m:r>
                    <a:rPr lang="es-SV" sz="1100" b="1" i="1">
                      <a:latin typeface="Cambria Math"/>
                    </a:rPr>
                    <m:t>=</m:t>
                  </m:r>
                  <m:f>
                    <m:fPr>
                      <m:ctrlPr>
                        <a:rPr lang="es-SV" sz="1100" b="1" i="1">
                          <a:latin typeface="Cambria Math"/>
                        </a:rPr>
                      </m:ctrlPr>
                    </m:fPr>
                    <m:num>
                      <m:r>
                        <a:rPr lang="es-SV" sz="1100" b="1" i="1">
                          <a:latin typeface="Cambria Math"/>
                        </a:rPr>
                        <m:t>𝑺</m:t>
                      </m:r>
                      <m:r>
                        <a:rPr lang="es-SV" sz="1100" b="1" i="1">
                          <a:latin typeface="Cambria Math"/>
                        </a:rPr>
                        <m:t>.</m:t>
                      </m:r>
                      <m:r>
                        <a:rPr lang="es-SV" sz="1100" b="1" i="1">
                          <a:latin typeface="Cambria Math"/>
                        </a:rPr>
                        <m:t>𝑨</m:t>
                      </m:r>
                      <m:r>
                        <a:rPr lang="es-SV" sz="1100" b="1" i="1">
                          <a:latin typeface="Cambria Math"/>
                        </a:rPr>
                        <m:t>.−</m:t>
                      </m:r>
                      <m:r>
                        <a:rPr lang="es-SV" sz="1100" b="1" i="1">
                          <a:latin typeface="Cambria Math"/>
                        </a:rPr>
                        <m:t>𝑺</m:t>
                      </m:r>
                      <m:r>
                        <a:rPr lang="es-SV" sz="1100" b="1" i="1">
                          <a:latin typeface="Cambria Math"/>
                        </a:rPr>
                        <m:t>.</m:t>
                      </m:r>
                      <m:r>
                        <a:rPr lang="es-SV" sz="1100" b="1" i="1">
                          <a:latin typeface="Cambria Math"/>
                        </a:rPr>
                        <m:t>𝑪</m:t>
                      </m:r>
                    </m:num>
                    <m:den>
                      <m:r>
                        <a:rPr lang="es-SV" sz="1100" b="1" i="1">
                          <a:latin typeface="Cambria Math"/>
                        </a:rPr>
                        <m:t>𝑺</m:t>
                      </m:r>
                      <m:r>
                        <a:rPr lang="es-SV" sz="1100" b="1" i="1">
                          <a:latin typeface="Cambria Math"/>
                        </a:rPr>
                        <m:t>.</m:t>
                      </m:r>
                      <m:r>
                        <a:rPr lang="es-SV" sz="1100" b="1" i="1">
                          <a:latin typeface="Cambria Math"/>
                        </a:rPr>
                        <m:t>𝑨</m:t>
                      </m:r>
                    </m:den>
                  </m:f>
                </m:oMath>
              </a14:m>
              <a:endParaRPr lang="es-SV" sz="1100" b="1"/>
            </a:p>
          </xdr:txBody>
        </xdr:sp>
      </mc:Choice>
      <mc:Fallback xmlns="">
        <xdr:sp macro="" textlink="">
          <xdr:nvSpPr>
            <xdr:cNvPr id="3" name="2 CuadroTexto"/>
            <xdr:cNvSpPr txBox="1"/>
          </xdr:nvSpPr>
          <xdr:spPr>
            <a:xfrm>
              <a:off x="4171950" y="13296900"/>
              <a:ext cx="1059657"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a:t>X</a:t>
              </a:r>
              <a:r>
                <a:rPr lang="es-SV" sz="1100" b="1" i="0">
                  <a:latin typeface="Cambria Math"/>
                </a:rPr>
                <a:t>=(𝑺.𝑨.−𝑺.𝑪)/(𝑺.𝑨)</a:t>
              </a:r>
              <a:endParaRPr lang="es-SV" sz="1100" b="1"/>
            </a:p>
          </xdr:txBody>
        </xdr:sp>
      </mc:Fallback>
    </mc:AlternateContent>
    <xdr:clientData/>
  </xdr:oneCellAnchor>
  <xdr:oneCellAnchor>
    <xdr:from>
      <xdr:col>4</xdr:col>
      <xdr:colOff>0</xdr:colOff>
      <xdr:row>36</xdr:row>
      <xdr:rowOff>0</xdr:rowOff>
    </xdr:from>
    <xdr:ext cx="1059657" cy="333375"/>
    <mc:AlternateContent xmlns:mc="http://schemas.openxmlformats.org/markup-compatibility/2006" xmlns:a14="http://schemas.microsoft.com/office/drawing/2010/main">
      <mc:Choice Requires="a14">
        <xdr:sp macro="" textlink="">
          <xdr:nvSpPr>
            <xdr:cNvPr id="4" name="3 CuadroTexto"/>
            <xdr:cNvSpPr txBox="1"/>
          </xdr:nvSpPr>
          <xdr:spPr>
            <a:xfrm>
              <a:off x="4171950" y="15906750"/>
              <a:ext cx="1059657"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a:t>X</a:t>
              </a:r>
              <a14:m>
                <m:oMath xmlns:m="http://schemas.openxmlformats.org/officeDocument/2006/math">
                  <m:r>
                    <a:rPr lang="es-SV" sz="1100" b="1" i="1">
                      <a:latin typeface="Cambria Math"/>
                    </a:rPr>
                    <m:t>=</m:t>
                  </m:r>
                  <m:f>
                    <m:fPr>
                      <m:ctrlPr>
                        <a:rPr lang="es-SV" sz="1100" b="1" i="1">
                          <a:latin typeface="Cambria Math"/>
                        </a:rPr>
                      </m:ctrlPr>
                    </m:fPr>
                    <m:num>
                      <m:r>
                        <a:rPr lang="es-SV" sz="1100" b="1" i="1">
                          <a:latin typeface="Cambria Math"/>
                        </a:rPr>
                        <m:t>𝑺</m:t>
                      </m:r>
                      <m:r>
                        <a:rPr lang="es-SV" sz="1100" b="1" i="1">
                          <a:latin typeface="Cambria Math"/>
                        </a:rPr>
                        <m:t>.</m:t>
                      </m:r>
                      <m:r>
                        <a:rPr lang="es-SV" sz="1100" b="1" i="1">
                          <a:latin typeface="Cambria Math"/>
                        </a:rPr>
                        <m:t>𝑨</m:t>
                      </m:r>
                      <m:r>
                        <a:rPr lang="es-SV" sz="1100" b="1" i="1">
                          <a:latin typeface="Cambria Math"/>
                        </a:rPr>
                        <m:t>.−</m:t>
                      </m:r>
                      <m:r>
                        <a:rPr lang="es-SV" sz="1100" b="1" i="1">
                          <a:latin typeface="Cambria Math"/>
                        </a:rPr>
                        <m:t>𝑺</m:t>
                      </m:r>
                      <m:r>
                        <a:rPr lang="es-SV" sz="1100" b="1" i="1">
                          <a:latin typeface="Cambria Math"/>
                        </a:rPr>
                        <m:t>.</m:t>
                      </m:r>
                      <m:r>
                        <a:rPr lang="es-SV" sz="1100" b="1" i="1">
                          <a:latin typeface="Cambria Math"/>
                        </a:rPr>
                        <m:t>𝑪</m:t>
                      </m:r>
                    </m:num>
                    <m:den>
                      <m:r>
                        <a:rPr lang="es-SV" sz="1100" b="1" i="1">
                          <a:latin typeface="Cambria Math"/>
                        </a:rPr>
                        <m:t>𝑺</m:t>
                      </m:r>
                      <m:r>
                        <a:rPr lang="es-SV" sz="1100" b="1" i="1">
                          <a:latin typeface="Cambria Math"/>
                        </a:rPr>
                        <m:t>.</m:t>
                      </m:r>
                      <m:r>
                        <a:rPr lang="es-SV" sz="1100" b="1" i="1">
                          <a:latin typeface="Cambria Math"/>
                        </a:rPr>
                        <m:t>𝑨</m:t>
                      </m:r>
                    </m:den>
                  </m:f>
                </m:oMath>
              </a14:m>
              <a:endParaRPr lang="es-SV" sz="1100" b="1"/>
            </a:p>
          </xdr:txBody>
        </xdr:sp>
      </mc:Choice>
      <mc:Fallback xmlns="">
        <xdr:sp macro="" textlink="">
          <xdr:nvSpPr>
            <xdr:cNvPr id="4" name="3 CuadroTexto"/>
            <xdr:cNvSpPr txBox="1"/>
          </xdr:nvSpPr>
          <xdr:spPr>
            <a:xfrm>
              <a:off x="4171950" y="15906750"/>
              <a:ext cx="1059657"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a:t>X</a:t>
              </a:r>
              <a:r>
                <a:rPr lang="es-SV" sz="1100" b="1" i="0">
                  <a:latin typeface="Cambria Math"/>
                </a:rPr>
                <a:t>=(𝑺.𝑨.−𝑺.𝑪)/(𝑺.𝑨)</a:t>
              </a:r>
              <a:endParaRPr lang="es-SV" sz="1100" b="1"/>
            </a:p>
          </xdr:txBody>
        </xdr:sp>
      </mc:Fallback>
    </mc:AlternateContent>
    <xdr:clientData/>
  </xdr:oneCellAnchor>
  <xdr:oneCellAnchor>
    <xdr:from>
      <xdr:col>4</xdr:col>
      <xdr:colOff>0</xdr:colOff>
      <xdr:row>36</xdr:row>
      <xdr:rowOff>962024</xdr:rowOff>
    </xdr:from>
    <xdr:ext cx="1000125" cy="523876"/>
    <mc:AlternateContent xmlns:mc="http://schemas.openxmlformats.org/markup-compatibility/2006" xmlns:a14="http://schemas.microsoft.com/office/drawing/2010/main">
      <mc:Choice Requires="a14">
        <xdr:sp macro="" textlink="">
          <xdr:nvSpPr>
            <xdr:cNvPr id="5" name="4 CuadroTexto"/>
            <xdr:cNvSpPr txBox="1"/>
          </xdr:nvSpPr>
          <xdr:spPr>
            <a:xfrm>
              <a:off x="4171950" y="16868774"/>
              <a:ext cx="1000125" cy="523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i="0">
                  <a:latin typeface="+mn-lt"/>
                </a:rPr>
                <a:t>                                          X</a:t>
              </a:r>
              <a:r>
                <a:rPr lang="es-SV" sz="1100" b="1" i="0" baseline="0">
                  <a:latin typeface="+mn-lt"/>
                </a:rPr>
                <a:t> </a:t>
              </a:r>
              <a14:m>
                <m:oMath xmlns:m="http://schemas.openxmlformats.org/officeDocument/2006/math">
                  <m:r>
                    <a:rPr lang="es-SV" sz="1100" b="1" i="1">
                      <a:latin typeface="Cambria Math"/>
                    </a:rPr>
                    <m:t>=</m:t>
                  </m:r>
                  <m:f>
                    <m:fPr>
                      <m:ctrlPr>
                        <a:rPr lang="es-SV" sz="1100" b="1" i="1">
                          <a:latin typeface="Cambria Math"/>
                        </a:rPr>
                      </m:ctrlPr>
                    </m:fPr>
                    <m:num>
                      <m:r>
                        <a:rPr lang="es-SV" sz="1100" b="1" i="1">
                          <a:latin typeface="Cambria Math"/>
                        </a:rPr>
                        <m:t>𝑺</m:t>
                      </m:r>
                      <m:r>
                        <a:rPr lang="es-SV" sz="1100" b="1" i="1">
                          <a:latin typeface="Cambria Math"/>
                        </a:rPr>
                        <m:t>.</m:t>
                      </m:r>
                      <m:r>
                        <a:rPr lang="es-SV" sz="1100" b="1" i="1">
                          <a:latin typeface="Cambria Math"/>
                        </a:rPr>
                        <m:t>𝑰</m:t>
                      </m:r>
                      <m:r>
                        <a:rPr lang="es-SV" sz="1100" b="1" i="1">
                          <a:latin typeface="Cambria Math"/>
                        </a:rPr>
                        <m:t>. </m:t>
                      </m:r>
                      <m:r>
                        <a:rPr lang="es-SV" sz="1100" b="1" i="1">
                          <a:latin typeface="Cambria Math"/>
                        </a:rPr>
                        <m:t>𝑷</m:t>
                      </m:r>
                      <m:r>
                        <a:rPr lang="es-SV" sz="1100" b="1" i="1">
                          <a:latin typeface="Cambria Math"/>
                        </a:rPr>
                        <m:t>.−</m:t>
                      </m:r>
                      <m:r>
                        <a:rPr lang="es-SV" sz="1100" b="1" i="1">
                          <a:latin typeface="Cambria Math"/>
                        </a:rPr>
                        <m:t>𝑺</m:t>
                      </m:r>
                      <m:r>
                        <a:rPr lang="es-SV" sz="1100" b="1" i="1">
                          <a:latin typeface="Cambria Math"/>
                        </a:rPr>
                        <m:t>.</m:t>
                      </m:r>
                      <m:r>
                        <a:rPr lang="es-SV" sz="1100" b="1" i="1">
                          <a:latin typeface="Cambria Math"/>
                        </a:rPr>
                        <m:t>𝑭</m:t>
                      </m:r>
                      <m:r>
                        <a:rPr lang="es-SV" sz="1100" b="1" i="1">
                          <a:latin typeface="Cambria Math"/>
                        </a:rPr>
                        <m:t>.</m:t>
                      </m:r>
                      <m:r>
                        <a:rPr lang="es-SV" sz="1100" b="1" i="1">
                          <a:latin typeface="Cambria Math"/>
                        </a:rPr>
                        <m:t>𝑷</m:t>
                      </m:r>
                      <m:r>
                        <a:rPr lang="es-SV" sz="1100" b="1" i="1">
                          <a:latin typeface="Cambria Math"/>
                        </a:rPr>
                        <m:t>.</m:t>
                      </m:r>
                    </m:num>
                    <m:den>
                      <m:r>
                        <a:rPr lang="es-SV" sz="1100" b="1" i="1">
                          <a:latin typeface="Cambria Math"/>
                        </a:rPr>
                        <m:t>𝑺</m:t>
                      </m:r>
                      <m:r>
                        <a:rPr lang="es-SV" sz="1100" b="1" i="1">
                          <a:latin typeface="Cambria Math"/>
                        </a:rPr>
                        <m:t>.</m:t>
                      </m:r>
                      <m:r>
                        <a:rPr lang="es-SV" sz="1100" b="1" i="1">
                          <a:latin typeface="Cambria Math"/>
                        </a:rPr>
                        <m:t>𝑰</m:t>
                      </m:r>
                      <m:r>
                        <a:rPr lang="es-SV" sz="1100" b="1" i="1">
                          <a:latin typeface="Cambria Math"/>
                        </a:rPr>
                        <m:t>.</m:t>
                      </m:r>
                      <m:r>
                        <a:rPr lang="es-SV" sz="1100" b="1" i="1">
                          <a:latin typeface="Cambria Math"/>
                        </a:rPr>
                        <m:t>𝑷</m:t>
                      </m:r>
                      <m:r>
                        <a:rPr lang="es-SV" sz="1100" b="1" i="1">
                          <a:latin typeface="Cambria Math"/>
                        </a:rPr>
                        <m:t>.</m:t>
                      </m:r>
                    </m:den>
                  </m:f>
                </m:oMath>
              </a14:m>
              <a:endParaRPr lang="es-SV" sz="1100" b="1"/>
            </a:p>
          </xdr:txBody>
        </xdr:sp>
      </mc:Choice>
      <mc:Fallback xmlns="">
        <xdr:sp macro="" textlink="">
          <xdr:nvSpPr>
            <xdr:cNvPr id="5" name="4 CuadroTexto"/>
            <xdr:cNvSpPr txBox="1"/>
          </xdr:nvSpPr>
          <xdr:spPr>
            <a:xfrm>
              <a:off x="4171950" y="16868774"/>
              <a:ext cx="1000125" cy="523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i="0">
                  <a:latin typeface="+mn-lt"/>
                </a:rPr>
                <a:t>                                          X</a:t>
              </a:r>
              <a:r>
                <a:rPr lang="es-SV" sz="1100" b="1" i="0" baseline="0">
                  <a:latin typeface="+mn-lt"/>
                </a:rPr>
                <a:t> </a:t>
              </a:r>
              <a:r>
                <a:rPr lang="es-SV" sz="1100" b="1" i="0">
                  <a:latin typeface="Cambria Math"/>
                </a:rPr>
                <a:t>=(𝑺.𝑰. 𝑷.−𝑺.𝑭.𝑷.)/(𝑺.𝑰.𝑷.)</a:t>
              </a:r>
              <a:endParaRPr lang="es-SV" sz="1100" b="1"/>
            </a:p>
          </xdr:txBody>
        </xdr:sp>
      </mc:Fallback>
    </mc:AlternateContent>
    <xdr:clientData/>
  </xdr:oneCellAnchor>
  <xdr:oneCellAnchor>
    <xdr:from>
      <xdr:col>3</xdr:col>
      <xdr:colOff>1885950</xdr:colOff>
      <xdr:row>39</xdr:row>
      <xdr:rowOff>161925</xdr:rowOff>
    </xdr:from>
    <xdr:ext cx="1227993" cy="440532"/>
    <mc:AlternateContent xmlns:mc="http://schemas.openxmlformats.org/markup-compatibility/2006" xmlns:a14="http://schemas.microsoft.com/office/drawing/2010/main">
      <mc:Choice Requires="a14">
        <xdr:sp macro="" textlink="">
          <xdr:nvSpPr>
            <xdr:cNvPr id="6" name="5 CuadroTexto"/>
            <xdr:cNvSpPr txBox="1"/>
          </xdr:nvSpPr>
          <xdr:spPr>
            <a:xfrm>
              <a:off x="4133850" y="18097500"/>
              <a:ext cx="1227993" cy="440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SV" sz="800" b="1"/>
                <a:t>X</a:t>
              </a:r>
              <a14:m>
                <m:oMath xmlns:m="http://schemas.openxmlformats.org/officeDocument/2006/math">
                  <m:r>
                    <a:rPr lang="es-SV" sz="800" b="1" i="1">
                      <a:latin typeface="Cambria Math"/>
                    </a:rPr>
                    <m:t>=</m:t>
                  </m:r>
                  <m:f>
                    <m:fPr>
                      <m:ctrlPr>
                        <a:rPr lang="es-SV" sz="800" b="1" i="1">
                          <a:latin typeface="Cambria Math"/>
                        </a:rPr>
                      </m:ctrlPr>
                    </m:fPr>
                    <m:num>
                      <m:r>
                        <a:rPr lang="es-SV" sz="800" b="1" i="1">
                          <a:latin typeface="Cambria Math"/>
                        </a:rPr>
                        <m:t>𝑺𝑨𝑳𝑫𝑶</m:t>
                      </m:r>
                      <m:r>
                        <a:rPr lang="es-SV" sz="800" b="1" i="1">
                          <a:latin typeface="Cambria Math"/>
                        </a:rPr>
                        <m:t> </m:t>
                      </m:r>
                      <m:r>
                        <a:rPr lang="es-SV" sz="800" b="1" i="1">
                          <a:latin typeface="Cambria Math"/>
                        </a:rPr>
                        <m:t>𝑫𝑬</m:t>
                      </m:r>
                      <m:r>
                        <a:rPr lang="es-SV" sz="800" b="1" i="1">
                          <a:latin typeface="Cambria Math"/>
                        </a:rPr>
                        <m:t> </m:t>
                      </m:r>
                      <m:r>
                        <a:rPr lang="es-SV" sz="800" b="1" i="1">
                          <a:latin typeface="Cambria Math"/>
                        </a:rPr>
                        <m:t>𝑶𝑩𝑺</m:t>
                      </m:r>
                      <m:r>
                        <a:rPr lang="es-SV" sz="800" b="1" i="1">
                          <a:latin typeface="Cambria Math"/>
                        </a:rPr>
                        <m:t>. </m:t>
                      </m:r>
                      <m:r>
                        <a:rPr lang="es-SV" sz="800" b="1" i="1">
                          <a:latin typeface="Cambria Math"/>
                        </a:rPr>
                        <m:t>𝑬</m:t>
                      </m:r>
                      <m:r>
                        <a:rPr lang="es-SV" sz="800" b="1" i="1">
                          <a:latin typeface="Cambria Math"/>
                        </a:rPr>
                        <m:t> </m:t>
                      </m:r>
                      <m:r>
                        <a:rPr lang="es-SV" sz="800" b="1" i="1">
                          <a:latin typeface="Cambria Math"/>
                        </a:rPr>
                        <m:t>𝑰𝑵𝑺𝑬𝑹𝑽</m:t>
                      </m:r>
                      <m:r>
                        <a:rPr lang="es-SV" sz="800" b="1" i="1">
                          <a:latin typeface="Cambria Math"/>
                        </a:rPr>
                        <m:t>.</m:t>
                      </m:r>
                    </m:num>
                    <m:den>
                      <m:r>
                        <a:rPr lang="es-SV" sz="800" b="1" i="1">
                          <a:latin typeface="Cambria Math"/>
                        </a:rPr>
                        <m:t>𝑺𝑨𝑳𝑫𝑶</m:t>
                      </m:r>
                      <m:r>
                        <a:rPr lang="es-SV" sz="800" b="1" i="1">
                          <a:latin typeface="Cambria Math"/>
                        </a:rPr>
                        <m:t> </m:t>
                      </m:r>
                      <m:r>
                        <a:rPr lang="es-SV" sz="800" b="1" i="1">
                          <a:latin typeface="Cambria Math"/>
                        </a:rPr>
                        <m:t>𝑭𝑰𝑵𝑨𝑳</m:t>
                      </m:r>
                      <m:r>
                        <a:rPr lang="es-SV" sz="800" b="1" i="1">
                          <a:latin typeface="Cambria Math"/>
                        </a:rPr>
                        <m:t> </m:t>
                      </m:r>
                      <m:r>
                        <a:rPr lang="es-SV" sz="800" b="1" i="1">
                          <a:latin typeface="Cambria Math"/>
                        </a:rPr>
                        <m:t>𝑫𝑬</m:t>
                      </m:r>
                      <m:r>
                        <a:rPr lang="es-SV" sz="800" b="1" i="1">
                          <a:latin typeface="Cambria Math"/>
                        </a:rPr>
                        <m:t> </m:t>
                      </m:r>
                      <m:r>
                        <a:rPr lang="es-SV" sz="800" b="1" i="1">
                          <a:latin typeface="Cambria Math"/>
                        </a:rPr>
                        <m:t>𝑷𝑬𝑹𝑰𝑶𝑫𝑶</m:t>
                      </m:r>
                    </m:den>
                  </m:f>
                </m:oMath>
              </a14:m>
              <a:endParaRPr lang="es-SV" sz="800" b="1"/>
            </a:p>
          </xdr:txBody>
        </xdr:sp>
      </mc:Choice>
      <mc:Fallback xmlns="">
        <xdr:sp macro="" textlink="">
          <xdr:nvSpPr>
            <xdr:cNvPr id="6" name="5 CuadroTexto"/>
            <xdr:cNvSpPr txBox="1"/>
          </xdr:nvSpPr>
          <xdr:spPr>
            <a:xfrm>
              <a:off x="4133850" y="18097500"/>
              <a:ext cx="1227993" cy="440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SV" sz="800" b="1"/>
                <a:t>X</a:t>
              </a:r>
              <a:r>
                <a:rPr lang="es-SV" sz="800" b="1" i="0">
                  <a:latin typeface="Cambria Math"/>
                </a:rPr>
                <a:t>=(𝑺𝑨𝑳𝑫𝑶 𝑫𝑬 𝑶𝑩𝑺. 𝑬 𝑰𝑵𝑺𝑬𝑹𝑽.)/(𝑺𝑨𝑳𝑫𝑶 𝑭𝑰𝑵𝑨𝑳 𝑫𝑬 𝑷𝑬𝑹𝑰𝑶𝑫𝑶)</a:t>
              </a:r>
              <a:endParaRPr lang="es-SV" sz="800" b="1"/>
            </a:p>
          </xdr:txBody>
        </xdr:sp>
      </mc:Fallback>
    </mc:AlternateContent>
    <xdr:clientData/>
  </xdr:oneCellAnchor>
  <xdr:oneCellAnchor>
    <xdr:from>
      <xdr:col>4</xdr:col>
      <xdr:colOff>219076</xdr:colOff>
      <xdr:row>56</xdr:row>
      <xdr:rowOff>104774</xdr:rowOff>
    </xdr:from>
    <xdr:ext cx="647700" cy="269081"/>
    <mc:AlternateContent xmlns:mc="http://schemas.openxmlformats.org/markup-compatibility/2006" xmlns:a14="http://schemas.microsoft.com/office/drawing/2010/main">
      <mc:Choice Requires="a14">
        <xdr:sp macro="" textlink="">
          <xdr:nvSpPr>
            <xdr:cNvPr id="7" name="6 CuadroTexto"/>
            <xdr:cNvSpPr txBox="1"/>
          </xdr:nvSpPr>
          <xdr:spPr>
            <a:xfrm>
              <a:off x="4391026" y="29394149"/>
              <a:ext cx="647700" cy="2690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SV" sz="900"/>
                <a:t>X</a:t>
              </a:r>
              <a14:m>
                <m:oMath xmlns:m="http://schemas.openxmlformats.org/officeDocument/2006/math">
                  <m:r>
                    <a:rPr lang="es-SV" sz="900" i="1">
                      <a:latin typeface="Cambria Math"/>
                    </a:rPr>
                    <m:t>=</m:t>
                  </m:r>
                  <m:f>
                    <m:fPr>
                      <m:ctrlPr>
                        <a:rPr lang="es-SV" sz="900" i="1">
                          <a:latin typeface="Cambria Math"/>
                        </a:rPr>
                      </m:ctrlPr>
                    </m:fPr>
                    <m:num>
                      <m:r>
                        <a:rPr lang="es-SV" sz="900" b="0" i="1">
                          <a:latin typeface="Cambria Math"/>
                        </a:rPr>
                        <m:t>𝑅𝐶</m:t>
                      </m:r>
                    </m:num>
                    <m:den>
                      <m:r>
                        <a:rPr lang="es-SV" sz="900" b="0" i="1">
                          <a:latin typeface="Cambria Math"/>
                        </a:rPr>
                        <m:t>𝑅𝑃𝐶</m:t>
                      </m:r>
                    </m:den>
                  </m:f>
                </m:oMath>
              </a14:m>
              <a:endParaRPr lang="es-SV" sz="900"/>
            </a:p>
          </xdr:txBody>
        </xdr:sp>
      </mc:Choice>
      <mc:Fallback xmlns="">
        <xdr:sp macro="" textlink="">
          <xdr:nvSpPr>
            <xdr:cNvPr id="7" name="6 CuadroTexto"/>
            <xdr:cNvSpPr txBox="1"/>
          </xdr:nvSpPr>
          <xdr:spPr>
            <a:xfrm>
              <a:off x="4391026" y="29394149"/>
              <a:ext cx="647700" cy="2690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SV" sz="900"/>
                <a:t>X</a:t>
              </a:r>
              <a:r>
                <a:rPr lang="es-SV" sz="900" i="0">
                  <a:latin typeface="Cambria Math"/>
                </a:rPr>
                <a:t>=</a:t>
              </a:r>
              <a:r>
                <a:rPr lang="es-SV" sz="900" b="0" i="0">
                  <a:latin typeface="Cambria Math"/>
                </a:rPr>
                <a:t>𝑅𝐶/𝑅𝑃𝐶</a:t>
              </a:r>
              <a:endParaRPr lang="es-SV" sz="900"/>
            </a:p>
          </xdr:txBody>
        </xdr:sp>
      </mc:Fallback>
    </mc:AlternateContent>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1285875</xdr:colOff>
      <xdr:row>3</xdr:row>
      <xdr:rowOff>28575</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859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66675</xdr:colOff>
      <xdr:row>34</xdr:row>
      <xdr:rowOff>19050</xdr:rowOff>
    </xdr:from>
    <xdr:ext cx="828675" cy="333375"/>
    <mc:AlternateContent xmlns:mc="http://schemas.openxmlformats.org/markup-compatibility/2006" xmlns:a14="http://schemas.microsoft.com/office/drawing/2010/main">
      <mc:Choice Requires="a14">
        <xdr:sp macro="" textlink="">
          <xdr:nvSpPr>
            <xdr:cNvPr id="3" name="2 CuadroTexto"/>
            <xdr:cNvSpPr txBox="1"/>
          </xdr:nvSpPr>
          <xdr:spPr>
            <a:xfrm>
              <a:off x="2828925" y="14163675"/>
              <a:ext cx="828675"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a:t>X</a:t>
              </a:r>
              <a14:m>
                <m:oMath xmlns:m="http://schemas.openxmlformats.org/officeDocument/2006/math">
                  <m:r>
                    <a:rPr lang="es-SV" sz="1100" b="1" i="1">
                      <a:latin typeface="Cambria Math"/>
                    </a:rPr>
                    <m:t>=</m:t>
                  </m:r>
                  <m:f>
                    <m:fPr>
                      <m:ctrlPr>
                        <a:rPr lang="es-SV" sz="1100" b="1" i="1">
                          <a:latin typeface="Cambria Math"/>
                        </a:rPr>
                      </m:ctrlPr>
                    </m:fPr>
                    <m:num>
                      <m:r>
                        <a:rPr lang="es-SV" sz="1100" b="1" i="1">
                          <a:latin typeface="Cambria Math"/>
                        </a:rPr>
                        <m:t>𝑺</m:t>
                      </m:r>
                      <m:r>
                        <a:rPr lang="es-SV" sz="1100" b="1" i="1">
                          <a:latin typeface="Cambria Math"/>
                        </a:rPr>
                        <m:t>.</m:t>
                      </m:r>
                      <m:r>
                        <a:rPr lang="es-SV" sz="1100" b="1" i="1">
                          <a:latin typeface="Cambria Math"/>
                        </a:rPr>
                        <m:t>𝑨</m:t>
                      </m:r>
                      <m:r>
                        <a:rPr lang="es-SV" sz="1100" b="1" i="1">
                          <a:latin typeface="Cambria Math"/>
                        </a:rPr>
                        <m:t>.−</m:t>
                      </m:r>
                      <m:r>
                        <a:rPr lang="es-SV" sz="1100" b="1" i="1">
                          <a:latin typeface="Cambria Math"/>
                        </a:rPr>
                        <m:t>𝑺</m:t>
                      </m:r>
                      <m:r>
                        <a:rPr lang="es-SV" sz="1100" b="1" i="1">
                          <a:latin typeface="Cambria Math"/>
                        </a:rPr>
                        <m:t>.</m:t>
                      </m:r>
                      <m:r>
                        <a:rPr lang="es-SV" sz="1100" b="1" i="1">
                          <a:latin typeface="Cambria Math"/>
                        </a:rPr>
                        <m:t>𝑪</m:t>
                      </m:r>
                    </m:num>
                    <m:den>
                      <m:r>
                        <a:rPr lang="es-SV" sz="1100" b="1" i="1">
                          <a:latin typeface="Cambria Math"/>
                        </a:rPr>
                        <m:t>𝑺</m:t>
                      </m:r>
                      <m:r>
                        <a:rPr lang="es-SV" sz="1100" b="1" i="1">
                          <a:latin typeface="Cambria Math"/>
                        </a:rPr>
                        <m:t>.</m:t>
                      </m:r>
                      <m:r>
                        <a:rPr lang="es-SV" sz="1100" b="1" i="1">
                          <a:latin typeface="Cambria Math"/>
                        </a:rPr>
                        <m:t>𝑨</m:t>
                      </m:r>
                    </m:den>
                  </m:f>
                </m:oMath>
              </a14:m>
              <a:endParaRPr lang="es-SV" sz="1100" b="1"/>
            </a:p>
          </xdr:txBody>
        </xdr:sp>
      </mc:Choice>
      <mc:Fallback xmlns="">
        <xdr:sp macro="" textlink="">
          <xdr:nvSpPr>
            <xdr:cNvPr id="3" name="2 CuadroTexto"/>
            <xdr:cNvSpPr txBox="1"/>
          </xdr:nvSpPr>
          <xdr:spPr>
            <a:xfrm>
              <a:off x="2828925" y="14163675"/>
              <a:ext cx="828675"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a:t>X</a:t>
              </a:r>
              <a:r>
                <a:rPr lang="es-SV" sz="1100" b="1" i="0">
                  <a:latin typeface="Cambria Math"/>
                </a:rPr>
                <a:t>=(𝑺.𝑨.−𝑺.𝑪)/(𝑺.𝑨)</a:t>
              </a:r>
              <a:endParaRPr lang="es-SV" sz="1100" b="1"/>
            </a:p>
          </xdr:txBody>
        </xdr:sp>
      </mc:Fallback>
    </mc:AlternateContent>
    <xdr:clientData/>
  </xdr:oneCellAnchor>
  <xdr:oneCellAnchor>
    <xdr:from>
      <xdr:col>3</xdr:col>
      <xdr:colOff>57150</xdr:colOff>
      <xdr:row>37</xdr:row>
      <xdr:rowOff>19050</xdr:rowOff>
    </xdr:from>
    <xdr:ext cx="828675" cy="333375"/>
    <mc:AlternateContent xmlns:mc="http://schemas.openxmlformats.org/markup-compatibility/2006" xmlns:a14="http://schemas.microsoft.com/office/drawing/2010/main">
      <mc:Choice Requires="a14">
        <xdr:sp macro="" textlink="">
          <xdr:nvSpPr>
            <xdr:cNvPr id="4" name="3 CuadroTexto"/>
            <xdr:cNvSpPr txBox="1"/>
          </xdr:nvSpPr>
          <xdr:spPr>
            <a:xfrm>
              <a:off x="2819400" y="16278225"/>
              <a:ext cx="828675"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a:t>X</a:t>
              </a:r>
              <a14:m>
                <m:oMath xmlns:m="http://schemas.openxmlformats.org/officeDocument/2006/math">
                  <m:r>
                    <a:rPr lang="es-SV" sz="1100" b="1" i="1">
                      <a:latin typeface="Cambria Math"/>
                    </a:rPr>
                    <m:t>=</m:t>
                  </m:r>
                  <m:f>
                    <m:fPr>
                      <m:ctrlPr>
                        <a:rPr lang="es-SV" sz="1100" b="1" i="1">
                          <a:latin typeface="Cambria Math"/>
                        </a:rPr>
                      </m:ctrlPr>
                    </m:fPr>
                    <m:num>
                      <m:r>
                        <a:rPr lang="es-SV" sz="1100" b="1" i="1">
                          <a:latin typeface="Cambria Math"/>
                        </a:rPr>
                        <m:t>𝑺</m:t>
                      </m:r>
                      <m:r>
                        <a:rPr lang="es-SV" sz="1100" b="1" i="1">
                          <a:latin typeface="Cambria Math"/>
                        </a:rPr>
                        <m:t>.</m:t>
                      </m:r>
                      <m:r>
                        <a:rPr lang="es-SV" sz="1100" b="1" i="1">
                          <a:latin typeface="Cambria Math"/>
                        </a:rPr>
                        <m:t>𝑨</m:t>
                      </m:r>
                      <m:r>
                        <a:rPr lang="es-SV" sz="1100" b="1" i="1">
                          <a:latin typeface="Cambria Math"/>
                        </a:rPr>
                        <m:t>.−</m:t>
                      </m:r>
                      <m:r>
                        <a:rPr lang="es-SV" sz="1100" b="1" i="1">
                          <a:latin typeface="Cambria Math"/>
                        </a:rPr>
                        <m:t>𝑺</m:t>
                      </m:r>
                      <m:r>
                        <a:rPr lang="es-SV" sz="1100" b="1" i="1">
                          <a:latin typeface="Cambria Math"/>
                        </a:rPr>
                        <m:t>.</m:t>
                      </m:r>
                      <m:r>
                        <a:rPr lang="es-SV" sz="1100" b="1" i="1">
                          <a:latin typeface="Cambria Math"/>
                        </a:rPr>
                        <m:t>𝑪</m:t>
                      </m:r>
                    </m:num>
                    <m:den>
                      <m:r>
                        <a:rPr lang="es-SV" sz="1100" b="1" i="1">
                          <a:latin typeface="Cambria Math"/>
                        </a:rPr>
                        <m:t>𝑺</m:t>
                      </m:r>
                      <m:r>
                        <a:rPr lang="es-SV" sz="1100" b="1" i="1">
                          <a:latin typeface="Cambria Math"/>
                        </a:rPr>
                        <m:t>.</m:t>
                      </m:r>
                      <m:r>
                        <a:rPr lang="es-SV" sz="1100" b="1" i="1">
                          <a:latin typeface="Cambria Math"/>
                        </a:rPr>
                        <m:t>𝑨</m:t>
                      </m:r>
                    </m:den>
                  </m:f>
                </m:oMath>
              </a14:m>
              <a:endParaRPr lang="es-SV" sz="1100" b="1"/>
            </a:p>
          </xdr:txBody>
        </xdr:sp>
      </mc:Choice>
      <mc:Fallback xmlns="">
        <xdr:sp macro="" textlink="">
          <xdr:nvSpPr>
            <xdr:cNvPr id="4" name="3 CuadroTexto"/>
            <xdr:cNvSpPr txBox="1"/>
          </xdr:nvSpPr>
          <xdr:spPr>
            <a:xfrm>
              <a:off x="2819400" y="16278225"/>
              <a:ext cx="828675"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a:t>X</a:t>
              </a:r>
              <a:r>
                <a:rPr lang="es-SV" sz="1100" b="1" i="0">
                  <a:latin typeface="Cambria Math"/>
                </a:rPr>
                <a:t>=(𝑺.𝑨.−𝑺.𝑪)/(𝑺.𝑨)</a:t>
              </a:r>
              <a:endParaRPr lang="es-SV" sz="1100" b="1"/>
            </a:p>
          </xdr:txBody>
        </xdr:sp>
      </mc:Fallback>
    </mc:AlternateContent>
    <xdr:clientData/>
  </xdr:oneCellAnchor>
  <xdr:oneCellAnchor>
    <xdr:from>
      <xdr:col>3</xdr:col>
      <xdr:colOff>323850</xdr:colOff>
      <xdr:row>38</xdr:row>
      <xdr:rowOff>0</xdr:rowOff>
    </xdr:from>
    <xdr:ext cx="1009650" cy="542926"/>
    <mc:AlternateContent xmlns:mc="http://schemas.openxmlformats.org/markup-compatibility/2006" xmlns:a14="http://schemas.microsoft.com/office/drawing/2010/main">
      <mc:Choice Requires="a14">
        <xdr:sp macro="" textlink="">
          <xdr:nvSpPr>
            <xdr:cNvPr id="5" name="4 CuadroTexto"/>
            <xdr:cNvSpPr txBox="1"/>
          </xdr:nvSpPr>
          <xdr:spPr>
            <a:xfrm>
              <a:off x="3086100" y="17440275"/>
              <a:ext cx="1009650" cy="5429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i="0">
                  <a:latin typeface="+mn-lt"/>
                </a:rPr>
                <a:t>                                     X</a:t>
              </a:r>
              <a:r>
                <a:rPr lang="es-SV" sz="1100" b="1" i="0" baseline="0">
                  <a:latin typeface="+mn-lt"/>
                </a:rPr>
                <a:t> </a:t>
              </a:r>
              <a14:m>
                <m:oMath xmlns:m="http://schemas.openxmlformats.org/officeDocument/2006/math">
                  <m:r>
                    <a:rPr lang="es-SV" sz="1100" b="1" i="1">
                      <a:latin typeface="Cambria Math"/>
                    </a:rPr>
                    <m:t>=</m:t>
                  </m:r>
                  <m:f>
                    <m:fPr>
                      <m:ctrlPr>
                        <a:rPr lang="es-SV" sz="1100" b="1" i="1">
                          <a:latin typeface="Cambria Math"/>
                        </a:rPr>
                      </m:ctrlPr>
                    </m:fPr>
                    <m:num>
                      <m:r>
                        <a:rPr lang="es-SV" sz="1100" b="1" i="1">
                          <a:latin typeface="Cambria Math"/>
                        </a:rPr>
                        <m:t>𝑺</m:t>
                      </m:r>
                      <m:r>
                        <a:rPr lang="es-SV" sz="1100" b="1" i="1">
                          <a:latin typeface="Cambria Math"/>
                        </a:rPr>
                        <m:t>.</m:t>
                      </m:r>
                      <m:r>
                        <a:rPr lang="es-SV" sz="1100" b="1" i="1">
                          <a:latin typeface="Cambria Math"/>
                        </a:rPr>
                        <m:t>𝑰</m:t>
                      </m:r>
                      <m:r>
                        <a:rPr lang="es-SV" sz="1100" b="1" i="1">
                          <a:latin typeface="Cambria Math"/>
                        </a:rPr>
                        <m:t>. </m:t>
                      </m:r>
                      <m:r>
                        <a:rPr lang="es-SV" sz="1100" b="1" i="1">
                          <a:latin typeface="Cambria Math"/>
                        </a:rPr>
                        <m:t>𝑷</m:t>
                      </m:r>
                      <m:r>
                        <a:rPr lang="es-SV" sz="1100" b="1" i="1">
                          <a:latin typeface="Cambria Math"/>
                        </a:rPr>
                        <m:t>.−</m:t>
                      </m:r>
                      <m:r>
                        <a:rPr lang="es-SV" sz="1100" b="1" i="1">
                          <a:latin typeface="Cambria Math"/>
                        </a:rPr>
                        <m:t>𝑺</m:t>
                      </m:r>
                      <m:r>
                        <a:rPr lang="es-SV" sz="1100" b="1" i="1">
                          <a:latin typeface="Cambria Math"/>
                        </a:rPr>
                        <m:t>.</m:t>
                      </m:r>
                      <m:r>
                        <a:rPr lang="es-SV" sz="1100" b="1" i="1">
                          <a:latin typeface="Cambria Math"/>
                        </a:rPr>
                        <m:t>𝑭</m:t>
                      </m:r>
                      <m:r>
                        <a:rPr lang="es-SV" sz="1100" b="1" i="1">
                          <a:latin typeface="Cambria Math"/>
                        </a:rPr>
                        <m:t>.</m:t>
                      </m:r>
                      <m:r>
                        <a:rPr lang="es-SV" sz="1100" b="1" i="1">
                          <a:latin typeface="Cambria Math"/>
                        </a:rPr>
                        <m:t>𝑷</m:t>
                      </m:r>
                      <m:r>
                        <a:rPr lang="es-SV" sz="1100" b="1" i="1">
                          <a:latin typeface="Cambria Math"/>
                        </a:rPr>
                        <m:t>.</m:t>
                      </m:r>
                    </m:num>
                    <m:den>
                      <m:r>
                        <a:rPr lang="es-SV" sz="1100" b="1" i="1">
                          <a:latin typeface="Cambria Math"/>
                        </a:rPr>
                        <m:t>𝑺</m:t>
                      </m:r>
                      <m:r>
                        <a:rPr lang="es-SV" sz="1100" b="1" i="1">
                          <a:latin typeface="Cambria Math"/>
                        </a:rPr>
                        <m:t>.</m:t>
                      </m:r>
                      <m:r>
                        <a:rPr lang="es-SV" sz="1100" b="1" i="1">
                          <a:latin typeface="Cambria Math"/>
                        </a:rPr>
                        <m:t>𝑰</m:t>
                      </m:r>
                      <m:r>
                        <a:rPr lang="es-SV" sz="1100" b="1" i="1">
                          <a:latin typeface="Cambria Math"/>
                        </a:rPr>
                        <m:t>.</m:t>
                      </m:r>
                      <m:r>
                        <a:rPr lang="es-SV" sz="1100" b="1" i="1">
                          <a:latin typeface="Cambria Math"/>
                        </a:rPr>
                        <m:t>𝑷</m:t>
                      </m:r>
                      <m:r>
                        <a:rPr lang="es-SV" sz="1100" b="1" i="1">
                          <a:latin typeface="Cambria Math"/>
                        </a:rPr>
                        <m:t>.</m:t>
                      </m:r>
                    </m:den>
                  </m:f>
                </m:oMath>
              </a14:m>
              <a:endParaRPr lang="es-SV" sz="1100" b="1"/>
            </a:p>
          </xdr:txBody>
        </xdr:sp>
      </mc:Choice>
      <mc:Fallback xmlns="">
        <xdr:sp macro="" textlink="">
          <xdr:nvSpPr>
            <xdr:cNvPr id="5" name="4 CuadroTexto"/>
            <xdr:cNvSpPr txBox="1"/>
          </xdr:nvSpPr>
          <xdr:spPr>
            <a:xfrm>
              <a:off x="3086100" y="17440275"/>
              <a:ext cx="1009650" cy="5429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SV" sz="1100" b="1" i="0">
                  <a:latin typeface="+mn-lt"/>
                </a:rPr>
                <a:t>                                     X</a:t>
              </a:r>
              <a:r>
                <a:rPr lang="es-SV" sz="1100" b="1" i="0" baseline="0">
                  <a:latin typeface="+mn-lt"/>
                </a:rPr>
                <a:t> </a:t>
              </a:r>
              <a:r>
                <a:rPr lang="es-SV" sz="1100" b="1" i="0">
                  <a:latin typeface="Cambria Math"/>
                </a:rPr>
                <a:t>=(𝑺.𝑰. 𝑷.−𝑺.𝑭.𝑷.)/(𝑺.𝑰.𝑷.)</a:t>
              </a:r>
              <a:endParaRPr lang="es-SV" sz="1100" b="1"/>
            </a:p>
          </xdr:txBody>
        </xdr:sp>
      </mc:Fallback>
    </mc:AlternateContent>
    <xdr:clientData/>
  </xdr:oneCellAnchor>
  <xdr:oneCellAnchor>
    <xdr:from>
      <xdr:col>3</xdr:col>
      <xdr:colOff>466725</xdr:colOff>
      <xdr:row>58</xdr:row>
      <xdr:rowOff>104775</xdr:rowOff>
    </xdr:from>
    <xdr:ext cx="647700" cy="269081"/>
    <mc:AlternateContent xmlns:mc="http://schemas.openxmlformats.org/markup-compatibility/2006" xmlns:a14="http://schemas.microsoft.com/office/drawing/2010/main">
      <mc:Choice Requires="a14">
        <xdr:sp macro="" textlink="">
          <xdr:nvSpPr>
            <xdr:cNvPr id="6" name="5 CuadroTexto"/>
            <xdr:cNvSpPr txBox="1"/>
          </xdr:nvSpPr>
          <xdr:spPr>
            <a:xfrm>
              <a:off x="3228975" y="28298775"/>
              <a:ext cx="647700" cy="2690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SV" sz="1000" b="1"/>
                <a:t>X</a:t>
              </a:r>
              <a14:m>
                <m:oMath xmlns:m="http://schemas.openxmlformats.org/officeDocument/2006/math">
                  <m:r>
                    <a:rPr lang="es-SV" sz="1000" b="1" i="1">
                      <a:latin typeface="Cambria Math"/>
                    </a:rPr>
                    <m:t>=</m:t>
                  </m:r>
                  <m:f>
                    <m:fPr>
                      <m:ctrlPr>
                        <a:rPr lang="es-SV" sz="1000" b="1" i="1">
                          <a:latin typeface="Cambria Math"/>
                        </a:rPr>
                      </m:ctrlPr>
                    </m:fPr>
                    <m:num>
                      <m:r>
                        <a:rPr lang="es-SV" sz="1000" b="1" i="1">
                          <a:latin typeface="Cambria Math"/>
                        </a:rPr>
                        <m:t>𝑹𝑪</m:t>
                      </m:r>
                    </m:num>
                    <m:den>
                      <m:r>
                        <a:rPr lang="es-SV" sz="1000" b="1" i="1">
                          <a:latin typeface="Cambria Math"/>
                        </a:rPr>
                        <m:t>𝑹𝑷𝑪</m:t>
                      </m:r>
                    </m:den>
                  </m:f>
                </m:oMath>
              </a14:m>
              <a:endParaRPr lang="es-SV" sz="1000" b="1"/>
            </a:p>
          </xdr:txBody>
        </xdr:sp>
      </mc:Choice>
      <mc:Fallback xmlns="">
        <xdr:sp macro="" textlink="">
          <xdr:nvSpPr>
            <xdr:cNvPr id="6" name="5 CuadroTexto"/>
            <xdr:cNvSpPr txBox="1"/>
          </xdr:nvSpPr>
          <xdr:spPr>
            <a:xfrm>
              <a:off x="3228975" y="28298775"/>
              <a:ext cx="647700" cy="2690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SV" sz="1000" b="1"/>
                <a:t>X</a:t>
              </a:r>
              <a:r>
                <a:rPr lang="es-SV" sz="1000" b="1" i="0">
                  <a:latin typeface="Cambria Math"/>
                </a:rPr>
                <a:t>=𝑹𝑪/𝑹𝑷𝑪</a:t>
              </a:r>
              <a:endParaRPr lang="es-SV" sz="1000" b="1"/>
            </a:p>
          </xdr:txBody>
        </xdr:sp>
      </mc:Fallback>
    </mc:AlternateContent>
    <xdr:clientData/>
  </xdr:oneCellAnchor>
  <xdr:oneCellAnchor>
    <xdr:from>
      <xdr:col>3</xdr:col>
      <xdr:colOff>238125</xdr:colOff>
      <xdr:row>39</xdr:row>
      <xdr:rowOff>9525</xdr:rowOff>
    </xdr:from>
    <xdr:ext cx="1227993" cy="440532"/>
    <mc:AlternateContent xmlns:mc="http://schemas.openxmlformats.org/markup-compatibility/2006" xmlns:a14="http://schemas.microsoft.com/office/drawing/2010/main">
      <mc:Choice Requires="a14">
        <xdr:sp macro="" textlink="">
          <xdr:nvSpPr>
            <xdr:cNvPr id="7" name="6 CuadroTexto"/>
            <xdr:cNvSpPr txBox="1"/>
          </xdr:nvSpPr>
          <xdr:spPr>
            <a:xfrm>
              <a:off x="3000375" y="18973800"/>
              <a:ext cx="1227993" cy="440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SV" sz="800" b="1"/>
                <a:t>X</a:t>
              </a:r>
              <a14:m>
                <m:oMath xmlns:m="http://schemas.openxmlformats.org/officeDocument/2006/math">
                  <m:r>
                    <a:rPr lang="es-SV" sz="800" b="1" i="1">
                      <a:latin typeface="Cambria Math"/>
                    </a:rPr>
                    <m:t>=</m:t>
                  </m:r>
                  <m:f>
                    <m:fPr>
                      <m:ctrlPr>
                        <a:rPr lang="es-SV" sz="800" b="1" i="1">
                          <a:latin typeface="Cambria Math"/>
                        </a:rPr>
                      </m:ctrlPr>
                    </m:fPr>
                    <m:num>
                      <m:r>
                        <a:rPr lang="es-SV" sz="800" b="1" i="1">
                          <a:latin typeface="Cambria Math"/>
                        </a:rPr>
                        <m:t>𝑺𝑨𝑳𝑫𝑶</m:t>
                      </m:r>
                      <m:r>
                        <a:rPr lang="es-SV" sz="800" b="1" i="1">
                          <a:latin typeface="Cambria Math"/>
                        </a:rPr>
                        <m:t> </m:t>
                      </m:r>
                      <m:r>
                        <a:rPr lang="es-SV" sz="800" b="1" i="1">
                          <a:latin typeface="Cambria Math"/>
                        </a:rPr>
                        <m:t>𝑫𝑬</m:t>
                      </m:r>
                      <m:r>
                        <a:rPr lang="es-SV" sz="800" b="1" i="1">
                          <a:latin typeface="Cambria Math"/>
                        </a:rPr>
                        <m:t> </m:t>
                      </m:r>
                      <m:r>
                        <a:rPr lang="es-SV" sz="800" b="1" i="1">
                          <a:latin typeface="Cambria Math"/>
                        </a:rPr>
                        <m:t>𝑶𝑩𝑺</m:t>
                      </m:r>
                      <m:r>
                        <a:rPr lang="es-SV" sz="800" b="1" i="1">
                          <a:latin typeface="Cambria Math"/>
                        </a:rPr>
                        <m:t>. </m:t>
                      </m:r>
                      <m:r>
                        <a:rPr lang="es-SV" sz="800" b="1" i="1">
                          <a:latin typeface="Cambria Math"/>
                        </a:rPr>
                        <m:t>𝑬</m:t>
                      </m:r>
                      <m:r>
                        <a:rPr lang="es-SV" sz="800" b="1" i="1">
                          <a:latin typeface="Cambria Math"/>
                        </a:rPr>
                        <m:t> </m:t>
                      </m:r>
                      <m:r>
                        <a:rPr lang="es-SV" sz="800" b="1" i="1">
                          <a:latin typeface="Cambria Math"/>
                        </a:rPr>
                        <m:t>𝑰𝑵𝑺𝑬𝑹𝑽</m:t>
                      </m:r>
                      <m:r>
                        <a:rPr lang="es-SV" sz="800" b="1" i="1">
                          <a:latin typeface="Cambria Math"/>
                        </a:rPr>
                        <m:t>.</m:t>
                      </m:r>
                    </m:num>
                    <m:den>
                      <m:r>
                        <a:rPr lang="es-SV" sz="800" b="1" i="1">
                          <a:latin typeface="Cambria Math"/>
                        </a:rPr>
                        <m:t>𝑺𝑨𝑳𝑫𝑶</m:t>
                      </m:r>
                      <m:r>
                        <a:rPr lang="es-SV" sz="800" b="1" i="1">
                          <a:latin typeface="Cambria Math"/>
                        </a:rPr>
                        <m:t> </m:t>
                      </m:r>
                      <m:r>
                        <a:rPr lang="es-SV" sz="800" b="1" i="1">
                          <a:latin typeface="Cambria Math"/>
                        </a:rPr>
                        <m:t>𝑭𝑰𝑵𝑨𝑳</m:t>
                      </m:r>
                      <m:r>
                        <a:rPr lang="es-SV" sz="800" b="1" i="1">
                          <a:latin typeface="Cambria Math"/>
                        </a:rPr>
                        <m:t> </m:t>
                      </m:r>
                      <m:r>
                        <a:rPr lang="es-SV" sz="800" b="1" i="1">
                          <a:latin typeface="Cambria Math"/>
                        </a:rPr>
                        <m:t>𝑫𝑬</m:t>
                      </m:r>
                      <m:r>
                        <a:rPr lang="es-SV" sz="800" b="1" i="1">
                          <a:latin typeface="Cambria Math"/>
                        </a:rPr>
                        <m:t> </m:t>
                      </m:r>
                      <m:r>
                        <a:rPr lang="es-SV" sz="800" b="1" i="1">
                          <a:latin typeface="Cambria Math"/>
                        </a:rPr>
                        <m:t>𝑷𝑬𝑹𝑰𝑶𝑫𝑶</m:t>
                      </m:r>
                    </m:den>
                  </m:f>
                </m:oMath>
              </a14:m>
              <a:endParaRPr lang="es-SV" sz="800" b="1"/>
            </a:p>
          </xdr:txBody>
        </xdr:sp>
      </mc:Choice>
      <mc:Fallback xmlns="">
        <xdr:sp macro="" textlink="">
          <xdr:nvSpPr>
            <xdr:cNvPr id="7" name="6 CuadroTexto"/>
            <xdr:cNvSpPr txBox="1"/>
          </xdr:nvSpPr>
          <xdr:spPr>
            <a:xfrm>
              <a:off x="3000375" y="18973800"/>
              <a:ext cx="1227993" cy="440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SV" sz="800" b="1"/>
                <a:t>X</a:t>
              </a:r>
              <a:r>
                <a:rPr lang="es-SV" sz="800" b="1" i="0">
                  <a:latin typeface="Cambria Math"/>
                </a:rPr>
                <a:t>=(𝑺𝑨𝑳𝑫𝑶 𝑫𝑬 𝑶𝑩𝑺. 𝑬 𝑰𝑵𝑺𝑬𝑹𝑽.)/(𝑺𝑨𝑳𝑫𝑶 𝑭𝑰𝑵𝑨𝑳 𝑫𝑬 𝑷𝑬𝑹𝑰𝑶𝑫𝑶)</a:t>
              </a:r>
              <a:endParaRPr lang="es-SV" sz="800" b="1"/>
            </a:p>
          </xdr:txBody>
        </xdr:sp>
      </mc:Fallback>
    </mc:AlternateContent>
    <xdr:clientData/>
  </xdr:one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19050</xdr:colOff>
      <xdr:row>3</xdr:row>
      <xdr:rowOff>26484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1885950"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121444</xdr:colOff>
      <xdr:row>0</xdr:row>
      <xdr:rowOff>102393</xdr:rowOff>
    </xdr:from>
    <xdr:to>
      <xdr:col>3</xdr:col>
      <xdr:colOff>1059657</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2563" cy="590549"/>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60742</xdr:colOff>
      <xdr:row>3</xdr:row>
      <xdr:rowOff>26484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1899067"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2</xdr:col>
      <xdr:colOff>1059657</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2563" cy="590549"/>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19051</xdr:colOff>
      <xdr:row>3</xdr:row>
      <xdr:rowOff>26484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1885950"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2</xdr:col>
      <xdr:colOff>1000126</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9707" cy="59054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104775</xdr:rowOff>
    </xdr:from>
    <xdr:to>
      <xdr:col>2</xdr:col>
      <xdr:colOff>723900</xdr:colOff>
      <xdr:row>3</xdr:row>
      <xdr:rowOff>85684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04775"/>
          <a:ext cx="1019175" cy="609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2</xdr:col>
      <xdr:colOff>1059657</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4" y="102393"/>
          <a:ext cx="1452563" cy="59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1485900</xdr:colOff>
      <xdr:row>2</xdr:row>
      <xdr:rowOff>152400</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0" y="0"/>
          <a:ext cx="18859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561975</xdr:colOff>
      <xdr:row>13</xdr:row>
      <xdr:rowOff>247650</xdr:rowOff>
    </xdr:from>
    <xdr:to>
      <xdr:col>5</xdr:col>
      <xdr:colOff>647700</xdr:colOff>
      <xdr:row>13</xdr:row>
      <xdr:rowOff>466725</xdr:rowOff>
    </xdr:to>
    <xdr:sp macro="" textlink="">
      <xdr:nvSpPr>
        <xdr:cNvPr id="3" name="Text Box 2"/>
        <xdr:cNvSpPr txBox="1">
          <a:spLocks noChangeArrowheads="1"/>
        </xdr:cNvSpPr>
      </xdr:nvSpPr>
      <xdr:spPr bwMode="auto">
        <a:xfrm>
          <a:off x="8343900" y="8048625"/>
          <a:ext cx="857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561975</xdr:colOff>
      <xdr:row>13</xdr:row>
      <xdr:rowOff>247650</xdr:rowOff>
    </xdr:from>
    <xdr:to>
      <xdr:col>5</xdr:col>
      <xdr:colOff>647700</xdr:colOff>
      <xdr:row>13</xdr:row>
      <xdr:rowOff>466725</xdr:rowOff>
    </xdr:to>
    <xdr:sp macro="" textlink="">
      <xdr:nvSpPr>
        <xdr:cNvPr id="4" name="Text Box 3"/>
        <xdr:cNvSpPr txBox="1">
          <a:spLocks noChangeArrowheads="1"/>
        </xdr:cNvSpPr>
      </xdr:nvSpPr>
      <xdr:spPr bwMode="auto">
        <a:xfrm>
          <a:off x="8343900" y="8048625"/>
          <a:ext cx="857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142875</xdr:colOff>
      <xdr:row>0</xdr:row>
      <xdr:rowOff>142875</xdr:rowOff>
    </xdr:from>
    <xdr:to>
      <xdr:col>2</xdr:col>
      <xdr:colOff>161926</xdr:colOff>
      <xdr:row>4</xdr:row>
      <xdr:rowOff>47624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42875"/>
          <a:ext cx="1888332" cy="80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1</xdr:col>
      <xdr:colOff>1222942</xdr:colOff>
      <xdr:row>3</xdr:row>
      <xdr:rowOff>64292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3924" cy="59054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19051</xdr:colOff>
      <xdr:row>3</xdr:row>
      <xdr:rowOff>28575</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18859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123825</xdr:colOff>
      <xdr:row>0</xdr:row>
      <xdr:rowOff>104775</xdr:rowOff>
    </xdr:from>
    <xdr:to>
      <xdr:col>2</xdr:col>
      <xdr:colOff>1057275</xdr:colOff>
      <xdr:row>3</xdr:row>
      <xdr:rowOff>47625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04775"/>
          <a:ext cx="14478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171451</xdr:colOff>
      <xdr:row>0</xdr:row>
      <xdr:rowOff>38100</xdr:rowOff>
    </xdr:from>
    <xdr:to>
      <xdr:col>1</xdr:col>
      <xdr:colOff>1466852</xdr:colOff>
      <xdr:row>4</xdr:row>
      <xdr:rowOff>46296</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1" y="38100"/>
          <a:ext cx="1781175" cy="865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1</xdr:col>
      <xdr:colOff>1253892</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4" y="102393"/>
          <a:ext cx="1456298" cy="590549"/>
        </a:xfrm>
        <a:prstGeom prst="rect">
          <a:avLst/>
        </a:prstGeom>
      </xdr:spPr>
    </xdr:pic>
    <xdr:clientData/>
  </xdr:twoCellAnchor>
  <xdr:oneCellAnchor>
    <xdr:from>
      <xdr:col>2</xdr:col>
      <xdr:colOff>167822</xdr:colOff>
      <xdr:row>32</xdr:row>
      <xdr:rowOff>30616</xdr:rowOff>
    </xdr:from>
    <xdr:ext cx="2732011" cy="413884"/>
    <xdr:sp macro="" textlink="">
      <xdr:nvSpPr>
        <xdr:cNvPr id="3" name="2 CuadroTexto"/>
        <xdr:cNvSpPr txBox="1"/>
      </xdr:nvSpPr>
      <xdr:spPr>
        <a:xfrm>
          <a:off x="3501572" y="15956416"/>
          <a:ext cx="2732011" cy="4138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SV" sz="1100" b="0" i="0">
              <a:latin typeface="Cambria Math"/>
            </a:rPr>
            <a:t>(𝐺𝑎𝑠𝑡𝑜 2015 −𝐺𝑎𝑠𝑡𝑜 2016)/(𝐺𝑎𝑠𝑡𝑜 2015)</a:t>
          </a:r>
          <a:endParaRPr lang="es-SV" sz="1100"/>
        </a:p>
      </xdr:txBody>
    </xdr:sp>
    <xdr:clientData/>
  </xdr:oneCellAnchor>
</xdr:wsDr>
</file>

<file path=xl/drawings/drawing46.xml><?xml version="1.0" encoding="utf-8"?>
<xdr:wsDr xmlns:xdr="http://schemas.openxmlformats.org/drawingml/2006/spreadsheetDrawing" xmlns:a="http://schemas.openxmlformats.org/drawingml/2006/main">
  <xdr:twoCellAnchor editAs="oneCell">
    <xdr:from>
      <xdr:col>0</xdr:col>
      <xdr:colOff>83344</xdr:colOff>
      <xdr:row>0</xdr:row>
      <xdr:rowOff>47625</xdr:rowOff>
    </xdr:from>
    <xdr:to>
      <xdr:col>1</xdr:col>
      <xdr:colOff>1670536</xdr:colOff>
      <xdr:row>3</xdr:row>
      <xdr:rowOff>74109</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4" y="47625"/>
          <a:ext cx="1884848" cy="669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1</xdr:col>
      <xdr:colOff>1317392</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4" y="102393"/>
          <a:ext cx="1453123" cy="590549"/>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376238</xdr:colOff>
      <xdr:row>4</xdr:row>
      <xdr:rowOff>26484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90500"/>
          <a:ext cx="1881188"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2</xdr:col>
      <xdr:colOff>1059657</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2563" cy="590549"/>
        </a:xfrm>
        <a:prstGeom prst="rect">
          <a:avLst/>
        </a:prstGeom>
      </xdr:spPr>
    </xdr:pic>
    <xdr:clientData/>
  </xdr:twoCellAnchor>
  <xdr:twoCellAnchor editAs="oneCell">
    <xdr:from>
      <xdr:col>0</xdr:col>
      <xdr:colOff>121444</xdr:colOff>
      <xdr:row>0</xdr:row>
      <xdr:rowOff>102393</xdr:rowOff>
    </xdr:from>
    <xdr:to>
      <xdr:col>2</xdr:col>
      <xdr:colOff>1059657</xdr:colOff>
      <xdr:row>3</xdr:row>
      <xdr:rowOff>45242</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2563" cy="5905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104775</xdr:rowOff>
    </xdr:from>
    <xdr:to>
      <xdr:col>2</xdr:col>
      <xdr:colOff>1057274</xdr:colOff>
      <xdr:row>3</xdr:row>
      <xdr:rowOff>47625</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04775"/>
          <a:ext cx="14478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16</xdr:row>
      <xdr:rowOff>0</xdr:rowOff>
    </xdr:from>
    <xdr:to>
      <xdr:col>3</xdr:col>
      <xdr:colOff>638175</xdr:colOff>
      <xdr:row>16</xdr:row>
      <xdr:rowOff>219075</xdr:rowOff>
    </xdr:to>
    <xdr:sp macro="" textlink="">
      <xdr:nvSpPr>
        <xdr:cNvPr id="3" name="Text Box 2"/>
        <xdr:cNvSpPr txBox="1">
          <a:spLocks noChangeArrowheads="1"/>
        </xdr:cNvSpPr>
      </xdr:nvSpPr>
      <xdr:spPr bwMode="auto">
        <a:xfrm>
          <a:off x="3609975" y="6438900"/>
          <a:ext cx="857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561975</xdr:colOff>
      <xdr:row>16</xdr:row>
      <xdr:rowOff>0</xdr:rowOff>
    </xdr:from>
    <xdr:to>
      <xdr:col>3</xdr:col>
      <xdr:colOff>647700</xdr:colOff>
      <xdr:row>16</xdr:row>
      <xdr:rowOff>219075</xdr:rowOff>
    </xdr:to>
    <xdr:sp macro="" textlink="">
      <xdr:nvSpPr>
        <xdr:cNvPr id="4" name="Text Box 3"/>
        <xdr:cNvSpPr txBox="1">
          <a:spLocks noChangeArrowheads="1"/>
        </xdr:cNvSpPr>
      </xdr:nvSpPr>
      <xdr:spPr bwMode="auto">
        <a:xfrm>
          <a:off x="3619500" y="6438900"/>
          <a:ext cx="857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95250</xdr:colOff>
      <xdr:row>0</xdr:row>
      <xdr:rowOff>107156</xdr:rowOff>
    </xdr:from>
    <xdr:to>
      <xdr:col>2</xdr:col>
      <xdr:colOff>114301</xdr:colOff>
      <xdr:row>3</xdr:row>
      <xdr:rowOff>133640</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07156"/>
          <a:ext cx="1888332" cy="669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2</xdr:col>
      <xdr:colOff>1074965</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8347" cy="590549"/>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38100</xdr:colOff>
      <xdr:row>0</xdr:row>
      <xdr:rowOff>133349</xdr:rowOff>
    </xdr:from>
    <xdr:to>
      <xdr:col>1</xdr:col>
      <xdr:colOff>1495425</xdr:colOff>
      <xdr:row>3</xdr:row>
      <xdr:rowOff>0</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33349"/>
          <a:ext cx="1885950" cy="495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2</xdr:col>
      <xdr:colOff>892970</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7326" cy="590549"/>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1483519</xdr:colOff>
      <xdr:row>3</xdr:row>
      <xdr:rowOff>74109</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47625"/>
          <a:ext cx="1883569"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121444</xdr:colOff>
      <xdr:row>0</xdr:row>
      <xdr:rowOff>102393</xdr:rowOff>
    </xdr:from>
    <xdr:to>
      <xdr:col>2</xdr:col>
      <xdr:colOff>1449842</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102393"/>
          <a:ext cx="1449842" cy="590549"/>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52918</xdr:rowOff>
    </xdr:from>
    <xdr:to>
      <xdr:col>3</xdr:col>
      <xdr:colOff>148600</xdr:colOff>
      <xdr:row>3</xdr:row>
      <xdr:rowOff>222250</xdr:rowOff>
    </xdr:to>
    <xdr:pic>
      <xdr:nvPicPr>
        <xdr:cNvPr id="2"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52918"/>
          <a:ext cx="2263151" cy="79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2</xdr:col>
      <xdr:colOff>934109</xdr:colOff>
      <xdr:row>3</xdr:row>
      <xdr:rowOff>104775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79415" cy="650082"/>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140489</xdr:colOff>
      <xdr:row>4</xdr:row>
      <xdr:rowOff>26485</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61925"/>
          <a:ext cx="1864514" cy="655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57149</xdr:colOff>
      <xdr:row>9</xdr:row>
      <xdr:rowOff>180975</xdr:rowOff>
    </xdr:from>
    <xdr:ext cx="2105025" cy="355354"/>
    <mc:AlternateContent xmlns:mc="http://schemas.openxmlformats.org/markup-compatibility/2006" xmlns:a14="http://schemas.microsoft.com/office/drawing/2010/main">
      <mc:Choice Requires="a14">
        <xdr:sp macro="" textlink="">
          <xdr:nvSpPr>
            <xdr:cNvPr id="3" name="2 CuadroTexto"/>
            <xdr:cNvSpPr txBox="1"/>
          </xdr:nvSpPr>
          <xdr:spPr>
            <a:xfrm>
              <a:off x="4429124" y="2505075"/>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3" name="2 CuadroTexto"/>
            <xdr:cNvSpPr txBox="1"/>
          </xdr:nvSpPr>
          <xdr:spPr>
            <a:xfrm>
              <a:off x="4429124" y="2505075"/>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s-SV" sz="900" i="0">
                  <a:latin typeface="Cambria Math"/>
                </a:rPr>
                <a:t>(</a:t>
              </a: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𝑠𝑜𝑙. 𝐹𝑎𝑐𝑡. 𝐴𝑡𝑒𝑛𝑑𝑖𝑑𝑎𝑠 𝑒𝑛 30 𝑑𝑖𝑎𝑠 )</a:t>
              </a:r>
              <a:endParaRPr lang="es-SV" sz="900"/>
            </a:p>
          </xdr:txBody>
        </xdr:sp>
      </mc:Fallback>
    </mc:AlternateContent>
    <xdr:clientData/>
  </xdr:oneCellAnchor>
  <xdr:oneCellAnchor>
    <xdr:from>
      <xdr:col>4</xdr:col>
      <xdr:colOff>142874</xdr:colOff>
      <xdr:row>10</xdr:row>
      <xdr:rowOff>352425</xdr:rowOff>
    </xdr:from>
    <xdr:ext cx="2105025" cy="355354"/>
    <mc:AlternateContent xmlns:mc="http://schemas.openxmlformats.org/markup-compatibility/2006" xmlns:a14="http://schemas.microsoft.com/office/drawing/2010/main">
      <mc:Choice Requires="a14">
        <xdr:sp macro="" textlink="">
          <xdr:nvSpPr>
            <xdr:cNvPr id="4" name="3 CuadroTexto"/>
            <xdr:cNvSpPr txBox="1"/>
          </xdr:nvSpPr>
          <xdr:spPr>
            <a:xfrm>
              <a:off x="4514849" y="3648075"/>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m:t>
                        </m:r>
                        <m:r>
                          <m:rPr>
                            <m:nor/>
                          </m:rPr>
                          <a:rPr lang="es-SV" sz="1100" b="0" i="0" u="none" strike="noStrike">
                            <a:solidFill>
                              <a:schemeClr val="tx1"/>
                            </a:solidFill>
                            <a:effectLst/>
                            <a:latin typeface="+mn-lt"/>
                            <a:ea typeface="+mn-ea"/>
                            <a:cs typeface="+mn-cs"/>
                          </a:rPr>
                          <m:t>  </m:t>
                        </m:r>
                        <m:r>
                          <a:rPr lang="es-SV" sz="900" b="0" i="1">
                            <a:solidFill>
                              <a:schemeClr val="tx1"/>
                            </a:solidFill>
                            <a:effectLst/>
                            <a:latin typeface="Cambria Math"/>
                            <a:ea typeface="+mn-ea"/>
                            <a:cs typeface="+mn-cs"/>
                          </a:rPr>
                          <m:t>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4" name="3 CuadroTexto"/>
            <xdr:cNvSpPr txBox="1"/>
          </xdr:nvSpPr>
          <xdr:spPr>
            <a:xfrm>
              <a:off x="4514849" y="3648075"/>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s-SV" sz="900" i="0">
                  <a:latin typeface="Cambria Math"/>
                </a:rPr>
                <a:t>(</a:t>
              </a: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a:t>
              </a:r>
              <a:r>
                <a:rPr lang="es-SV" sz="1100" b="0" i="0" u="none" strike="noStrike">
                  <a:solidFill>
                    <a:schemeClr val="tx1"/>
                  </a:solidFill>
                  <a:effectLst/>
                  <a:latin typeface="+mn-lt"/>
                  <a:ea typeface="+mn-ea"/>
                  <a:cs typeface="+mn-cs"/>
                </a:rPr>
                <a:t>"  </a:t>
              </a:r>
              <a:r>
                <a:rPr lang="es-SV" sz="900" b="0" i="0" u="none" strike="noStrike">
                  <a:solidFill>
                    <a:schemeClr val="tx1"/>
                  </a:solidFill>
                  <a:effectLst/>
                  <a:latin typeface="Cambria Math"/>
                  <a:ea typeface="+mn-ea"/>
                  <a:cs typeface="+mn-cs"/>
                </a:rPr>
                <a:t>" </a:t>
              </a:r>
              <a:r>
                <a:rPr lang="es-SV" sz="900" b="0" i="0">
                  <a:solidFill>
                    <a:schemeClr val="tx1"/>
                  </a:solidFill>
                  <a:effectLst/>
                  <a:latin typeface="Cambria Math"/>
                  <a:ea typeface="+mn-ea"/>
                  <a:cs typeface="+mn-cs"/>
                </a:rPr>
                <a:t>𝑙. 𝐹𝑎𝑐𝑡. 𝐴𝑡𝑒𝑛𝑑𝑖𝑑𝑎𝑠 𝑒𝑛 30 𝑑𝑖𝑎𝑠 )</a:t>
              </a:r>
              <a:endParaRPr lang="es-SV" sz="900"/>
            </a:p>
          </xdr:txBody>
        </xdr:sp>
      </mc:Fallback>
    </mc:AlternateContent>
    <xdr:clientData/>
  </xdr:oneCellAnchor>
  <xdr:oneCellAnchor>
    <xdr:from>
      <xdr:col>4</xdr:col>
      <xdr:colOff>66674</xdr:colOff>
      <xdr:row>12</xdr:row>
      <xdr:rowOff>533400</xdr:rowOff>
    </xdr:from>
    <xdr:ext cx="2105025" cy="355354"/>
    <mc:AlternateContent xmlns:mc="http://schemas.openxmlformats.org/markup-compatibility/2006" xmlns:a14="http://schemas.microsoft.com/office/drawing/2010/main">
      <mc:Choice Requires="a14">
        <xdr:sp macro="" textlink="">
          <xdr:nvSpPr>
            <xdr:cNvPr id="5" name="4 CuadroTexto"/>
            <xdr:cNvSpPr txBox="1"/>
          </xdr:nvSpPr>
          <xdr:spPr>
            <a:xfrm>
              <a:off x="4438649" y="5819775"/>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m:t>
                        </m:r>
                        <m:r>
                          <m:rPr>
                            <m:nor/>
                          </m:rPr>
                          <a:rPr lang="es-SV" sz="1100" b="0" i="0" u="none" strike="noStrike">
                            <a:solidFill>
                              <a:schemeClr val="tx1"/>
                            </a:solidFill>
                            <a:effectLst/>
                            <a:latin typeface="+mn-lt"/>
                            <a:ea typeface="+mn-ea"/>
                            <a:cs typeface="+mn-cs"/>
                          </a:rPr>
                          <m:t>  </m:t>
                        </m:r>
                        <m:r>
                          <a:rPr lang="es-SV" sz="900" b="0" i="1">
                            <a:solidFill>
                              <a:schemeClr val="tx1"/>
                            </a:solidFill>
                            <a:effectLst/>
                            <a:latin typeface="Cambria Math"/>
                            <a:ea typeface="+mn-ea"/>
                            <a:cs typeface="+mn-cs"/>
                          </a:rPr>
                          <m:t>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5" name="4 CuadroTexto"/>
            <xdr:cNvSpPr txBox="1"/>
          </xdr:nvSpPr>
          <xdr:spPr>
            <a:xfrm>
              <a:off x="4438649" y="5819775"/>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s-SV" sz="900" i="0">
                  <a:latin typeface="Cambria Math"/>
                </a:rPr>
                <a:t>(</a:t>
              </a: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a:t>
              </a:r>
              <a:r>
                <a:rPr lang="es-SV" sz="1100" b="0" i="0" u="none" strike="noStrike">
                  <a:solidFill>
                    <a:schemeClr val="tx1"/>
                  </a:solidFill>
                  <a:effectLst/>
                  <a:latin typeface="+mn-lt"/>
                  <a:ea typeface="+mn-ea"/>
                  <a:cs typeface="+mn-cs"/>
                </a:rPr>
                <a:t>"  </a:t>
              </a:r>
              <a:r>
                <a:rPr lang="es-SV" sz="900" b="0" i="0" u="none" strike="noStrike">
                  <a:solidFill>
                    <a:schemeClr val="tx1"/>
                  </a:solidFill>
                  <a:effectLst/>
                  <a:latin typeface="Cambria Math"/>
                  <a:ea typeface="+mn-ea"/>
                  <a:cs typeface="+mn-cs"/>
                </a:rPr>
                <a:t>" </a:t>
              </a:r>
              <a:r>
                <a:rPr lang="es-SV" sz="900" b="0" i="0">
                  <a:solidFill>
                    <a:schemeClr val="tx1"/>
                  </a:solidFill>
                  <a:effectLst/>
                  <a:latin typeface="Cambria Math"/>
                  <a:ea typeface="+mn-ea"/>
                  <a:cs typeface="+mn-cs"/>
                </a:rPr>
                <a:t>𝑙. 𝐹𝑎𝑐𝑡. 𝐴𝑡𝑒𝑛𝑑𝑖𝑑𝑎𝑠 𝑒𝑛 30 𝑑𝑖𝑎𝑠 )</a:t>
              </a:r>
              <a:endParaRPr lang="es-SV" sz="900"/>
            </a:p>
          </xdr:txBody>
        </xdr:sp>
      </mc:Fallback>
    </mc:AlternateContent>
    <xdr:clientData/>
  </xdr:oneCellAnchor>
  <xdr:oneCellAnchor>
    <xdr:from>
      <xdr:col>4</xdr:col>
      <xdr:colOff>76199</xdr:colOff>
      <xdr:row>11</xdr:row>
      <xdr:rowOff>323850</xdr:rowOff>
    </xdr:from>
    <xdr:ext cx="2105025" cy="355354"/>
    <mc:AlternateContent xmlns:mc="http://schemas.openxmlformats.org/markup-compatibility/2006" xmlns:a14="http://schemas.microsoft.com/office/drawing/2010/main">
      <mc:Choice Requires="a14">
        <xdr:sp macro="" textlink="">
          <xdr:nvSpPr>
            <xdr:cNvPr id="6" name="5 CuadroTexto"/>
            <xdr:cNvSpPr txBox="1"/>
          </xdr:nvSpPr>
          <xdr:spPr>
            <a:xfrm>
              <a:off x="4448174" y="4638675"/>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m:t>
                        </m:r>
                        <m:r>
                          <m:rPr>
                            <m:nor/>
                          </m:rPr>
                          <a:rPr lang="es-SV" sz="1100" b="0" i="0" u="none" strike="noStrike">
                            <a:solidFill>
                              <a:schemeClr val="tx1"/>
                            </a:solidFill>
                            <a:effectLst/>
                            <a:latin typeface="+mn-lt"/>
                            <a:ea typeface="+mn-ea"/>
                            <a:cs typeface="+mn-cs"/>
                          </a:rPr>
                          <m:t>  </m:t>
                        </m:r>
                        <m:r>
                          <a:rPr lang="es-SV" sz="900" b="0" i="1">
                            <a:solidFill>
                              <a:schemeClr val="tx1"/>
                            </a:solidFill>
                            <a:effectLst/>
                            <a:latin typeface="Cambria Math"/>
                            <a:ea typeface="+mn-ea"/>
                            <a:cs typeface="+mn-cs"/>
                          </a:rPr>
                          <m:t>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6" name="5 CuadroTexto"/>
            <xdr:cNvSpPr txBox="1"/>
          </xdr:nvSpPr>
          <xdr:spPr>
            <a:xfrm>
              <a:off x="4448174" y="4638675"/>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s-SV" sz="900" i="0">
                  <a:latin typeface="Cambria Math"/>
                </a:rPr>
                <a:t>(</a:t>
              </a: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a:t>
              </a:r>
              <a:r>
                <a:rPr lang="es-SV" sz="1100" b="0" i="0" u="none" strike="noStrike">
                  <a:solidFill>
                    <a:schemeClr val="tx1"/>
                  </a:solidFill>
                  <a:effectLst/>
                  <a:latin typeface="+mn-lt"/>
                  <a:ea typeface="+mn-ea"/>
                  <a:cs typeface="+mn-cs"/>
                </a:rPr>
                <a:t>"  </a:t>
              </a:r>
              <a:r>
                <a:rPr lang="es-SV" sz="900" b="0" i="0" u="none" strike="noStrike">
                  <a:solidFill>
                    <a:schemeClr val="tx1"/>
                  </a:solidFill>
                  <a:effectLst/>
                  <a:latin typeface="Cambria Math"/>
                  <a:ea typeface="+mn-ea"/>
                  <a:cs typeface="+mn-cs"/>
                </a:rPr>
                <a:t>" </a:t>
              </a:r>
              <a:r>
                <a:rPr lang="es-SV" sz="900" b="0" i="0">
                  <a:solidFill>
                    <a:schemeClr val="tx1"/>
                  </a:solidFill>
                  <a:effectLst/>
                  <a:latin typeface="Cambria Math"/>
                  <a:ea typeface="+mn-ea"/>
                  <a:cs typeface="+mn-cs"/>
                </a:rPr>
                <a:t>𝑙. 𝐹𝑎𝑐𝑡. 𝐴𝑡𝑒𝑛𝑑𝑖𝑑𝑎𝑠 𝑒𝑛 30 𝑑𝑖𝑎𝑠 )</a:t>
              </a:r>
              <a:endParaRPr lang="es-SV" sz="900"/>
            </a:p>
          </xdr:txBody>
        </xdr:sp>
      </mc:Fallback>
    </mc:AlternateContent>
    <xdr:clientData/>
  </xdr:oneCellAnchor>
  <xdr:oneCellAnchor>
    <xdr:from>
      <xdr:col>4</xdr:col>
      <xdr:colOff>123825</xdr:colOff>
      <xdr:row>13</xdr:row>
      <xdr:rowOff>590550</xdr:rowOff>
    </xdr:from>
    <xdr:ext cx="2105025" cy="355354"/>
    <mc:AlternateContent xmlns:mc="http://schemas.openxmlformats.org/markup-compatibility/2006" xmlns:a14="http://schemas.microsoft.com/office/drawing/2010/main">
      <mc:Choice Requires="a14">
        <xdr:sp macro="" textlink="">
          <xdr:nvSpPr>
            <xdr:cNvPr id="7" name="6 CuadroTexto"/>
            <xdr:cNvSpPr txBox="1"/>
          </xdr:nvSpPr>
          <xdr:spPr>
            <a:xfrm>
              <a:off x="4495800" y="7219950"/>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m:t>
                        </m:r>
                        <m:r>
                          <m:rPr>
                            <m:nor/>
                          </m:rPr>
                          <a:rPr lang="es-SV" sz="1100" b="0" i="0" u="none" strike="noStrike">
                            <a:solidFill>
                              <a:schemeClr val="tx1"/>
                            </a:solidFill>
                            <a:effectLst/>
                            <a:latin typeface="+mn-lt"/>
                            <a:ea typeface="+mn-ea"/>
                            <a:cs typeface="+mn-cs"/>
                          </a:rPr>
                          <m:t>  </m:t>
                        </m:r>
                        <m:r>
                          <a:rPr lang="es-SV" sz="900" b="0" i="1">
                            <a:solidFill>
                              <a:schemeClr val="tx1"/>
                            </a:solidFill>
                            <a:effectLst/>
                            <a:latin typeface="Cambria Math"/>
                            <a:ea typeface="+mn-ea"/>
                            <a:cs typeface="+mn-cs"/>
                          </a:rPr>
                          <m:t>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7" name="6 CuadroTexto"/>
            <xdr:cNvSpPr txBox="1"/>
          </xdr:nvSpPr>
          <xdr:spPr>
            <a:xfrm>
              <a:off x="4495800" y="7219950"/>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s-SV" sz="900" i="0">
                  <a:latin typeface="Cambria Math"/>
                </a:rPr>
                <a:t>(</a:t>
              </a: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a:t>
              </a:r>
              <a:r>
                <a:rPr lang="es-SV" sz="1100" b="0" i="0" u="none" strike="noStrike">
                  <a:solidFill>
                    <a:schemeClr val="tx1"/>
                  </a:solidFill>
                  <a:effectLst/>
                  <a:latin typeface="+mn-lt"/>
                  <a:ea typeface="+mn-ea"/>
                  <a:cs typeface="+mn-cs"/>
                </a:rPr>
                <a:t>"  </a:t>
              </a:r>
              <a:r>
                <a:rPr lang="es-SV" sz="900" b="0" i="0" u="none" strike="noStrike">
                  <a:solidFill>
                    <a:schemeClr val="tx1"/>
                  </a:solidFill>
                  <a:effectLst/>
                  <a:latin typeface="Cambria Math"/>
                  <a:ea typeface="+mn-ea"/>
                  <a:cs typeface="+mn-cs"/>
                </a:rPr>
                <a:t>" </a:t>
              </a:r>
              <a:r>
                <a:rPr lang="es-SV" sz="900" b="0" i="0">
                  <a:solidFill>
                    <a:schemeClr val="tx1"/>
                  </a:solidFill>
                  <a:effectLst/>
                  <a:latin typeface="Cambria Math"/>
                  <a:ea typeface="+mn-ea"/>
                  <a:cs typeface="+mn-cs"/>
                </a:rPr>
                <a:t>𝑙. 𝐹𝑎𝑐𝑡. 𝐴𝑡𝑒𝑛𝑑𝑖𝑑𝑎𝑠 𝑒𝑛 30 𝑑𝑖𝑎𝑠 )</a:t>
              </a:r>
              <a:endParaRPr lang="es-SV" sz="900"/>
            </a:p>
          </xdr:txBody>
        </xdr:sp>
      </mc:Fallback>
    </mc:AlternateContent>
    <xdr:clientData/>
  </xdr:oneCellAnchor>
  <xdr:oneCellAnchor>
    <xdr:from>
      <xdr:col>4</xdr:col>
      <xdr:colOff>104775</xdr:colOff>
      <xdr:row>14</xdr:row>
      <xdr:rowOff>485775</xdr:rowOff>
    </xdr:from>
    <xdr:ext cx="2105025" cy="352425"/>
    <mc:AlternateContent xmlns:mc="http://schemas.openxmlformats.org/markup-compatibility/2006" xmlns:a14="http://schemas.microsoft.com/office/drawing/2010/main">
      <mc:Choice Requires="a14">
        <xdr:sp macro="" textlink="">
          <xdr:nvSpPr>
            <xdr:cNvPr id="8" name="7 CuadroTexto"/>
            <xdr:cNvSpPr txBox="1"/>
          </xdr:nvSpPr>
          <xdr:spPr>
            <a:xfrm>
              <a:off x="4476750" y="8458200"/>
              <a:ext cx="210502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m:t>
                        </m:r>
                        <m:r>
                          <m:rPr>
                            <m:nor/>
                          </m:rPr>
                          <a:rPr lang="es-SV" sz="1100" b="0" i="0" u="none" strike="noStrike">
                            <a:solidFill>
                              <a:schemeClr val="tx1"/>
                            </a:solidFill>
                            <a:effectLst/>
                            <a:latin typeface="+mn-lt"/>
                            <a:ea typeface="+mn-ea"/>
                            <a:cs typeface="+mn-cs"/>
                          </a:rPr>
                          <m:t>  </m:t>
                        </m:r>
                        <m:r>
                          <a:rPr lang="es-SV" sz="900" b="0" i="1">
                            <a:solidFill>
                              <a:schemeClr val="tx1"/>
                            </a:solidFill>
                            <a:effectLst/>
                            <a:latin typeface="Cambria Math"/>
                            <a:ea typeface="+mn-ea"/>
                            <a:cs typeface="+mn-cs"/>
                          </a:rPr>
                          <m:t>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8" name="7 CuadroTexto"/>
            <xdr:cNvSpPr txBox="1"/>
          </xdr:nvSpPr>
          <xdr:spPr>
            <a:xfrm>
              <a:off x="4476750" y="8458200"/>
              <a:ext cx="210502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s-SV" sz="900" i="0">
                  <a:latin typeface="Cambria Math"/>
                </a:rPr>
                <a:t>(</a:t>
              </a:r>
              <a:r>
                <a:rPr lang="es-SV" sz="900" b="0" i="0">
                  <a:latin typeface="Cambria Math"/>
                </a:rPr>
                <a:t>𝑁𝑜. 𝑑𝑒 𝑠𝑜𝑙. 𝐹𝑎𝑐𝑡. 𝐼𝑛𝑔𝑟𝑒𝑠𝑎𝑑𝑎𝑠𝑒𝑛 30 𝑑𝑖𝑎𝑠 )/(</a:t>
              </a:r>
              <a:r>
                <a:rPr lang="es-SV" sz="900" b="0" i="0">
                  <a:solidFill>
                    <a:schemeClr val="tx1"/>
                  </a:solidFill>
                  <a:effectLst/>
                  <a:latin typeface="Cambria Math"/>
                  <a:ea typeface="+mn-ea"/>
                  <a:cs typeface="+mn-cs"/>
                </a:rPr>
                <a:t>𝑁𝑜. 𝑑𝑒 𝑠𝑜</a:t>
              </a:r>
              <a:r>
                <a:rPr lang="es-SV" sz="1100" b="0" i="0" u="none" strike="noStrike">
                  <a:solidFill>
                    <a:schemeClr val="tx1"/>
                  </a:solidFill>
                  <a:effectLst/>
                  <a:latin typeface="+mn-lt"/>
                  <a:ea typeface="+mn-ea"/>
                  <a:cs typeface="+mn-cs"/>
                </a:rPr>
                <a:t>"  </a:t>
              </a:r>
              <a:r>
                <a:rPr lang="es-SV" sz="900" b="0" i="0" u="none" strike="noStrike">
                  <a:solidFill>
                    <a:schemeClr val="tx1"/>
                  </a:solidFill>
                  <a:effectLst/>
                  <a:latin typeface="Cambria Math"/>
                  <a:ea typeface="+mn-ea"/>
                  <a:cs typeface="+mn-cs"/>
                </a:rPr>
                <a:t>" </a:t>
              </a:r>
              <a:r>
                <a:rPr lang="es-SV" sz="900" b="0" i="0">
                  <a:solidFill>
                    <a:schemeClr val="tx1"/>
                  </a:solidFill>
                  <a:effectLst/>
                  <a:latin typeface="Cambria Math"/>
                  <a:ea typeface="+mn-ea"/>
                  <a:cs typeface="+mn-cs"/>
                </a:rPr>
                <a:t>𝑙. 𝐹𝑎𝑐𝑡. 𝐴𝑡𝑒𝑛𝑑𝑖𝑑𝑎𝑠 𝑒𝑛 30 𝑑𝑖𝑎𝑠 )</a:t>
              </a:r>
              <a:endParaRPr lang="es-SV" sz="900"/>
            </a:p>
          </xdr:txBody>
        </xdr:sp>
      </mc:Fallback>
    </mc:AlternateContent>
    <xdr:clientData/>
  </xdr:oneCellAnchor>
  <xdr:oneCellAnchor>
    <xdr:from>
      <xdr:col>4</xdr:col>
      <xdr:colOff>85725</xdr:colOff>
      <xdr:row>15</xdr:row>
      <xdr:rowOff>314326</xdr:rowOff>
    </xdr:from>
    <xdr:ext cx="2105025" cy="371474"/>
    <mc:AlternateContent xmlns:mc="http://schemas.openxmlformats.org/markup-compatibility/2006" xmlns:a14="http://schemas.microsoft.com/office/drawing/2010/main">
      <mc:Choice Requires="a14">
        <xdr:sp macro="" textlink="">
          <xdr:nvSpPr>
            <xdr:cNvPr id="9" name="8 CuadroTexto"/>
            <xdr:cNvSpPr txBox="1"/>
          </xdr:nvSpPr>
          <xdr:spPr>
            <a:xfrm>
              <a:off x="4457700" y="9458326"/>
              <a:ext cx="2105025" cy="371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m:t>
                        </m:r>
                        <m:r>
                          <m:rPr>
                            <m:nor/>
                          </m:rPr>
                          <a:rPr lang="es-SV" sz="1100" b="0" i="0" u="none" strike="noStrike">
                            <a:solidFill>
                              <a:schemeClr val="tx1"/>
                            </a:solidFill>
                            <a:effectLst/>
                            <a:latin typeface="+mn-lt"/>
                            <a:ea typeface="+mn-ea"/>
                            <a:cs typeface="+mn-cs"/>
                          </a:rPr>
                          <m:t>  </m:t>
                        </m:r>
                        <m:r>
                          <a:rPr lang="es-SV" sz="900" b="0" i="1">
                            <a:solidFill>
                              <a:schemeClr val="tx1"/>
                            </a:solidFill>
                            <a:effectLst/>
                            <a:latin typeface="Cambria Math"/>
                            <a:ea typeface="+mn-ea"/>
                            <a:cs typeface="+mn-cs"/>
                          </a:rPr>
                          <m:t>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9" name="8 CuadroTexto"/>
            <xdr:cNvSpPr txBox="1"/>
          </xdr:nvSpPr>
          <xdr:spPr>
            <a:xfrm>
              <a:off x="4457700" y="9458326"/>
              <a:ext cx="2105025" cy="371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s-SV" sz="900" i="0">
                  <a:latin typeface="Cambria Math"/>
                </a:rPr>
                <a:t>(</a:t>
              </a: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a:t>
              </a:r>
              <a:r>
                <a:rPr lang="es-SV" sz="1100" b="0" i="0" u="none" strike="noStrike">
                  <a:solidFill>
                    <a:schemeClr val="tx1"/>
                  </a:solidFill>
                  <a:effectLst/>
                  <a:latin typeface="+mn-lt"/>
                  <a:ea typeface="+mn-ea"/>
                  <a:cs typeface="+mn-cs"/>
                </a:rPr>
                <a:t>"  </a:t>
              </a:r>
              <a:r>
                <a:rPr lang="es-SV" sz="900" b="0" i="0" u="none" strike="noStrike">
                  <a:solidFill>
                    <a:schemeClr val="tx1"/>
                  </a:solidFill>
                  <a:effectLst/>
                  <a:latin typeface="Cambria Math"/>
                  <a:ea typeface="+mn-ea"/>
                  <a:cs typeface="+mn-cs"/>
                </a:rPr>
                <a:t>" </a:t>
              </a:r>
              <a:r>
                <a:rPr lang="es-SV" sz="900" b="0" i="0">
                  <a:solidFill>
                    <a:schemeClr val="tx1"/>
                  </a:solidFill>
                  <a:effectLst/>
                  <a:latin typeface="Cambria Math"/>
                  <a:ea typeface="+mn-ea"/>
                  <a:cs typeface="+mn-cs"/>
                </a:rPr>
                <a:t>𝑙. 𝐹𝑎𝑐𝑡. 𝐴𝑡𝑒𝑛𝑑𝑖𝑑𝑎𝑠 𝑒𝑛 30 𝑑𝑖𝑎𝑠 )</a:t>
              </a:r>
              <a:endParaRPr lang="es-SV" sz="900"/>
            </a:p>
          </xdr:txBody>
        </xdr:sp>
      </mc:Fallback>
    </mc:AlternateContent>
    <xdr:clientData/>
  </xdr:oneCellAnchor>
  <xdr:oneCellAnchor>
    <xdr:from>
      <xdr:col>4</xdr:col>
      <xdr:colOff>66675</xdr:colOff>
      <xdr:row>16</xdr:row>
      <xdr:rowOff>28576</xdr:rowOff>
    </xdr:from>
    <xdr:ext cx="2105025" cy="371474"/>
    <mc:AlternateContent xmlns:mc="http://schemas.openxmlformats.org/markup-compatibility/2006" xmlns:a14="http://schemas.microsoft.com/office/drawing/2010/main">
      <mc:Choice Requires="a14">
        <xdr:sp macro="" textlink="">
          <xdr:nvSpPr>
            <xdr:cNvPr id="10" name="9 CuadroTexto"/>
            <xdr:cNvSpPr txBox="1"/>
          </xdr:nvSpPr>
          <xdr:spPr>
            <a:xfrm>
              <a:off x="4438650" y="10191751"/>
              <a:ext cx="2105025" cy="371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f>
                    <m:fPr>
                      <m:ctrlPr>
                        <a:rPr lang="es-SV" sz="1200" i="1">
                          <a:latin typeface="Cambria Math"/>
                        </a:rPr>
                      </m:ctrlPr>
                    </m:fPr>
                    <m:num>
                      <m:eqArr>
                        <m:eqArrPr>
                          <m:ctrlPr>
                            <a:rPr lang="es-SV" sz="1200" b="0" i="1">
                              <a:latin typeface="Cambria Math"/>
                            </a:rPr>
                          </m:ctrlPr>
                        </m:eqArrPr>
                        <m:e>
                          <m:r>
                            <a:rPr lang="es-SV" sz="1200" b="0" i="1">
                              <a:latin typeface="Cambria Math"/>
                            </a:rPr>
                            <m:t>𝑃𝑎𝑔𝑜</m:t>
                          </m:r>
                          <m:r>
                            <a:rPr lang="es-SV" sz="1200" b="0" i="1">
                              <a:latin typeface="Cambria Math"/>
                            </a:rPr>
                            <m:t> </m:t>
                          </m:r>
                          <m:r>
                            <a:rPr lang="es-SV" sz="1200" b="0" i="1">
                              <a:latin typeface="Cambria Math"/>
                            </a:rPr>
                            <m:t>𝑑𝑒</m:t>
                          </m:r>
                          <m:r>
                            <a:rPr lang="es-SV" sz="1200" b="0" i="1">
                              <a:latin typeface="Cambria Math"/>
                            </a:rPr>
                            <m:t> </m:t>
                          </m:r>
                          <m:r>
                            <a:rPr lang="es-SV" sz="1200" b="0" i="1">
                              <a:latin typeface="Cambria Math"/>
                            </a:rPr>
                            <m:t>𝑣𝑖𝑎𝑡𝑖𝑐𝑜𝑠</m:t>
                          </m:r>
                          <m:r>
                            <a:rPr lang="es-SV" sz="1200" b="0" i="1">
                              <a:latin typeface="Cambria Math"/>
                            </a:rPr>
                            <m:t> 2016−</m:t>
                          </m:r>
                        </m:e>
                        <m:e>
                          <m:r>
                            <a:rPr lang="es-SV" sz="1200" b="0" i="1">
                              <a:latin typeface="Cambria Math"/>
                            </a:rPr>
                            <m:t>𝑃𝑎𝑔𝑜</m:t>
                          </m:r>
                          <m:r>
                            <a:rPr lang="es-SV" sz="1200" b="0" i="1">
                              <a:latin typeface="Cambria Math"/>
                            </a:rPr>
                            <m:t> </m:t>
                          </m:r>
                          <m:r>
                            <a:rPr lang="es-SV" sz="1200" b="0" i="1">
                              <a:latin typeface="Cambria Math"/>
                            </a:rPr>
                            <m:t>𝑣𝑖𝑎𝑡𝑖𝑐𝑜𝑠</m:t>
                          </m:r>
                          <m:r>
                            <a:rPr lang="es-SV" sz="1200" b="0" i="1">
                              <a:latin typeface="Cambria Math"/>
                            </a:rPr>
                            <m:t> 2015)</m:t>
                          </m:r>
                          <m:r>
                            <a:rPr lang="es-SV" sz="1200" b="0" i="1">
                              <a:latin typeface="Cambria Math"/>
                            </a:rPr>
                            <m:t>𝑥</m:t>
                          </m:r>
                          <m:r>
                            <a:rPr lang="es-SV" sz="1200" b="0" i="1">
                              <a:latin typeface="Cambria Math"/>
                            </a:rPr>
                            <m:t>100%</m:t>
                          </m:r>
                        </m:e>
                      </m:eqArr>
                    </m:num>
                    <m:den/>
                  </m:f>
                </m:oMath>
              </a14:m>
              <a:r>
                <a:rPr lang="es-SV" sz="1200"/>
                <a:t>  =5%</a:t>
              </a:r>
            </a:p>
          </xdr:txBody>
        </xdr:sp>
      </mc:Choice>
      <mc:Fallback xmlns="">
        <xdr:sp macro="" textlink="">
          <xdr:nvSpPr>
            <xdr:cNvPr id="10" name="9 CuadroTexto"/>
            <xdr:cNvSpPr txBox="1"/>
          </xdr:nvSpPr>
          <xdr:spPr>
            <a:xfrm>
              <a:off x="4438650" y="10191751"/>
              <a:ext cx="2105025" cy="3714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SV" sz="1200" b="0" i="0">
                  <a:latin typeface="Cambria Math"/>
                </a:rPr>
                <a:t>█(𝑃𝑎𝑔𝑜 𝑑𝑒 𝑣𝑖𝑎𝑡𝑖𝑐𝑜𝑠 2016−@𝑃𝑎𝑔𝑜 𝑣𝑖𝑎𝑡𝑖𝑐𝑜𝑠 2015)𝑥100%)/</a:t>
              </a:r>
              <a:r>
                <a:rPr lang="es-SV" sz="1200"/>
                <a:t>  =5%</a:t>
              </a:r>
            </a:p>
          </xdr:txBody>
        </xdr:sp>
      </mc:Fallback>
    </mc:AlternateContent>
    <xdr:clientData/>
  </xdr:oneCellAnchor>
</xdr:wsDr>
</file>

<file path=xl/drawings/drawing59.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1</xdr:col>
      <xdr:colOff>1321595</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7326" cy="590549"/>
        </a:xfrm>
        <a:prstGeom prst="rect">
          <a:avLst/>
        </a:prstGeom>
      </xdr:spPr>
    </xdr:pic>
    <xdr:clientData/>
  </xdr:twoCellAnchor>
  <xdr:oneCellAnchor>
    <xdr:from>
      <xdr:col>2</xdr:col>
      <xdr:colOff>95251</xdr:colOff>
      <xdr:row>8</xdr:row>
      <xdr:rowOff>345281</xdr:rowOff>
    </xdr:from>
    <xdr:ext cx="2224088" cy="355354"/>
    <mc:AlternateContent xmlns:mc="http://schemas.openxmlformats.org/markup-compatibility/2006" xmlns:a14="http://schemas.microsoft.com/office/drawing/2010/main">
      <mc:Choice Requires="a14">
        <xdr:sp macro="" textlink="">
          <xdr:nvSpPr>
            <xdr:cNvPr id="3" name="2 CuadroTexto"/>
            <xdr:cNvSpPr txBox="1"/>
          </xdr:nvSpPr>
          <xdr:spPr>
            <a:xfrm>
              <a:off x="3228976" y="2240756"/>
              <a:ext cx="2224088"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s-SV" sz="900" b="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b="0"/>
            </a:p>
          </xdr:txBody>
        </xdr:sp>
      </mc:Choice>
      <mc:Fallback xmlns="">
        <xdr:sp macro="" textlink="">
          <xdr:nvSpPr>
            <xdr:cNvPr id="3" name="2 CuadroTexto"/>
            <xdr:cNvSpPr txBox="1"/>
          </xdr:nvSpPr>
          <xdr:spPr>
            <a:xfrm>
              <a:off x="3228976" y="2240756"/>
              <a:ext cx="2224088"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𝑠𝑜𝑙. 𝐹𝑎𝑐𝑡. 𝐴𝑡𝑒𝑛𝑑𝑖𝑑𝑎𝑠 𝑒𝑛 30 𝑑𝑖𝑎𝑠 )</a:t>
              </a:r>
              <a:endParaRPr lang="es-SV" sz="900" b="0"/>
            </a:p>
          </xdr:txBody>
        </xdr:sp>
      </mc:Fallback>
    </mc:AlternateContent>
    <xdr:clientData/>
  </xdr:oneCellAnchor>
  <xdr:oneCellAnchor>
    <xdr:from>
      <xdr:col>2</xdr:col>
      <xdr:colOff>59532</xdr:colOff>
      <xdr:row>9</xdr:row>
      <xdr:rowOff>250032</xdr:rowOff>
    </xdr:from>
    <xdr:ext cx="2190750" cy="355354"/>
    <mc:AlternateContent xmlns:mc="http://schemas.openxmlformats.org/markup-compatibility/2006" xmlns:a14="http://schemas.microsoft.com/office/drawing/2010/main">
      <mc:Choice Requires="a14">
        <xdr:sp macro="" textlink="">
          <xdr:nvSpPr>
            <xdr:cNvPr id="4" name="3 CuadroTexto"/>
            <xdr:cNvSpPr txBox="1"/>
          </xdr:nvSpPr>
          <xdr:spPr>
            <a:xfrm>
              <a:off x="3193257" y="2907507"/>
              <a:ext cx="2190750"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4" name="3 CuadroTexto"/>
            <xdr:cNvSpPr txBox="1"/>
          </xdr:nvSpPr>
          <xdr:spPr>
            <a:xfrm>
              <a:off x="3193257" y="2907507"/>
              <a:ext cx="2190750"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s-SV" sz="900" i="0">
                  <a:latin typeface="Cambria Math"/>
                </a:rPr>
                <a:t>(</a:t>
              </a: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𝑠𝑜𝑙. 𝐹𝑎𝑐𝑡. 𝐴𝑡𝑒𝑛𝑑𝑖𝑑𝑎𝑠 𝑒𝑛 30 𝑑𝑖𝑎𝑠 )</a:t>
              </a:r>
              <a:endParaRPr lang="es-SV" sz="900"/>
            </a:p>
          </xdr:txBody>
        </xdr:sp>
      </mc:Fallback>
    </mc:AlternateContent>
    <xdr:clientData/>
  </xdr:oneCellAnchor>
  <xdr:oneCellAnchor>
    <xdr:from>
      <xdr:col>2</xdr:col>
      <xdr:colOff>47625</xdr:colOff>
      <xdr:row>10</xdr:row>
      <xdr:rowOff>178593</xdr:rowOff>
    </xdr:from>
    <xdr:ext cx="2105025" cy="355354"/>
    <mc:AlternateContent xmlns:mc="http://schemas.openxmlformats.org/markup-compatibility/2006" xmlns:a14="http://schemas.microsoft.com/office/drawing/2010/main">
      <mc:Choice Requires="a14">
        <xdr:sp macro="" textlink="">
          <xdr:nvSpPr>
            <xdr:cNvPr id="5" name="4 CuadroTexto"/>
            <xdr:cNvSpPr txBox="1"/>
          </xdr:nvSpPr>
          <xdr:spPr>
            <a:xfrm>
              <a:off x="3181350" y="3559968"/>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5" name="4 CuadroTexto"/>
            <xdr:cNvSpPr txBox="1"/>
          </xdr:nvSpPr>
          <xdr:spPr>
            <a:xfrm>
              <a:off x="3181350" y="3559968"/>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s-SV" sz="900" i="0">
                  <a:latin typeface="Cambria Math"/>
                </a:rPr>
                <a:t>(</a:t>
              </a: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𝑠𝑜𝑙. 𝐹𝑎𝑐𝑡. 𝐴𝑡𝑒𝑛𝑑𝑖𝑑𝑎𝑠 𝑒𝑛 30 𝑑𝑖𝑎𝑠 )</a:t>
              </a:r>
              <a:endParaRPr lang="es-SV" sz="900"/>
            </a:p>
          </xdr:txBody>
        </xdr:sp>
      </mc:Fallback>
    </mc:AlternateContent>
    <xdr:clientData/>
  </xdr:oneCellAnchor>
  <xdr:oneCellAnchor>
    <xdr:from>
      <xdr:col>2</xdr:col>
      <xdr:colOff>71437</xdr:colOff>
      <xdr:row>11</xdr:row>
      <xdr:rowOff>321469</xdr:rowOff>
    </xdr:from>
    <xdr:ext cx="2105025" cy="416718"/>
    <mc:AlternateContent xmlns:mc="http://schemas.openxmlformats.org/markup-compatibility/2006" xmlns:a14="http://schemas.microsoft.com/office/drawing/2010/main">
      <mc:Choice Requires="a14">
        <xdr:sp macro="" textlink="">
          <xdr:nvSpPr>
            <xdr:cNvPr id="6" name="5 CuadroTexto"/>
            <xdr:cNvSpPr txBox="1"/>
          </xdr:nvSpPr>
          <xdr:spPr>
            <a:xfrm>
              <a:off x="3205162" y="4312444"/>
              <a:ext cx="2105025" cy="416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6" name="5 CuadroTexto"/>
            <xdr:cNvSpPr txBox="1"/>
          </xdr:nvSpPr>
          <xdr:spPr>
            <a:xfrm>
              <a:off x="3205162" y="4312444"/>
              <a:ext cx="2105025" cy="416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s-SV" sz="900" i="0">
                  <a:latin typeface="Cambria Math"/>
                </a:rPr>
                <a:t>(</a:t>
              </a: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𝑠𝑜𝑙. 𝐹𝑎𝑐𝑡. 𝐴𝑡𝑒𝑛𝑑𝑖𝑑𝑎𝑠 𝑒𝑛 30 𝑑𝑖𝑎𝑠 )</a:t>
              </a:r>
              <a:endParaRPr lang="es-SV" sz="900"/>
            </a:p>
          </xdr:txBody>
        </xdr:sp>
      </mc:Fallback>
    </mc:AlternateContent>
    <xdr:clientData/>
  </xdr:oneCellAnchor>
  <xdr:oneCellAnchor>
    <xdr:from>
      <xdr:col>2</xdr:col>
      <xdr:colOff>47625</xdr:colOff>
      <xdr:row>12</xdr:row>
      <xdr:rowOff>285750</xdr:rowOff>
    </xdr:from>
    <xdr:ext cx="2105025" cy="355354"/>
    <mc:AlternateContent xmlns:mc="http://schemas.openxmlformats.org/markup-compatibility/2006" xmlns:a14="http://schemas.microsoft.com/office/drawing/2010/main">
      <mc:Choice Requires="a14">
        <xdr:sp macro="" textlink="">
          <xdr:nvSpPr>
            <xdr:cNvPr id="7" name="6 CuadroTexto"/>
            <xdr:cNvSpPr txBox="1"/>
          </xdr:nvSpPr>
          <xdr:spPr>
            <a:xfrm>
              <a:off x="3181350" y="5191125"/>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7" name="6 CuadroTexto"/>
            <xdr:cNvSpPr txBox="1"/>
          </xdr:nvSpPr>
          <xdr:spPr>
            <a:xfrm>
              <a:off x="3181350" y="5191125"/>
              <a:ext cx="2105025" cy="3553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s-SV" sz="900" i="0">
                  <a:latin typeface="Cambria Math"/>
                </a:rPr>
                <a:t>(</a:t>
              </a: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𝑠𝑜𝑙. 𝐹𝑎𝑐𝑡. 𝐴𝑡𝑒𝑛𝑑𝑖𝑑𝑎𝑠 𝑒𝑛 30 𝑑𝑖𝑎𝑠 )</a:t>
              </a:r>
              <a:endParaRPr lang="es-SV" sz="900"/>
            </a:p>
          </xdr:txBody>
        </xdr:sp>
      </mc:Fallback>
    </mc:AlternateContent>
    <xdr:clientData/>
  </xdr:oneCellAnchor>
  <xdr:oneCellAnchor>
    <xdr:from>
      <xdr:col>2</xdr:col>
      <xdr:colOff>23813</xdr:colOff>
      <xdr:row>13</xdr:row>
      <xdr:rowOff>238126</xdr:rowOff>
    </xdr:from>
    <xdr:ext cx="2105025" cy="404812"/>
    <mc:AlternateContent xmlns:mc="http://schemas.openxmlformats.org/markup-compatibility/2006" xmlns:a14="http://schemas.microsoft.com/office/drawing/2010/main">
      <mc:Choice Requires="a14">
        <xdr:sp macro="" textlink="">
          <xdr:nvSpPr>
            <xdr:cNvPr id="8" name="7 CuadroTexto"/>
            <xdr:cNvSpPr txBox="1"/>
          </xdr:nvSpPr>
          <xdr:spPr>
            <a:xfrm>
              <a:off x="3157538" y="5886451"/>
              <a:ext cx="2105025" cy="404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𝐼𝑛𝑔𝑟𝑒𝑠𝑎𝑑𝑎𝑠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8" name="7 CuadroTexto"/>
            <xdr:cNvSpPr txBox="1"/>
          </xdr:nvSpPr>
          <xdr:spPr>
            <a:xfrm>
              <a:off x="3157538" y="5886451"/>
              <a:ext cx="2105025" cy="404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s-SV" sz="900" i="0">
                  <a:latin typeface="Cambria Math"/>
                </a:rPr>
                <a:t>(</a:t>
              </a:r>
              <a:r>
                <a:rPr lang="es-SV" sz="900" b="0" i="0">
                  <a:latin typeface="Cambria Math"/>
                </a:rPr>
                <a:t>𝑁𝑜. 𝑑𝑒 𝑠𝑜𝑙. 𝐹𝑎𝑐𝑡. 𝐼𝑛𝑔𝑟𝑒𝑠𝑎𝑑𝑎𝑠 𝑒𝑛 30 𝑑𝑖𝑎𝑠 )/(</a:t>
              </a:r>
              <a:r>
                <a:rPr lang="es-SV" sz="900" b="0" i="0">
                  <a:solidFill>
                    <a:schemeClr val="tx1"/>
                  </a:solidFill>
                  <a:effectLst/>
                  <a:latin typeface="Cambria Math"/>
                  <a:ea typeface="+mn-ea"/>
                  <a:cs typeface="+mn-cs"/>
                </a:rPr>
                <a:t>𝑁𝑜. 𝑑𝑒 𝑠𝑜𝑙. 𝐹𝑎𝑐𝑡. 𝐴𝑡𝑒𝑛𝑑𝑖𝑑𝑎𝑠 𝑒𝑛 30 𝑑𝑖𝑎𝑠 )</a:t>
              </a:r>
              <a:endParaRPr lang="es-SV" sz="900"/>
            </a:p>
          </xdr:txBody>
        </xdr:sp>
      </mc:Fallback>
    </mc:AlternateContent>
    <xdr:clientData/>
  </xdr:oneCellAnchor>
  <xdr:oneCellAnchor>
    <xdr:from>
      <xdr:col>2</xdr:col>
      <xdr:colOff>59532</xdr:colOff>
      <xdr:row>14</xdr:row>
      <xdr:rowOff>166688</xdr:rowOff>
    </xdr:from>
    <xdr:ext cx="2105025" cy="369094"/>
    <mc:AlternateContent xmlns:mc="http://schemas.openxmlformats.org/markup-compatibility/2006" xmlns:a14="http://schemas.microsoft.com/office/drawing/2010/main">
      <mc:Choice Requires="a14">
        <xdr:sp macro="" textlink="">
          <xdr:nvSpPr>
            <xdr:cNvPr id="9" name="8 CuadroTexto"/>
            <xdr:cNvSpPr txBox="1"/>
          </xdr:nvSpPr>
          <xdr:spPr>
            <a:xfrm>
              <a:off x="3193257" y="6538913"/>
              <a:ext cx="2105025" cy="369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14:m>
                <m:oMathPara xmlns:m="http://schemas.openxmlformats.org/officeDocument/2006/math">
                  <m:oMathParaPr>
                    <m:jc m:val="centerGroup"/>
                  </m:oMathParaPr>
                  <m:oMath xmlns:m="http://schemas.openxmlformats.org/officeDocument/2006/math">
                    <m:f>
                      <m:fPr>
                        <m:ctrlPr>
                          <a:rPr lang="es-SV" sz="900" i="1">
                            <a:latin typeface="Cambria Math"/>
                          </a:rPr>
                        </m:ctrlPr>
                      </m:fPr>
                      <m:num>
                        <m:r>
                          <a:rPr lang="es-SV" sz="900" b="0" i="1">
                            <a:latin typeface="Cambria Math"/>
                          </a:rPr>
                          <m:t>𝑁𝑜</m:t>
                        </m:r>
                        <m:r>
                          <a:rPr lang="es-SV" sz="900" b="0" i="1">
                            <a:latin typeface="Cambria Math"/>
                          </a:rPr>
                          <m:t>. </m:t>
                        </m:r>
                        <m:r>
                          <a:rPr lang="es-SV" sz="900" b="0" i="1">
                            <a:latin typeface="Cambria Math"/>
                          </a:rPr>
                          <m:t>𝑑𝑒</m:t>
                        </m:r>
                        <m:r>
                          <a:rPr lang="es-SV" sz="900" b="0" i="1">
                            <a:latin typeface="Cambria Math"/>
                          </a:rPr>
                          <m:t> </m:t>
                        </m:r>
                        <m:r>
                          <a:rPr lang="es-SV" sz="900" b="0" i="1">
                            <a:latin typeface="Cambria Math"/>
                          </a:rPr>
                          <m:t>𝑠𝑜𝑙</m:t>
                        </m:r>
                        <m:r>
                          <a:rPr lang="es-SV" sz="900" b="0" i="1">
                            <a:latin typeface="Cambria Math"/>
                          </a:rPr>
                          <m:t>. </m:t>
                        </m:r>
                        <m:r>
                          <a:rPr lang="es-SV" sz="900" b="0" i="1">
                            <a:latin typeface="Cambria Math"/>
                          </a:rPr>
                          <m:t>𝐹𝑎𝑐𝑡</m:t>
                        </m:r>
                        <m:r>
                          <a:rPr lang="es-SV" sz="900" b="0" i="1">
                            <a:latin typeface="Cambria Math"/>
                          </a:rPr>
                          <m:t>.  </m:t>
                        </m:r>
                        <m:r>
                          <a:rPr lang="es-SV" sz="900" b="0" i="1">
                            <a:latin typeface="Cambria Math"/>
                          </a:rPr>
                          <m:t>𝐼𝑛𝑔𝑟𝑒𝑑𝑎𝑠𝑑𝑎𝑠</m:t>
                        </m:r>
                        <m:r>
                          <a:rPr lang="es-SV" sz="900" b="0" i="1">
                            <a:latin typeface="Cambria Math"/>
                          </a:rPr>
                          <m:t> </m:t>
                        </m:r>
                        <m:r>
                          <a:rPr lang="es-SV" sz="900" b="0" i="1">
                            <a:latin typeface="Cambria Math"/>
                          </a:rPr>
                          <m:t>𝑒𝑛</m:t>
                        </m:r>
                        <m:r>
                          <a:rPr lang="es-SV" sz="900" b="0" i="1">
                            <a:latin typeface="Cambria Math"/>
                          </a:rPr>
                          <m:t> 30 </m:t>
                        </m:r>
                        <m:r>
                          <a:rPr lang="es-SV" sz="900" b="0" i="1">
                            <a:latin typeface="Cambria Math"/>
                          </a:rPr>
                          <m:t>𝑑𝑖𝑎𝑠</m:t>
                        </m:r>
                        <m:r>
                          <a:rPr lang="es-SV" sz="900" b="0" i="1">
                            <a:latin typeface="Cambria Math"/>
                          </a:rPr>
                          <m:t> </m:t>
                        </m:r>
                      </m:num>
                      <m:den>
                        <m:r>
                          <a:rPr lang="es-SV" sz="900" b="0" i="1">
                            <a:solidFill>
                              <a:schemeClr val="tx1"/>
                            </a:solidFill>
                            <a:effectLst/>
                            <a:latin typeface="Cambria Math"/>
                            <a:ea typeface="+mn-ea"/>
                            <a:cs typeface="+mn-cs"/>
                          </a:rPr>
                          <m:t>𝑁𝑜</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𝑑𝑒</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𝑠𝑜𝑙</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𝐹𝑎𝑐𝑡</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𝐴𝑡𝑒𝑛𝑑𝑖𝑑𝑎𝑠</m:t>
                        </m:r>
                        <m:r>
                          <a:rPr lang="es-SV" sz="900" b="0" i="1">
                            <a:solidFill>
                              <a:schemeClr val="tx1"/>
                            </a:solidFill>
                            <a:effectLst/>
                            <a:latin typeface="Cambria Math"/>
                            <a:ea typeface="+mn-ea"/>
                            <a:cs typeface="+mn-cs"/>
                          </a:rPr>
                          <m:t> </m:t>
                        </m:r>
                        <m:r>
                          <a:rPr lang="es-SV" sz="900" b="0" i="1">
                            <a:solidFill>
                              <a:schemeClr val="tx1"/>
                            </a:solidFill>
                            <a:effectLst/>
                            <a:latin typeface="Cambria Math"/>
                            <a:ea typeface="+mn-ea"/>
                            <a:cs typeface="+mn-cs"/>
                          </a:rPr>
                          <m:t>𝑒𝑛</m:t>
                        </m:r>
                        <m:r>
                          <a:rPr lang="es-SV" sz="900" b="0" i="1">
                            <a:solidFill>
                              <a:schemeClr val="tx1"/>
                            </a:solidFill>
                            <a:effectLst/>
                            <a:latin typeface="Cambria Math"/>
                            <a:ea typeface="+mn-ea"/>
                            <a:cs typeface="+mn-cs"/>
                          </a:rPr>
                          <m:t> 30 </m:t>
                        </m:r>
                        <m:r>
                          <a:rPr lang="es-SV" sz="900" b="0" i="1">
                            <a:solidFill>
                              <a:schemeClr val="tx1"/>
                            </a:solidFill>
                            <a:effectLst/>
                            <a:latin typeface="Cambria Math"/>
                            <a:ea typeface="+mn-ea"/>
                            <a:cs typeface="+mn-cs"/>
                          </a:rPr>
                          <m:t>𝑑𝑖𝑎𝑠</m:t>
                        </m:r>
                        <m:r>
                          <a:rPr lang="es-SV" sz="900" b="0" i="1">
                            <a:solidFill>
                              <a:schemeClr val="tx1"/>
                            </a:solidFill>
                            <a:effectLst/>
                            <a:latin typeface="Cambria Math"/>
                            <a:ea typeface="+mn-ea"/>
                            <a:cs typeface="+mn-cs"/>
                          </a:rPr>
                          <m:t> </m:t>
                        </m:r>
                      </m:den>
                    </m:f>
                  </m:oMath>
                </m:oMathPara>
              </a14:m>
              <a:endParaRPr lang="es-SV" sz="900"/>
            </a:p>
          </xdr:txBody>
        </xdr:sp>
      </mc:Choice>
      <mc:Fallback xmlns="">
        <xdr:sp macro="" textlink="">
          <xdr:nvSpPr>
            <xdr:cNvPr id="9" name="8 CuadroTexto"/>
            <xdr:cNvSpPr txBox="1"/>
          </xdr:nvSpPr>
          <xdr:spPr>
            <a:xfrm>
              <a:off x="3193257" y="6538913"/>
              <a:ext cx="2105025" cy="369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r>
                <a:rPr lang="es-SV" sz="900" i="0">
                  <a:latin typeface="Cambria Math"/>
                </a:rPr>
                <a:t>(</a:t>
              </a:r>
              <a:r>
                <a:rPr lang="es-SV" sz="900" b="0" i="0">
                  <a:latin typeface="Cambria Math"/>
                </a:rPr>
                <a:t>𝑁𝑜. 𝑑𝑒 𝑠𝑜𝑙. 𝐹𝑎𝑐𝑡.  𝐼𝑛𝑔𝑟𝑒𝑑𝑎𝑠𝑑𝑎𝑠 𝑒𝑛 30 𝑑𝑖𝑎𝑠 )/(</a:t>
              </a:r>
              <a:r>
                <a:rPr lang="es-SV" sz="900" b="0" i="0">
                  <a:solidFill>
                    <a:schemeClr val="tx1"/>
                  </a:solidFill>
                  <a:effectLst/>
                  <a:latin typeface="Cambria Math"/>
                  <a:ea typeface="+mn-ea"/>
                  <a:cs typeface="+mn-cs"/>
                </a:rPr>
                <a:t>𝑁𝑜. 𝑑𝑒 𝑠𝑜𝑙. 𝐹𝑎𝑐𝑡. 𝐴𝑡𝑒𝑛𝑑𝑖𝑑𝑎𝑠 𝑒𝑛 30 𝑑𝑖𝑎𝑠 )</a:t>
              </a:r>
              <a:endParaRPr lang="es-SV" sz="90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1595967</xdr:colOff>
      <xdr:row>3</xdr:row>
      <xdr:rowOff>26484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1891242"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1289050</xdr:colOff>
      <xdr:row>3</xdr:row>
      <xdr:rowOff>26484</xdr:rowOff>
    </xdr:to>
    <xdr:pic>
      <xdr:nvPicPr>
        <xdr:cNvPr id="2"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0"/>
          <a:ext cx="1889125"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2</xdr:col>
      <xdr:colOff>909979</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5285" cy="59054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19051</xdr:colOff>
      <xdr:row>3</xdr:row>
      <xdr:rowOff>26484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1885951" cy="655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1</xdr:col>
      <xdr:colOff>1317392</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3123" cy="590549"/>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137583</xdr:colOff>
      <xdr:row>0</xdr:row>
      <xdr:rowOff>42334</xdr:rowOff>
    </xdr:from>
    <xdr:to>
      <xdr:col>1</xdr:col>
      <xdr:colOff>1375833</xdr:colOff>
      <xdr:row>3</xdr:row>
      <xdr:rowOff>105834</xdr:rowOff>
    </xdr:to>
    <xdr:pic>
      <xdr:nvPicPr>
        <xdr:cNvPr id="3" name="25 Imagen" descr="C:\Users\ana.lovo\Documents\UNIDAD AMBIENTAL\A UGA\LOGO ANDA octubre 2014\Nuevo logo ANDA-0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583" y="42334"/>
          <a:ext cx="1703917"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244928</xdr:colOff>
      <xdr:row>0</xdr:row>
      <xdr:rowOff>176893</xdr:rowOff>
    </xdr:from>
    <xdr:to>
      <xdr:col>3</xdr:col>
      <xdr:colOff>549728</xdr:colOff>
      <xdr:row>2</xdr:row>
      <xdr:rowOff>375557</xdr:rowOff>
    </xdr:to>
    <xdr:pic>
      <xdr:nvPicPr>
        <xdr:cNvPr id="3" name="25 Imagen" descr="C:\Users\ana.lovo\Documents\UNIDAD AMBIENTAL\A UGA\LOGO ANDA octubre 2014\Nuevo logo ANDA-03.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928" y="176893"/>
          <a:ext cx="1815193" cy="729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851647</xdr:colOff>
      <xdr:row>3</xdr:row>
      <xdr:rowOff>23090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32647" cy="61364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800099</xdr:colOff>
      <xdr:row>2</xdr:row>
      <xdr:rowOff>219074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57274" cy="6000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1</xdr:col>
      <xdr:colOff>1321595</xdr:colOff>
      <xdr:row>3</xdr:row>
      <xdr:rowOff>45242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994" y="102393"/>
          <a:ext cx="1457326" cy="5905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52918</xdr:rowOff>
    </xdr:from>
    <xdr:to>
      <xdr:col>3</xdr:col>
      <xdr:colOff>148600</xdr:colOff>
      <xdr:row>3</xdr:row>
      <xdr:rowOff>222250</xdr:rowOff>
    </xdr:to>
    <xdr:pic>
      <xdr:nvPicPr>
        <xdr:cNvPr id="2"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918"/>
          <a:ext cx="2263150" cy="79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121444</xdr:colOff>
      <xdr:row>0</xdr:row>
      <xdr:rowOff>102393</xdr:rowOff>
    </xdr:from>
    <xdr:to>
      <xdr:col>1</xdr:col>
      <xdr:colOff>1343684</xdr:colOff>
      <xdr:row>3</xdr:row>
      <xdr:rowOff>104775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4" y="102393"/>
          <a:ext cx="1479415" cy="6500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nrique/10Rurales/10Formulacion%20PAO%2016%20prop%20Ru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1 Formulación"/>
      <sheetName val="Form.2 Cronograma"/>
      <sheetName val="Form.3 Seguimiento"/>
      <sheetName val="Auxiliar"/>
    </sheetNames>
    <sheetDataSet>
      <sheetData sheetId="0"/>
      <sheetData sheetId="1"/>
      <sheetData sheetId="2"/>
      <sheetData sheetId="3">
        <row r="8">
          <cell r="G8">
            <v>0.27999999999999997</v>
          </cell>
          <cell r="J8">
            <v>0.24</v>
          </cell>
          <cell r="M8">
            <v>0.24</v>
          </cell>
          <cell r="P8">
            <v>0.24</v>
          </cell>
        </row>
        <row r="16">
          <cell r="G16">
            <v>0.24999999999999997</v>
          </cell>
          <cell r="J16">
            <v>0.3</v>
          </cell>
          <cell r="M16">
            <v>0.22499999999999998</v>
          </cell>
          <cell r="P16">
            <v>0.22499999999999998</v>
          </cell>
        </row>
        <row r="24">
          <cell r="G24">
            <v>0.3</v>
          </cell>
          <cell r="J24">
            <v>0.7</v>
          </cell>
        </row>
        <row r="33">
          <cell r="G33">
            <v>0.20227272727272727</v>
          </cell>
          <cell r="J33">
            <v>0.26590909090909093</v>
          </cell>
          <cell r="M33">
            <v>0.26590909090909093</v>
          </cell>
          <cell r="P33">
            <v>0.26590909090909093</v>
          </cell>
        </row>
        <row r="42">
          <cell r="G42">
            <v>0.24999999999999997</v>
          </cell>
          <cell r="J42">
            <v>0.25</v>
          </cell>
          <cell r="M42">
            <v>0.25</v>
          </cell>
          <cell r="P42">
            <v>0.25</v>
          </cell>
        </row>
        <row r="50">
          <cell r="G50">
            <v>0.32500000000000001</v>
          </cell>
          <cell r="J50">
            <v>0.22499999999999998</v>
          </cell>
          <cell r="M50">
            <v>0.22499999999999998</v>
          </cell>
          <cell r="P50">
            <v>0.22499999999999998</v>
          </cell>
        </row>
      </sheetData>
    </sheetDataSet>
  </externalBook>
</externalLink>
</file>

<file path=xl/theme/theme1.xml><?xml version="1.0" encoding="utf-8"?>
<a:theme xmlns:a="http://schemas.openxmlformats.org/drawingml/2006/main" name="Tema de Office">
  <a:themeElements>
    <a:clrScheme name="Cartoné">
      <a:dk1>
        <a:sysClr val="windowText" lastClr="000000"/>
      </a:dk1>
      <a:lt1>
        <a:sysClr val="window" lastClr="FFFFFF"/>
      </a:lt1>
      <a:dk2>
        <a:srgbClr val="895D1D"/>
      </a:dk2>
      <a:lt2>
        <a:srgbClr val="ECE9C6"/>
      </a:lt2>
      <a:accent1>
        <a:srgbClr val="873624"/>
      </a:accent1>
      <a:accent2>
        <a:srgbClr val="D6862D"/>
      </a:accent2>
      <a:accent3>
        <a:srgbClr val="D0BE40"/>
      </a:accent3>
      <a:accent4>
        <a:srgbClr val="877F6C"/>
      </a:accent4>
      <a:accent5>
        <a:srgbClr val="972109"/>
      </a:accent5>
      <a:accent6>
        <a:srgbClr val="AEB795"/>
      </a:accent6>
      <a:hlink>
        <a:srgbClr val="CC99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2.xml"/><Relationship Id="rId1" Type="http://schemas.openxmlformats.org/officeDocument/2006/relationships/printerSettings" Target="../printerSettings/printerSettings32.bin"/><Relationship Id="rId4" Type="http://schemas.openxmlformats.org/officeDocument/2006/relationships/comments" Target="../comments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0.xml"/><Relationship Id="rId1" Type="http://schemas.openxmlformats.org/officeDocument/2006/relationships/printerSettings" Target="../printerSettings/printerSettings40.bin"/><Relationship Id="rId4" Type="http://schemas.openxmlformats.org/officeDocument/2006/relationships/comments" Target="../comments2.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1.xml"/><Relationship Id="rId1" Type="http://schemas.openxmlformats.org/officeDocument/2006/relationships/printerSettings" Target="../printerSettings/printerSettings41.bin"/><Relationship Id="rId4" Type="http://schemas.openxmlformats.org/officeDocument/2006/relationships/comments" Target="../comments3.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2.xml"/><Relationship Id="rId1" Type="http://schemas.openxmlformats.org/officeDocument/2006/relationships/printerSettings" Target="../printerSettings/printerSettings42.bin"/><Relationship Id="rId4" Type="http://schemas.openxmlformats.org/officeDocument/2006/relationships/comments" Target="../comments4.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3.xml"/><Relationship Id="rId1" Type="http://schemas.openxmlformats.org/officeDocument/2006/relationships/printerSettings" Target="../printerSettings/printerSettings43.bin"/><Relationship Id="rId4" Type="http://schemas.openxmlformats.org/officeDocument/2006/relationships/comments" Target="../comments5.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6.xml"/><Relationship Id="rId1" Type="http://schemas.openxmlformats.org/officeDocument/2006/relationships/printerSettings" Target="../printerSettings/printerSettings46.bin"/><Relationship Id="rId4" Type="http://schemas.openxmlformats.org/officeDocument/2006/relationships/comments" Target="../comments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0.xml"/><Relationship Id="rId1" Type="http://schemas.openxmlformats.org/officeDocument/2006/relationships/printerSettings" Target="../printerSettings/printerSettings60.bin"/><Relationship Id="rId4" Type="http://schemas.openxmlformats.org/officeDocument/2006/relationships/comments" Target="../comments7.xm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P36"/>
  <sheetViews>
    <sheetView view="pageBreakPreview" topLeftCell="A12" zoomScale="70" zoomScaleNormal="100" zoomScaleSheetLayoutView="70" workbookViewId="0">
      <selection activeCell="U13" sqref="U13"/>
    </sheetView>
  </sheetViews>
  <sheetFormatPr baseColWidth="10" defaultRowHeight="12.75"/>
  <cols>
    <col min="1" max="1" width="4.28515625" style="2092" customWidth="1"/>
    <col min="2" max="11" width="11.42578125" style="2092"/>
    <col min="12" max="12" width="9.140625" style="2092" customWidth="1"/>
    <col min="13" max="13" width="10.28515625" style="2092" customWidth="1"/>
    <col min="14" max="14" width="11.42578125" style="2092"/>
    <col min="15" max="15" width="3" style="2092" customWidth="1"/>
    <col min="16" max="16384" width="11.42578125" style="2092"/>
  </cols>
  <sheetData>
    <row r="1" spans="1:16" ht="15">
      <c r="A1" s="2099"/>
      <c r="B1" s="2100"/>
      <c r="C1" s="2100"/>
      <c r="D1" s="2100"/>
      <c r="E1" s="2100"/>
      <c r="F1" s="2100"/>
      <c r="G1" s="2100"/>
      <c r="H1" s="2100"/>
      <c r="I1" s="2100"/>
      <c r="J1" s="2100"/>
      <c r="K1" s="2100"/>
      <c r="L1" s="2100"/>
      <c r="M1" s="2099"/>
      <c r="N1" s="2099"/>
      <c r="O1" s="2099"/>
    </row>
    <row r="2" spans="1:16" s="282" customFormat="1" ht="15">
      <c r="A2" s="2099"/>
      <c r="B2" s="2100"/>
      <c r="C2" s="2100"/>
      <c r="D2" s="2100"/>
      <c r="E2" s="2100"/>
      <c r="F2" s="2100"/>
      <c r="G2" s="2100"/>
      <c r="H2" s="2100"/>
      <c r="I2" s="2100"/>
      <c r="J2" s="2100"/>
      <c r="K2" s="2100"/>
      <c r="L2" s="2100"/>
      <c r="M2" s="2099"/>
      <c r="N2" s="2099"/>
      <c r="O2" s="2099"/>
    </row>
    <row r="3" spans="1:16" s="2093" customFormat="1" ht="18.75">
      <c r="A3" s="2101"/>
      <c r="B3" s="2102"/>
      <c r="C3" s="2156" t="s">
        <v>28</v>
      </c>
      <c r="D3" s="2156"/>
      <c r="E3" s="2156"/>
      <c r="F3" s="2156"/>
      <c r="G3" s="2156"/>
      <c r="H3" s="2156"/>
      <c r="I3" s="2156"/>
      <c r="J3" s="2156"/>
      <c r="K3" s="2156"/>
      <c r="L3" s="2156"/>
      <c r="M3" s="2156"/>
      <c r="N3" s="2101"/>
      <c r="O3" s="2101"/>
    </row>
    <row r="4" spans="1:16" s="282" customFormat="1" ht="35.1" customHeight="1">
      <c r="A4" s="2099"/>
      <c r="B4" s="2100"/>
      <c r="C4" s="2103"/>
      <c r="D4" s="2104"/>
      <c r="E4" s="2099"/>
      <c r="F4" s="2105" t="s">
        <v>29</v>
      </c>
      <c r="G4" s="2105"/>
      <c r="H4" s="2105"/>
      <c r="I4" s="2105"/>
      <c r="J4" s="2105"/>
      <c r="K4" s="2106"/>
      <c r="L4" s="2100"/>
      <c r="M4" s="2099"/>
      <c r="N4" s="2099"/>
      <c r="O4" s="2099"/>
    </row>
    <row r="5" spans="1:16" s="282" customFormat="1" ht="18" customHeight="1">
      <c r="A5" s="2099"/>
      <c r="B5" s="2100"/>
      <c r="C5" s="2107"/>
      <c r="D5" s="2108"/>
      <c r="E5" s="2108"/>
      <c r="F5" s="2108"/>
      <c r="G5" s="2108"/>
      <c r="H5" s="2108"/>
      <c r="I5" s="2108"/>
      <c r="J5" s="2108"/>
      <c r="K5" s="2108"/>
      <c r="L5" s="2100"/>
      <c r="M5" s="2099"/>
      <c r="N5" s="2099"/>
      <c r="O5" s="2099"/>
    </row>
    <row r="6" spans="1:16" s="282" customFormat="1" ht="20.100000000000001" customHeight="1">
      <c r="A6" s="2099"/>
      <c r="B6" s="2099"/>
      <c r="C6" s="2099"/>
      <c r="D6" s="2099"/>
      <c r="E6" s="2099"/>
      <c r="F6" s="2099"/>
      <c r="G6" s="2099"/>
      <c r="H6" s="2099"/>
      <c r="I6" s="2099"/>
      <c r="J6" s="2099"/>
      <c r="K6" s="2099"/>
      <c r="L6" s="2099"/>
      <c r="M6" s="2099"/>
      <c r="N6" s="2099"/>
      <c r="O6" s="2099"/>
    </row>
    <row r="7" spans="1:16" s="282" customFormat="1" ht="9.75" customHeight="1">
      <c r="A7" s="2099"/>
      <c r="B7" s="2099"/>
      <c r="C7" s="2099"/>
      <c r="D7" s="2099"/>
      <c r="E7" s="2099"/>
      <c r="F7" s="2099"/>
      <c r="G7" s="2099"/>
      <c r="H7" s="2099"/>
      <c r="I7" s="2099"/>
      <c r="J7" s="2099"/>
      <c r="K7" s="2099"/>
      <c r="L7" s="2099"/>
      <c r="M7" s="2099"/>
      <c r="N7" s="2099"/>
      <c r="O7" s="2099"/>
    </row>
    <row r="8" spans="1:16" s="282" customFormat="1">
      <c r="A8" s="2099"/>
      <c r="B8" s="2099"/>
      <c r="C8" s="2099"/>
      <c r="D8" s="2099"/>
      <c r="E8" s="2099"/>
      <c r="F8" s="2099"/>
      <c r="G8" s="2099"/>
      <c r="H8" s="2099"/>
      <c r="I8" s="2099"/>
      <c r="J8" s="2099"/>
      <c r="K8" s="2099"/>
      <c r="L8" s="2099"/>
      <c r="M8" s="2099"/>
      <c r="N8" s="2099"/>
      <c r="O8" s="2099"/>
    </row>
    <row r="9" spans="1:16" s="282" customFormat="1" ht="8.25" customHeight="1">
      <c r="A9" s="2099"/>
      <c r="B9" s="2099"/>
      <c r="C9" s="2099"/>
      <c r="D9" s="2099"/>
      <c r="E9" s="2099"/>
      <c r="F9" s="2099"/>
      <c r="G9" s="2099"/>
      <c r="H9" s="2099"/>
      <c r="I9" s="2099"/>
      <c r="J9" s="2099"/>
      <c r="K9" s="2099"/>
      <c r="L9" s="2099"/>
      <c r="M9" s="2099"/>
      <c r="N9" s="2099"/>
      <c r="O9" s="2099"/>
    </row>
    <row r="10" spans="1:16" s="282" customFormat="1" hidden="1">
      <c r="A10" s="2099"/>
      <c r="B10" s="2099"/>
      <c r="C10" s="2099"/>
      <c r="D10" s="2099"/>
      <c r="E10" s="2099"/>
      <c r="F10" s="2099"/>
      <c r="G10" s="2099"/>
      <c r="H10" s="2099"/>
      <c r="I10" s="2099"/>
      <c r="J10" s="2099"/>
      <c r="K10" s="2099"/>
      <c r="L10" s="2099"/>
      <c r="M10" s="2099"/>
      <c r="N10" s="2099"/>
      <c r="O10" s="2099"/>
    </row>
    <row r="11" spans="1:16" s="282" customFormat="1" ht="21.75" hidden="1" customHeight="1">
      <c r="A11" s="2099"/>
      <c r="B11" s="2099"/>
      <c r="C11" s="2099"/>
      <c r="D11" s="2099"/>
      <c r="E11" s="2099"/>
      <c r="F11" s="2099"/>
      <c r="G11" s="2099"/>
      <c r="H11" s="2099"/>
      <c r="I11" s="2099"/>
      <c r="J11" s="2099"/>
      <c r="K11" s="2099"/>
      <c r="L11" s="2099"/>
      <c r="M11" s="2099"/>
      <c r="N11" s="2099"/>
      <c r="O11" s="2099"/>
    </row>
    <row r="12" spans="1:16" s="282" customFormat="1">
      <c r="A12" s="2099"/>
      <c r="B12" s="2099"/>
      <c r="C12" s="2099"/>
      <c r="D12" s="2099"/>
      <c r="E12" s="2099"/>
      <c r="F12" s="2099"/>
      <c r="G12" s="2099"/>
      <c r="H12" s="2099"/>
      <c r="I12" s="2099"/>
      <c r="J12" s="2099"/>
      <c r="K12" s="2099"/>
      <c r="L12" s="2099"/>
      <c r="M12" s="2099"/>
      <c r="N12" s="2099"/>
      <c r="O12" s="2099"/>
    </row>
    <row r="13" spans="1:16" s="2094" customFormat="1" ht="33.75" customHeight="1">
      <c r="A13" s="2109"/>
      <c r="B13" s="2109"/>
      <c r="C13" s="2109"/>
      <c r="D13" s="2109"/>
      <c r="E13" s="2109"/>
      <c r="F13" s="2109"/>
      <c r="G13" s="2109"/>
      <c r="H13" s="2109"/>
      <c r="I13" s="2109"/>
      <c r="J13" s="2109"/>
      <c r="K13" s="2109"/>
      <c r="L13" s="2109"/>
      <c r="M13" s="2109"/>
      <c r="N13" s="2109"/>
      <c r="O13" s="2099"/>
      <c r="P13" s="282"/>
    </row>
    <row r="14" spans="1:16" s="2094" customFormat="1">
      <c r="A14" s="2109"/>
      <c r="B14" s="2109"/>
      <c r="C14" s="2109"/>
      <c r="D14" s="2109"/>
      <c r="E14" s="2109"/>
      <c r="F14" s="2109"/>
      <c r="G14" s="2109"/>
      <c r="H14" s="2109"/>
      <c r="I14" s="2109"/>
      <c r="J14" s="2109"/>
      <c r="K14" s="2109"/>
      <c r="L14" s="2109"/>
      <c r="M14" s="2109"/>
      <c r="N14" s="2109"/>
      <c r="O14" s="2099"/>
      <c r="P14" s="282"/>
    </row>
    <row r="15" spans="1:16" s="282" customFormat="1" ht="57" customHeight="1">
      <c r="A15" s="2099"/>
      <c r="B15" s="2099"/>
      <c r="C15" s="2099"/>
      <c r="D15" s="2099"/>
      <c r="E15" s="2099"/>
      <c r="F15" s="2099"/>
      <c r="G15" s="2099"/>
      <c r="H15" s="2099"/>
      <c r="I15" s="2099"/>
      <c r="J15" s="2099"/>
      <c r="K15" s="2099"/>
      <c r="L15" s="2099"/>
      <c r="M15" s="2099"/>
      <c r="N15" s="2099"/>
      <c r="O15" s="2099"/>
    </row>
    <row r="16" spans="1:16" s="282" customFormat="1" ht="80.25" customHeight="1">
      <c r="A16" s="2099"/>
      <c r="B16" s="2157" t="s">
        <v>2873</v>
      </c>
      <c r="C16" s="2157"/>
      <c r="D16" s="2157"/>
      <c r="E16" s="2157"/>
      <c r="F16" s="2157"/>
      <c r="G16" s="2157"/>
      <c r="H16" s="2157"/>
      <c r="I16" s="2157"/>
      <c r="J16" s="2157"/>
      <c r="K16" s="2157"/>
      <c r="L16" s="2157"/>
      <c r="M16" s="2157"/>
      <c r="N16" s="2157"/>
      <c r="O16" s="2099"/>
    </row>
    <row r="17" spans="1:15" s="282" customFormat="1" ht="27.75">
      <c r="A17" s="2099"/>
      <c r="B17" s="2110"/>
      <c r="C17" s="2111"/>
      <c r="D17" s="2112"/>
      <c r="E17" s="2112"/>
      <c r="F17" s="2112"/>
      <c r="G17" s="2112"/>
      <c r="H17" s="2112"/>
      <c r="I17" s="2113"/>
      <c r="J17" s="2113"/>
      <c r="K17" s="2113"/>
      <c r="L17" s="2109"/>
      <c r="M17" s="2109"/>
      <c r="N17" s="2099"/>
      <c r="O17" s="2099"/>
    </row>
    <row r="18" spans="1:15" s="282" customFormat="1" ht="42">
      <c r="A18" s="2099"/>
      <c r="B18" s="2158" t="s">
        <v>2874</v>
      </c>
      <c r="C18" s="2158"/>
      <c r="D18" s="2158"/>
      <c r="E18" s="2158"/>
      <c r="F18" s="2158"/>
      <c r="G18" s="2158"/>
      <c r="H18" s="2158"/>
      <c r="I18" s="2158"/>
      <c r="J18" s="2158"/>
      <c r="K18" s="2158"/>
      <c r="L18" s="2158"/>
      <c r="M18" s="2158"/>
      <c r="N18" s="2158"/>
      <c r="O18" s="2099"/>
    </row>
    <row r="19" spans="1:15" s="282" customFormat="1">
      <c r="A19" s="2099"/>
      <c r="B19" s="2099"/>
      <c r="C19" s="2099"/>
      <c r="D19" s="2099"/>
      <c r="E19" s="2099"/>
      <c r="F19" s="2099"/>
      <c r="G19" s="2099"/>
      <c r="H19" s="2099"/>
      <c r="I19" s="2099"/>
      <c r="J19" s="2099"/>
      <c r="K19" s="2099"/>
      <c r="L19" s="2099"/>
      <c r="M19" s="2099"/>
      <c r="N19" s="2099"/>
      <c r="O19" s="2099"/>
    </row>
    <row r="20" spans="1:15" s="282" customFormat="1">
      <c r="A20" s="2099"/>
      <c r="B20" s="2099"/>
      <c r="C20" s="2099"/>
      <c r="D20" s="2099"/>
      <c r="E20" s="2099"/>
      <c r="F20" s="2099"/>
      <c r="G20" s="2099"/>
      <c r="H20" s="2099"/>
      <c r="I20" s="2099"/>
      <c r="J20" s="2099"/>
      <c r="K20" s="2099"/>
      <c r="L20" s="2099"/>
      <c r="M20" s="2099"/>
      <c r="N20" s="2099"/>
      <c r="O20" s="2099"/>
    </row>
    <row r="21" spans="1:15" s="282" customFormat="1">
      <c r="A21" s="2099"/>
      <c r="B21" s="2099"/>
      <c r="C21" s="2099"/>
      <c r="D21" s="2099"/>
      <c r="E21" s="2099"/>
      <c r="F21" s="2099"/>
      <c r="G21" s="2099"/>
      <c r="H21" s="2099"/>
      <c r="I21" s="2099"/>
      <c r="J21" s="2099"/>
      <c r="K21" s="2099"/>
      <c r="L21" s="2099"/>
      <c r="M21" s="2099"/>
      <c r="N21" s="2099"/>
      <c r="O21" s="2099"/>
    </row>
    <row r="22" spans="1:15" s="282" customFormat="1">
      <c r="A22" s="2099"/>
      <c r="B22" s="2099"/>
      <c r="C22" s="2099"/>
      <c r="D22" s="2099"/>
      <c r="E22" s="2099"/>
      <c r="F22" s="2099"/>
      <c r="G22" s="2099"/>
      <c r="H22" s="2099"/>
      <c r="I22" s="2099"/>
      <c r="J22" s="2099"/>
      <c r="K22" s="2099"/>
      <c r="L22" s="2099"/>
      <c r="M22" s="2099"/>
      <c r="N22" s="2099"/>
      <c r="O22" s="2099"/>
    </row>
    <row r="23" spans="1:15" s="282" customFormat="1">
      <c r="A23" s="2099"/>
      <c r="B23" s="2099"/>
      <c r="C23" s="2099"/>
      <c r="D23" s="2099"/>
      <c r="E23" s="2099"/>
      <c r="F23" s="2099"/>
      <c r="G23" s="2099"/>
      <c r="H23" s="2099"/>
      <c r="I23" s="2099"/>
      <c r="J23" s="2099"/>
      <c r="K23" s="2099"/>
      <c r="L23" s="2099"/>
      <c r="M23" s="2099"/>
      <c r="N23" s="2099"/>
      <c r="O23" s="2099"/>
    </row>
    <row r="24" spans="1:15" s="282" customFormat="1">
      <c r="A24" s="2099"/>
      <c r="B24" s="2099"/>
      <c r="C24" s="2099"/>
      <c r="D24" s="2099"/>
      <c r="E24" s="2099"/>
      <c r="F24" s="2099"/>
      <c r="G24" s="2099"/>
      <c r="H24" s="2099"/>
      <c r="I24" s="2099"/>
      <c r="J24" s="2099"/>
      <c r="K24" s="2099"/>
      <c r="L24" s="2099"/>
      <c r="M24" s="2099"/>
      <c r="N24" s="2099"/>
      <c r="O24" s="2099"/>
    </row>
    <row r="25" spans="1:15" s="282" customFormat="1">
      <c r="A25" s="2099"/>
      <c r="B25" s="2099"/>
      <c r="C25" s="2099"/>
      <c r="D25" s="2099"/>
      <c r="E25" s="2099"/>
      <c r="F25" s="2099"/>
      <c r="G25" s="2099"/>
      <c r="H25" s="2099"/>
      <c r="I25" s="2099"/>
      <c r="J25" s="2099"/>
      <c r="K25" s="2099"/>
      <c r="L25" s="2099"/>
      <c r="M25" s="2099"/>
      <c r="N25" s="2099"/>
      <c r="O25" s="2099"/>
    </row>
    <row r="26" spans="1:15" s="282" customFormat="1" ht="15">
      <c r="A26" s="2099"/>
      <c r="B26" s="2099"/>
      <c r="C26" s="2099"/>
      <c r="D26" s="2099"/>
      <c r="E26" s="2099"/>
      <c r="F26" s="2099"/>
      <c r="G26" s="2099"/>
      <c r="H26" s="2114"/>
      <c r="I26" s="2099"/>
      <c r="J26" s="2099"/>
      <c r="K26" s="2099"/>
      <c r="L26" s="2099"/>
      <c r="M26" s="2099"/>
      <c r="N26" s="2099"/>
      <c r="O26" s="2099"/>
    </row>
    <row r="27" spans="1:15" s="282" customFormat="1">
      <c r="A27" s="2099"/>
      <c r="B27" s="2099"/>
      <c r="C27" s="2115"/>
      <c r="D27" s="2116"/>
      <c r="E27" s="2116"/>
      <c r="F27" s="2116"/>
      <c r="G27" s="2117"/>
      <c r="H27" s="2116"/>
      <c r="I27" s="2116"/>
      <c r="J27" s="2116"/>
      <c r="K27" s="2116"/>
      <c r="L27" s="2099"/>
      <c r="M27" s="2099"/>
      <c r="N27" s="2099"/>
      <c r="O27" s="2099"/>
    </row>
    <row r="28" spans="1:15" s="282" customFormat="1">
      <c r="A28" s="2099"/>
      <c r="B28" s="2099"/>
      <c r="C28" s="2099"/>
      <c r="D28" s="2099"/>
      <c r="E28" s="2099"/>
      <c r="F28" s="2099"/>
      <c r="G28" s="2099"/>
      <c r="H28" s="2099"/>
      <c r="I28" s="2099"/>
      <c r="J28" s="2099"/>
      <c r="K28" s="2099"/>
      <c r="L28" s="2099"/>
      <c r="M28" s="2099"/>
      <c r="N28" s="2099"/>
      <c r="O28" s="2099"/>
    </row>
    <row r="29" spans="1:15" s="282" customFormat="1">
      <c r="A29" s="2099"/>
      <c r="B29" s="2099"/>
      <c r="C29" s="2099"/>
      <c r="D29" s="2099"/>
      <c r="E29" s="2099"/>
      <c r="F29" s="2099"/>
      <c r="G29" s="2099"/>
      <c r="H29" s="2099"/>
      <c r="I29" s="2099"/>
      <c r="J29" s="2099"/>
      <c r="K29" s="2099"/>
      <c r="L29" s="2099"/>
      <c r="M29" s="2099"/>
      <c r="N29" s="2099"/>
      <c r="O29" s="2099"/>
    </row>
    <row r="30" spans="1:15">
      <c r="A30" s="2099"/>
      <c r="B30" s="2099"/>
      <c r="C30" s="2099"/>
      <c r="D30" s="2099"/>
      <c r="E30" s="2099"/>
      <c r="F30" s="2099"/>
      <c r="G30" s="2099"/>
      <c r="H30" s="2099"/>
      <c r="I30" s="2099"/>
      <c r="J30" s="2099"/>
      <c r="K30" s="2099"/>
      <c r="L30" s="2099"/>
      <c r="M30" s="2099"/>
      <c r="N30" s="2099"/>
      <c r="O30" s="2099"/>
    </row>
    <row r="31" spans="1:15">
      <c r="A31" s="2099"/>
      <c r="B31" s="2099"/>
      <c r="C31" s="2099"/>
      <c r="D31" s="2099"/>
      <c r="E31" s="2099"/>
      <c r="F31" s="2099"/>
      <c r="G31" s="2099"/>
      <c r="H31" s="2099"/>
      <c r="I31" s="2099"/>
      <c r="J31" s="2099"/>
      <c r="K31" s="2099"/>
      <c r="L31" s="2099"/>
      <c r="M31" s="2099"/>
      <c r="N31" s="2099"/>
      <c r="O31" s="2099"/>
    </row>
    <row r="32" spans="1:15">
      <c r="A32" s="2099"/>
      <c r="B32" s="2099"/>
      <c r="C32" s="2099"/>
      <c r="D32" s="2099"/>
      <c r="E32" s="2099"/>
      <c r="F32" s="2099"/>
      <c r="G32" s="2099"/>
      <c r="H32" s="2099"/>
      <c r="I32" s="2099"/>
      <c r="J32" s="2099"/>
      <c r="K32" s="2099"/>
      <c r="L32" s="2099"/>
      <c r="M32" s="2099"/>
      <c r="N32" s="2099"/>
      <c r="O32" s="2099"/>
    </row>
    <row r="33" spans="1:15" ht="18">
      <c r="A33" s="2099"/>
      <c r="B33" s="2099"/>
      <c r="C33" s="2099"/>
      <c r="D33" s="2099"/>
      <c r="E33" s="2099"/>
      <c r="F33" s="2099"/>
      <c r="G33" s="2099"/>
      <c r="H33" s="2099"/>
      <c r="I33" s="2099"/>
      <c r="J33" s="2099"/>
      <c r="K33" s="2099"/>
      <c r="L33" s="2099"/>
      <c r="M33" s="2118" t="s">
        <v>2872</v>
      </c>
      <c r="N33" s="2099"/>
      <c r="O33" s="2099"/>
    </row>
    <row r="34" spans="1:15">
      <c r="A34" s="2099"/>
      <c r="B34" s="2099"/>
      <c r="C34" s="2099"/>
      <c r="D34" s="2099"/>
      <c r="E34" s="2099"/>
      <c r="F34" s="2099"/>
      <c r="G34" s="2099"/>
      <c r="H34" s="2099"/>
      <c r="I34" s="2099"/>
      <c r="J34" s="2099"/>
      <c r="K34" s="2099"/>
      <c r="L34" s="2099"/>
      <c r="M34" s="2099"/>
      <c r="N34" s="2099"/>
      <c r="O34" s="2099"/>
    </row>
    <row r="35" spans="1:15">
      <c r="A35" s="2099"/>
      <c r="B35" s="2099"/>
      <c r="C35" s="2099"/>
      <c r="D35" s="2099"/>
      <c r="E35" s="2099"/>
      <c r="F35" s="2099"/>
      <c r="G35" s="2099"/>
      <c r="H35" s="2099"/>
      <c r="I35" s="2099"/>
      <c r="J35" s="2099"/>
      <c r="K35" s="2099"/>
      <c r="L35" s="2099"/>
      <c r="M35" s="2099"/>
      <c r="N35" s="2099"/>
      <c r="O35" s="2099"/>
    </row>
    <row r="36" spans="1:15">
      <c r="A36" s="2099"/>
      <c r="B36" s="2099"/>
      <c r="C36" s="2099"/>
      <c r="D36" s="2099"/>
      <c r="E36" s="2099"/>
      <c r="F36" s="2099"/>
      <c r="G36" s="2099"/>
      <c r="H36" s="2099"/>
      <c r="I36" s="2099"/>
      <c r="J36" s="2099"/>
      <c r="K36" s="2099"/>
      <c r="L36" s="2099"/>
      <c r="M36" s="2099"/>
      <c r="N36" s="2099"/>
      <c r="O36" s="2099"/>
    </row>
  </sheetData>
  <mergeCells count="3">
    <mergeCell ref="C3:M3"/>
    <mergeCell ref="B16:N16"/>
    <mergeCell ref="B18:N18"/>
  </mergeCells>
  <printOptions horizontalCentered="1"/>
  <pageMargins left="0.19685039370078741" right="0.19685039370078741" top="0.19685039370078741" bottom="0.19685039370078741" header="0" footer="0"/>
  <pageSetup paperSize="130" scale="89"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37"/>
  <sheetViews>
    <sheetView showGridLines="0" view="pageBreakPreview" topLeftCell="A3" zoomScale="90" zoomScaleNormal="100" zoomScaleSheetLayoutView="90" workbookViewId="0">
      <selection activeCell="D30" sqref="D30"/>
    </sheetView>
  </sheetViews>
  <sheetFormatPr baseColWidth="10" defaultRowHeight="12.75"/>
  <cols>
    <col min="1" max="1" width="5.7109375" style="1156" customWidth="1"/>
    <col min="2" max="2" width="23.5703125" style="1156" customWidth="1"/>
    <col min="3" max="3" width="4.85546875" style="1156" customWidth="1"/>
    <col min="4" max="4" width="41.140625" style="1156" customWidth="1"/>
    <col min="5" max="5" width="21" style="1156" customWidth="1"/>
    <col min="6" max="6" width="14.140625" style="1156" customWidth="1"/>
    <col min="7" max="7" width="43.85546875" style="1156" customWidth="1"/>
    <col min="8" max="8" width="31.85546875" style="1156" customWidth="1"/>
    <col min="9" max="9" width="33.5703125" style="1156" customWidth="1"/>
    <col min="10" max="256" width="11.42578125" style="1156"/>
    <col min="257" max="257" width="5.7109375" style="1156" customWidth="1"/>
    <col min="258" max="258" width="23.5703125" style="1156" customWidth="1"/>
    <col min="259" max="259" width="4.85546875" style="1156" customWidth="1"/>
    <col min="260" max="260" width="30.5703125" style="1156" customWidth="1"/>
    <col min="261" max="261" width="21" style="1156" customWidth="1"/>
    <col min="262" max="262" width="14.140625" style="1156" customWidth="1"/>
    <col min="263" max="263" width="43.85546875" style="1156" customWidth="1"/>
    <col min="264" max="264" width="31.85546875" style="1156" customWidth="1"/>
    <col min="265" max="265" width="33.5703125" style="1156" customWidth="1"/>
    <col min="266" max="512" width="11.42578125" style="1156"/>
    <col min="513" max="513" width="5.7109375" style="1156" customWidth="1"/>
    <col min="514" max="514" width="23.5703125" style="1156" customWidth="1"/>
    <col min="515" max="515" width="4.85546875" style="1156" customWidth="1"/>
    <col min="516" max="516" width="30.5703125" style="1156" customWidth="1"/>
    <col min="517" max="517" width="21" style="1156" customWidth="1"/>
    <col min="518" max="518" width="14.140625" style="1156" customWidth="1"/>
    <col min="519" max="519" width="43.85546875" style="1156" customWidth="1"/>
    <col min="520" max="520" width="31.85546875" style="1156" customWidth="1"/>
    <col min="521" max="521" width="33.5703125" style="1156" customWidth="1"/>
    <col min="522" max="768" width="11.42578125" style="1156"/>
    <col min="769" max="769" width="5.7109375" style="1156" customWidth="1"/>
    <col min="770" max="770" width="23.5703125" style="1156" customWidth="1"/>
    <col min="771" max="771" width="4.85546875" style="1156" customWidth="1"/>
    <col min="772" max="772" width="30.5703125" style="1156" customWidth="1"/>
    <col min="773" max="773" width="21" style="1156" customWidth="1"/>
    <col min="774" max="774" width="14.140625" style="1156" customWidth="1"/>
    <col min="775" max="775" width="43.85546875" style="1156" customWidth="1"/>
    <col min="776" max="776" width="31.85546875" style="1156" customWidth="1"/>
    <col min="777" max="777" width="33.5703125" style="1156" customWidth="1"/>
    <col min="778" max="1024" width="11.42578125" style="1156"/>
    <col min="1025" max="1025" width="5.7109375" style="1156" customWidth="1"/>
    <col min="1026" max="1026" width="23.5703125" style="1156" customWidth="1"/>
    <col min="1027" max="1027" width="4.85546875" style="1156" customWidth="1"/>
    <col min="1028" max="1028" width="30.5703125" style="1156" customWidth="1"/>
    <col min="1029" max="1029" width="21" style="1156" customWidth="1"/>
    <col min="1030" max="1030" width="14.140625" style="1156" customWidth="1"/>
    <col min="1031" max="1031" width="43.85546875" style="1156" customWidth="1"/>
    <col min="1032" max="1032" width="31.85546875" style="1156" customWidth="1"/>
    <col min="1033" max="1033" width="33.5703125" style="1156" customWidth="1"/>
    <col min="1034" max="1280" width="11.42578125" style="1156"/>
    <col min="1281" max="1281" width="5.7109375" style="1156" customWidth="1"/>
    <col min="1282" max="1282" width="23.5703125" style="1156" customWidth="1"/>
    <col min="1283" max="1283" width="4.85546875" style="1156" customWidth="1"/>
    <col min="1284" max="1284" width="30.5703125" style="1156" customWidth="1"/>
    <col min="1285" max="1285" width="21" style="1156" customWidth="1"/>
    <col min="1286" max="1286" width="14.140625" style="1156" customWidth="1"/>
    <col min="1287" max="1287" width="43.85546875" style="1156" customWidth="1"/>
    <col min="1288" max="1288" width="31.85546875" style="1156" customWidth="1"/>
    <col min="1289" max="1289" width="33.5703125" style="1156" customWidth="1"/>
    <col min="1290" max="1536" width="11.42578125" style="1156"/>
    <col min="1537" max="1537" width="5.7109375" style="1156" customWidth="1"/>
    <col min="1538" max="1538" width="23.5703125" style="1156" customWidth="1"/>
    <col min="1539" max="1539" width="4.85546875" style="1156" customWidth="1"/>
    <col min="1540" max="1540" width="30.5703125" style="1156" customWidth="1"/>
    <col min="1541" max="1541" width="21" style="1156" customWidth="1"/>
    <col min="1542" max="1542" width="14.140625" style="1156" customWidth="1"/>
    <col min="1543" max="1543" width="43.85546875" style="1156" customWidth="1"/>
    <col min="1544" max="1544" width="31.85546875" style="1156" customWidth="1"/>
    <col min="1545" max="1545" width="33.5703125" style="1156" customWidth="1"/>
    <col min="1546" max="1792" width="11.42578125" style="1156"/>
    <col min="1793" max="1793" width="5.7109375" style="1156" customWidth="1"/>
    <col min="1794" max="1794" width="23.5703125" style="1156" customWidth="1"/>
    <col min="1795" max="1795" width="4.85546875" style="1156" customWidth="1"/>
    <col min="1796" max="1796" width="30.5703125" style="1156" customWidth="1"/>
    <col min="1797" max="1797" width="21" style="1156" customWidth="1"/>
    <col min="1798" max="1798" width="14.140625" style="1156" customWidth="1"/>
    <col min="1799" max="1799" width="43.85546875" style="1156" customWidth="1"/>
    <col min="1800" max="1800" width="31.85546875" style="1156" customWidth="1"/>
    <col min="1801" max="1801" width="33.5703125" style="1156" customWidth="1"/>
    <col min="1802" max="2048" width="11.42578125" style="1156"/>
    <col min="2049" max="2049" width="5.7109375" style="1156" customWidth="1"/>
    <col min="2050" max="2050" width="23.5703125" style="1156" customWidth="1"/>
    <col min="2051" max="2051" width="4.85546875" style="1156" customWidth="1"/>
    <col min="2052" max="2052" width="30.5703125" style="1156" customWidth="1"/>
    <col min="2053" max="2053" width="21" style="1156" customWidth="1"/>
    <col min="2054" max="2054" width="14.140625" style="1156" customWidth="1"/>
    <col min="2055" max="2055" width="43.85546875" style="1156" customWidth="1"/>
    <col min="2056" max="2056" width="31.85546875" style="1156" customWidth="1"/>
    <col min="2057" max="2057" width="33.5703125" style="1156" customWidth="1"/>
    <col min="2058" max="2304" width="11.42578125" style="1156"/>
    <col min="2305" max="2305" width="5.7109375" style="1156" customWidth="1"/>
    <col min="2306" max="2306" width="23.5703125" style="1156" customWidth="1"/>
    <col min="2307" max="2307" width="4.85546875" style="1156" customWidth="1"/>
    <col min="2308" max="2308" width="30.5703125" style="1156" customWidth="1"/>
    <col min="2309" max="2309" width="21" style="1156" customWidth="1"/>
    <col min="2310" max="2310" width="14.140625" style="1156" customWidth="1"/>
    <col min="2311" max="2311" width="43.85546875" style="1156" customWidth="1"/>
    <col min="2312" max="2312" width="31.85546875" style="1156" customWidth="1"/>
    <col min="2313" max="2313" width="33.5703125" style="1156" customWidth="1"/>
    <col min="2314" max="2560" width="11.42578125" style="1156"/>
    <col min="2561" max="2561" width="5.7109375" style="1156" customWidth="1"/>
    <col min="2562" max="2562" width="23.5703125" style="1156" customWidth="1"/>
    <col min="2563" max="2563" width="4.85546875" style="1156" customWidth="1"/>
    <col min="2564" max="2564" width="30.5703125" style="1156" customWidth="1"/>
    <col min="2565" max="2565" width="21" style="1156" customWidth="1"/>
    <col min="2566" max="2566" width="14.140625" style="1156" customWidth="1"/>
    <col min="2567" max="2567" width="43.85546875" style="1156" customWidth="1"/>
    <col min="2568" max="2568" width="31.85546875" style="1156" customWidth="1"/>
    <col min="2569" max="2569" width="33.5703125" style="1156" customWidth="1"/>
    <col min="2570" max="2816" width="11.42578125" style="1156"/>
    <col min="2817" max="2817" width="5.7109375" style="1156" customWidth="1"/>
    <col min="2818" max="2818" width="23.5703125" style="1156" customWidth="1"/>
    <col min="2819" max="2819" width="4.85546875" style="1156" customWidth="1"/>
    <col min="2820" max="2820" width="30.5703125" style="1156" customWidth="1"/>
    <col min="2821" max="2821" width="21" style="1156" customWidth="1"/>
    <col min="2822" max="2822" width="14.140625" style="1156" customWidth="1"/>
    <col min="2823" max="2823" width="43.85546875" style="1156" customWidth="1"/>
    <col min="2824" max="2824" width="31.85546875" style="1156" customWidth="1"/>
    <col min="2825" max="2825" width="33.5703125" style="1156" customWidth="1"/>
    <col min="2826" max="3072" width="11.42578125" style="1156"/>
    <col min="3073" max="3073" width="5.7109375" style="1156" customWidth="1"/>
    <col min="3074" max="3074" width="23.5703125" style="1156" customWidth="1"/>
    <col min="3075" max="3075" width="4.85546875" style="1156" customWidth="1"/>
    <col min="3076" max="3076" width="30.5703125" style="1156" customWidth="1"/>
    <col min="3077" max="3077" width="21" style="1156" customWidth="1"/>
    <col min="3078" max="3078" width="14.140625" style="1156" customWidth="1"/>
    <col min="3079" max="3079" width="43.85546875" style="1156" customWidth="1"/>
    <col min="3080" max="3080" width="31.85546875" style="1156" customWidth="1"/>
    <col min="3081" max="3081" width="33.5703125" style="1156" customWidth="1"/>
    <col min="3082" max="3328" width="11.42578125" style="1156"/>
    <col min="3329" max="3329" width="5.7109375" style="1156" customWidth="1"/>
    <col min="3330" max="3330" width="23.5703125" style="1156" customWidth="1"/>
    <col min="3331" max="3331" width="4.85546875" style="1156" customWidth="1"/>
    <col min="3332" max="3332" width="30.5703125" style="1156" customWidth="1"/>
    <col min="3333" max="3333" width="21" style="1156" customWidth="1"/>
    <col min="3334" max="3334" width="14.140625" style="1156" customWidth="1"/>
    <col min="3335" max="3335" width="43.85546875" style="1156" customWidth="1"/>
    <col min="3336" max="3336" width="31.85546875" style="1156" customWidth="1"/>
    <col min="3337" max="3337" width="33.5703125" style="1156" customWidth="1"/>
    <col min="3338" max="3584" width="11.42578125" style="1156"/>
    <col min="3585" max="3585" width="5.7109375" style="1156" customWidth="1"/>
    <col min="3586" max="3586" width="23.5703125" style="1156" customWidth="1"/>
    <col min="3587" max="3587" width="4.85546875" style="1156" customWidth="1"/>
    <col min="3588" max="3588" width="30.5703125" style="1156" customWidth="1"/>
    <col min="3589" max="3589" width="21" style="1156" customWidth="1"/>
    <col min="3590" max="3590" width="14.140625" style="1156" customWidth="1"/>
    <col min="3591" max="3591" width="43.85546875" style="1156" customWidth="1"/>
    <col min="3592" max="3592" width="31.85546875" style="1156" customWidth="1"/>
    <col min="3593" max="3593" width="33.5703125" style="1156" customWidth="1"/>
    <col min="3594" max="3840" width="11.42578125" style="1156"/>
    <col min="3841" max="3841" width="5.7109375" style="1156" customWidth="1"/>
    <col min="3842" max="3842" width="23.5703125" style="1156" customWidth="1"/>
    <col min="3843" max="3843" width="4.85546875" style="1156" customWidth="1"/>
    <col min="3844" max="3844" width="30.5703125" style="1156" customWidth="1"/>
    <col min="3845" max="3845" width="21" style="1156" customWidth="1"/>
    <col min="3846" max="3846" width="14.140625" style="1156" customWidth="1"/>
    <col min="3847" max="3847" width="43.85546875" style="1156" customWidth="1"/>
    <col min="3848" max="3848" width="31.85546875" style="1156" customWidth="1"/>
    <col min="3849" max="3849" width="33.5703125" style="1156" customWidth="1"/>
    <col min="3850" max="4096" width="11.42578125" style="1156"/>
    <col min="4097" max="4097" width="5.7109375" style="1156" customWidth="1"/>
    <col min="4098" max="4098" width="23.5703125" style="1156" customWidth="1"/>
    <col min="4099" max="4099" width="4.85546875" style="1156" customWidth="1"/>
    <col min="4100" max="4100" width="30.5703125" style="1156" customWidth="1"/>
    <col min="4101" max="4101" width="21" style="1156" customWidth="1"/>
    <col min="4102" max="4102" width="14.140625" style="1156" customWidth="1"/>
    <col min="4103" max="4103" width="43.85546875" style="1156" customWidth="1"/>
    <col min="4104" max="4104" width="31.85546875" style="1156" customWidth="1"/>
    <col min="4105" max="4105" width="33.5703125" style="1156" customWidth="1"/>
    <col min="4106" max="4352" width="11.42578125" style="1156"/>
    <col min="4353" max="4353" width="5.7109375" style="1156" customWidth="1"/>
    <col min="4354" max="4354" width="23.5703125" style="1156" customWidth="1"/>
    <col min="4355" max="4355" width="4.85546875" style="1156" customWidth="1"/>
    <col min="4356" max="4356" width="30.5703125" style="1156" customWidth="1"/>
    <col min="4357" max="4357" width="21" style="1156" customWidth="1"/>
    <col min="4358" max="4358" width="14.140625" style="1156" customWidth="1"/>
    <col min="4359" max="4359" width="43.85546875" style="1156" customWidth="1"/>
    <col min="4360" max="4360" width="31.85546875" style="1156" customWidth="1"/>
    <col min="4361" max="4361" width="33.5703125" style="1156" customWidth="1"/>
    <col min="4362" max="4608" width="11.42578125" style="1156"/>
    <col min="4609" max="4609" width="5.7109375" style="1156" customWidth="1"/>
    <col min="4610" max="4610" width="23.5703125" style="1156" customWidth="1"/>
    <col min="4611" max="4611" width="4.85546875" style="1156" customWidth="1"/>
    <col min="4612" max="4612" width="30.5703125" style="1156" customWidth="1"/>
    <col min="4613" max="4613" width="21" style="1156" customWidth="1"/>
    <col min="4614" max="4614" width="14.140625" style="1156" customWidth="1"/>
    <col min="4615" max="4615" width="43.85546875" style="1156" customWidth="1"/>
    <col min="4616" max="4616" width="31.85546875" style="1156" customWidth="1"/>
    <col min="4617" max="4617" width="33.5703125" style="1156" customWidth="1"/>
    <col min="4618" max="4864" width="11.42578125" style="1156"/>
    <col min="4865" max="4865" width="5.7109375" style="1156" customWidth="1"/>
    <col min="4866" max="4866" width="23.5703125" style="1156" customWidth="1"/>
    <col min="4867" max="4867" width="4.85546875" style="1156" customWidth="1"/>
    <col min="4868" max="4868" width="30.5703125" style="1156" customWidth="1"/>
    <col min="4869" max="4869" width="21" style="1156" customWidth="1"/>
    <col min="4870" max="4870" width="14.140625" style="1156" customWidth="1"/>
    <col min="4871" max="4871" width="43.85546875" style="1156" customWidth="1"/>
    <col min="4872" max="4872" width="31.85546875" style="1156" customWidth="1"/>
    <col min="4873" max="4873" width="33.5703125" style="1156" customWidth="1"/>
    <col min="4874" max="5120" width="11.42578125" style="1156"/>
    <col min="5121" max="5121" width="5.7109375" style="1156" customWidth="1"/>
    <col min="5122" max="5122" width="23.5703125" style="1156" customWidth="1"/>
    <col min="5123" max="5123" width="4.85546875" style="1156" customWidth="1"/>
    <col min="5124" max="5124" width="30.5703125" style="1156" customWidth="1"/>
    <col min="5125" max="5125" width="21" style="1156" customWidth="1"/>
    <col min="5126" max="5126" width="14.140625" style="1156" customWidth="1"/>
    <col min="5127" max="5127" width="43.85546875" style="1156" customWidth="1"/>
    <col min="5128" max="5128" width="31.85546875" style="1156" customWidth="1"/>
    <col min="5129" max="5129" width="33.5703125" style="1156" customWidth="1"/>
    <col min="5130" max="5376" width="11.42578125" style="1156"/>
    <col min="5377" max="5377" width="5.7109375" style="1156" customWidth="1"/>
    <col min="5378" max="5378" width="23.5703125" style="1156" customWidth="1"/>
    <col min="5379" max="5379" width="4.85546875" style="1156" customWidth="1"/>
    <col min="5380" max="5380" width="30.5703125" style="1156" customWidth="1"/>
    <col min="5381" max="5381" width="21" style="1156" customWidth="1"/>
    <col min="5382" max="5382" width="14.140625" style="1156" customWidth="1"/>
    <col min="5383" max="5383" width="43.85546875" style="1156" customWidth="1"/>
    <col min="5384" max="5384" width="31.85546875" style="1156" customWidth="1"/>
    <col min="5385" max="5385" width="33.5703125" style="1156" customWidth="1"/>
    <col min="5386" max="5632" width="11.42578125" style="1156"/>
    <col min="5633" max="5633" width="5.7109375" style="1156" customWidth="1"/>
    <col min="5634" max="5634" width="23.5703125" style="1156" customWidth="1"/>
    <col min="5635" max="5635" width="4.85546875" style="1156" customWidth="1"/>
    <col min="5636" max="5636" width="30.5703125" style="1156" customWidth="1"/>
    <col min="5637" max="5637" width="21" style="1156" customWidth="1"/>
    <col min="5638" max="5638" width="14.140625" style="1156" customWidth="1"/>
    <col min="5639" max="5639" width="43.85546875" style="1156" customWidth="1"/>
    <col min="5640" max="5640" width="31.85546875" style="1156" customWidth="1"/>
    <col min="5641" max="5641" width="33.5703125" style="1156" customWidth="1"/>
    <col min="5642" max="5888" width="11.42578125" style="1156"/>
    <col min="5889" max="5889" width="5.7109375" style="1156" customWidth="1"/>
    <col min="5890" max="5890" width="23.5703125" style="1156" customWidth="1"/>
    <col min="5891" max="5891" width="4.85546875" style="1156" customWidth="1"/>
    <col min="5892" max="5892" width="30.5703125" style="1156" customWidth="1"/>
    <col min="5893" max="5893" width="21" style="1156" customWidth="1"/>
    <col min="5894" max="5894" width="14.140625" style="1156" customWidth="1"/>
    <col min="5895" max="5895" width="43.85546875" style="1156" customWidth="1"/>
    <col min="5896" max="5896" width="31.85546875" style="1156" customWidth="1"/>
    <col min="5897" max="5897" width="33.5703125" style="1156" customWidth="1"/>
    <col min="5898" max="6144" width="11.42578125" style="1156"/>
    <col min="6145" max="6145" width="5.7109375" style="1156" customWidth="1"/>
    <col min="6146" max="6146" width="23.5703125" style="1156" customWidth="1"/>
    <col min="6147" max="6147" width="4.85546875" style="1156" customWidth="1"/>
    <col min="6148" max="6148" width="30.5703125" style="1156" customWidth="1"/>
    <col min="6149" max="6149" width="21" style="1156" customWidth="1"/>
    <col min="6150" max="6150" width="14.140625" style="1156" customWidth="1"/>
    <col min="6151" max="6151" width="43.85546875" style="1156" customWidth="1"/>
    <col min="6152" max="6152" width="31.85546875" style="1156" customWidth="1"/>
    <col min="6153" max="6153" width="33.5703125" style="1156" customWidth="1"/>
    <col min="6154" max="6400" width="11.42578125" style="1156"/>
    <col min="6401" max="6401" width="5.7109375" style="1156" customWidth="1"/>
    <col min="6402" max="6402" width="23.5703125" style="1156" customWidth="1"/>
    <col min="6403" max="6403" width="4.85546875" style="1156" customWidth="1"/>
    <col min="6404" max="6404" width="30.5703125" style="1156" customWidth="1"/>
    <col min="6405" max="6405" width="21" style="1156" customWidth="1"/>
    <col min="6406" max="6406" width="14.140625" style="1156" customWidth="1"/>
    <col min="6407" max="6407" width="43.85546875" style="1156" customWidth="1"/>
    <col min="6408" max="6408" width="31.85546875" style="1156" customWidth="1"/>
    <col min="6409" max="6409" width="33.5703125" style="1156" customWidth="1"/>
    <col min="6410" max="6656" width="11.42578125" style="1156"/>
    <col min="6657" max="6657" width="5.7109375" style="1156" customWidth="1"/>
    <col min="6658" max="6658" width="23.5703125" style="1156" customWidth="1"/>
    <col min="6659" max="6659" width="4.85546875" style="1156" customWidth="1"/>
    <col min="6660" max="6660" width="30.5703125" style="1156" customWidth="1"/>
    <col min="6661" max="6661" width="21" style="1156" customWidth="1"/>
    <col min="6662" max="6662" width="14.140625" style="1156" customWidth="1"/>
    <col min="6663" max="6663" width="43.85546875" style="1156" customWidth="1"/>
    <col min="6664" max="6664" width="31.85546875" style="1156" customWidth="1"/>
    <col min="6665" max="6665" width="33.5703125" style="1156" customWidth="1"/>
    <col min="6666" max="6912" width="11.42578125" style="1156"/>
    <col min="6913" max="6913" width="5.7109375" style="1156" customWidth="1"/>
    <col min="6914" max="6914" width="23.5703125" style="1156" customWidth="1"/>
    <col min="6915" max="6915" width="4.85546875" style="1156" customWidth="1"/>
    <col min="6916" max="6916" width="30.5703125" style="1156" customWidth="1"/>
    <col min="6917" max="6917" width="21" style="1156" customWidth="1"/>
    <col min="6918" max="6918" width="14.140625" style="1156" customWidth="1"/>
    <col min="6919" max="6919" width="43.85546875" style="1156" customWidth="1"/>
    <col min="6920" max="6920" width="31.85546875" style="1156" customWidth="1"/>
    <col min="6921" max="6921" width="33.5703125" style="1156" customWidth="1"/>
    <col min="6922" max="7168" width="11.42578125" style="1156"/>
    <col min="7169" max="7169" width="5.7109375" style="1156" customWidth="1"/>
    <col min="7170" max="7170" width="23.5703125" style="1156" customWidth="1"/>
    <col min="7171" max="7171" width="4.85546875" style="1156" customWidth="1"/>
    <col min="7172" max="7172" width="30.5703125" style="1156" customWidth="1"/>
    <col min="7173" max="7173" width="21" style="1156" customWidth="1"/>
    <col min="7174" max="7174" width="14.140625" style="1156" customWidth="1"/>
    <col min="7175" max="7175" width="43.85546875" style="1156" customWidth="1"/>
    <col min="7176" max="7176" width="31.85546875" style="1156" customWidth="1"/>
    <col min="7177" max="7177" width="33.5703125" style="1156" customWidth="1"/>
    <col min="7178" max="7424" width="11.42578125" style="1156"/>
    <col min="7425" max="7425" width="5.7109375" style="1156" customWidth="1"/>
    <col min="7426" max="7426" width="23.5703125" style="1156" customWidth="1"/>
    <col min="7427" max="7427" width="4.85546875" style="1156" customWidth="1"/>
    <col min="7428" max="7428" width="30.5703125" style="1156" customWidth="1"/>
    <col min="7429" max="7429" width="21" style="1156" customWidth="1"/>
    <col min="7430" max="7430" width="14.140625" style="1156" customWidth="1"/>
    <col min="7431" max="7431" width="43.85546875" style="1156" customWidth="1"/>
    <col min="7432" max="7432" width="31.85546875" style="1156" customWidth="1"/>
    <col min="7433" max="7433" width="33.5703125" style="1156" customWidth="1"/>
    <col min="7434" max="7680" width="11.42578125" style="1156"/>
    <col min="7681" max="7681" width="5.7109375" style="1156" customWidth="1"/>
    <col min="7682" max="7682" width="23.5703125" style="1156" customWidth="1"/>
    <col min="7683" max="7683" width="4.85546875" style="1156" customWidth="1"/>
    <col min="7684" max="7684" width="30.5703125" style="1156" customWidth="1"/>
    <col min="7685" max="7685" width="21" style="1156" customWidth="1"/>
    <col min="7686" max="7686" width="14.140625" style="1156" customWidth="1"/>
    <col min="7687" max="7687" width="43.85546875" style="1156" customWidth="1"/>
    <col min="7688" max="7688" width="31.85546875" style="1156" customWidth="1"/>
    <col min="7689" max="7689" width="33.5703125" style="1156" customWidth="1"/>
    <col min="7690" max="7936" width="11.42578125" style="1156"/>
    <col min="7937" max="7937" width="5.7109375" style="1156" customWidth="1"/>
    <col min="7938" max="7938" width="23.5703125" style="1156" customWidth="1"/>
    <col min="7939" max="7939" width="4.85546875" style="1156" customWidth="1"/>
    <col min="7940" max="7940" width="30.5703125" style="1156" customWidth="1"/>
    <col min="7941" max="7941" width="21" style="1156" customWidth="1"/>
    <col min="7942" max="7942" width="14.140625" style="1156" customWidth="1"/>
    <col min="7943" max="7943" width="43.85546875" style="1156" customWidth="1"/>
    <col min="7944" max="7944" width="31.85546875" style="1156" customWidth="1"/>
    <col min="7945" max="7945" width="33.5703125" style="1156" customWidth="1"/>
    <col min="7946" max="8192" width="11.42578125" style="1156"/>
    <col min="8193" max="8193" width="5.7109375" style="1156" customWidth="1"/>
    <col min="8194" max="8194" width="23.5703125" style="1156" customWidth="1"/>
    <col min="8195" max="8195" width="4.85546875" style="1156" customWidth="1"/>
    <col min="8196" max="8196" width="30.5703125" style="1156" customWidth="1"/>
    <col min="8197" max="8197" width="21" style="1156" customWidth="1"/>
    <col min="8198" max="8198" width="14.140625" style="1156" customWidth="1"/>
    <col min="8199" max="8199" width="43.85546875" style="1156" customWidth="1"/>
    <col min="8200" max="8200" width="31.85546875" style="1156" customWidth="1"/>
    <col min="8201" max="8201" width="33.5703125" style="1156" customWidth="1"/>
    <col min="8202" max="8448" width="11.42578125" style="1156"/>
    <col min="8449" max="8449" width="5.7109375" style="1156" customWidth="1"/>
    <col min="8450" max="8450" width="23.5703125" style="1156" customWidth="1"/>
    <col min="8451" max="8451" width="4.85546875" style="1156" customWidth="1"/>
    <col min="8452" max="8452" width="30.5703125" style="1156" customWidth="1"/>
    <col min="8453" max="8453" width="21" style="1156" customWidth="1"/>
    <col min="8454" max="8454" width="14.140625" style="1156" customWidth="1"/>
    <col min="8455" max="8455" width="43.85546875" style="1156" customWidth="1"/>
    <col min="8456" max="8456" width="31.85546875" style="1156" customWidth="1"/>
    <col min="8457" max="8457" width="33.5703125" style="1156" customWidth="1"/>
    <col min="8458" max="8704" width="11.42578125" style="1156"/>
    <col min="8705" max="8705" width="5.7109375" style="1156" customWidth="1"/>
    <col min="8706" max="8706" width="23.5703125" style="1156" customWidth="1"/>
    <col min="8707" max="8707" width="4.85546875" style="1156" customWidth="1"/>
    <col min="8708" max="8708" width="30.5703125" style="1156" customWidth="1"/>
    <col min="8709" max="8709" width="21" style="1156" customWidth="1"/>
    <col min="8710" max="8710" width="14.140625" style="1156" customWidth="1"/>
    <col min="8711" max="8711" width="43.85546875" style="1156" customWidth="1"/>
    <col min="8712" max="8712" width="31.85546875" style="1156" customWidth="1"/>
    <col min="8713" max="8713" width="33.5703125" style="1156" customWidth="1"/>
    <col min="8714" max="8960" width="11.42578125" style="1156"/>
    <col min="8961" max="8961" width="5.7109375" style="1156" customWidth="1"/>
    <col min="8962" max="8962" width="23.5703125" style="1156" customWidth="1"/>
    <col min="8963" max="8963" width="4.85546875" style="1156" customWidth="1"/>
    <col min="8964" max="8964" width="30.5703125" style="1156" customWidth="1"/>
    <col min="8965" max="8965" width="21" style="1156" customWidth="1"/>
    <col min="8966" max="8966" width="14.140625" style="1156" customWidth="1"/>
    <col min="8967" max="8967" width="43.85546875" style="1156" customWidth="1"/>
    <col min="8968" max="8968" width="31.85546875" style="1156" customWidth="1"/>
    <col min="8969" max="8969" width="33.5703125" style="1156" customWidth="1"/>
    <col min="8970" max="9216" width="11.42578125" style="1156"/>
    <col min="9217" max="9217" width="5.7109375" style="1156" customWidth="1"/>
    <col min="9218" max="9218" width="23.5703125" style="1156" customWidth="1"/>
    <col min="9219" max="9219" width="4.85546875" style="1156" customWidth="1"/>
    <col min="9220" max="9220" width="30.5703125" style="1156" customWidth="1"/>
    <col min="9221" max="9221" width="21" style="1156" customWidth="1"/>
    <col min="9222" max="9222" width="14.140625" style="1156" customWidth="1"/>
    <col min="9223" max="9223" width="43.85546875" style="1156" customWidth="1"/>
    <col min="9224" max="9224" width="31.85546875" style="1156" customWidth="1"/>
    <col min="9225" max="9225" width="33.5703125" style="1156" customWidth="1"/>
    <col min="9226" max="9472" width="11.42578125" style="1156"/>
    <col min="9473" max="9473" width="5.7109375" style="1156" customWidth="1"/>
    <col min="9474" max="9474" width="23.5703125" style="1156" customWidth="1"/>
    <col min="9475" max="9475" width="4.85546875" style="1156" customWidth="1"/>
    <col min="9476" max="9476" width="30.5703125" style="1156" customWidth="1"/>
    <col min="9477" max="9477" width="21" style="1156" customWidth="1"/>
    <col min="9478" max="9478" width="14.140625" style="1156" customWidth="1"/>
    <col min="9479" max="9479" width="43.85546875" style="1156" customWidth="1"/>
    <col min="9480" max="9480" width="31.85546875" style="1156" customWidth="1"/>
    <col min="9481" max="9481" width="33.5703125" style="1156" customWidth="1"/>
    <col min="9482" max="9728" width="11.42578125" style="1156"/>
    <col min="9729" max="9729" width="5.7109375" style="1156" customWidth="1"/>
    <col min="9730" max="9730" width="23.5703125" style="1156" customWidth="1"/>
    <col min="9731" max="9731" width="4.85546875" style="1156" customWidth="1"/>
    <col min="9732" max="9732" width="30.5703125" style="1156" customWidth="1"/>
    <col min="9733" max="9733" width="21" style="1156" customWidth="1"/>
    <col min="9734" max="9734" width="14.140625" style="1156" customWidth="1"/>
    <col min="9735" max="9735" width="43.85546875" style="1156" customWidth="1"/>
    <col min="9736" max="9736" width="31.85546875" style="1156" customWidth="1"/>
    <col min="9737" max="9737" width="33.5703125" style="1156" customWidth="1"/>
    <col min="9738" max="9984" width="11.42578125" style="1156"/>
    <col min="9985" max="9985" width="5.7109375" style="1156" customWidth="1"/>
    <col min="9986" max="9986" width="23.5703125" style="1156" customWidth="1"/>
    <col min="9987" max="9987" width="4.85546875" style="1156" customWidth="1"/>
    <col min="9988" max="9988" width="30.5703125" style="1156" customWidth="1"/>
    <col min="9989" max="9989" width="21" style="1156" customWidth="1"/>
    <col min="9990" max="9990" width="14.140625" style="1156" customWidth="1"/>
    <col min="9991" max="9991" width="43.85546875" style="1156" customWidth="1"/>
    <col min="9992" max="9992" width="31.85546875" style="1156" customWidth="1"/>
    <col min="9993" max="9993" width="33.5703125" style="1156" customWidth="1"/>
    <col min="9994" max="10240" width="11.42578125" style="1156"/>
    <col min="10241" max="10241" width="5.7109375" style="1156" customWidth="1"/>
    <col min="10242" max="10242" width="23.5703125" style="1156" customWidth="1"/>
    <col min="10243" max="10243" width="4.85546875" style="1156" customWidth="1"/>
    <col min="10244" max="10244" width="30.5703125" style="1156" customWidth="1"/>
    <col min="10245" max="10245" width="21" style="1156" customWidth="1"/>
    <col min="10246" max="10246" width="14.140625" style="1156" customWidth="1"/>
    <col min="10247" max="10247" width="43.85546875" style="1156" customWidth="1"/>
    <col min="10248" max="10248" width="31.85546875" style="1156" customWidth="1"/>
    <col min="10249" max="10249" width="33.5703125" style="1156" customWidth="1"/>
    <col min="10250" max="10496" width="11.42578125" style="1156"/>
    <col min="10497" max="10497" width="5.7109375" style="1156" customWidth="1"/>
    <col min="10498" max="10498" width="23.5703125" style="1156" customWidth="1"/>
    <col min="10499" max="10499" width="4.85546875" style="1156" customWidth="1"/>
    <col min="10500" max="10500" width="30.5703125" style="1156" customWidth="1"/>
    <col min="10501" max="10501" width="21" style="1156" customWidth="1"/>
    <col min="10502" max="10502" width="14.140625" style="1156" customWidth="1"/>
    <col min="10503" max="10503" width="43.85546875" style="1156" customWidth="1"/>
    <col min="10504" max="10504" width="31.85546875" style="1156" customWidth="1"/>
    <col min="10505" max="10505" width="33.5703125" style="1156" customWidth="1"/>
    <col min="10506" max="10752" width="11.42578125" style="1156"/>
    <col min="10753" max="10753" width="5.7109375" style="1156" customWidth="1"/>
    <col min="10754" max="10754" width="23.5703125" style="1156" customWidth="1"/>
    <col min="10755" max="10755" width="4.85546875" style="1156" customWidth="1"/>
    <col min="10756" max="10756" width="30.5703125" style="1156" customWidth="1"/>
    <col min="10757" max="10757" width="21" style="1156" customWidth="1"/>
    <col min="10758" max="10758" width="14.140625" style="1156" customWidth="1"/>
    <col min="10759" max="10759" width="43.85546875" style="1156" customWidth="1"/>
    <col min="10760" max="10760" width="31.85546875" style="1156" customWidth="1"/>
    <col min="10761" max="10761" width="33.5703125" style="1156" customWidth="1"/>
    <col min="10762" max="11008" width="11.42578125" style="1156"/>
    <col min="11009" max="11009" width="5.7109375" style="1156" customWidth="1"/>
    <col min="11010" max="11010" width="23.5703125" style="1156" customWidth="1"/>
    <col min="11011" max="11011" width="4.85546875" style="1156" customWidth="1"/>
    <col min="11012" max="11012" width="30.5703125" style="1156" customWidth="1"/>
    <col min="11013" max="11013" width="21" style="1156" customWidth="1"/>
    <col min="11014" max="11014" width="14.140625" style="1156" customWidth="1"/>
    <col min="11015" max="11015" width="43.85546875" style="1156" customWidth="1"/>
    <col min="11016" max="11016" width="31.85546875" style="1156" customWidth="1"/>
    <col min="11017" max="11017" width="33.5703125" style="1156" customWidth="1"/>
    <col min="11018" max="11264" width="11.42578125" style="1156"/>
    <col min="11265" max="11265" width="5.7109375" style="1156" customWidth="1"/>
    <col min="11266" max="11266" width="23.5703125" style="1156" customWidth="1"/>
    <col min="11267" max="11267" width="4.85546875" style="1156" customWidth="1"/>
    <col min="11268" max="11268" width="30.5703125" style="1156" customWidth="1"/>
    <col min="11269" max="11269" width="21" style="1156" customWidth="1"/>
    <col min="11270" max="11270" width="14.140625" style="1156" customWidth="1"/>
    <col min="11271" max="11271" width="43.85546875" style="1156" customWidth="1"/>
    <col min="11272" max="11272" width="31.85546875" style="1156" customWidth="1"/>
    <col min="11273" max="11273" width="33.5703125" style="1156" customWidth="1"/>
    <col min="11274" max="11520" width="11.42578125" style="1156"/>
    <col min="11521" max="11521" width="5.7109375" style="1156" customWidth="1"/>
    <col min="11522" max="11522" width="23.5703125" style="1156" customWidth="1"/>
    <col min="11523" max="11523" width="4.85546875" style="1156" customWidth="1"/>
    <col min="11524" max="11524" width="30.5703125" style="1156" customWidth="1"/>
    <col min="11525" max="11525" width="21" style="1156" customWidth="1"/>
    <col min="11526" max="11526" width="14.140625" style="1156" customWidth="1"/>
    <col min="11527" max="11527" width="43.85546875" style="1156" customWidth="1"/>
    <col min="11528" max="11528" width="31.85546875" style="1156" customWidth="1"/>
    <col min="11529" max="11529" width="33.5703125" style="1156" customWidth="1"/>
    <col min="11530" max="11776" width="11.42578125" style="1156"/>
    <col min="11777" max="11777" width="5.7109375" style="1156" customWidth="1"/>
    <col min="11778" max="11778" width="23.5703125" style="1156" customWidth="1"/>
    <col min="11779" max="11779" width="4.85546875" style="1156" customWidth="1"/>
    <col min="11780" max="11780" width="30.5703125" style="1156" customWidth="1"/>
    <col min="11781" max="11781" width="21" style="1156" customWidth="1"/>
    <col min="11782" max="11782" width="14.140625" style="1156" customWidth="1"/>
    <col min="11783" max="11783" width="43.85546875" style="1156" customWidth="1"/>
    <col min="11784" max="11784" width="31.85546875" style="1156" customWidth="1"/>
    <col min="11785" max="11785" width="33.5703125" style="1156" customWidth="1"/>
    <col min="11786" max="12032" width="11.42578125" style="1156"/>
    <col min="12033" max="12033" width="5.7109375" style="1156" customWidth="1"/>
    <col min="12034" max="12034" width="23.5703125" style="1156" customWidth="1"/>
    <col min="12035" max="12035" width="4.85546875" style="1156" customWidth="1"/>
    <col min="12036" max="12036" width="30.5703125" style="1156" customWidth="1"/>
    <col min="12037" max="12037" width="21" style="1156" customWidth="1"/>
    <col min="12038" max="12038" width="14.140625" style="1156" customWidth="1"/>
    <col min="12039" max="12039" width="43.85546875" style="1156" customWidth="1"/>
    <col min="12040" max="12040" width="31.85546875" style="1156" customWidth="1"/>
    <col min="12041" max="12041" width="33.5703125" style="1156" customWidth="1"/>
    <col min="12042" max="12288" width="11.42578125" style="1156"/>
    <col min="12289" max="12289" width="5.7109375" style="1156" customWidth="1"/>
    <col min="12290" max="12290" width="23.5703125" style="1156" customWidth="1"/>
    <col min="12291" max="12291" width="4.85546875" style="1156" customWidth="1"/>
    <col min="12292" max="12292" width="30.5703125" style="1156" customWidth="1"/>
    <col min="12293" max="12293" width="21" style="1156" customWidth="1"/>
    <col min="12294" max="12294" width="14.140625" style="1156" customWidth="1"/>
    <col min="12295" max="12295" width="43.85546875" style="1156" customWidth="1"/>
    <col min="12296" max="12296" width="31.85546875" style="1156" customWidth="1"/>
    <col min="12297" max="12297" width="33.5703125" style="1156" customWidth="1"/>
    <col min="12298" max="12544" width="11.42578125" style="1156"/>
    <col min="12545" max="12545" width="5.7109375" style="1156" customWidth="1"/>
    <col min="12546" max="12546" width="23.5703125" style="1156" customWidth="1"/>
    <col min="12547" max="12547" width="4.85546875" style="1156" customWidth="1"/>
    <col min="12548" max="12548" width="30.5703125" style="1156" customWidth="1"/>
    <col min="12549" max="12549" width="21" style="1156" customWidth="1"/>
    <col min="12550" max="12550" width="14.140625" style="1156" customWidth="1"/>
    <col min="12551" max="12551" width="43.85546875" style="1156" customWidth="1"/>
    <col min="12552" max="12552" width="31.85546875" style="1156" customWidth="1"/>
    <col min="12553" max="12553" width="33.5703125" style="1156" customWidth="1"/>
    <col min="12554" max="12800" width="11.42578125" style="1156"/>
    <col min="12801" max="12801" width="5.7109375" style="1156" customWidth="1"/>
    <col min="12802" max="12802" width="23.5703125" style="1156" customWidth="1"/>
    <col min="12803" max="12803" width="4.85546875" style="1156" customWidth="1"/>
    <col min="12804" max="12804" width="30.5703125" style="1156" customWidth="1"/>
    <col min="12805" max="12805" width="21" style="1156" customWidth="1"/>
    <col min="12806" max="12806" width="14.140625" style="1156" customWidth="1"/>
    <col min="12807" max="12807" width="43.85546875" style="1156" customWidth="1"/>
    <col min="12808" max="12808" width="31.85546875" style="1156" customWidth="1"/>
    <col min="12809" max="12809" width="33.5703125" style="1156" customWidth="1"/>
    <col min="12810" max="13056" width="11.42578125" style="1156"/>
    <col min="13057" max="13057" width="5.7109375" style="1156" customWidth="1"/>
    <col min="13058" max="13058" width="23.5703125" style="1156" customWidth="1"/>
    <col min="13059" max="13059" width="4.85546875" style="1156" customWidth="1"/>
    <col min="13060" max="13060" width="30.5703125" style="1156" customWidth="1"/>
    <col min="13061" max="13061" width="21" style="1156" customWidth="1"/>
    <col min="13062" max="13062" width="14.140625" style="1156" customWidth="1"/>
    <col min="13063" max="13063" width="43.85546875" style="1156" customWidth="1"/>
    <col min="13064" max="13064" width="31.85546875" style="1156" customWidth="1"/>
    <col min="13065" max="13065" width="33.5703125" style="1156" customWidth="1"/>
    <col min="13066" max="13312" width="11.42578125" style="1156"/>
    <col min="13313" max="13313" width="5.7109375" style="1156" customWidth="1"/>
    <col min="13314" max="13314" width="23.5703125" style="1156" customWidth="1"/>
    <col min="13315" max="13315" width="4.85546875" style="1156" customWidth="1"/>
    <col min="13316" max="13316" width="30.5703125" style="1156" customWidth="1"/>
    <col min="13317" max="13317" width="21" style="1156" customWidth="1"/>
    <col min="13318" max="13318" width="14.140625" style="1156" customWidth="1"/>
    <col min="13319" max="13319" width="43.85546875" style="1156" customWidth="1"/>
    <col min="13320" max="13320" width="31.85546875" style="1156" customWidth="1"/>
    <col min="13321" max="13321" width="33.5703125" style="1156" customWidth="1"/>
    <col min="13322" max="13568" width="11.42578125" style="1156"/>
    <col min="13569" max="13569" width="5.7109375" style="1156" customWidth="1"/>
    <col min="13570" max="13570" width="23.5703125" style="1156" customWidth="1"/>
    <col min="13571" max="13571" width="4.85546875" style="1156" customWidth="1"/>
    <col min="13572" max="13572" width="30.5703125" style="1156" customWidth="1"/>
    <col min="13573" max="13573" width="21" style="1156" customWidth="1"/>
    <col min="13574" max="13574" width="14.140625" style="1156" customWidth="1"/>
    <col min="13575" max="13575" width="43.85546875" style="1156" customWidth="1"/>
    <col min="13576" max="13576" width="31.85546875" style="1156" customWidth="1"/>
    <col min="13577" max="13577" width="33.5703125" style="1156" customWidth="1"/>
    <col min="13578" max="13824" width="11.42578125" style="1156"/>
    <col min="13825" max="13825" width="5.7109375" style="1156" customWidth="1"/>
    <col min="13826" max="13826" width="23.5703125" style="1156" customWidth="1"/>
    <col min="13827" max="13827" width="4.85546875" style="1156" customWidth="1"/>
    <col min="13828" max="13828" width="30.5703125" style="1156" customWidth="1"/>
    <col min="13829" max="13829" width="21" style="1156" customWidth="1"/>
    <col min="13830" max="13830" width="14.140625" style="1156" customWidth="1"/>
    <col min="13831" max="13831" width="43.85546875" style="1156" customWidth="1"/>
    <col min="13832" max="13832" width="31.85546875" style="1156" customWidth="1"/>
    <col min="13833" max="13833" width="33.5703125" style="1156" customWidth="1"/>
    <col min="13834" max="14080" width="11.42578125" style="1156"/>
    <col min="14081" max="14081" width="5.7109375" style="1156" customWidth="1"/>
    <col min="14082" max="14082" width="23.5703125" style="1156" customWidth="1"/>
    <col min="14083" max="14083" width="4.85546875" style="1156" customWidth="1"/>
    <col min="14084" max="14084" width="30.5703125" style="1156" customWidth="1"/>
    <col min="14085" max="14085" width="21" style="1156" customWidth="1"/>
    <col min="14086" max="14086" width="14.140625" style="1156" customWidth="1"/>
    <col min="14087" max="14087" width="43.85546875" style="1156" customWidth="1"/>
    <col min="14088" max="14088" width="31.85546875" style="1156" customWidth="1"/>
    <col min="14089" max="14089" width="33.5703125" style="1156" customWidth="1"/>
    <col min="14090" max="14336" width="11.42578125" style="1156"/>
    <col min="14337" max="14337" width="5.7109375" style="1156" customWidth="1"/>
    <col min="14338" max="14338" width="23.5703125" style="1156" customWidth="1"/>
    <col min="14339" max="14339" width="4.85546875" style="1156" customWidth="1"/>
    <col min="14340" max="14340" width="30.5703125" style="1156" customWidth="1"/>
    <col min="14341" max="14341" width="21" style="1156" customWidth="1"/>
    <col min="14342" max="14342" width="14.140625" style="1156" customWidth="1"/>
    <col min="14343" max="14343" width="43.85546875" style="1156" customWidth="1"/>
    <col min="14344" max="14344" width="31.85546875" style="1156" customWidth="1"/>
    <col min="14345" max="14345" width="33.5703125" style="1156" customWidth="1"/>
    <col min="14346" max="14592" width="11.42578125" style="1156"/>
    <col min="14593" max="14593" width="5.7109375" style="1156" customWidth="1"/>
    <col min="14594" max="14594" width="23.5703125" style="1156" customWidth="1"/>
    <col min="14595" max="14595" width="4.85546875" style="1156" customWidth="1"/>
    <col min="14596" max="14596" width="30.5703125" style="1156" customWidth="1"/>
    <col min="14597" max="14597" width="21" style="1156" customWidth="1"/>
    <col min="14598" max="14598" width="14.140625" style="1156" customWidth="1"/>
    <col min="14599" max="14599" width="43.85546875" style="1156" customWidth="1"/>
    <col min="14600" max="14600" width="31.85546875" style="1156" customWidth="1"/>
    <col min="14601" max="14601" width="33.5703125" style="1156" customWidth="1"/>
    <col min="14602" max="14848" width="11.42578125" style="1156"/>
    <col min="14849" max="14849" width="5.7109375" style="1156" customWidth="1"/>
    <col min="14850" max="14850" width="23.5703125" style="1156" customWidth="1"/>
    <col min="14851" max="14851" width="4.85546875" style="1156" customWidth="1"/>
    <col min="14852" max="14852" width="30.5703125" style="1156" customWidth="1"/>
    <col min="14853" max="14853" width="21" style="1156" customWidth="1"/>
    <col min="14854" max="14854" width="14.140625" style="1156" customWidth="1"/>
    <col min="14855" max="14855" width="43.85546875" style="1156" customWidth="1"/>
    <col min="14856" max="14856" width="31.85546875" style="1156" customWidth="1"/>
    <col min="14857" max="14857" width="33.5703125" style="1156" customWidth="1"/>
    <col min="14858" max="15104" width="11.42578125" style="1156"/>
    <col min="15105" max="15105" width="5.7109375" style="1156" customWidth="1"/>
    <col min="15106" max="15106" width="23.5703125" style="1156" customWidth="1"/>
    <col min="15107" max="15107" width="4.85546875" style="1156" customWidth="1"/>
    <col min="15108" max="15108" width="30.5703125" style="1156" customWidth="1"/>
    <col min="15109" max="15109" width="21" style="1156" customWidth="1"/>
    <col min="15110" max="15110" width="14.140625" style="1156" customWidth="1"/>
    <col min="15111" max="15111" width="43.85546875" style="1156" customWidth="1"/>
    <col min="15112" max="15112" width="31.85546875" style="1156" customWidth="1"/>
    <col min="15113" max="15113" width="33.5703125" style="1156" customWidth="1"/>
    <col min="15114" max="15360" width="11.42578125" style="1156"/>
    <col min="15361" max="15361" width="5.7109375" style="1156" customWidth="1"/>
    <col min="15362" max="15362" width="23.5703125" style="1156" customWidth="1"/>
    <col min="15363" max="15363" width="4.85546875" style="1156" customWidth="1"/>
    <col min="15364" max="15364" width="30.5703125" style="1156" customWidth="1"/>
    <col min="15365" max="15365" width="21" style="1156" customWidth="1"/>
    <col min="15366" max="15366" width="14.140625" style="1156" customWidth="1"/>
    <col min="15367" max="15367" width="43.85546875" style="1156" customWidth="1"/>
    <col min="15368" max="15368" width="31.85546875" style="1156" customWidth="1"/>
    <col min="15369" max="15369" width="33.5703125" style="1156" customWidth="1"/>
    <col min="15370" max="15616" width="11.42578125" style="1156"/>
    <col min="15617" max="15617" width="5.7109375" style="1156" customWidth="1"/>
    <col min="15618" max="15618" width="23.5703125" style="1156" customWidth="1"/>
    <col min="15619" max="15619" width="4.85546875" style="1156" customWidth="1"/>
    <col min="15620" max="15620" width="30.5703125" style="1156" customWidth="1"/>
    <col min="15621" max="15621" width="21" style="1156" customWidth="1"/>
    <col min="15622" max="15622" width="14.140625" style="1156" customWidth="1"/>
    <col min="15623" max="15623" width="43.85546875" style="1156" customWidth="1"/>
    <col min="15624" max="15624" width="31.85546875" style="1156" customWidth="1"/>
    <col min="15625" max="15625" width="33.5703125" style="1156" customWidth="1"/>
    <col min="15626" max="15872" width="11.42578125" style="1156"/>
    <col min="15873" max="15873" width="5.7109375" style="1156" customWidth="1"/>
    <col min="15874" max="15874" width="23.5703125" style="1156" customWidth="1"/>
    <col min="15875" max="15875" width="4.85546875" style="1156" customWidth="1"/>
    <col min="15876" max="15876" width="30.5703125" style="1156" customWidth="1"/>
    <col min="15877" max="15877" width="21" style="1156" customWidth="1"/>
    <col min="15878" max="15878" width="14.140625" style="1156" customWidth="1"/>
    <col min="15879" max="15879" width="43.85546875" style="1156" customWidth="1"/>
    <col min="15880" max="15880" width="31.85546875" style="1156" customWidth="1"/>
    <col min="15881" max="15881" width="33.5703125" style="1156" customWidth="1"/>
    <col min="15882" max="16128" width="11.42578125" style="1156"/>
    <col min="16129" max="16129" width="5.7109375" style="1156" customWidth="1"/>
    <col min="16130" max="16130" width="23.5703125" style="1156" customWidth="1"/>
    <col min="16131" max="16131" width="4.85546875" style="1156" customWidth="1"/>
    <col min="16132" max="16132" width="30.5703125" style="1156" customWidth="1"/>
    <col min="16133" max="16133" width="21" style="1156" customWidth="1"/>
    <col min="16134" max="16134" width="14.140625" style="1156" customWidth="1"/>
    <col min="16135" max="16135" width="43.85546875" style="1156" customWidth="1"/>
    <col min="16136" max="16136" width="31.85546875" style="1156" customWidth="1"/>
    <col min="16137" max="16137" width="33.5703125" style="1156" customWidth="1"/>
    <col min="16138" max="16384" width="11.42578125" style="1156"/>
  </cols>
  <sheetData>
    <row r="1" spans="1:10" ht="16.5">
      <c r="A1" s="2378" t="s">
        <v>562</v>
      </c>
      <c r="B1" s="2378"/>
      <c r="C1" s="2378"/>
      <c r="D1" s="2378"/>
      <c r="E1" s="2378"/>
      <c r="F1" s="2378"/>
      <c r="G1" s="2378"/>
      <c r="H1" s="2378"/>
    </row>
    <row r="2" spans="1:10" s="1158" customFormat="1" ht="16.5">
      <c r="A2" s="2378" t="s">
        <v>563</v>
      </c>
      <c r="B2" s="2378"/>
      <c r="C2" s="2378"/>
      <c r="D2" s="2378"/>
      <c r="E2" s="2378"/>
      <c r="F2" s="2378"/>
      <c r="G2" s="2378"/>
      <c r="H2" s="2378"/>
      <c r="I2" s="1157"/>
      <c r="J2" s="1157"/>
    </row>
    <row r="3" spans="1:10" s="1158" customFormat="1" ht="16.5">
      <c r="A3" s="2378" t="s">
        <v>1481</v>
      </c>
      <c r="B3" s="2378"/>
      <c r="C3" s="2378"/>
      <c r="D3" s="2378"/>
      <c r="E3" s="2378"/>
      <c r="F3" s="2378"/>
      <c r="G3" s="2378"/>
      <c r="H3" s="2378"/>
    </row>
    <row r="4" spans="1:10" s="1158" customFormat="1" ht="16.5">
      <c r="A4" s="2378" t="s">
        <v>564</v>
      </c>
      <c r="B4" s="2378"/>
      <c r="C4" s="2378"/>
      <c r="D4" s="2378"/>
      <c r="E4" s="2378"/>
      <c r="F4" s="2378"/>
      <c r="G4" s="2378"/>
      <c r="H4" s="2378"/>
    </row>
    <row r="5" spans="1:10" s="1158" customFormat="1" ht="21" customHeight="1">
      <c r="A5" s="1159" t="s">
        <v>2103</v>
      </c>
      <c r="B5" s="1160"/>
      <c r="C5" s="1160"/>
      <c r="D5" s="1160"/>
      <c r="E5" s="1160"/>
      <c r="F5" s="1160"/>
      <c r="G5" s="1160"/>
      <c r="H5" s="1160"/>
    </row>
    <row r="6" spans="1:10" s="1158" customFormat="1" ht="24.75" customHeight="1">
      <c r="A6" s="2379" t="s">
        <v>2104</v>
      </c>
      <c r="B6" s="2379"/>
      <c r="C6" s="2379"/>
      <c r="D6" s="2379"/>
      <c r="E6" s="2379"/>
      <c r="F6" s="2379"/>
      <c r="G6" s="2379"/>
      <c r="H6" s="1161" t="s">
        <v>0</v>
      </c>
    </row>
    <row r="7" spans="1:10" ht="3" customHeight="1">
      <c r="H7" s="1162"/>
    </row>
    <row r="8" spans="1:10" s="1165" customFormat="1" ht="45" customHeight="1">
      <c r="A8" s="1163" t="s">
        <v>2105</v>
      </c>
      <c r="B8" s="1163" t="s">
        <v>2106</v>
      </c>
      <c r="C8" s="2376" t="s">
        <v>2107</v>
      </c>
      <c r="D8" s="2377"/>
      <c r="E8" s="1163" t="s">
        <v>2108</v>
      </c>
      <c r="F8" s="2376" t="s">
        <v>2109</v>
      </c>
      <c r="G8" s="2377"/>
      <c r="H8" s="1163" t="s">
        <v>2110</v>
      </c>
      <c r="I8" s="1164"/>
      <c r="J8" s="1164"/>
    </row>
    <row r="9" spans="1:10" s="1168" customFormat="1" ht="3.75" customHeight="1">
      <c r="A9" s="1166"/>
      <c r="B9" s="1167"/>
      <c r="C9" s="1167"/>
      <c r="D9" s="1167"/>
      <c r="E9" s="1167"/>
      <c r="F9" s="1167"/>
      <c r="G9" s="1167"/>
      <c r="H9" s="1167"/>
    </row>
    <row r="10" spans="1:10" s="1168" customFormat="1" ht="66">
      <c r="A10" s="2354">
        <v>1</v>
      </c>
      <c r="B10" s="2372" t="s">
        <v>2111</v>
      </c>
      <c r="C10" s="2356">
        <v>1.1000000000000001</v>
      </c>
      <c r="D10" s="2358" t="s">
        <v>2112</v>
      </c>
      <c r="E10" s="2358" t="s">
        <v>2113</v>
      </c>
      <c r="F10" s="1520" t="s">
        <v>2</v>
      </c>
      <c r="G10" s="1520" t="s">
        <v>2114</v>
      </c>
      <c r="H10" s="2364" t="s">
        <v>2115</v>
      </c>
    </row>
    <row r="11" spans="1:10" s="1168" customFormat="1" ht="16.5">
      <c r="A11" s="2367"/>
      <c r="B11" s="2373"/>
      <c r="C11" s="2375"/>
      <c r="D11" s="2370"/>
      <c r="E11" s="2370"/>
      <c r="F11" s="1520" t="s">
        <v>3</v>
      </c>
      <c r="G11" s="1520" t="s">
        <v>2116</v>
      </c>
      <c r="H11" s="2365"/>
    </row>
    <row r="12" spans="1:10" s="1168" customFormat="1" ht="16.5">
      <c r="A12" s="2367"/>
      <c r="B12" s="2373"/>
      <c r="C12" s="2375"/>
      <c r="D12" s="2370"/>
      <c r="E12" s="2370"/>
      <c r="F12" s="1520" t="s">
        <v>4</v>
      </c>
      <c r="G12" s="1520" t="s">
        <v>2117</v>
      </c>
      <c r="H12" s="2365"/>
    </row>
    <row r="13" spans="1:10" s="1168" customFormat="1" ht="33">
      <c r="A13" s="2367"/>
      <c r="B13" s="2373"/>
      <c r="C13" s="2375"/>
      <c r="D13" s="2370"/>
      <c r="E13" s="2370"/>
      <c r="F13" s="1520" t="s">
        <v>5</v>
      </c>
      <c r="G13" s="1520" t="s">
        <v>2118</v>
      </c>
      <c r="H13" s="2365"/>
    </row>
    <row r="14" spans="1:10" s="1168" customFormat="1" ht="33">
      <c r="A14" s="2367"/>
      <c r="B14" s="2373"/>
      <c r="C14" s="2375"/>
      <c r="D14" s="2370"/>
      <c r="E14" s="2370"/>
      <c r="F14" s="1520" t="s">
        <v>981</v>
      </c>
      <c r="G14" s="1520" t="s">
        <v>2119</v>
      </c>
      <c r="H14" s="2365"/>
    </row>
    <row r="15" spans="1:10" s="1168" customFormat="1" ht="33">
      <c r="A15" s="2367"/>
      <c r="B15" s="2373"/>
      <c r="C15" s="2375"/>
      <c r="D15" s="2370"/>
      <c r="E15" s="2359"/>
      <c r="F15" s="1520" t="s">
        <v>2120</v>
      </c>
      <c r="G15" s="1520" t="s">
        <v>2121</v>
      </c>
      <c r="H15" s="2366"/>
    </row>
    <row r="16" spans="1:10" s="1168" customFormat="1" ht="49.5">
      <c r="A16" s="2354">
        <v>2</v>
      </c>
      <c r="B16" s="2373"/>
      <c r="C16" s="2360">
        <v>2.1</v>
      </c>
      <c r="D16" s="2358" t="s">
        <v>2122</v>
      </c>
      <c r="E16" s="2358" t="s">
        <v>2123</v>
      </c>
      <c r="F16" s="1521" t="s">
        <v>6</v>
      </c>
      <c r="G16" s="1521" t="s">
        <v>2124</v>
      </c>
      <c r="H16" s="2351" t="s">
        <v>2125</v>
      </c>
    </row>
    <row r="17" spans="1:8" s="1168" customFormat="1" ht="99">
      <c r="A17" s="2367"/>
      <c r="B17" s="2373"/>
      <c r="C17" s="2368"/>
      <c r="D17" s="2370"/>
      <c r="E17" s="2370"/>
      <c r="F17" s="1521" t="s">
        <v>7</v>
      </c>
      <c r="G17" s="1521" t="s">
        <v>2126</v>
      </c>
      <c r="H17" s="2352"/>
    </row>
    <row r="18" spans="1:8" s="1168" customFormat="1" ht="66">
      <c r="A18" s="2367"/>
      <c r="B18" s="2373"/>
      <c r="C18" s="2369"/>
      <c r="D18" s="2359"/>
      <c r="E18" s="2371"/>
      <c r="F18" s="1522" t="s">
        <v>8</v>
      </c>
      <c r="G18" s="1523" t="s">
        <v>2127</v>
      </c>
      <c r="H18" s="2353"/>
    </row>
    <row r="19" spans="1:8" s="1168" customFormat="1" ht="16.5">
      <c r="A19" s="2354">
        <v>3</v>
      </c>
      <c r="B19" s="2373"/>
      <c r="C19" s="2356">
        <v>3.1</v>
      </c>
      <c r="D19" s="2358" t="s">
        <v>2128</v>
      </c>
      <c r="E19" s="2360" t="s">
        <v>2129</v>
      </c>
      <c r="F19" s="1520" t="s">
        <v>9</v>
      </c>
      <c r="G19" s="1520" t="s">
        <v>2130</v>
      </c>
      <c r="H19" s="2349" t="s">
        <v>2131</v>
      </c>
    </row>
    <row r="20" spans="1:8" s="1168" customFormat="1" ht="49.5">
      <c r="A20" s="2355"/>
      <c r="B20" s="2374"/>
      <c r="C20" s="2357"/>
      <c r="D20" s="2359"/>
      <c r="E20" s="2361"/>
      <c r="F20" s="1520" t="s">
        <v>10</v>
      </c>
      <c r="G20" s="1520" t="s">
        <v>2132</v>
      </c>
      <c r="H20" s="2350"/>
    </row>
    <row r="21" spans="1:8" s="1168" customFormat="1" ht="82.5">
      <c r="A21" s="2354">
        <v>4</v>
      </c>
      <c r="B21" s="2360" t="s">
        <v>194</v>
      </c>
      <c r="C21" s="2356">
        <v>4.0999999999999996</v>
      </c>
      <c r="D21" s="2358" t="s">
        <v>2805</v>
      </c>
      <c r="E21" s="2362" t="s">
        <v>2133</v>
      </c>
      <c r="F21" s="1521" t="s">
        <v>510</v>
      </c>
      <c r="G21" s="1521" t="s">
        <v>584</v>
      </c>
      <c r="H21" s="2349" t="s">
        <v>1383</v>
      </c>
    </row>
    <row r="22" spans="1:8" s="1168" customFormat="1" ht="82.5">
      <c r="A22" s="2355"/>
      <c r="B22" s="2361"/>
      <c r="C22" s="2357"/>
      <c r="D22" s="2359"/>
      <c r="E22" s="2363"/>
      <c r="F22" s="1521" t="s">
        <v>513</v>
      </c>
      <c r="G22" s="1521" t="s">
        <v>1384</v>
      </c>
      <c r="H22" s="2350"/>
    </row>
    <row r="23" spans="1:8" s="1168" customFormat="1" ht="21.75" customHeight="1">
      <c r="A23" s="1169"/>
      <c r="B23" s="1170"/>
      <c r="C23" s="1170"/>
      <c r="D23" s="1171"/>
      <c r="E23" s="1172"/>
      <c r="F23" s="1173"/>
      <c r="G23" s="1173"/>
      <c r="H23" s="1174"/>
    </row>
    <row r="28" spans="1:8">
      <c r="E28" s="1176"/>
      <c r="F28" s="1176"/>
    </row>
    <row r="29" spans="1:8">
      <c r="E29" s="1176"/>
      <c r="F29" s="1176"/>
    </row>
    <row r="30" spans="1:8">
      <c r="D30" s="1177"/>
      <c r="E30" s="1178"/>
      <c r="F30" s="1178"/>
    </row>
    <row r="36" spans="4:5">
      <c r="D36" s="1176"/>
      <c r="E36" s="1176"/>
    </row>
    <row r="37" spans="4:5">
      <c r="D37" s="1178"/>
      <c r="E37" s="1178"/>
    </row>
  </sheetData>
  <mergeCells count="29">
    <mergeCell ref="C8:D8"/>
    <mergeCell ref="F8:G8"/>
    <mergeCell ref="A1:H1"/>
    <mergeCell ref="A2:H2"/>
    <mergeCell ref="A3:H3"/>
    <mergeCell ref="A4:H4"/>
    <mergeCell ref="A6:G6"/>
    <mergeCell ref="H10:H15"/>
    <mergeCell ref="A16:A18"/>
    <mergeCell ref="C16:C18"/>
    <mergeCell ref="D16:D18"/>
    <mergeCell ref="E16:E18"/>
    <mergeCell ref="A10:A15"/>
    <mergeCell ref="B10:B20"/>
    <mergeCell ref="C10:C15"/>
    <mergeCell ref="D10:D15"/>
    <mergeCell ref="E10:E15"/>
    <mergeCell ref="H21:H22"/>
    <mergeCell ref="H16:H18"/>
    <mergeCell ref="A19:A20"/>
    <mergeCell ref="C19:C20"/>
    <mergeCell ref="D19:D20"/>
    <mergeCell ref="E19:E20"/>
    <mergeCell ref="H19:H20"/>
    <mergeCell ref="A21:A22"/>
    <mergeCell ref="B21:B22"/>
    <mergeCell ref="C21:C22"/>
    <mergeCell ref="D21:D22"/>
    <mergeCell ref="E21:E22"/>
  </mergeCells>
  <pageMargins left="0.19685039370078741" right="0.19685039370078741" top="0.27559055118110237" bottom="0.35433070866141736" header="0.19685039370078741" footer="0.11811023622047245"/>
  <pageSetup paperSize="9" scale="66" fitToWidth="0" orientation="landscape" r:id="rId1"/>
  <headerFooter alignWithMargins="0">
    <oddFooter>&amp;L&amp;P&amp;R&amp;D&amp;T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U13"/>
  <sheetViews>
    <sheetView showGridLines="0" view="pageBreakPreview" topLeftCell="A7" zoomScaleNormal="100" workbookViewId="0">
      <selection activeCell="N10" sqref="N10"/>
    </sheetView>
  </sheetViews>
  <sheetFormatPr baseColWidth="10" defaultRowHeight="12.75"/>
  <cols>
    <col min="1" max="1" width="3.85546875" style="1156" customWidth="1"/>
    <col min="2" max="2" width="5.28515625" style="1156" customWidth="1"/>
    <col min="3" max="3" width="27.140625" style="1156" customWidth="1"/>
    <col min="4" max="4" width="15.42578125" style="1156" customWidth="1"/>
    <col min="5" max="5" width="5.140625" style="1156" bestFit="1" customWidth="1"/>
    <col min="6" max="6" width="4.7109375" style="1156" bestFit="1" customWidth="1"/>
    <col min="7" max="7" width="5.7109375" style="1156" bestFit="1" customWidth="1"/>
    <col min="8" max="8" width="5.140625" style="1156" bestFit="1" customWidth="1"/>
    <col min="9" max="9" width="5.7109375" style="1156" bestFit="1" customWidth="1"/>
    <col min="10" max="10" width="5" style="1156" bestFit="1" customWidth="1"/>
    <col min="11" max="11" width="4.5703125" style="1156" bestFit="1" customWidth="1"/>
    <col min="12" max="12" width="5.7109375" style="1156" bestFit="1" customWidth="1"/>
    <col min="13" max="13" width="4.7109375" style="1156" bestFit="1" customWidth="1"/>
    <col min="14" max="14" width="5.5703125" style="1156" bestFit="1" customWidth="1"/>
    <col min="15" max="15" width="5.85546875" style="1156" bestFit="1" customWidth="1"/>
    <col min="16" max="16" width="6.42578125" style="1156" bestFit="1" customWidth="1"/>
    <col min="17" max="17" width="10.42578125" style="1156" customWidth="1"/>
    <col min="18" max="18" width="14.28515625" style="1156" customWidth="1"/>
    <col min="19" max="19" width="1.85546875" style="1156" customWidth="1"/>
    <col min="20" max="256" width="11.42578125" style="1156"/>
    <col min="257" max="257" width="3.85546875" style="1156" customWidth="1"/>
    <col min="258" max="258" width="5.28515625" style="1156" customWidth="1"/>
    <col min="259" max="259" width="29.28515625" style="1156" customWidth="1"/>
    <col min="260" max="260" width="15.42578125" style="1156" customWidth="1"/>
    <col min="261" max="272" width="7" style="1156" customWidth="1"/>
    <col min="273" max="273" width="10.42578125" style="1156" customWidth="1"/>
    <col min="274" max="274" width="14.28515625" style="1156" customWidth="1"/>
    <col min="275" max="275" width="1.85546875" style="1156" customWidth="1"/>
    <col min="276" max="512" width="11.42578125" style="1156"/>
    <col min="513" max="513" width="3.85546875" style="1156" customWidth="1"/>
    <col min="514" max="514" width="5.28515625" style="1156" customWidth="1"/>
    <col min="515" max="515" width="29.28515625" style="1156" customWidth="1"/>
    <col min="516" max="516" width="15.42578125" style="1156" customWidth="1"/>
    <col min="517" max="528" width="7" style="1156" customWidth="1"/>
    <col min="529" max="529" width="10.42578125" style="1156" customWidth="1"/>
    <col min="530" max="530" width="14.28515625" style="1156" customWidth="1"/>
    <col min="531" max="531" width="1.85546875" style="1156" customWidth="1"/>
    <col min="532" max="768" width="11.42578125" style="1156"/>
    <col min="769" max="769" width="3.85546875" style="1156" customWidth="1"/>
    <col min="770" max="770" width="5.28515625" style="1156" customWidth="1"/>
    <col min="771" max="771" width="29.28515625" style="1156" customWidth="1"/>
    <col min="772" max="772" width="15.42578125" style="1156" customWidth="1"/>
    <col min="773" max="784" width="7" style="1156" customWidth="1"/>
    <col min="785" max="785" width="10.42578125" style="1156" customWidth="1"/>
    <col min="786" max="786" width="14.28515625" style="1156" customWidth="1"/>
    <col min="787" max="787" width="1.85546875" style="1156" customWidth="1"/>
    <col min="788" max="1024" width="11.42578125" style="1156"/>
    <col min="1025" max="1025" width="3.85546875" style="1156" customWidth="1"/>
    <col min="1026" max="1026" width="5.28515625" style="1156" customWidth="1"/>
    <col min="1027" max="1027" width="29.28515625" style="1156" customWidth="1"/>
    <col min="1028" max="1028" width="15.42578125" style="1156" customWidth="1"/>
    <col min="1029" max="1040" width="7" style="1156" customWidth="1"/>
    <col min="1041" max="1041" width="10.42578125" style="1156" customWidth="1"/>
    <col min="1042" max="1042" width="14.28515625" style="1156" customWidth="1"/>
    <col min="1043" max="1043" width="1.85546875" style="1156" customWidth="1"/>
    <col min="1044" max="1280" width="11.42578125" style="1156"/>
    <col min="1281" max="1281" width="3.85546875" style="1156" customWidth="1"/>
    <col min="1282" max="1282" width="5.28515625" style="1156" customWidth="1"/>
    <col min="1283" max="1283" width="29.28515625" style="1156" customWidth="1"/>
    <col min="1284" max="1284" width="15.42578125" style="1156" customWidth="1"/>
    <col min="1285" max="1296" width="7" style="1156" customWidth="1"/>
    <col min="1297" max="1297" width="10.42578125" style="1156" customWidth="1"/>
    <col min="1298" max="1298" width="14.28515625" style="1156" customWidth="1"/>
    <col min="1299" max="1299" width="1.85546875" style="1156" customWidth="1"/>
    <col min="1300" max="1536" width="11.42578125" style="1156"/>
    <col min="1537" max="1537" width="3.85546875" style="1156" customWidth="1"/>
    <col min="1538" max="1538" width="5.28515625" style="1156" customWidth="1"/>
    <col min="1539" max="1539" width="29.28515625" style="1156" customWidth="1"/>
    <col min="1540" max="1540" width="15.42578125" style="1156" customWidth="1"/>
    <col min="1541" max="1552" width="7" style="1156" customWidth="1"/>
    <col min="1553" max="1553" width="10.42578125" style="1156" customWidth="1"/>
    <col min="1554" max="1554" width="14.28515625" style="1156" customWidth="1"/>
    <col min="1555" max="1555" width="1.85546875" style="1156" customWidth="1"/>
    <col min="1556" max="1792" width="11.42578125" style="1156"/>
    <col min="1793" max="1793" width="3.85546875" style="1156" customWidth="1"/>
    <col min="1794" max="1794" width="5.28515625" style="1156" customWidth="1"/>
    <col min="1795" max="1795" width="29.28515625" style="1156" customWidth="1"/>
    <col min="1796" max="1796" width="15.42578125" style="1156" customWidth="1"/>
    <col min="1797" max="1808" width="7" style="1156" customWidth="1"/>
    <col min="1809" max="1809" width="10.42578125" style="1156" customWidth="1"/>
    <col min="1810" max="1810" width="14.28515625" style="1156" customWidth="1"/>
    <col min="1811" max="1811" width="1.85546875" style="1156" customWidth="1"/>
    <col min="1812" max="2048" width="11.42578125" style="1156"/>
    <col min="2049" max="2049" width="3.85546875" style="1156" customWidth="1"/>
    <col min="2050" max="2050" width="5.28515625" style="1156" customWidth="1"/>
    <col min="2051" max="2051" width="29.28515625" style="1156" customWidth="1"/>
    <col min="2052" max="2052" width="15.42578125" style="1156" customWidth="1"/>
    <col min="2053" max="2064" width="7" style="1156" customWidth="1"/>
    <col min="2065" max="2065" width="10.42578125" style="1156" customWidth="1"/>
    <col min="2066" max="2066" width="14.28515625" style="1156" customWidth="1"/>
    <col min="2067" max="2067" width="1.85546875" style="1156" customWidth="1"/>
    <col min="2068" max="2304" width="11.42578125" style="1156"/>
    <col min="2305" max="2305" width="3.85546875" style="1156" customWidth="1"/>
    <col min="2306" max="2306" width="5.28515625" style="1156" customWidth="1"/>
    <col min="2307" max="2307" width="29.28515625" style="1156" customWidth="1"/>
    <col min="2308" max="2308" width="15.42578125" style="1156" customWidth="1"/>
    <col min="2309" max="2320" width="7" style="1156" customWidth="1"/>
    <col min="2321" max="2321" width="10.42578125" style="1156" customWidth="1"/>
    <col min="2322" max="2322" width="14.28515625" style="1156" customWidth="1"/>
    <col min="2323" max="2323" width="1.85546875" style="1156" customWidth="1"/>
    <col min="2324" max="2560" width="11.42578125" style="1156"/>
    <col min="2561" max="2561" width="3.85546875" style="1156" customWidth="1"/>
    <col min="2562" max="2562" width="5.28515625" style="1156" customWidth="1"/>
    <col min="2563" max="2563" width="29.28515625" style="1156" customWidth="1"/>
    <col min="2564" max="2564" width="15.42578125" style="1156" customWidth="1"/>
    <col min="2565" max="2576" width="7" style="1156" customWidth="1"/>
    <col min="2577" max="2577" width="10.42578125" style="1156" customWidth="1"/>
    <col min="2578" max="2578" width="14.28515625" style="1156" customWidth="1"/>
    <col min="2579" max="2579" width="1.85546875" style="1156" customWidth="1"/>
    <col min="2580" max="2816" width="11.42578125" style="1156"/>
    <col min="2817" max="2817" width="3.85546875" style="1156" customWidth="1"/>
    <col min="2818" max="2818" width="5.28515625" style="1156" customWidth="1"/>
    <col min="2819" max="2819" width="29.28515625" style="1156" customWidth="1"/>
    <col min="2820" max="2820" width="15.42578125" style="1156" customWidth="1"/>
    <col min="2821" max="2832" width="7" style="1156" customWidth="1"/>
    <col min="2833" max="2833" width="10.42578125" style="1156" customWidth="1"/>
    <col min="2834" max="2834" width="14.28515625" style="1156" customWidth="1"/>
    <col min="2835" max="2835" width="1.85546875" style="1156" customWidth="1"/>
    <col min="2836" max="3072" width="11.42578125" style="1156"/>
    <col min="3073" max="3073" width="3.85546875" style="1156" customWidth="1"/>
    <col min="3074" max="3074" width="5.28515625" style="1156" customWidth="1"/>
    <col min="3075" max="3075" width="29.28515625" style="1156" customWidth="1"/>
    <col min="3076" max="3076" width="15.42578125" style="1156" customWidth="1"/>
    <col min="3077" max="3088" width="7" style="1156" customWidth="1"/>
    <col min="3089" max="3089" width="10.42578125" style="1156" customWidth="1"/>
    <col min="3090" max="3090" width="14.28515625" style="1156" customWidth="1"/>
    <col min="3091" max="3091" width="1.85546875" style="1156" customWidth="1"/>
    <col min="3092" max="3328" width="11.42578125" style="1156"/>
    <col min="3329" max="3329" width="3.85546875" style="1156" customWidth="1"/>
    <col min="3330" max="3330" width="5.28515625" style="1156" customWidth="1"/>
    <col min="3331" max="3331" width="29.28515625" style="1156" customWidth="1"/>
    <col min="3332" max="3332" width="15.42578125" style="1156" customWidth="1"/>
    <col min="3333" max="3344" width="7" style="1156" customWidth="1"/>
    <col min="3345" max="3345" width="10.42578125" style="1156" customWidth="1"/>
    <col min="3346" max="3346" width="14.28515625" style="1156" customWidth="1"/>
    <col min="3347" max="3347" width="1.85546875" style="1156" customWidth="1"/>
    <col min="3348" max="3584" width="11.42578125" style="1156"/>
    <col min="3585" max="3585" width="3.85546875" style="1156" customWidth="1"/>
    <col min="3586" max="3586" width="5.28515625" style="1156" customWidth="1"/>
    <col min="3587" max="3587" width="29.28515625" style="1156" customWidth="1"/>
    <col min="3588" max="3588" width="15.42578125" style="1156" customWidth="1"/>
    <col min="3589" max="3600" width="7" style="1156" customWidth="1"/>
    <col min="3601" max="3601" width="10.42578125" style="1156" customWidth="1"/>
    <col min="3602" max="3602" width="14.28515625" style="1156" customWidth="1"/>
    <col min="3603" max="3603" width="1.85546875" style="1156" customWidth="1"/>
    <col min="3604" max="3840" width="11.42578125" style="1156"/>
    <col min="3841" max="3841" width="3.85546875" style="1156" customWidth="1"/>
    <col min="3842" max="3842" width="5.28515625" style="1156" customWidth="1"/>
    <col min="3843" max="3843" width="29.28515625" style="1156" customWidth="1"/>
    <col min="3844" max="3844" width="15.42578125" style="1156" customWidth="1"/>
    <col min="3845" max="3856" width="7" style="1156" customWidth="1"/>
    <col min="3857" max="3857" width="10.42578125" style="1156" customWidth="1"/>
    <col min="3858" max="3858" width="14.28515625" style="1156" customWidth="1"/>
    <col min="3859" max="3859" width="1.85546875" style="1156" customWidth="1"/>
    <col min="3860" max="4096" width="11.42578125" style="1156"/>
    <col min="4097" max="4097" width="3.85546875" style="1156" customWidth="1"/>
    <col min="4098" max="4098" width="5.28515625" style="1156" customWidth="1"/>
    <col min="4099" max="4099" width="29.28515625" style="1156" customWidth="1"/>
    <col min="4100" max="4100" width="15.42578125" style="1156" customWidth="1"/>
    <col min="4101" max="4112" width="7" style="1156" customWidth="1"/>
    <col min="4113" max="4113" width="10.42578125" style="1156" customWidth="1"/>
    <col min="4114" max="4114" width="14.28515625" style="1156" customWidth="1"/>
    <col min="4115" max="4115" width="1.85546875" style="1156" customWidth="1"/>
    <col min="4116" max="4352" width="11.42578125" style="1156"/>
    <col min="4353" max="4353" width="3.85546875" style="1156" customWidth="1"/>
    <col min="4354" max="4354" width="5.28515625" style="1156" customWidth="1"/>
    <col min="4355" max="4355" width="29.28515625" style="1156" customWidth="1"/>
    <col min="4356" max="4356" width="15.42578125" style="1156" customWidth="1"/>
    <col min="4357" max="4368" width="7" style="1156" customWidth="1"/>
    <col min="4369" max="4369" width="10.42578125" style="1156" customWidth="1"/>
    <col min="4370" max="4370" width="14.28515625" style="1156" customWidth="1"/>
    <col min="4371" max="4371" width="1.85546875" style="1156" customWidth="1"/>
    <col min="4372" max="4608" width="11.42578125" style="1156"/>
    <col min="4609" max="4609" width="3.85546875" style="1156" customWidth="1"/>
    <col min="4610" max="4610" width="5.28515625" style="1156" customWidth="1"/>
    <col min="4611" max="4611" width="29.28515625" style="1156" customWidth="1"/>
    <col min="4612" max="4612" width="15.42578125" style="1156" customWidth="1"/>
    <col min="4613" max="4624" width="7" style="1156" customWidth="1"/>
    <col min="4625" max="4625" width="10.42578125" style="1156" customWidth="1"/>
    <col min="4626" max="4626" width="14.28515625" style="1156" customWidth="1"/>
    <col min="4627" max="4627" width="1.85546875" style="1156" customWidth="1"/>
    <col min="4628" max="4864" width="11.42578125" style="1156"/>
    <col min="4865" max="4865" width="3.85546875" style="1156" customWidth="1"/>
    <col min="4866" max="4866" width="5.28515625" style="1156" customWidth="1"/>
    <col min="4867" max="4867" width="29.28515625" style="1156" customWidth="1"/>
    <col min="4868" max="4868" width="15.42578125" style="1156" customWidth="1"/>
    <col min="4869" max="4880" width="7" style="1156" customWidth="1"/>
    <col min="4881" max="4881" width="10.42578125" style="1156" customWidth="1"/>
    <col min="4882" max="4882" width="14.28515625" style="1156" customWidth="1"/>
    <col min="4883" max="4883" width="1.85546875" style="1156" customWidth="1"/>
    <col min="4884" max="5120" width="11.42578125" style="1156"/>
    <col min="5121" max="5121" width="3.85546875" style="1156" customWidth="1"/>
    <col min="5122" max="5122" width="5.28515625" style="1156" customWidth="1"/>
    <col min="5123" max="5123" width="29.28515625" style="1156" customWidth="1"/>
    <col min="5124" max="5124" width="15.42578125" style="1156" customWidth="1"/>
    <col min="5125" max="5136" width="7" style="1156" customWidth="1"/>
    <col min="5137" max="5137" width="10.42578125" style="1156" customWidth="1"/>
    <col min="5138" max="5138" width="14.28515625" style="1156" customWidth="1"/>
    <col min="5139" max="5139" width="1.85546875" style="1156" customWidth="1"/>
    <col min="5140" max="5376" width="11.42578125" style="1156"/>
    <col min="5377" max="5377" width="3.85546875" style="1156" customWidth="1"/>
    <col min="5378" max="5378" width="5.28515625" style="1156" customWidth="1"/>
    <col min="5379" max="5379" width="29.28515625" style="1156" customWidth="1"/>
    <col min="5380" max="5380" width="15.42578125" style="1156" customWidth="1"/>
    <col min="5381" max="5392" width="7" style="1156" customWidth="1"/>
    <col min="5393" max="5393" width="10.42578125" style="1156" customWidth="1"/>
    <col min="5394" max="5394" width="14.28515625" style="1156" customWidth="1"/>
    <col min="5395" max="5395" width="1.85546875" style="1156" customWidth="1"/>
    <col min="5396" max="5632" width="11.42578125" style="1156"/>
    <col min="5633" max="5633" width="3.85546875" style="1156" customWidth="1"/>
    <col min="5634" max="5634" width="5.28515625" style="1156" customWidth="1"/>
    <col min="5635" max="5635" width="29.28515625" style="1156" customWidth="1"/>
    <col min="5636" max="5636" width="15.42578125" style="1156" customWidth="1"/>
    <col min="5637" max="5648" width="7" style="1156" customWidth="1"/>
    <col min="5649" max="5649" width="10.42578125" style="1156" customWidth="1"/>
    <col min="5650" max="5650" width="14.28515625" style="1156" customWidth="1"/>
    <col min="5651" max="5651" width="1.85546875" style="1156" customWidth="1"/>
    <col min="5652" max="5888" width="11.42578125" style="1156"/>
    <col min="5889" max="5889" width="3.85546875" style="1156" customWidth="1"/>
    <col min="5890" max="5890" width="5.28515625" style="1156" customWidth="1"/>
    <col min="5891" max="5891" width="29.28515625" style="1156" customWidth="1"/>
    <col min="5892" max="5892" width="15.42578125" style="1156" customWidth="1"/>
    <col min="5893" max="5904" width="7" style="1156" customWidth="1"/>
    <col min="5905" max="5905" width="10.42578125" style="1156" customWidth="1"/>
    <col min="5906" max="5906" width="14.28515625" style="1156" customWidth="1"/>
    <col min="5907" max="5907" width="1.85546875" style="1156" customWidth="1"/>
    <col min="5908" max="6144" width="11.42578125" style="1156"/>
    <col min="6145" max="6145" width="3.85546875" style="1156" customWidth="1"/>
    <col min="6146" max="6146" width="5.28515625" style="1156" customWidth="1"/>
    <col min="6147" max="6147" width="29.28515625" style="1156" customWidth="1"/>
    <col min="6148" max="6148" width="15.42578125" style="1156" customWidth="1"/>
    <col min="6149" max="6160" width="7" style="1156" customWidth="1"/>
    <col min="6161" max="6161" width="10.42578125" style="1156" customWidth="1"/>
    <col min="6162" max="6162" width="14.28515625" style="1156" customWidth="1"/>
    <col min="6163" max="6163" width="1.85546875" style="1156" customWidth="1"/>
    <col min="6164" max="6400" width="11.42578125" style="1156"/>
    <col min="6401" max="6401" width="3.85546875" style="1156" customWidth="1"/>
    <col min="6402" max="6402" width="5.28515625" style="1156" customWidth="1"/>
    <col min="6403" max="6403" width="29.28515625" style="1156" customWidth="1"/>
    <col min="6404" max="6404" width="15.42578125" style="1156" customWidth="1"/>
    <col min="6405" max="6416" width="7" style="1156" customWidth="1"/>
    <col min="6417" max="6417" width="10.42578125" style="1156" customWidth="1"/>
    <col min="6418" max="6418" width="14.28515625" style="1156" customWidth="1"/>
    <col min="6419" max="6419" width="1.85546875" style="1156" customWidth="1"/>
    <col min="6420" max="6656" width="11.42578125" style="1156"/>
    <col min="6657" max="6657" width="3.85546875" style="1156" customWidth="1"/>
    <col min="6658" max="6658" width="5.28515625" style="1156" customWidth="1"/>
    <col min="6659" max="6659" width="29.28515625" style="1156" customWidth="1"/>
    <col min="6660" max="6660" width="15.42578125" style="1156" customWidth="1"/>
    <col min="6661" max="6672" width="7" style="1156" customWidth="1"/>
    <col min="6673" max="6673" width="10.42578125" style="1156" customWidth="1"/>
    <col min="6674" max="6674" width="14.28515625" style="1156" customWidth="1"/>
    <col min="6675" max="6675" width="1.85546875" style="1156" customWidth="1"/>
    <col min="6676" max="6912" width="11.42578125" style="1156"/>
    <col min="6913" max="6913" width="3.85546875" style="1156" customWidth="1"/>
    <col min="6914" max="6914" width="5.28515625" style="1156" customWidth="1"/>
    <col min="6915" max="6915" width="29.28515625" style="1156" customWidth="1"/>
    <col min="6916" max="6916" width="15.42578125" style="1156" customWidth="1"/>
    <col min="6917" max="6928" width="7" style="1156" customWidth="1"/>
    <col min="6929" max="6929" width="10.42578125" style="1156" customWidth="1"/>
    <col min="6930" max="6930" width="14.28515625" style="1156" customWidth="1"/>
    <col min="6931" max="6931" width="1.85546875" style="1156" customWidth="1"/>
    <col min="6932" max="7168" width="11.42578125" style="1156"/>
    <col min="7169" max="7169" width="3.85546875" style="1156" customWidth="1"/>
    <col min="7170" max="7170" width="5.28515625" style="1156" customWidth="1"/>
    <col min="7171" max="7171" width="29.28515625" style="1156" customWidth="1"/>
    <col min="7172" max="7172" width="15.42578125" style="1156" customWidth="1"/>
    <col min="7173" max="7184" width="7" style="1156" customWidth="1"/>
    <col min="7185" max="7185" width="10.42578125" style="1156" customWidth="1"/>
    <col min="7186" max="7186" width="14.28515625" style="1156" customWidth="1"/>
    <col min="7187" max="7187" width="1.85546875" style="1156" customWidth="1"/>
    <col min="7188" max="7424" width="11.42578125" style="1156"/>
    <col min="7425" max="7425" width="3.85546875" style="1156" customWidth="1"/>
    <col min="7426" max="7426" width="5.28515625" style="1156" customWidth="1"/>
    <col min="7427" max="7427" width="29.28515625" style="1156" customWidth="1"/>
    <col min="7428" max="7428" width="15.42578125" style="1156" customWidth="1"/>
    <col min="7429" max="7440" width="7" style="1156" customWidth="1"/>
    <col min="7441" max="7441" width="10.42578125" style="1156" customWidth="1"/>
    <col min="7442" max="7442" width="14.28515625" style="1156" customWidth="1"/>
    <col min="7443" max="7443" width="1.85546875" style="1156" customWidth="1"/>
    <col min="7444" max="7680" width="11.42578125" style="1156"/>
    <col min="7681" max="7681" width="3.85546875" style="1156" customWidth="1"/>
    <col min="7682" max="7682" width="5.28515625" style="1156" customWidth="1"/>
    <col min="7683" max="7683" width="29.28515625" style="1156" customWidth="1"/>
    <col min="7684" max="7684" width="15.42578125" style="1156" customWidth="1"/>
    <col min="7685" max="7696" width="7" style="1156" customWidth="1"/>
    <col min="7697" max="7697" width="10.42578125" style="1156" customWidth="1"/>
    <col min="7698" max="7698" width="14.28515625" style="1156" customWidth="1"/>
    <col min="7699" max="7699" width="1.85546875" style="1156" customWidth="1"/>
    <col min="7700" max="7936" width="11.42578125" style="1156"/>
    <col min="7937" max="7937" width="3.85546875" style="1156" customWidth="1"/>
    <col min="7938" max="7938" width="5.28515625" style="1156" customWidth="1"/>
    <col min="7939" max="7939" width="29.28515625" style="1156" customWidth="1"/>
    <col min="7940" max="7940" width="15.42578125" style="1156" customWidth="1"/>
    <col min="7941" max="7952" width="7" style="1156" customWidth="1"/>
    <col min="7953" max="7953" width="10.42578125" style="1156" customWidth="1"/>
    <col min="7954" max="7954" width="14.28515625" style="1156" customWidth="1"/>
    <col min="7955" max="7955" width="1.85546875" style="1156" customWidth="1"/>
    <col min="7956" max="8192" width="11.42578125" style="1156"/>
    <col min="8193" max="8193" width="3.85546875" style="1156" customWidth="1"/>
    <col min="8194" max="8194" width="5.28515625" style="1156" customWidth="1"/>
    <col min="8195" max="8195" width="29.28515625" style="1156" customWidth="1"/>
    <col min="8196" max="8196" width="15.42578125" style="1156" customWidth="1"/>
    <col min="8197" max="8208" width="7" style="1156" customWidth="1"/>
    <col min="8209" max="8209" width="10.42578125" style="1156" customWidth="1"/>
    <col min="8210" max="8210" width="14.28515625" style="1156" customWidth="1"/>
    <col min="8211" max="8211" width="1.85546875" style="1156" customWidth="1"/>
    <col min="8212" max="8448" width="11.42578125" style="1156"/>
    <col min="8449" max="8449" width="3.85546875" style="1156" customWidth="1"/>
    <col min="8450" max="8450" width="5.28515625" style="1156" customWidth="1"/>
    <col min="8451" max="8451" width="29.28515625" style="1156" customWidth="1"/>
    <col min="8452" max="8452" width="15.42578125" style="1156" customWidth="1"/>
    <col min="8453" max="8464" width="7" style="1156" customWidth="1"/>
    <col min="8465" max="8465" width="10.42578125" style="1156" customWidth="1"/>
    <col min="8466" max="8466" width="14.28515625" style="1156" customWidth="1"/>
    <col min="8467" max="8467" width="1.85546875" style="1156" customWidth="1"/>
    <col min="8468" max="8704" width="11.42578125" style="1156"/>
    <col min="8705" max="8705" width="3.85546875" style="1156" customWidth="1"/>
    <col min="8706" max="8706" width="5.28515625" style="1156" customWidth="1"/>
    <col min="8707" max="8707" width="29.28515625" style="1156" customWidth="1"/>
    <col min="8708" max="8708" width="15.42578125" style="1156" customWidth="1"/>
    <col min="8709" max="8720" width="7" style="1156" customWidth="1"/>
    <col min="8721" max="8721" width="10.42578125" style="1156" customWidth="1"/>
    <col min="8722" max="8722" width="14.28515625" style="1156" customWidth="1"/>
    <col min="8723" max="8723" width="1.85546875" style="1156" customWidth="1"/>
    <col min="8724" max="8960" width="11.42578125" style="1156"/>
    <col min="8961" max="8961" width="3.85546875" style="1156" customWidth="1"/>
    <col min="8962" max="8962" width="5.28515625" style="1156" customWidth="1"/>
    <col min="8963" max="8963" width="29.28515625" style="1156" customWidth="1"/>
    <col min="8964" max="8964" width="15.42578125" style="1156" customWidth="1"/>
    <col min="8965" max="8976" width="7" style="1156" customWidth="1"/>
    <col min="8977" max="8977" width="10.42578125" style="1156" customWidth="1"/>
    <col min="8978" max="8978" width="14.28515625" style="1156" customWidth="1"/>
    <col min="8979" max="8979" width="1.85546875" style="1156" customWidth="1"/>
    <col min="8980" max="9216" width="11.42578125" style="1156"/>
    <col min="9217" max="9217" width="3.85546875" style="1156" customWidth="1"/>
    <col min="9218" max="9218" width="5.28515625" style="1156" customWidth="1"/>
    <col min="9219" max="9219" width="29.28515625" style="1156" customWidth="1"/>
    <col min="9220" max="9220" width="15.42578125" style="1156" customWidth="1"/>
    <col min="9221" max="9232" width="7" style="1156" customWidth="1"/>
    <col min="9233" max="9233" width="10.42578125" style="1156" customWidth="1"/>
    <col min="9234" max="9234" width="14.28515625" style="1156" customWidth="1"/>
    <col min="9235" max="9235" width="1.85546875" style="1156" customWidth="1"/>
    <col min="9236" max="9472" width="11.42578125" style="1156"/>
    <col min="9473" max="9473" width="3.85546875" style="1156" customWidth="1"/>
    <col min="9474" max="9474" width="5.28515625" style="1156" customWidth="1"/>
    <col min="9475" max="9475" width="29.28515625" style="1156" customWidth="1"/>
    <col min="9476" max="9476" width="15.42578125" style="1156" customWidth="1"/>
    <col min="9477" max="9488" width="7" style="1156" customWidth="1"/>
    <col min="9489" max="9489" width="10.42578125" style="1156" customWidth="1"/>
    <col min="9490" max="9490" width="14.28515625" style="1156" customWidth="1"/>
    <col min="9491" max="9491" width="1.85546875" style="1156" customWidth="1"/>
    <col min="9492" max="9728" width="11.42578125" style="1156"/>
    <col min="9729" max="9729" width="3.85546875" style="1156" customWidth="1"/>
    <col min="9730" max="9730" width="5.28515625" style="1156" customWidth="1"/>
    <col min="9731" max="9731" width="29.28515625" style="1156" customWidth="1"/>
    <col min="9732" max="9732" width="15.42578125" style="1156" customWidth="1"/>
    <col min="9733" max="9744" width="7" style="1156" customWidth="1"/>
    <col min="9745" max="9745" width="10.42578125" style="1156" customWidth="1"/>
    <col min="9746" max="9746" width="14.28515625" style="1156" customWidth="1"/>
    <col min="9747" max="9747" width="1.85546875" style="1156" customWidth="1"/>
    <col min="9748" max="9984" width="11.42578125" style="1156"/>
    <col min="9985" max="9985" width="3.85546875" style="1156" customWidth="1"/>
    <col min="9986" max="9986" width="5.28515625" style="1156" customWidth="1"/>
    <col min="9987" max="9987" width="29.28515625" style="1156" customWidth="1"/>
    <col min="9988" max="9988" width="15.42578125" style="1156" customWidth="1"/>
    <col min="9989" max="10000" width="7" style="1156" customWidth="1"/>
    <col min="10001" max="10001" width="10.42578125" style="1156" customWidth="1"/>
    <col min="10002" max="10002" width="14.28515625" style="1156" customWidth="1"/>
    <col min="10003" max="10003" width="1.85546875" style="1156" customWidth="1"/>
    <col min="10004" max="10240" width="11.42578125" style="1156"/>
    <col min="10241" max="10241" width="3.85546875" style="1156" customWidth="1"/>
    <col min="10242" max="10242" width="5.28515625" style="1156" customWidth="1"/>
    <col min="10243" max="10243" width="29.28515625" style="1156" customWidth="1"/>
    <col min="10244" max="10244" width="15.42578125" style="1156" customWidth="1"/>
    <col min="10245" max="10256" width="7" style="1156" customWidth="1"/>
    <col min="10257" max="10257" width="10.42578125" style="1156" customWidth="1"/>
    <col min="10258" max="10258" width="14.28515625" style="1156" customWidth="1"/>
    <col min="10259" max="10259" width="1.85546875" style="1156" customWidth="1"/>
    <col min="10260" max="10496" width="11.42578125" style="1156"/>
    <col min="10497" max="10497" width="3.85546875" style="1156" customWidth="1"/>
    <col min="10498" max="10498" width="5.28515625" style="1156" customWidth="1"/>
    <col min="10499" max="10499" width="29.28515625" style="1156" customWidth="1"/>
    <col min="10500" max="10500" width="15.42578125" style="1156" customWidth="1"/>
    <col min="10501" max="10512" width="7" style="1156" customWidth="1"/>
    <col min="10513" max="10513" width="10.42578125" style="1156" customWidth="1"/>
    <col min="10514" max="10514" width="14.28515625" style="1156" customWidth="1"/>
    <col min="10515" max="10515" width="1.85546875" style="1156" customWidth="1"/>
    <col min="10516" max="10752" width="11.42578125" style="1156"/>
    <col min="10753" max="10753" width="3.85546875" style="1156" customWidth="1"/>
    <col min="10754" max="10754" width="5.28515625" style="1156" customWidth="1"/>
    <col min="10755" max="10755" width="29.28515625" style="1156" customWidth="1"/>
    <col min="10756" max="10756" width="15.42578125" style="1156" customWidth="1"/>
    <col min="10757" max="10768" width="7" style="1156" customWidth="1"/>
    <col min="10769" max="10769" width="10.42578125" style="1156" customWidth="1"/>
    <col min="10770" max="10770" width="14.28515625" style="1156" customWidth="1"/>
    <col min="10771" max="10771" width="1.85546875" style="1156" customWidth="1"/>
    <col min="10772" max="11008" width="11.42578125" style="1156"/>
    <col min="11009" max="11009" width="3.85546875" style="1156" customWidth="1"/>
    <col min="11010" max="11010" width="5.28515625" style="1156" customWidth="1"/>
    <col min="11011" max="11011" width="29.28515625" style="1156" customWidth="1"/>
    <col min="11012" max="11012" width="15.42578125" style="1156" customWidth="1"/>
    <col min="11013" max="11024" width="7" style="1156" customWidth="1"/>
    <col min="11025" max="11025" width="10.42578125" style="1156" customWidth="1"/>
    <col min="11026" max="11026" width="14.28515625" style="1156" customWidth="1"/>
    <col min="11027" max="11027" width="1.85546875" style="1156" customWidth="1"/>
    <col min="11028" max="11264" width="11.42578125" style="1156"/>
    <col min="11265" max="11265" width="3.85546875" style="1156" customWidth="1"/>
    <col min="11266" max="11266" width="5.28515625" style="1156" customWidth="1"/>
    <col min="11267" max="11267" width="29.28515625" style="1156" customWidth="1"/>
    <col min="11268" max="11268" width="15.42578125" style="1156" customWidth="1"/>
    <col min="11269" max="11280" width="7" style="1156" customWidth="1"/>
    <col min="11281" max="11281" width="10.42578125" style="1156" customWidth="1"/>
    <col min="11282" max="11282" width="14.28515625" style="1156" customWidth="1"/>
    <col min="11283" max="11283" width="1.85546875" style="1156" customWidth="1"/>
    <col min="11284" max="11520" width="11.42578125" style="1156"/>
    <col min="11521" max="11521" width="3.85546875" style="1156" customWidth="1"/>
    <col min="11522" max="11522" width="5.28515625" style="1156" customWidth="1"/>
    <col min="11523" max="11523" width="29.28515625" style="1156" customWidth="1"/>
    <col min="11524" max="11524" width="15.42578125" style="1156" customWidth="1"/>
    <col min="11525" max="11536" width="7" style="1156" customWidth="1"/>
    <col min="11537" max="11537" width="10.42578125" style="1156" customWidth="1"/>
    <col min="11538" max="11538" width="14.28515625" style="1156" customWidth="1"/>
    <col min="11539" max="11539" width="1.85546875" style="1156" customWidth="1"/>
    <col min="11540" max="11776" width="11.42578125" style="1156"/>
    <col min="11777" max="11777" width="3.85546875" style="1156" customWidth="1"/>
    <col min="11778" max="11778" width="5.28515625" style="1156" customWidth="1"/>
    <col min="11779" max="11779" width="29.28515625" style="1156" customWidth="1"/>
    <col min="11780" max="11780" width="15.42578125" style="1156" customWidth="1"/>
    <col min="11781" max="11792" width="7" style="1156" customWidth="1"/>
    <col min="11793" max="11793" width="10.42578125" style="1156" customWidth="1"/>
    <col min="11794" max="11794" width="14.28515625" style="1156" customWidth="1"/>
    <col min="11795" max="11795" width="1.85546875" style="1156" customWidth="1"/>
    <col min="11796" max="12032" width="11.42578125" style="1156"/>
    <col min="12033" max="12033" width="3.85546875" style="1156" customWidth="1"/>
    <col min="12034" max="12034" width="5.28515625" style="1156" customWidth="1"/>
    <col min="12035" max="12035" width="29.28515625" style="1156" customWidth="1"/>
    <col min="12036" max="12036" width="15.42578125" style="1156" customWidth="1"/>
    <col min="12037" max="12048" width="7" style="1156" customWidth="1"/>
    <col min="12049" max="12049" width="10.42578125" style="1156" customWidth="1"/>
    <col min="12050" max="12050" width="14.28515625" style="1156" customWidth="1"/>
    <col min="12051" max="12051" width="1.85546875" style="1156" customWidth="1"/>
    <col min="12052" max="12288" width="11.42578125" style="1156"/>
    <col min="12289" max="12289" width="3.85546875" style="1156" customWidth="1"/>
    <col min="12290" max="12290" width="5.28515625" style="1156" customWidth="1"/>
    <col min="12291" max="12291" width="29.28515625" style="1156" customWidth="1"/>
    <col min="12292" max="12292" width="15.42578125" style="1156" customWidth="1"/>
    <col min="12293" max="12304" width="7" style="1156" customWidth="1"/>
    <col min="12305" max="12305" width="10.42578125" style="1156" customWidth="1"/>
    <col min="12306" max="12306" width="14.28515625" style="1156" customWidth="1"/>
    <col min="12307" max="12307" width="1.85546875" style="1156" customWidth="1"/>
    <col min="12308" max="12544" width="11.42578125" style="1156"/>
    <col min="12545" max="12545" width="3.85546875" style="1156" customWidth="1"/>
    <col min="12546" max="12546" width="5.28515625" style="1156" customWidth="1"/>
    <col min="12547" max="12547" width="29.28515625" style="1156" customWidth="1"/>
    <col min="12548" max="12548" width="15.42578125" style="1156" customWidth="1"/>
    <col min="12549" max="12560" width="7" style="1156" customWidth="1"/>
    <col min="12561" max="12561" width="10.42578125" style="1156" customWidth="1"/>
    <col min="12562" max="12562" width="14.28515625" style="1156" customWidth="1"/>
    <col min="12563" max="12563" width="1.85546875" style="1156" customWidth="1"/>
    <col min="12564" max="12800" width="11.42578125" style="1156"/>
    <col min="12801" max="12801" width="3.85546875" style="1156" customWidth="1"/>
    <col min="12802" max="12802" width="5.28515625" style="1156" customWidth="1"/>
    <col min="12803" max="12803" width="29.28515625" style="1156" customWidth="1"/>
    <col min="12804" max="12804" width="15.42578125" style="1156" customWidth="1"/>
    <col min="12805" max="12816" width="7" style="1156" customWidth="1"/>
    <col min="12817" max="12817" width="10.42578125" style="1156" customWidth="1"/>
    <col min="12818" max="12818" width="14.28515625" style="1156" customWidth="1"/>
    <col min="12819" max="12819" width="1.85546875" style="1156" customWidth="1"/>
    <col min="12820" max="13056" width="11.42578125" style="1156"/>
    <col min="13057" max="13057" width="3.85546875" style="1156" customWidth="1"/>
    <col min="13058" max="13058" width="5.28515625" style="1156" customWidth="1"/>
    <col min="13059" max="13059" width="29.28515625" style="1156" customWidth="1"/>
    <col min="13060" max="13060" width="15.42578125" style="1156" customWidth="1"/>
    <col min="13061" max="13072" width="7" style="1156" customWidth="1"/>
    <col min="13073" max="13073" width="10.42578125" style="1156" customWidth="1"/>
    <col min="13074" max="13074" width="14.28515625" style="1156" customWidth="1"/>
    <col min="13075" max="13075" width="1.85546875" style="1156" customWidth="1"/>
    <col min="13076" max="13312" width="11.42578125" style="1156"/>
    <col min="13313" max="13313" width="3.85546875" style="1156" customWidth="1"/>
    <col min="13314" max="13314" width="5.28515625" style="1156" customWidth="1"/>
    <col min="13315" max="13315" width="29.28515625" style="1156" customWidth="1"/>
    <col min="13316" max="13316" width="15.42578125" style="1156" customWidth="1"/>
    <col min="13317" max="13328" width="7" style="1156" customWidth="1"/>
    <col min="13329" max="13329" width="10.42578125" style="1156" customWidth="1"/>
    <col min="13330" max="13330" width="14.28515625" style="1156" customWidth="1"/>
    <col min="13331" max="13331" width="1.85546875" style="1156" customWidth="1"/>
    <col min="13332" max="13568" width="11.42578125" style="1156"/>
    <col min="13569" max="13569" width="3.85546875" style="1156" customWidth="1"/>
    <col min="13570" max="13570" width="5.28515625" style="1156" customWidth="1"/>
    <col min="13571" max="13571" width="29.28515625" style="1156" customWidth="1"/>
    <col min="13572" max="13572" width="15.42578125" style="1156" customWidth="1"/>
    <col min="13573" max="13584" width="7" style="1156" customWidth="1"/>
    <col min="13585" max="13585" width="10.42578125" style="1156" customWidth="1"/>
    <col min="13586" max="13586" width="14.28515625" style="1156" customWidth="1"/>
    <col min="13587" max="13587" width="1.85546875" style="1156" customWidth="1"/>
    <col min="13588" max="13824" width="11.42578125" style="1156"/>
    <col min="13825" max="13825" width="3.85546875" style="1156" customWidth="1"/>
    <col min="13826" max="13826" width="5.28515625" style="1156" customWidth="1"/>
    <col min="13827" max="13827" width="29.28515625" style="1156" customWidth="1"/>
    <col min="13828" max="13828" width="15.42578125" style="1156" customWidth="1"/>
    <col min="13829" max="13840" width="7" style="1156" customWidth="1"/>
    <col min="13841" max="13841" width="10.42578125" style="1156" customWidth="1"/>
    <col min="13842" max="13842" width="14.28515625" style="1156" customWidth="1"/>
    <col min="13843" max="13843" width="1.85546875" style="1156" customWidth="1"/>
    <col min="13844" max="14080" width="11.42578125" style="1156"/>
    <col min="14081" max="14081" width="3.85546875" style="1156" customWidth="1"/>
    <col min="14082" max="14082" width="5.28515625" style="1156" customWidth="1"/>
    <col min="14083" max="14083" width="29.28515625" style="1156" customWidth="1"/>
    <col min="14084" max="14084" width="15.42578125" style="1156" customWidth="1"/>
    <col min="14085" max="14096" width="7" style="1156" customWidth="1"/>
    <col min="14097" max="14097" width="10.42578125" style="1156" customWidth="1"/>
    <col min="14098" max="14098" width="14.28515625" style="1156" customWidth="1"/>
    <col min="14099" max="14099" width="1.85546875" style="1156" customWidth="1"/>
    <col min="14100" max="14336" width="11.42578125" style="1156"/>
    <col min="14337" max="14337" width="3.85546875" style="1156" customWidth="1"/>
    <col min="14338" max="14338" width="5.28515625" style="1156" customWidth="1"/>
    <col min="14339" max="14339" width="29.28515625" style="1156" customWidth="1"/>
    <col min="14340" max="14340" width="15.42578125" style="1156" customWidth="1"/>
    <col min="14341" max="14352" width="7" style="1156" customWidth="1"/>
    <col min="14353" max="14353" width="10.42578125" style="1156" customWidth="1"/>
    <col min="14354" max="14354" width="14.28515625" style="1156" customWidth="1"/>
    <col min="14355" max="14355" width="1.85546875" style="1156" customWidth="1"/>
    <col min="14356" max="14592" width="11.42578125" style="1156"/>
    <col min="14593" max="14593" width="3.85546875" style="1156" customWidth="1"/>
    <col min="14594" max="14594" width="5.28515625" style="1156" customWidth="1"/>
    <col min="14595" max="14595" width="29.28515625" style="1156" customWidth="1"/>
    <col min="14596" max="14596" width="15.42578125" style="1156" customWidth="1"/>
    <col min="14597" max="14608" width="7" style="1156" customWidth="1"/>
    <col min="14609" max="14609" width="10.42578125" style="1156" customWidth="1"/>
    <col min="14610" max="14610" width="14.28515625" style="1156" customWidth="1"/>
    <col min="14611" max="14611" width="1.85546875" style="1156" customWidth="1"/>
    <col min="14612" max="14848" width="11.42578125" style="1156"/>
    <col min="14849" max="14849" width="3.85546875" style="1156" customWidth="1"/>
    <col min="14850" max="14850" width="5.28515625" style="1156" customWidth="1"/>
    <col min="14851" max="14851" width="29.28515625" style="1156" customWidth="1"/>
    <col min="14852" max="14852" width="15.42578125" style="1156" customWidth="1"/>
    <col min="14853" max="14864" width="7" style="1156" customWidth="1"/>
    <col min="14865" max="14865" width="10.42578125" style="1156" customWidth="1"/>
    <col min="14866" max="14866" width="14.28515625" style="1156" customWidth="1"/>
    <col min="14867" max="14867" width="1.85546875" style="1156" customWidth="1"/>
    <col min="14868" max="15104" width="11.42578125" style="1156"/>
    <col min="15105" max="15105" width="3.85546875" style="1156" customWidth="1"/>
    <col min="15106" max="15106" width="5.28515625" style="1156" customWidth="1"/>
    <col min="15107" max="15107" width="29.28515625" style="1156" customWidth="1"/>
    <col min="15108" max="15108" width="15.42578125" style="1156" customWidth="1"/>
    <col min="15109" max="15120" width="7" style="1156" customWidth="1"/>
    <col min="15121" max="15121" width="10.42578125" style="1156" customWidth="1"/>
    <col min="15122" max="15122" width="14.28515625" style="1156" customWidth="1"/>
    <col min="15123" max="15123" width="1.85546875" style="1156" customWidth="1"/>
    <col min="15124" max="15360" width="11.42578125" style="1156"/>
    <col min="15361" max="15361" width="3.85546875" style="1156" customWidth="1"/>
    <col min="15362" max="15362" width="5.28515625" style="1156" customWidth="1"/>
    <col min="15363" max="15363" width="29.28515625" style="1156" customWidth="1"/>
    <col min="15364" max="15364" width="15.42578125" style="1156" customWidth="1"/>
    <col min="15365" max="15376" width="7" style="1156" customWidth="1"/>
    <col min="15377" max="15377" width="10.42578125" style="1156" customWidth="1"/>
    <col min="15378" max="15378" width="14.28515625" style="1156" customWidth="1"/>
    <col min="15379" max="15379" width="1.85546875" style="1156" customWidth="1"/>
    <col min="15380" max="15616" width="11.42578125" style="1156"/>
    <col min="15617" max="15617" width="3.85546875" style="1156" customWidth="1"/>
    <col min="15618" max="15618" width="5.28515625" style="1156" customWidth="1"/>
    <col min="15619" max="15619" width="29.28515625" style="1156" customWidth="1"/>
    <col min="15620" max="15620" width="15.42578125" style="1156" customWidth="1"/>
    <col min="15621" max="15632" width="7" style="1156" customWidth="1"/>
    <col min="15633" max="15633" width="10.42578125" style="1156" customWidth="1"/>
    <col min="15634" max="15634" width="14.28515625" style="1156" customWidth="1"/>
    <col min="15635" max="15635" width="1.85546875" style="1156" customWidth="1"/>
    <col min="15636" max="15872" width="11.42578125" style="1156"/>
    <col min="15873" max="15873" width="3.85546875" style="1156" customWidth="1"/>
    <col min="15874" max="15874" width="5.28515625" style="1156" customWidth="1"/>
    <col min="15875" max="15875" width="29.28515625" style="1156" customWidth="1"/>
    <col min="15876" max="15876" width="15.42578125" style="1156" customWidth="1"/>
    <col min="15877" max="15888" width="7" style="1156" customWidth="1"/>
    <col min="15889" max="15889" width="10.42578125" style="1156" customWidth="1"/>
    <col min="15890" max="15890" width="14.28515625" style="1156" customWidth="1"/>
    <col min="15891" max="15891" width="1.85546875" style="1156" customWidth="1"/>
    <col min="15892" max="16128" width="11.42578125" style="1156"/>
    <col min="16129" max="16129" width="3.85546875" style="1156" customWidth="1"/>
    <col min="16130" max="16130" width="5.28515625" style="1156" customWidth="1"/>
    <col min="16131" max="16131" width="29.28515625" style="1156" customWidth="1"/>
    <col min="16132" max="16132" width="15.42578125" style="1156" customWidth="1"/>
    <col min="16133" max="16144" width="7" style="1156" customWidth="1"/>
    <col min="16145" max="16145" width="10.42578125" style="1156" customWidth="1"/>
    <col min="16146" max="16146" width="14.28515625" style="1156" customWidth="1"/>
    <col min="16147" max="16147" width="1.85546875" style="1156" customWidth="1"/>
    <col min="16148" max="16384" width="11.42578125" style="1156"/>
  </cols>
  <sheetData>
    <row r="1" spans="1:21" ht="16.5">
      <c r="A1" s="2378" t="s">
        <v>562</v>
      </c>
      <c r="B1" s="2378"/>
      <c r="C1" s="2378"/>
      <c r="D1" s="2378"/>
      <c r="E1" s="2378"/>
      <c r="F1" s="2378"/>
      <c r="G1" s="2378"/>
      <c r="H1" s="2378"/>
      <c r="I1" s="2378"/>
      <c r="J1" s="2378"/>
      <c r="K1" s="2378"/>
      <c r="L1" s="2378"/>
      <c r="M1" s="2378"/>
      <c r="N1" s="2378"/>
      <c r="O1" s="2378"/>
      <c r="P1" s="2378"/>
      <c r="Q1" s="2378"/>
      <c r="R1" s="2378"/>
    </row>
    <row r="2" spans="1:21" ht="16.5">
      <c r="A2" s="2378" t="s">
        <v>2134</v>
      </c>
      <c r="B2" s="2378"/>
      <c r="C2" s="2378"/>
      <c r="D2" s="2378"/>
      <c r="E2" s="2378"/>
      <c r="F2" s="2378"/>
      <c r="G2" s="2378"/>
      <c r="H2" s="2378"/>
      <c r="I2" s="2378"/>
      <c r="J2" s="2378"/>
      <c r="K2" s="2378"/>
      <c r="L2" s="2378"/>
      <c r="M2" s="2378"/>
      <c r="N2" s="2378"/>
      <c r="O2" s="2378"/>
      <c r="P2" s="2378"/>
      <c r="Q2" s="2378"/>
      <c r="R2" s="2378"/>
    </row>
    <row r="3" spans="1:21" s="1158" customFormat="1" ht="18" customHeight="1">
      <c r="A3" s="2378" t="s">
        <v>57</v>
      </c>
      <c r="B3" s="2378"/>
      <c r="C3" s="2378"/>
      <c r="D3" s="2378"/>
      <c r="E3" s="2378"/>
      <c r="F3" s="2378"/>
      <c r="G3" s="2378"/>
      <c r="H3" s="2378"/>
      <c r="I3" s="2378"/>
      <c r="J3" s="2378"/>
      <c r="K3" s="2378"/>
      <c r="L3" s="2378"/>
      <c r="M3" s="2378"/>
      <c r="N3" s="2378"/>
      <c r="O3" s="2378"/>
      <c r="P3" s="2378"/>
      <c r="Q3" s="2378"/>
      <c r="R3" s="2378"/>
    </row>
    <row r="4" spans="1:21" s="1183" customFormat="1" ht="27.75" customHeight="1">
      <c r="A4" s="1159" t="s">
        <v>2135</v>
      </c>
      <c r="B4" s="1179"/>
      <c r="C4" s="1180"/>
      <c r="D4" s="1180"/>
      <c r="E4" s="1180"/>
      <c r="F4" s="1180"/>
      <c r="G4" s="1180"/>
      <c r="H4" s="1180"/>
      <c r="I4" s="1180"/>
      <c r="J4" s="1180"/>
      <c r="K4" s="1180"/>
      <c r="L4" s="1180"/>
      <c r="M4" s="1180"/>
      <c r="N4" s="1180"/>
      <c r="O4" s="1180"/>
      <c r="P4" s="1180"/>
      <c r="Q4" s="1181"/>
      <c r="R4" s="1182" t="s">
        <v>27</v>
      </c>
    </row>
    <row r="5" spans="1:21" ht="3" customHeight="1">
      <c r="A5" s="1175"/>
      <c r="B5" s="1175"/>
      <c r="C5" s="1175"/>
      <c r="D5" s="1175"/>
      <c r="E5" s="1175"/>
      <c r="F5" s="1175"/>
      <c r="G5" s="1175"/>
      <c r="H5" s="1175"/>
      <c r="I5" s="1175"/>
      <c r="J5" s="1175"/>
      <c r="K5" s="1175"/>
      <c r="L5" s="1175"/>
      <c r="M5" s="1175"/>
      <c r="N5" s="1175"/>
      <c r="O5" s="1175"/>
      <c r="P5" s="1175"/>
      <c r="Q5" s="1175"/>
      <c r="R5" s="1184"/>
    </row>
    <row r="6" spans="1:21" s="7" customFormat="1" ht="21" customHeight="1">
      <c r="A6" s="2382" t="s">
        <v>1</v>
      </c>
      <c r="B6" s="2384" t="s">
        <v>58</v>
      </c>
      <c r="C6" s="2385"/>
      <c r="D6" s="2382" t="s">
        <v>2108</v>
      </c>
      <c r="E6" s="2376" t="s">
        <v>26</v>
      </c>
      <c r="F6" s="2388"/>
      <c r="G6" s="2388"/>
      <c r="H6" s="2388"/>
      <c r="I6" s="2388"/>
      <c r="J6" s="2388"/>
      <c r="K6" s="2388"/>
      <c r="L6" s="2388"/>
      <c r="M6" s="2388"/>
      <c r="N6" s="2388"/>
      <c r="O6" s="2388"/>
      <c r="P6" s="2377"/>
      <c r="Q6" s="2382" t="s">
        <v>25</v>
      </c>
      <c r="R6" s="2382" t="s">
        <v>586</v>
      </c>
      <c r="S6" s="6"/>
      <c r="T6" s="6"/>
    </row>
    <row r="7" spans="1:21" s="7" customFormat="1" ht="40.5" customHeight="1">
      <c r="A7" s="2383"/>
      <c r="B7" s="2386"/>
      <c r="C7" s="2387"/>
      <c r="D7" s="2383"/>
      <c r="E7" s="1163" t="s">
        <v>24</v>
      </c>
      <c r="F7" s="1163" t="s">
        <v>23</v>
      </c>
      <c r="G7" s="1163" t="s">
        <v>22</v>
      </c>
      <c r="H7" s="1163" t="s">
        <v>21</v>
      </c>
      <c r="I7" s="1163" t="s">
        <v>20</v>
      </c>
      <c r="J7" s="1163" t="s">
        <v>19</v>
      </c>
      <c r="K7" s="1163" t="s">
        <v>18</v>
      </c>
      <c r="L7" s="1163" t="s">
        <v>17</v>
      </c>
      <c r="M7" s="1163" t="s">
        <v>16</v>
      </c>
      <c r="N7" s="1163" t="s">
        <v>15</v>
      </c>
      <c r="O7" s="1163" t="s">
        <v>14</v>
      </c>
      <c r="P7" s="1163" t="s">
        <v>13</v>
      </c>
      <c r="Q7" s="2383"/>
      <c r="R7" s="2383"/>
      <c r="S7" s="6"/>
      <c r="T7" s="6"/>
    </row>
    <row r="8" spans="1:21" s="1168" customFormat="1" ht="9.75" customHeight="1">
      <c r="A8" s="1166"/>
      <c r="B8" s="1167"/>
      <c r="C8" s="1167"/>
      <c r="D8" s="1167"/>
      <c r="E8" s="1167"/>
      <c r="F8" s="1167"/>
      <c r="G8" s="1167"/>
      <c r="H8" s="1167"/>
      <c r="I8" s="1167"/>
      <c r="J8" s="1167"/>
      <c r="K8" s="1167"/>
      <c r="L8" s="1167"/>
      <c r="M8" s="1167"/>
      <c r="N8" s="1167"/>
      <c r="O8" s="1167"/>
      <c r="P8" s="1167"/>
      <c r="Q8" s="1167"/>
      <c r="R8" s="1185"/>
    </row>
    <row r="9" spans="1:21" s="1168" customFormat="1" ht="120.75" customHeight="1">
      <c r="A9" s="1525">
        <v>1</v>
      </c>
      <c r="B9" s="2389" t="s">
        <v>2112</v>
      </c>
      <c r="C9" s="2390"/>
      <c r="D9" s="1526" t="s">
        <v>2113</v>
      </c>
      <c r="E9" s="1527">
        <v>4</v>
      </c>
      <c r="F9" s="1527">
        <v>4</v>
      </c>
      <c r="G9" s="1527">
        <v>4</v>
      </c>
      <c r="H9" s="1527">
        <v>4</v>
      </c>
      <c r="I9" s="1527">
        <v>4</v>
      </c>
      <c r="J9" s="1527">
        <v>4</v>
      </c>
      <c r="K9" s="1527">
        <v>4</v>
      </c>
      <c r="L9" s="1527">
        <v>4</v>
      </c>
      <c r="M9" s="1527">
        <v>4</v>
      </c>
      <c r="N9" s="1527">
        <v>4</v>
      </c>
      <c r="O9" s="1527">
        <v>4</v>
      </c>
      <c r="P9" s="1527">
        <v>4</v>
      </c>
      <c r="Q9" s="1527">
        <v>4</v>
      </c>
      <c r="R9" s="2391">
        <v>14565</v>
      </c>
    </row>
    <row r="10" spans="1:21" s="1168" customFormat="1" ht="93" customHeight="1">
      <c r="A10" s="1525">
        <v>2</v>
      </c>
      <c r="B10" s="2394" t="s">
        <v>2122</v>
      </c>
      <c r="C10" s="2395"/>
      <c r="D10" s="1528" t="s">
        <v>2136</v>
      </c>
      <c r="E10" s="1529">
        <v>15</v>
      </c>
      <c r="F10" s="1529">
        <v>15</v>
      </c>
      <c r="G10" s="1529">
        <v>15</v>
      </c>
      <c r="H10" s="1529">
        <v>15</v>
      </c>
      <c r="I10" s="1529">
        <v>15</v>
      </c>
      <c r="J10" s="1529">
        <v>15</v>
      </c>
      <c r="K10" s="1529">
        <v>15</v>
      </c>
      <c r="L10" s="1529">
        <v>15</v>
      </c>
      <c r="M10" s="1529">
        <v>15</v>
      </c>
      <c r="N10" s="1529">
        <v>15</v>
      </c>
      <c r="O10" s="1529">
        <v>15</v>
      </c>
      <c r="P10" s="1529">
        <v>15</v>
      </c>
      <c r="Q10" s="1529">
        <v>15</v>
      </c>
      <c r="R10" s="2392"/>
    </row>
    <row r="11" spans="1:21" s="1168" customFormat="1" ht="116.25" customHeight="1">
      <c r="A11" s="1530">
        <v>3</v>
      </c>
      <c r="B11" s="2396" t="s">
        <v>2128</v>
      </c>
      <c r="C11" s="2397"/>
      <c r="D11" s="1526" t="s">
        <v>2129</v>
      </c>
      <c r="E11" s="1527"/>
      <c r="F11" s="1527"/>
      <c r="G11" s="1531"/>
      <c r="H11" s="1527"/>
      <c r="I11" s="1527"/>
      <c r="J11" s="1532">
        <v>1</v>
      </c>
      <c r="K11" s="1532"/>
      <c r="L11" s="1532"/>
      <c r="M11" s="1532"/>
      <c r="N11" s="1532"/>
      <c r="O11" s="1532"/>
      <c r="P11" s="1532"/>
      <c r="Q11" s="1532">
        <v>1</v>
      </c>
      <c r="R11" s="2392"/>
    </row>
    <row r="12" spans="1:21" s="1168" customFormat="1" ht="98.25" customHeight="1">
      <c r="A12" s="1530">
        <v>4</v>
      </c>
      <c r="B12" s="2396" t="s">
        <v>2137</v>
      </c>
      <c r="C12" s="2397"/>
      <c r="D12" s="1526" t="s">
        <v>2138</v>
      </c>
      <c r="E12" s="1527"/>
      <c r="F12" s="1527"/>
      <c r="G12" s="1531"/>
      <c r="H12" s="1527"/>
      <c r="I12" s="1527"/>
      <c r="J12" s="1532"/>
      <c r="K12" s="1532"/>
      <c r="L12" s="1532"/>
      <c r="M12" s="1532"/>
      <c r="N12" s="1532"/>
      <c r="O12" s="1532"/>
      <c r="P12" s="1533">
        <v>0.03</v>
      </c>
      <c r="Q12" s="1533">
        <v>0.03</v>
      </c>
      <c r="R12" s="2393"/>
    </row>
    <row r="13" spans="1:21" s="1168" customFormat="1" ht="25.5" customHeight="1">
      <c r="A13" s="2380" t="s">
        <v>12</v>
      </c>
      <c r="B13" s="2381"/>
      <c r="C13" s="2381"/>
      <c r="D13" s="2381"/>
      <c r="E13" s="2381"/>
      <c r="F13" s="2381"/>
      <c r="G13" s="2381"/>
      <c r="H13" s="1534"/>
      <c r="I13" s="1534"/>
      <c r="J13" s="1534"/>
      <c r="K13" s="1534"/>
      <c r="L13" s="1534"/>
      <c r="M13" s="1534"/>
      <c r="N13" s="1534"/>
      <c r="O13" s="1534"/>
      <c r="P13" s="1535"/>
      <c r="Q13" s="1536"/>
      <c r="R13" s="1537">
        <f>SUM(R9:R12)</f>
        <v>14565</v>
      </c>
      <c r="T13" s="1186">
        <v>14565</v>
      </c>
      <c r="U13" s="1187">
        <f>T13-R13</f>
        <v>0</v>
      </c>
    </row>
  </sheetData>
  <mergeCells count="15">
    <mergeCell ref="A13:G13"/>
    <mergeCell ref="A1:R1"/>
    <mergeCell ref="A2:R2"/>
    <mergeCell ref="A3:R3"/>
    <mergeCell ref="A6:A7"/>
    <mergeCell ref="B6:C7"/>
    <mergeCell ref="D6:D7"/>
    <mergeCell ref="E6:P6"/>
    <mergeCell ref="Q6:Q7"/>
    <mergeCell ref="R6:R7"/>
    <mergeCell ref="B9:C9"/>
    <mergeCell ref="R9:R12"/>
    <mergeCell ref="B10:C10"/>
    <mergeCell ref="B11:C11"/>
    <mergeCell ref="B12:C12"/>
  </mergeCells>
  <pageMargins left="0.27559055118110237" right="0.47244094488188981" top="0.27559055118110237" bottom="0.35433070866141736" header="0" footer="0.15748031496062992"/>
  <pageSetup paperSize="9" scale="89" fitToWidth="0" orientation="landscape" r:id="rId1"/>
  <headerFooter alignWithMargins="0">
    <oddFooter>&amp;L&amp;P&amp;R&amp;D&amp;T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36"/>
  <sheetViews>
    <sheetView showGridLines="0" view="pageBreakPreview" topLeftCell="A28" zoomScale="80" zoomScaleNormal="82" zoomScaleSheetLayoutView="80" workbookViewId="0">
      <selection activeCell="E34" sqref="E34:E35"/>
    </sheetView>
  </sheetViews>
  <sheetFormatPr baseColWidth="10" defaultRowHeight="18"/>
  <cols>
    <col min="1" max="1" width="4.42578125" style="1538" customWidth="1"/>
    <col min="2" max="2" width="23.5703125" style="1538" customWidth="1"/>
    <col min="3" max="3" width="6" style="1538" customWidth="1"/>
    <col min="4" max="4" width="63.85546875" style="1538" customWidth="1"/>
    <col min="5" max="5" width="30" style="1538" customWidth="1"/>
    <col min="6" max="6" width="7" style="1538" bestFit="1" customWidth="1"/>
    <col min="7" max="7" width="53" style="1538" customWidth="1"/>
    <col min="8" max="8" width="48.28515625" style="1538" customWidth="1"/>
    <col min="9" max="9" width="1.7109375" style="1538" customWidth="1"/>
    <col min="10" max="16384" width="11.42578125" style="1538"/>
  </cols>
  <sheetData>
    <row r="1" spans="1:10">
      <c r="A1" s="2160" t="s">
        <v>28</v>
      </c>
      <c r="B1" s="2160"/>
      <c r="C1" s="2160"/>
      <c r="D1" s="2160"/>
      <c r="E1" s="2160"/>
      <c r="F1" s="2160"/>
      <c r="G1" s="2160"/>
      <c r="H1" s="2160"/>
    </row>
    <row r="2" spans="1:10" s="1493" customFormat="1">
      <c r="A2" s="2160" t="s">
        <v>29</v>
      </c>
      <c r="B2" s="2160"/>
      <c r="C2" s="2160"/>
      <c r="D2" s="2160"/>
      <c r="E2" s="2160"/>
      <c r="F2" s="2160"/>
      <c r="G2" s="2160"/>
      <c r="H2" s="2160"/>
      <c r="I2" s="1434"/>
      <c r="J2" s="1434"/>
    </row>
    <row r="3" spans="1:10" s="1493" customFormat="1">
      <c r="A3" s="2160" t="s">
        <v>52</v>
      </c>
      <c r="B3" s="2160"/>
      <c r="C3" s="2160"/>
      <c r="D3" s="2160"/>
      <c r="E3" s="2160"/>
      <c r="F3" s="2160"/>
      <c r="G3" s="2160"/>
      <c r="H3" s="2160"/>
    </row>
    <row r="4" spans="1:10" s="1493" customFormat="1">
      <c r="A4" s="2160" t="s">
        <v>30</v>
      </c>
      <c r="B4" s="2160"/>
      <c r="C4" s="2160"/>
      <c r="D4" s="2160"/>
      <c r="E4" s="2160"/>
      <c r="F4" s="2160"/>
      <c r="G4" s="2160"/>
      <c r="H4" s="2160"/>
    </row>
    <row r="5" spans="1:10" s="1493" customFormat="1" ht="21" customHeight="1">
      <c r="A5" s="1493" t="s">
        <v>2806</v>
      </c>
    </row>
    <row r="6" spans="1:10" s="1493" customFormat="1" ht="20.25" customHeight="1">
      <c r="A6" s="1493" t="s">
        <v>2807</v>
      </c>
      <c r="H6" s="1494" t="s">
        <v>0</v>
      </c>
    </row>
    <row r="7" spans="1:10" ht="16.5" customHeight="1" thickBot="1">
      <c r="A7" s="1493"/>
      <c r="H7" s="1412"/>
    </row>
    <row r="8" spans="1:10" s="1543" customFormat="1" ht="45" customHeight="1" thickBot="1">
      <c r="A8" s="1539" t="s">
        <v>50</v>
      </c>
      <c r="B8" s="1540" t="s">
        <v>31</v>
      </c>
      <c r="C8" s="2425" t="s">
        <v>53</v>
      </c>
      <c r="D8" s="2426"/>
      <c r="E8" s="1540" t="s">
        <v>54</v>
      </c>
      <c r="F8" s="2425" t="s">
        <v>1348</v>
      </c>
      <c r="G8" s="2426"/>
      <c r="H8" s="1541" t="s">
        <v>56</v>
      </c>
      <c r="I8" s="1542"/>
      <c r="J8" s="1542"/>
    </row>
    <row r="9" spans="1:10" s="1546" customFormat="1" ht="72">
      <c r="A9" s="2421">
        <v>1</v>
      </c>
      <c r="B9" s="2422" t="s">
        <v>2140</v>
      </c>
      <c r="C9" s="2413">
        <v>1.1000000000000001</v>
      </c>
      <c r="D9" s="2404" t="s">
        <v>2141</v>
      </c>
      <c r="E9" s="2407" t="s">
        <v>2142</v>
      </c>
      <c r="F9" s="1544" t="s">
        <v>2</v>
      </c>
      <c r="G9" s="1545" t="s">
        <v>2143</v>
      </c>
      <c r="H9" s="2410" t="s">
        <v>2144</v>
      </c>
    </row>
    <row r="10" spans="1:10" s="1546" customFormat="1" ht="54">
      <c r="A10" s="2415"/>
      <c r="B10" s="2417"/>
      <c r="C10" s="2412"/>
      <c r="D10" s="2405"/>
      <c r="E10" s="2408"/>
      <c r="F10" s="1544" t="s">
        <v>3</v>
      </c>
      <c r="G10" s="1481" t="s">
        <v>2145</v>
      </c>
      <c r="H10" s="2411"/>
    </row>
    <row r="11" spans="1:10" s="1546" customFormat="1" ht="36">
      <c r="A11" s="2414">
        <v>2</v>
      </c>
      <c r="B11" s="2416" t="s">
        <v>2146</v>
      </c>
      <c r="C11" s="2398">
        <v>2.1</v>
      </c>
      <c r="D11" s="2400" t="s">
        <v>2147</v>
      </c>
      <c r="E11" s="2406" t="s">
        <v>2148</v>
      </c>
      <c r="F11" s="1544" t="s">
        <v>6</v>
      </c>
      <c r="G11" s="1481" t="s">
        <v>2149</v>
      </c>
      <c r="H11" s="2409" t="s">
        <v>2150</v>
      </c>
    </row>
    <row r="12" spans="1:10" s="1546" customFormat="1" ht="36">
      <c r="A12" s="2421"/>
      <c r="B12" s="2422"/>
      <c r="C12" s="2413"/>
      <c r="D12" s="2404"/>
      <c r="E12" s="2407"/>
      <c r="F12" s="1544" t="s">
        <v>7</v>
      </c>
      <c r="G12" s="1481" t="s">
        <v>2151</v>
      </c>
      <c r="H12" s="2410"/>
    </row>
    <row r="13" spans="1:10" s="1546" customFormat="1" ht="72">
      <c r="A13" s="2421"/>
      <c r="B13" s="2422"/>
      <c r="C13" s="2413"/>
      <c r="D13" s="2404"/>
      <c r="E13" s="2407"/>
      <c r="F13" s="1544" t="s">
        <v>8</v>
      </c>
      <c r="G13" s="1481" t="s">
        <v>2152</v>
      </c>
      <c r="H13" s="2410"/>
    </row>
    <row r="14" spans="1:10" s="1546" customFormat="1" ht="54">
      <c r="A14" s="2415"/>
      <c r="B14" s="2417"/>
      <c r="C14" s="2412"/>
      <c r="D14" s="2405"/>
      <c r="E14" s="2408"/>
      <c r="F14" s="1544" t="s">
        <v>35</v>
      </c>
      <c r="G14" s="1547" t="s">
        <v>2153</v>
      </c>
      <c r="H14" s="2411"/>
    </row>
    <row r="15" spans="1:10" s="1546" customFormat="1" ht="36">
      <c r="A15" s="2414">
        <v>3</v>
      </c>
      <c r="B15" s="2416" t="s">
        <v>2154</v>
      </c>
      <c r="C15" s="2398">
        <v>3.1</v>
      </c>
      <c r="D15" s="2400" t="s">
        <v>2155</v>
      </c>
      <c r="E15" s="2406" t="s">
        <v>2148</v>
      </c>
      <c r="F15" s="1544" t="s">
        <v>9</v>
      </c>
      <c r="G15" s="1548" t="s">
        <v>2149</v>
      </c>
      <c r="H15" s="2409" t="s">
        <v>2156</v>
      </c>
    </row>
    <row r="16" spans="1:10" s="1546" customFormat="1" ht="36">
      <c r="A16" s="2421"/>
      <c r="B16" s="2422"/>
      <c r="C16" s="2413"/>
      <c r="D16" s="2404"/>
      <c r="E16" s="2407"/>
      <c r="F16" s="1544" t="s">
        <v>10</v>
      </c>
      <c r="G16" s="1548" t="s">
        <v>2157</v>
      </c>
      <c r="H16" s="2410"/>
    </row>
    <row r="17" spans="1:8" s="1546" customFormat="1" ht="54">
      <c r="A17" s="2421"/>
      <c r="B17" s="2422"/>
      <c r="C17" s="2412"/>
      <c r="D17" s="2405"/>
      <c r="E17" s="2408"/>
      <c r="F17" s="1544" t="s">
        <v>11</v>
      </c>
      <c r="G17" s="1548" t="s">
        <v>2158</v>
      </c>
      <c r="H17" s="2411"/>
    </row>
    <row r="18" spans="1:8" s="1546" customFormat="1" ht="108">
      <c r="A18" s="2415"/>
      <c r="B18" s="2417"/>
      <c r="C18" s="1549">
        <v>3.2</v>
      </c>
      <c r="D18" s="1550" t="s">
        <v>2159</v>
      </c>
      <c r="E18" s="1551" t="s">
        <v>2148</v>
      </c>
      <c r="F18" s="1544" t="s">
        <v>207</v>
      </c>
      <c r="G18" s="1548" t="s">
        <v>2160</v>
      </c>
      <c r="H18" s="1552" t="s">
        <v>2161</v>
      </c>
    </row>
    <row r="19" spans="1:8" s="1546" customFormat="1" ht="108">
      <c r="A19" s="1553">
        <v>4</v>
      </c>
      <c r="B19" s="1554" t="s">
        <v>2162</v>
      </c>
      <c r="C19" s="1549">
        <v>4.0999999999999996</v>
      </c>
      <c r="D19" s="1550" t="s">
        <v>2163</v>
      </c>
      <c r="E19" s="1551" t="s">
        <v>2148</v>
      </c>
      <c r="F19" s="1544" t="s">
        <v>510</v>
      </c>
      <c r="G19" s="1548" t="s">
        <v>2164</v>
      </c>
      <c r="H19" s="1552" t="s">
        <v>2165</v>
      </c>
    </row>
    <row r="20" spans="1:8" s="1546" customFormat="1" ht="216">
      <c r="A20" s="1553">
        <v>5</v>
      </c>
      <c r="B20" s="1554" t="s">
        <v>2166</v>
      </c>
      <c r="C20" s="1549">
        <v>5.0999999999999996</v>
      </c>
      <c r="D20" s="1550" t="s">
        <v>2167</v>
      </c>
      <c r="E20" s="1551" t="s">
        <v>2168</v>
      </c>
      <c r="F20" s="1544" t="s">
        <v>538</v>
      </c>
      <c r="G20" s="1548" t="s">
        <v>2169</v>
      </c>
      <c r="H20" s="1552" t="s">
        <v>2170</v>
      </c>
    </row>
    <row r="21" spans="1:8" s="1546" customFormat="1" ht="72">
      <c r="A21" s="2414">
        <v>6</v>
      </c>
      <c r="B21" s="2416" t="s">
        <v>2171</v>
      </c>
      <c r="C21" s="2398">
        <v>6.1</v>
      </c>
      <c r="D21" s="2400" t="s">
        <v>2172</v>
      </c>
      <c r="E21" s="2406" t="s">
        <v>2148</v>
      </c>
      <c r="F21" s="1544" t="s">
        <v>551</v>
      </c>
      <c r="G21" s="1548" t="s">
        <v>2173</v>
      </c>
      <c r="H21" s="1552" t="s">
        <v>2174</v>
      </c>
    </row>
    <row r="22" spans="1:8" s="1546" customFormat="1" ht="72">
      <c r="A22" s="2415"/>
      <c r="B22" s="2417"/>
      <c r="C22" s="2412"/>
      <c r="D22" s="2405"/>
      <c r="E22" s="2408"/>
      <c r="F22" s="1544" t="s">
        <v>575</v>
      </c>
      <c r="G22" s="1548" t="s">
        <v>2175</v>
      </c>
      <c r="H22" s="1552" t="s">
        <v>2176</v>
      </c>
    </row>
    <row r="23" spans="1:8" s="1546" customFormat="1" ht="126">
      <c r="A23" s="1555">
        <v>7</v>
      </c>
      <c r="B23" s="1556" t="s">
        <v>2177</v>
      </c>
      <c r="C23" s="1557">
        <v>7.1</v>
      </c>
      <c r="D23" s="1558" t="s">
        <v>2178</v>
      </c>
      <c r="E23" s="1559" t="s">
        <v>2179</v>
      </c>
      <c r="F23" s="1544" t="s">
        <v>578</v>
      </c>
      <c r="G23" s="1548" t="s">
        <v>2180</v>
      </c>
      <c r="H23" s="1560" t="s">
        <v>2181</v>
      </c>
    </row>
    <row r="24" spans="1:8" s="1546" customFormat="1" ht="54">
      <c r="A24" s="2414">
        <v>8</v>
      </c>
      <c r="B24" s="2416" t="s">
        <v>2182</v>
      </c>
      <c r="C24" s="2413">
        <v>8.1</v>
      </c>
      <c r="D24" s="2400" t="s">
        <v>2183</v>
      </c>
      <c r="E24" s="2406" t="s">
        <v>2184</v>
      </c>
      <c r="F24" s="1561" t="s">
        <v>656</v>
      </c>
      <c r="G24" s="1562" t="s">
        <v>2185</v>
      </c>
      <c r="H24" s="2418" t="s">
        <v>2186</v>
      </c>
    </row>
    <row r="25" spans="1:8" s="1546" customFormat="1" ht="38.25" customHeight="1">
      <c r="A25" s="2421"/>
      <c r="B25" s="2422"/>
      <c r="C25" s="2413"/>
      <c r="D25" s="2404"/>
      <c r="E25" s="2407"/>
      <c r="F25" s="1561" t="s">
        <v>2187</v>
      </c>
      <c r="G25" s="1563" t="s">
        <v>2188</v>
      </c>
      <c r="H25" s="2419"/>
    </row>
    <row r="26" spans="1:8" s="1546" customFormat="1" ht="39" customHeight="1">
      <c r="A26" s="2421"/>
      <c r="B26" s="2422"/>
      <c r="C26" s="2412"/>
      <c r="D26" s="2405"/>
      <c r="E26" s="2408"/>
      <c r="F26" s="1561" t="s">
        <v>2189</v>
      </c>
      <c r="G26" s="1562" t="s">
        <v>2190</v>
      </c>
      <c r="H26" s="2420"/>
    </row>
    <row r="27" spans="1:8" s="1546" customFormat="1" ht="66" customHeight="1">
      <c r="A27" s="2421"/>
      <c r="B27" s="2422"/>
      <c r="C27" s="2398">
        <v>8.1999999999999993</v>
      </c>
      <c r="D27" s="2400" t="s">
        <v>2191</v>
      </c>
      <c r="E27" s="2406" t="s">
        <v>2192</v>
      </c>
      <c r="F27" s="1564" t="s">
        <v>1878</v>
      </c>
      <c r="G27" s="1562" t="s">
        <v>2193</v>
      </c>
      <c r="H27" s="2409" t="s">
        <v>2194</v>
      </c>
    </row>
    <row r="28" spans="1:8" s="1546" customFormat="1" ht="53.25" customHeight="1">
      <c r="A28" s="2421"/>
      <c r="B28" s="2422"/>
      <c r="C28" s="2413"/>
      <c r="D28" s="2404"/>
      <c r="E28" s="2407"/>
      <c r="F28" s="1564" t="s">
        <v>2195</v>
      </c>
      <c r="G28" s="1563" t="s">
        <v>2196</v>
      </c>
      <c r="H28" s="2410"/>
    </row>
    <row r="29" spans="1:8" s="1546" customFormat="1" ht="56.25" customHeight="1">
      <c r="A29" s="2421"/>
      <c r="B29" s="2422"/>
      <c r="C29" s="2412"/>
      <c r="D29" s="2405"/>
      <c r="E29" s="2408"/>
      <c r="F29" s="1564" t="s">
        <v>2197</v>
      </c>
      <c r="G29" s="1562" t="s">
        <v>2198</v>
      </c>
      <c r="H29" s="2411"/>
    </row>
    <row r="30" spans="1:8" s="1546" customFormat="1" ht="54">
      <c r="A30" s="2421"/>
      <c r="B30" s="2422"/>
      <c r="C30" s="2398">
        <v>8.3000000000000007</v>
      </c>
      <c r="D30" s="2400" t="s">
        <v>2199</v>
      </c>
      <c r="E30" s="2406" t="s">
        <v>2200</v>
      </c>
      <c r="F30" s="1564" t="s">
        <v>1881</v>
      </c>
      <c r="G30" s="1565" t="s">
        <v>2201</v>
      </c>
      <c r="H30" s="2409" t="s">
        <v>2202</v>
      </c>
    </row>
    <row r="31" spans="1:8" s="1546" customFormat="1" ht="36">
      <c r="A31" s="2421"/>
      <c r="B31" s="2422"/>
      <c r="C31" s="2412"/>
      <c r="D31" s="2405"/>
      <c r="E31" s="2408"/>
      <c r="F31" s="1564" t="s">
        <v>2203</v>
      </c>
      <c r="G31" s="1565" t="s">
        <v>2204</v>
      </c>
      <c r="H31" s="2411"/>
    </row>
    <row r="32" spans="1:8" s="1546" customFormat="1" ht="36">
      <c r="A32" s="2421"/>
      <c r="B32" s="2422"/>
      <c r="C32" s="2398">
        <v>8.4</v>
      </c>
      <c r="D32" s="2400" t="s">
        <v>2205</v>
      </c>
      <c r="E32" s="2406" t="s">
        <v>2206</v>
      </c>
      <c r="F32" s="1564" t="s">
        <v>1884</v>
      </c>
      <c r="G32" s="1562" t="s">
        <v>2207</v>
      </c>
      <c r="H32" s="2409" t="s">
        <v>2208</v>
      </c>
    </row>
    <row r="33" spans="1:8" s="1546" customFormat="1" ht="53.25" customHeight="1">
      <c r="A33" s="2421"/>
      <c r="B33" s="2422"/>
      <c r="C33" s="2412"/>
      <c r="D33" s="2405"/>
      <c r="E33" s="2408"/>
      <c r="F33" s="1566" t="s">
        <v>2209</v>
      </c>
      <c r="G33" s="1567" t="s">
        <v>2210</v>
      </c>
      <c r="H33" s="2411"/>
    </row>
    <row r="34" spans="1:8" s="1546" customFormat="1" ht="36">
      <c r="A34" s="2421"/>
      <c r="B34" s="2422"/>
      <c r="C34" s="2398">
        <v>8.5</v>
      </c>
      <c r="D34" s="2400" t="s">
        <v>1011</v>
      </c>
      <c r="E34" s="2402" t="s">
        <v>2802</v>
      </c>
      <c r="F34" s="1564" t="s">
        <v>1888</v>
      </c>
      <c r="G34" s="1567" t="s">
        <v>2211</v>
      </c>
      <c r="H34" s="1568" t="s">
        <v>2212</v>
      </c>
    </row>
    <row r="35" spans="1:8" s="1546" customFormat="1" ht="36.75" thickBot="1">
      <c r="A35" s="2423"/>
      <c r="B35" s="2424"/>
      <c r="C35" s="2399"/>
      <c r="D35" s="2401"/>
      <c r="E35" s="2403"/>
      <c r="F35" s="1569" t="s">
        <v>2213</v>
      </c>
      <c r="G35" s="1570" t="s">
        <v>2210</v>
      </c>
      <c r="H35" s="1571" t="s">
        <v>2214</v>
      </c>
    </row>
    <row r="36" spans="1:8">
      <c r="E36" s="1546"/>
    </row>
  </sheetData>
  <mergeCells count="50">
    <mergeCell ref="H9:H10"/>
    <mergeCell ref="A1:H1"/>
    <mergeCell ref="A2:H2"/>
    <mergeCell ref="A3:H3"/>
    <mergeCell ref="A4:H4"/>
    <mergeCell ref="C8:D8"/>
    <mergeCell ref="F8:G8"/>
    <mergeCell ref="A9:A10"/>
    <mergeCell ref="B9:B10"/>
    <mergeCell ref="C9:C10"/>
    <mergeCell ref="D9:D10"/>
    <mergeCell ref="E9:E10"/>
    <mergeCell ref="H24:H26"/>
    <mergeCell ref="C27:C29"/>
    <mergeCell ref="H15:H17"/>
    <mergeCell ref="A11:A14"/>
    <mergeCell ref="B11:B14"/>
    <mergeCell ref="C11:C14"/>
    <mergeCell ref="D11:D14"/>
    <mergeCell ref="E11:E14"/>
    <mergeCell ref="H11:H14"/>
    <mergeCell ref="A15:A18"/>
    <mergeCell ref="B15:B18"/>
    <mergeCell ref="C15:C17"/>
    <mergeCell ref="D15:D17"/>
    <mergeCell ref="E15:E17"/>
    <mergeCell ref="A24:A35"/>
    <mergeCell ref="B24:B35"/>
    <mergeCell ref="C24:C26"/>
    <mergeCell ref="D24:D26"/>
    <mergeCell ref="E24:E26"/>
    <mergeCell ref="A21:A22"/>
    <mergeCell ref="B21:B22"/>
    <mergeCell ref="C21:C22"/>
    <mergeCell ref="D21:D22"/>
    <mergeCell ref="E21:E22"/>
    <mergeCell ref="H27:H29"/>
    <mergeCell ref="C32:C33"/>
    <mergeCell ref="D32:D33"/>
    <mergeCell ref="E32:E33"/>
    <mergeCell ref="H32:H33"/>
    <mergeCell ref="C30:C31"/>
    <mergeCell ref="D30:D31"/>
    <mergeCell ref="E30:E31"/>
    <mergeCell ref="H30:H31"/>
    <mergeCell ref="C34:C35"/>
    <mergeCell ref="D34:D35"/>
    <mergeCell ref="E34:E35"/>
    <mergeCell ref="D27:D29"/>
    <mergeCell ref="E27:E29"/>
  </mergeCells>
  <pageMargins left="0.15748031496062992" right="0.15748031496062992" top="0.35433070866141736" bottom="0.39370078740157483" header="0.27559055118110237" footer="0"/>
  <pageSetup paperSize="9" scale="61"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T27"/>
  <sheetViews>
    <sheetView showGridLines="0" topLeftCell="A19" zoomScale="80" zoomScaleNormal="80" zoomScaleSheetLayoutView="100" workbookViewId="0">
      <selection activeCell="E24" sqref="E24"/>
    </sheetView>
  </sheetViews>
  <sheetFormatPr baseColWidth="10" defaultRowHeight="14.25"/>
  <cols>
    <col min="1" max="1" width="3.140625" style="28" customWidth="1"/>
    <col min="2" max="2" width="3.85546875" style="28" customWidth="1"/>
    <col min="3" max="3" width="42.28515625" style="28" customWidth="1"/>
    <col min="4" max="4" width="28.7109375" style="28" customWidth="1"/>
    <col min="5" max="8" width="7" style="28" customWidth="1"/>
    <col min="9" max="9" width="7.7109375" style="28" customWidth="1"/>
    <col min="10" max="10" width="7" style="28" customWidth="1"/>
    <col min="11" max="11" width="6.85546875" style="28" customWidth="1"/>
    <col min="12" max="12" width="7.42578125" style="28" customWidth="1"/>
    <col min="13" max="13" width="6.5703125" style="28" customWidth="1"/>
    <col min="14" max="14" width="7" style="28" customWidth="1"/>
    <col min="15" max="16" width="6.85546875" style="28" customWidth="1"/>
    <col min="17" max="17" width="10.42578125" style="28" customWidth="1"/>
    <col min="18" max="18" width="13.85546875" style="28" customWidth="1"/>
    <col min="19" max="19" width="1.85546875" style="28" customWidth="1"/>
    <col min="20" max="16384" width="11.42578125" style="28"/>
  </cols>
  <sheetData>
    <row r="1" spans="2:20" ht="16.5">
      <c r="B1" s="2196" t="s">
        <v>28</v>
      </c>
      <c r="C1" s="2196"/>
      <c r="D1" s="2196"/>
      <c r="E1" s="2196"/>
      <c r="F1" s="2196"/>
      <c r="G1" s="2196"/>
      <c r="H1" s="2196"/>
      <c r="I1" s="2196"/>
      <c r="J1" s="2196"/>
      <c r="K1" s="2196"/>
      <c r="L1" s="2196"/>
      <c r="M1" s="2196"/>
      <c r="N1" s="2196"/>
      <c r="O1" s="2196"/>
      <c r="P1" s="2196"/>
      <c r="Q1" s="2196"/>
      <c r="R1" s="2196"/>
    </row>
    <row r="2" spans="2:20" ht="16.5">
      <c r="B2" s="2196" t="s">
        <v>29</v>
      </c>
      <c r="C2" s="2196"/>
      <c r="D2" s="2196"/>
      <c r="E2" s="2196"/>
      <c r="F2" s="2196"/>
      <c r="G2" s="2196"/>
      <c r="H2" s="2196"/>
      <c r="I2" s="2196"/>
      <c r="J2" s="2196"/>
      <c r="K2" s="2196"/>
      <c r="L2" s="2196"/>
      <c r="M2" s="2196"/>
      <c r="N2" s="2196"/>
      <c r="O2" s="2196"/>
      <c r="P2" s="2196"/>
      <c r="Q2" s="2196"/>
      <c r="R2" s="2196"/>
    </row>
    <row r="3" spans="2:20" s="7" customFormat="1" ht="18" customHeight="1">
      <c r="B3" s="2197" t="s">
        <v>57</v>
      </c>
      <c r="C3" s="2197"/>
      <c r="D3" s="2197"/>
      <c r="E3" s="2197"/>
      <c r="F3" s="2197"/>
      <c r="G3" s="2197"/>
      <c r="H3" s="2197"/>
      <c r="I3" s="2197"/>
      <c r="J3" s="2197"/>
      <c r="K3" s="2197"/>
      <c r="L3" s="2197"/>
      <c r="M3" s="2197"/>
      <c r="N3" s="2197"/>
      <c r="O3" s="2197"/>
      <c r="P3" s="2197"/>
      <c r="Q3" s="2197"/>
      <c r="R3" s="2197"/>
    </row>
    <row r="4" spans="2:20" s="7" customFormat="1" ht="27.75" customHeight="1">
      <c r="B4" s="29" t="s">
        <v>2215</v>
      </c>
      <c r="Q4" s="30"/>
      <c r="R4" s="31" t="s">
        <v>27</v>
      </c>
    </row>
    <row r="5" spans="2:20" ht="3" customHeight="1" thickBot="1">
      <c r="R5" s="30"/>
    </row>
    <row r="6" spans="2:20" s="7" customFormat="1" ht="27" customHeight="1">
      <c r="B6" s="2198" t="s">
        <v>1</v>
      </c>
      <c r="C6" s="2200" t="s">
        <v>58</v>
      </c>
      <c r="D6" s="2200" t="s">
        <v>40</v>
      </c>
      <c r="E6" s="2202" t="s">
        <v>26</v>
      </c>
      <c r="F6" s="2202"/>
      <c r="G6" s="2202"/>
      <c r="H6" s="2202"/>
      <c r="I6" s="2202"/>
      <c r="J6" s="2202"/>
      <c r="K6" s="2202"/>
      <c r="L6" s="2202"/>
      <c r="M6" s="2202"/>
      <c r="N6" s="2202"/>
      <c r="O6" s="2202"/>
      <c r="P6" s="2202"/>
      <c r="Q6" s="2202" t="s">
        <v>25</v>
      </c>
      <c r="R6" s="2204" t="s">
        <v>59</v>
      </c>
      <c r="S6" s="6"/>
      <c r="T6" s="6"/>
    </row>
    <row r="7" spans="2:20" s="7" customFormat="1" ht="30.75" customHeight="1" thickBot="1">
      <c r="B7" s="2199"/>
      <c r="C7" s="2201"/>
      <c r="D7" s="2201"/>
      <c r="E7" s="1113" t="s">
        <v>24</v>
      </c>
      <c r="F7" s="1112" t="s">
        <v>23</v>
      </c>
      <c r="G7" s="1112" t="s">
        <v>22</v>
      </c>
      <c r="H7" s="1112" t="s">
        <v>21</v>
      </c>
      <c r="I7" s="1112" t="s">
        <v>20</v>
      </c>
      <c r="J7" s="1112" t="s">
        <v>19</v>
      </c>
      <c r="K7" s="1112" t="s">
        <v>18</v>
      </c>
      <c r="L7" s="1112" t="s">
        <v>17</v>
      </c>
      <c r="M7" s="1112" t="s">
        <v>16</v>
      </c>
      <c r="N7" s="1112" t="s">
        <v>15</v>
      </c>
      <c r="O7" s="1112" t="s">
        <v>14</v>
      </c>
      <c r="P7" s="1112" t="s">
        <v>13</v>
      </c>
      <c r="Q7" s="2203"/>
      <c r="R7" s="2205"/>
      <c r="S7" s="6"/>
      <c r="T7" s="6"/>
    </row>
    <row r="8" spans="2:20" s="34" customFormat="1" ht="9.75" customHeight="1">
      <c r="B8" s="227"/>
      <c r="C8" s="228"/>
      <c r="D8" s="228"/>
      <c r="E8" s="228"/>
      <c r="F8" s="228"/>
      <c r="G8" s="228"/>
      <c r="H8" s="228"/>
      <c r="I8" s="228"/>
      <c r="J8" s="228"/>
      <c r="K8" s="228"/>
      <c r="L8" s="228"/>
      <c r="M8" s="228"/>
      <c r="N8" s="228"/>
      <c r="O8" s="228"/>
      <c r="P8" s="228"/>
      <c r="Q8" s="228"/>
      <c r="R8" s="229"/>
    </row>
    <row r="9" spans="2:20" s="34" customFormat="1" ht="114">
      <c r="B9" s="230">
        <v>1</v>
      </c>
      <c r="C9" s="1188" t="s">
        <v>2216</v>
      </c>
      <c r="D9" s="236" t="s">
        <v>2217</v>
      </c>
      <c r="E9" s="308">
        <v>0.85</v>
      </c>
      <c r="F9" s="308">
        <v>0.85</v>
      </c>
      <c r="G9" s="308">
        <v>0.85</v>
      </c>
      <c r="H9" s="308">
        <v>0.85</v>
      </c>
      <c r="I9" s="308">
        <v>0.85</v>
      </c>
      <c r="J9" s="308">
        <v>0.85</v>
      </c>
      <c r="K9" s="308">
        <v>0.85</v>
      </c>
      <c r="L9" s="308">
        <v>0.85</v>
      </c>
      <c r="M9" s="308">
        <v>0.85</v>
      </c>
      <c r="N9" s="308">
        <v>0.85</v>
      </c>
      <c r="O9" s="308">
        <v>0.85</v>
      </c>
      <c r="P9" s="308">
        <v>0.85</v>
      </c>
      <c r="Q9" s="121">
        <f>AVERAGE(E9:P9)</f>
        <v>0.84999999999999976</v>
      </c>
      <c r="R9" s="1189">
        <v>45000</v>
      </c>
    </row>
    <row r="10" spans="2:20" s="34" customFormat="1" ht="99.75">
      <c r="B10" s="230">
        <v>2</v>
      </c>
      <c r="C10" s="1188" t="s">
        <v>2147</v>
      </c>
      <c r="D10" s="236" t="s">
        <v>2148</v>
      </c>
      <c r="E10" s="308">
        <v>1</v>
      </c>
      <c r="F10" s="308">
        <v>1</v>
      </c>
      <c r="G10" s="308">
        <v>1</v>
      </c>
      <c r="H10" s="308">
        <v>1</v>
      </c>
      <c r="I10" s="308">
        <v>1</v>
      </c>
      <c r="J10" s="308">
        <v>1</v>
      </c>
      <c r="K10" s="308">
        <v>1</v>
      </c>
      <c r="L10" s="308">
        <v>1</v>
      </c>
      <c r="M10" s="308">
        <v>1</v>
      </c>
      <c r="N10" s="308">
        <v>1</v>
      </c>
      <c r="O10" s="308">
        <v>1</v>
      </c>
      <c r="P10" s="308">
        <v>1</v>
      </c>
      <c r="Q10" s="121">
        <f t="shared" ref="Q10:Q16" si="0">AVERAGE(E10:P10)</f>
        <v>1</v>
      </c>
      <c r="R10" s="1190">
        <v>76950</v>
      </c>
    </row>
    <row r="11" spans="2:20" s="34" customFormat="1" ht="57">
      <c r="B11" s="230">
        <v>3</v>
      </c>
      <c r="C11" s="1188" t="s">
        <v>2155</v>
      </c>
      <c r="D11" s="236" t="s">
        <v>2148</v>
      </c>
      <c r="E11" s="308">
        <v>1</v>
      </c>
      <c r="F11" s="308">
        <v>1</v>
      </c>
      <c r="G11" s="308">
        <v>1</v>
      </c>
      <c r="H11" s="308">
        <v>1</v>
      </c>
      <c r="I11" s="308">
        <v>1</v>
      </c>
      <c r="J11" s="308">
        <v>1</v>
      </c>
      <c r="K11" s="308">
        <v>1</v>
      </c>
      <c r="L11" s="308">
        <v>1</v>
      </c>
      <c r="M11" s="308">
        <v>1</v>
      </c>
      <c r="N11" s="308">
        <v>1</v>
      </c>
      <c r="O11" s="308">
        <v>1</v>
      </c>
      <c r="P11" s="308">
        <v>1</v>
      </c>
      <c r="Q11" s="121">
        <f t="shared" si="0"/>
        <v>1</v>
      </c>
      <c r="R11" s="1190">
        <v>50000</v>
      </c>
    </row>
    <row r="12" spans="2:20" s="34" customFormat="1" ht="85.5">
      <c r="B12" s="230">
        <v>4</v>
      </c>
      <c r="C12" s="1188" t="s">
        <v>2159</v>
      </c>
      <c r="D12" s="236" t="s">
        <v>2148</v>
      </c>
      <c r="E12" s="308">
        <v>1</v>
      </c>
      <c r="F12" s="308">
        <v>1</v>
      </c>
      <c r="G12" s="308">
        <v>1</v>
      </c>
      <c r="H12" s="308">
        <v>1</v>
      </c>
      <c r="I12" s="308">
        <v>1</v>
      </c>
      <c r="J12" s="308">
        <v>1</v>
      </c>
      <c r="K12" s="308">
        <v>1</v>
      </c>
      <c r="L12" s="308">
        <v>1</v>
      </c>
      <c r="M12" s="308">
        <v>1</v>
      </c>
      <c r="N12" s="308">
        <v>1</v>
      </c>
      <c r="O12" s="308">
        <v>1</v>
      </c>
      <c r="P12" s="308">
        <v>1</v>
      </c>
      <c r="Q12" s="121">
        <f t="shared" si="0"/>
        <v>1</v>
      </c>
      <c r="R12" s="1190">
        <v>45000</v>
      </c>
    </row>
    <row r="13" spans="2:20" s="34" customFormat="1" ht="85.5">
      <c r="B13" s="230">
        <v>5</v>
      </c>
      <c r="C13" s="1188" t="s">
        <v>2163</v>
      </c>
      <c r="D13" s="236" t="s">
        <v>2148</v>
      </c>
      <c r="E13" s="308">
        <v>0.8</v>
      </c>
      <c r="F13" s="308">
        <v>0.8</v>
      </c>
      <c r="G13" s="308">
        <v>0.8</v>
      </c>
      <c r="H13" s="308">
        <v>0.8</v>
      </c>
      <c r="I13" s="308">
        <v>0.8</v>
      </c>
      <c r="J13" s="308">
        <v>0.8</v>
      </c>
      <c r="K13" s="308">
        <v>0.8</v>
      </c>
      <c r="L13" s="308">
        <v>0.8</v>
      </c>
      <c r="M13" s="308">
        <v>0.8</v>
      </c>
      <c r="N13" s="308">
        <v>0.8</v>
      </c>
      <c r="O13" s="308">
        <v>0.8</v>
      </c>
      <c r="P13" s="308">
        <v>0.8</v>
      </c>
      <c r="Q13" s="121">
        <f t="shared" si="0"/>
        <v>0.79999999999999993</v>
      </c>
      <c r="R13" s="1190">
        <v>45000</v>
      </c>
    </row>
    <row r="14" spans="2:20" s="34" customFormat="1" ht="71.25">
      <c r="B14" s="230">
        <v>6</v>
      </c>
      <c r="C14" s="1188" t="s">
        <v>2167</v>
      </c>
      <c r="D14" s="236" t="s">
        <v>2168</v>
      </c>
      <c r="E14" s="314">
        <v>2</v>
      </c>
      <c r="F14" s="314">
        <v>2</v>
      </c>
      <c r="G14" s="314">
        <v>2</v>
      </c>
      <c r="H14" s="314">
        <v>2</v>
      </c>
      <c r="I14" s="314">
        <v>2</v>
      </c>
      <c r="J14" s="314">
        <v>2</v>
      </c>
      <c r="K14" s="314">
        <v>2</v>
      </c>
      <c r="L14" s="314">
        <v>2</v>
      </c>
      <c r="M14" s="314">
        <v>3</v>
      </c>
      <c r="N14" s="314">
        <v>2</v>
      </c>
      <c r="O14" s="314">
        <v>2</v>
      </c>
      <c r="P14" s="314">
        <v>2</v>
      </c>
      <c r="Q14" s="118">
        <f>SUM(E14:P14)</f>
        <v>25</v>
      </c>
      <c r="R14" s="1190">
        <v>136515</v>
      </c>
    </row>
    <row r="15" spans="2:20" s="34" customFormat="1" ht="128.25">
      <c r="B15" s="230">
        <v>7</v>
      </c>
      <c r="C15" s="1188" t="s">
        <v>2172</v>
      </c>
      <c r="D15" s="236" t="s">
        <v>2148</v>
      </c>
      <c r="E15" s="308">
        <v>0.8</v>
      </c>
      <c r="F15" s="308">
        <v>0.8</v>
      </c>
      <c r="G15" s="308">
        <v>0.8</v>
      </c>
      <c r="H15" s="308">
        <v>0.8</v>
      </c>
      <c r="I15" s="308">
        <v>0.8</v>
      </c>
      <c r="J15" s="308">
        <v>0.8</v>
      </c>
      <c r="K15" s="308">
        <v>0.8</v>
      </c>
      <c r="L15" s="308">
        <v>0.8</v>
      </c>
      <c r="M15" s="308">
        <v>0.8</v>
      </c>
      <c r="N15" s="308">
        <v>0.8</v>
      </c>
      <c r="O15" s="308">
        <v>0.8</v>
      </c>
      <c r="P15" s="308">
        <v>0.8</v>
      </c>
      <c r="Q15" s="121">
        <f t="shared" si="0"/>
        <v>0.79999999999999993</v>
      </c>
      <c r="R15" s="1190">
        <v>53000</v>
      </c>
    </row>
    <row r="16" spans="2:20" s="34" customFormat="1" ht="114">
      <c r="B16" s="230">
        <v>8</v>
      </c>
      <c r="C16" s="1188" t="s">
        <v>2178</v>
      </c>
      <c r="D16" s="236" t="s">
        <v>2179</v>
      </c>
      <c r="E16" s="308">
        <v>0.8</v>
      </c>
      <c r="F16" s="308">
        <v>0.8</v>
      </c>
      <c r="G16" s="308">
        <v>0.8</v>
      </c>
      <c r="H16" s="308">
        <v>0.8</v>
      </c>
      <c r="I16" s="308">
        <v>0.8</v>
      </c>
      <c r="J16" s="308">
        <v>0.8</v>
      </c>
      <c r="K16" s="308">
        <v>0.8</v>
      </c>
      <c r="L16" s="308">
        <v>0.8</v>
      </c>
      <c r="M16" s="308">
        <v>0.8</v>
      </c>
      <c r="N16" s="308">
        <v>0.8</v>
      </c>
      <c r="O16" s="308">
        <v>0.8</v>
      </c>
      <c r="P16" s="308">
        <v>0.8</v>
      </c>
      <c r="Q16" s="121">
        <f t="shared" si="0"/>
        <v>0.79999999999999993</v>
      </c>
      <c r="R16" s="1190">
        <v>36000</v>
      </c>
    </row>
    <row r="17" spans="2:20" s="34" customFormat="1" ht="28.5">
      <c r="B17" s="230">
        <v>9</v>
      </c>
      <c r="C17" s="1188" t="s">
        <v>2183</v>
      </c>
      <c r="D17" s="236" t="s">
        <v>2184</v>
      </c>
      <c r="E17" s="314"/>
      <c r="F17" s="314"/>
      <c r="G17" s="314"/>
      <c r="H17" s="314"/>
      <c r="I17" s="314"/>
      <c r="J17" s="314"/>
      <c r="K17" s="314"/>
      <c r="L17" s="308">
        <v>1</v>
      </c>
      <c r="M17" s="308"/>
      <c r="N17" s="314"/>
      <c r="O17" s="314"/>
      <c r="P17" s="314"/>
      <c r="Q17" s="121">
        <f>AVERAGE(E17:P17)</f>
        <v>1</v>
      </c>
      <c r="R17" s="1190">
        <v>24000</v>
      </c>
    </row>
    <row r="18" spans="2:20" s="34" customFormat="1" ht="42.75">
      <c r="B18" s="230">
        <v>10</v>
      </c>
      <c r="C18" s="1188" t="s">
        <v>2191</v>
      </c>
      <c r="D18" s="236" t="s">
        <v>2192</v>
      </c>
      <c r="E18" s="314"/>
      <c r="F18" s="314"/>
      <c r="G18" s="314"/>
      <c r="H18" s="314"/>
      <c r="I18" s="314"/>
      <c r="J18" s="314"/>
      <c r="K18" s="314"/>
      <c r="L18" s="308"/>
      <c r="M18" s="308">
        <v>1</v>
      </c>
      <c r="N18" s="314"/>
      <c r="O18" s="314"/>
      <c r="P18" s="314"/>
      <c r="Q18" s="121">
        <f t="shared" ref="Q18:Q21" si="1">AVERAGE(E18:P18)</f>
        <v>1</v>
      </c>
      <c r="R18" s="1190">
        <v>24000</v>
      </c>
    </row>
    <row r="19" spans="2:20" s="34" customFormat="1" ht="42.75">
      <c r="B19" s="230">
        <v>11</v>
      </c>
      <c r="C19" s="1188" t="s">
        <v>2199</v>
      </c>
      <c r="D19" s="236" t="s">
        <v>2200</v>
      </c>
      <c r="E19" s="314"/>
      <c r="F19" s="314"/>
      <c r="G19" s="314"/>
      <c r="H19" s="314"/>
      <c r="I19" s="314"/>
      <c r="J19" s="314"/>
      <c r="K19" s="314"/>
      <c r="L19" s="314"/>
      <c r="M19" s="314"/>
      <c r="N19" s="314"/>
      <c r="O19" s="314"/>
      <c r="P19" s="308">
        <v>1</v>
      </c>
      <c r="Q19" s="121">
        <f t="shared" si="1"/>
        <v>1</v>
      </c>
      <c r="R19" s="1190">
        <v>20000</v>
      </c>
    </row>
    <row r="20" spans="2:20" s="34" customFormat="1" ht="57">
      <c r="B20" s="230">
        <v>12</v>
      </c>
      <c r="C20" s="1188" t="s">
        <v>2205</v>
      </c>
      <c r="D20" s="236" t="s">
        <v>2206</v>
      </c>
      <c r="E20" s="314"/>
      <c r="F20" s="314"/>
      <c r="G20" s="308">
        <v>1</v>
      </c>
      <c r="H20" s="314"/>
      <c r="I20" s="314"/>
      <c r="J20" s="314"/>
      <c r="K20" s="314"/>
      <c r="L20" s="314"/>
      <c r="M20" s="314"/>
      <c r="N20" s="314"/>
      <c r="O20" s="314"/>
      <c r="P20" s="314"/>
      <c r="Q20" s="121">
        <f t="shared" si="1"/>
        <v>1</v>
      </c>
      <c r="R20" s="1190">
        <v>20000</v>
      </c>
    </row>
    <row r="21" spans="2:20" s="34" customFormat="1" ht="42.75" customHeight="1">
      <c r="B21" s="230">
        <v>13</v>
      </c>
      <c r="C21" s="1188" t="s">
        <v>1011</v>
      </c>
      <c r="D21" s="236" t="s">
        <v>2808</v>
      </c>
      <c r="E21" s="314"/>
      <c r="F21" s="314"/>
      <c r="G21" s="314"/>
      <c r="H21" s="314"/>
      <c r="I21" s="314"/>
      <c r="J21" s="314"/>
      <c r="K21" s="314"/>
      <c r="L21" s="314"/>
      <c r="M21" s="314"/>
      <c r="N21" s="314"/>
      <c r="O21" s="314"/>
      <c r="P21" s="308">
        <v>0.03</v>
      </c>
      <c r="Q21" s="121">
        <f t="shared" si="1"/>
        <v>0.03</v>
      </c>
      <c r="R21" s="1190">
        <v>21000</v>
      </c>
    </row>
    <row r="22" spans="2:20" s="34" customFormat="1" ht="17.25" customHeight="1" thickBot="1">
      <c r="B22" s="2208" t="s">
        <v>12</v>
      </c>
      <c r="C22" s="2209"/>
      <c r="D22" s="2209"/>
      <c r="E22" s="2209"/>
      <c r="F22" s="2209"/>
      <c r="G22" s="2209"/>
      <c r="H22" s="136"/>
      <c r="I22" s="136"/>
      <c r="J22" s="136"/>
      <c r="K22" s="136"/>
      <c r="L22" s="136"/>
      <c r="M22" s="136"/>
      <c r="N22" s="136"/>
      <c r="O22" s="136"/>
      <c r="P22" s="136"/>
      <c r="Q22" s="136"/>
      <c r="R22" s="237">
        <f>SUM(R9:R21)</f>
        <v>596465</v>
      </c>
      <c r="T22" s="1191"/>
    </row>
    <row r="27" spans="2:20" ht="39.75" customHeight="1">
      <c r="D27" s="1192"/>
    </row>
  </sheetData>
  <mergeCells count="10">
    <mergeCell ref="B22:G22"/>
    <mergeCell ref="B1:R1"/>
    <mergeCell ref="B2:R2"/>
    <mergeCell ref="B3:R3"/>
    <mergeCell ref="B6:B7"/>
    <mergeCell ref="C6:C7"/>
    <mergeCell ref="D6:D7"/>
    <mergeCell ref="E6:P6"/>
    <mergeCell ref="Q6:Q7"/>
    <mergeCell ref="R6:R7"/>
  </mergeCells>
  <pageMargins left="0.19685039370078741" right="0.19685039370078741" top="0.74803149606299213" bottom="0.27559055118110237" header="0" footer="0"/>
  <pageSetup paperSize="9" scale="78"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Y64"/>
  <sheetViews>
    <sheetView view="pageBreakPreview" zoomScale="85" zoomScaleNormal="100" zoomScaleSheetLayoutView="85" workbookViewId="0">
      <pane ySplit="10" topLeftCell="A19" activePane="bottomLeft" state="frozen"/>
      <selection activeCell="M14" sqref="M14"/>
      <selection pane="bottomLeft" activeCell="A5" sqref="A5:A6"/>
    </sheetView>
  </sheetViews>
  <sheetFormatPr baseColWidth="10" defaultRowHeight="12.75"/>
  <cols>
    <col min="1" max="1" width="5.7109375" style="1193" customWidth="1"/>
    <col min="2" max="2" width="28.85546875" style="1193" customWidth="1"/>
    <col min="3" max="3" width="5.7109375" style="1193" customWidth="1"/>
    <col min="4" max="4" width="53" style="1193" customWidth="1"/>
    <col min="5" max="5" width="26" style="1193" customWidth="1"/>
    <col min="6" max="6" width="6.7109375" style="1193" customWidth="1"/>
    <col min="7" max="7" width="49.7109375" style="1193" customWidth="1"/>
    <col min="8" max="8" width="36" style="1193" customWidth="1"/>
    <col min="9" max="21" width="11.42578125" style="1193"/>
    <col min="22" max="22" width="28.42578125" style="1193" customWidth="1"/>
    <col min="23" max="23" width="4" style="1193" customWidth="1"/>
    <col min="24" max="24" width="27" style="1193" customWidth="1"/>
    <col min="25" max="25" width="17.85546875" style="1193" customWidth="1"/>
    <col min="26" max="16384" width="11.42578125" style="1193"/>
  </cols>
  <sheetData>
    <row r="1" spans="1:25" ht="18.75" customHeight="1">
      <c r="A1" s="2452" t="s">
        <v>28</v>
      </c>
      <c r="B1" s="2452"/>
      <c r="C1" s="2452"/>
      <c r="D1" s="2452"/>
      <c r="E1" s="2452"/>
      <c r="F1" s="2452"/>
      <c r="G1" s="2452"/>
      <c r="H1" s="2452"/>
    </row>
    <row r="2" spans="1:25" s="1194" customFormat="1" ht="18" customHeight="1">
      <c r="A2" s="2452" t="s">
        <v>29</v>
      </c>
      <c r="B2" s="2452"/>
      <c r="C2" s="2452"/>
      <c r="D2" s="2452"/>
      <c r="E2" s="2452"/>
      <c r="F2" s="2452"/>
      <c r="G2" s="2452"/>
      <c r="H2" s="2452"/>
    </row>
    <row r="3" spans="1:25" s="1194" customFormat="1" ht="20.25">
      <c r="A3" s="2452" t="s">
        <v>52</v>
      </c>
      <c r="B3" s="2452"/>
      <c r="C3" s="2452"/>
      <c r="D3" s="2452"/>
      <c r="E3" s="2452"/>
      <c r="F3" s="2452"/>
      <c r="G3" s="2452"/>
      <c r="H3" s="2452"/>
    </row>
    <row r="4" spans="1:25" s="1194" customFormat="1" ht="20.25">
      <c r="A4" s="2452" t="s">
        <v>30</v>
      </c>
      <c r="B4" s="2452"/>
      <c r="C4" s="2452"/>
      <c r="D4" s="2452"/>
      <c r="E4" s="2452"/>
      <c r="F4" s="2452"/>
      <c r="G4" s="2452"/>
      <c r="H4" s="2452"/>
      <c r="V4" s="1195" t="s">
        <v>2218</v>
      </c>
      <c r="W4" s="1196"/>
      <c r="X4" s="1197" t="s">
        <v>2219</v>
      </c>
      <c r="Y4" s="1198">
        <f>(1100/1300)-100%</f>
        <v>-0.15384615384615385</v>
      </c>
    </row>
    <row r="5" spans="1:25" s="1194" customFormat="1" ht="21" customHeight="1">
      <c r="A5" s="1591" t="s">
        <v>2220</v>
      </c>
      <c r="B5" s="1199"/>
      <c r="C5" s="1199"/>
      <c r="D5" s="1199"/>
      <c r="E5" s="1199"/>
      <c r="F5" s="1199"/>
      <c r="G5" s="1199"/>
      <c r="V5" s="1200" t="s">
        <v>2221</v>
      </c>
      <c r="W5" s="1201"/>
      <c r="X5" s="2427">
        <f>(432.06+2171.16)/2</f>
        <v>1301.6099999999999</v>
      </c>
      <c r="Y5" s="1201"/>
    </row>
    <row r="6" spans="1:25" s="1194" customFormat="1" ht="26.25" customHeight="1">
      <c r="A6" s="1592" t="s">
        <v>2222</v>
      </c>
      <c r="B6" s="1199"/>
      <c r="C6" s="1199"/>
      <c r="D6" s="1199"/>
      <c r="E6" s="1199"/>
      <c r="F6" s="1199"/>
      <c r="G6" s="1199"/>
      <c r="H6" s="1203" t="s">
        <v>0</v>
      </c>
      <c r="V6" s="1201"/>
      <c r="W6" s="1201"/>
      <c r="X6" s="2427"/>
      <c r="Y6" s="1201"/>
    </row>
    <row r="7" spans="1:25" ht="11.25" hidden="1" customHeight="1">
      <c r="A7" s="1204"/>
      <c r="B7" s="1205"/>
      <c r="C7" s="1205"/>
      <c r="D7" s="1205"/>
      <c r="E7" s="1205"/>
      <c r="F7" s="1205"/>
      <c r="G7" s="1205"/>
      <c r="H7" s="1206"/>
    </row>
    <row r="8" spans="1:25" s="1194" customFormat="1" ht="22.5" customHeight="1">
      <c r="A8" s="1202"/>
      <c r="B8" s="1199"/>
      <c r="C8" s="1199"/>
      <c r="D8" s="1199"/>
      <c r="E8" s="1199"/>
      <c r="F8" s="1199"/>
      <c r="G8" s="1199"/>
      <c r="V8" s="1193"/>
      <c r="W8" s="1193"/>
      <c r="X8" s="1193"/>
      <c r="Y8" s="1193"/>
    </row>
    <row r="9" spans="1:25" ht="3" customHeight="1">
      <c r="H9" s="1206"/>
    </row>
    <row r="10" spans="1:25" s="1209" customFormat="1" ht="37.5" customHeight="1">
      <c r="A10" s="1207" t="s">
        <v>2105</v>
      </c>
      <c r="B10" s="1207" t="s">
        <v>2223</v>
      </c>
      <c r="C10" s="2453" t="s">
        <v>2107</v>
      </c>
      <c r="D10" s="2454"/>
      <c r="E10" s="1208" t="s">
        <v>2224</v>
      </c>
      <c r="F10" s="2455" t="s">
        <v>2225</v>
      </c>
      <c r="G10" s="2456"/>
      <c r="H10" s="1208" t="s">
        <v>2226</v>
      </c>
    </row>
    <row r="11" spans="1:25" s="1212" customFormat="1" ht="3.75" customHeight="1">
      <c r="A11" s="1210"/>
      <c r="B11" s="1211"/>
      <c r="C11" s="1211"/>
      <c r="D11" s="1211"/>
      <c r="E11" s="1211"/>
      <c r="F11" s="1211"/>
      <c r="G11" s="1211"/>
      <c r="H11" s="1211"/>
    </row>
    <row r="12" spans="1:25" s="1213" customFormat="1" ht="75">
      <c r="A12" s="2435">
        <v>1</v>
      </c>
      <c r="B12" s="1572"/>
      <c r="C12" s="2429">
        <v>1.1000000000000001</v>
      </c>
      <c r="D12" s="2431" t="s">
        <v>2227</v>
      </c>
      <c r="E12" s="2429" t="s">
        <v>2228</v>
      </c>
      <c r="F12" s="1573" t="s">
        <v>2</v>
      </c>
      <c r="G12" s="1574" t="s">
        <v>2229</v>
      </c>
      <c r="H12" s="2434" t="s">
        <v>2230</v>
      </c>
    </row>
    <row r="13" spans="1:25" s="1213" customFormat="1" ht="60">
      <c r="A13" s="2436"/>
      <c r="B13" s="1575"/>
      <c r="C13" s="2430"/>
      <c r="D13" s="2432"/>
      <c r="E13" s="2430"/>
      <c r="F13" s="1573" t="s">
        <v>3</v>
      </c>
      <c r="G13" s="1574" t="s">
        <v>2231</v>
      </c>
      <c r="H13" s="2434"/>
    </row>
    <row r="14" spans="1:25" s="1213" customFormat="1" ht="60">
      <c r="A14" s="2436"/>
      <c r="B14" s="1576"/>
      <c r="C14" s="2429">
        <v>1.2</v>
      </c>
      <c r="D14" s="2431" t="s">
        <v>2232</v>
      </c>
      <c r="E14" s="2429" t="s">
        <v>2228</v>
      </c>
      <c r="F14" s="1577" t="s">
        <v>32</v>
      </c>
      <c r="G14" s="1578" t="s">
        <v>2233</v>
      </c>
      <c r="H14" s="2434"/>
    </row>
    <row r="15" spans="1:25" s="1213" customFormat="1" ht="75">
      <c r="A15" s="2436"/>
      <c r="B15" s="1576"/>
      <c r="C15" s="2430"/>
      <c r="D15" s="2432"/>
      <c r="E15" s="2430"/>
      <c r="F15" s="1577" t="s">
        <v>33</v>
      </c>
      <c r="G15" s="1574" t="s">
        <v>2234</v>
      </c>
      <c r="H15" s="2434"/>
    </row>
    <row r="16" spans="1:25" s="1213" customFormat="1" ht="75">
      <c r="A16" s="2436"/>
      <c r="B16" s="1579" t="s">
        <v>2235</v>
      </c>
      <c r="C16" s="2429">
        <v>1.3</v>
      </c>
      <c r="D16" s="2431" t="s">
        <v>2236</v>
      </c>
      <c r="E16" s="2429" t="s">
        <v>2237</v>
      </c>
      <c r="F16" s="1573" t="s">
        <v>244</v>
      </c>
      <c r="G16" s="1580" t="s">
        <v>2238</v>
      </c>
      <c r="H16" s="2434"/>
    </row>
    <row r="17" spans="1:11" s="1213" customFormat="1" ht="60">
      <c r="A17" s="2436"/>
      <c r="B17" s="1581"/>
      <c r="C17" s="2430"/>
      <c r="D17" s="2432"/>
      <c r="E17" s="2430"/>
      <c r="F17" s="1577" t="s">
        <v>571</v>
      </c>
      <c r="G17" s="1582" t="s">
        <v>2239</v>
      </c>
      <c r="H17" s="2432"/>
    </row>
    <row r="18" spans="1:11" s="1213" customFormat="1" ht="105">
      <c r="A18" s="2436"/>
      <c r="B18" s="1576"/>
      <c r="C18" s="1577">
        <v>1.4</v>
      </c>
      <c r="D18" s="1578" t="s">
        <v>2240</v>
      </c>
      <c r="E18" s="1577" t="s">
        <v>2241</v>
      </c>
      <c r="F18" s="1577" t="s">
        <v>247</v>
      </c>
      <c r="G18" s="1578" t="s">
        <v>2242</v>
      </c>
      <c r="H18" s="2431" t="s">
        <v>2243</v>
      </c>
    </row>
    <row r="19" spans="1:11" s="1213" customFormat="1" ht="84.75" customHeight="1">
      <c r="A19" s="2436"/>
      <c r="B19" s="1583"/>
      <c r="C19" s="1577">
        <v>1.5</v>
      </c>
      <c r="D19" s="1578" t="s">
        <v>2244</v>
      </c>
      <c r="E19" s="1577" t="s">
        <v>2245</v>
      </c>
      <c r="F19" s="1577" t="s">
        <v>1221</v>
      </c>
      <c r="G19" s="1578" t="s">
        <v>2246</v>
      </c>
      <c r="H19" s="2434"/>
    </row>
    <row r="20" spans="1:11" s="1213" customFormat="1" ht="79.5" customHeight="1">
      <c r="A20" s="2437"/>
      <c r="B20" s="1584"/>
      <c r="C20" s="1577">
        <v>1.6</v>
      </c>
      <c r="D20" s="1578" t="s">
        <v>2247</v>
      </c>
      <c r="E20" s="1577" t="s">
        <v>2241</v>
      </c>
      <c r="F20" s="1577" t="s">
        <v>2248</v>
      </c>
      <c r="G20" s="1582" t="s">
        <v>2249</v>
      </c>
      <c r="H20" s="2432"/>
    </row>
    <row r="21" spans="1:11" s="1212" customFormat="1" ht="60">
      <c r="A21" s="2445">
        <v>2</v>
      </c>
      <c r="B21" s="2435" t="s">
        <v>2250</v>
      </c>
      <c r="C21" s="2429">
        <v>2.1</v>
      </c>
      <c r="D21" s="2431" t="s">
        <v>2251</v>
      </c>
      <c r="E21" s="2429" t="s">
        <v>2252</v>
      </c>
      <c r="F21" s="1577" t="s">
        <v>6</v>
      </c>
      <c r="G21" s="1578" t="s">
        <v>2253</v>
      </c>
      <c r="H21" s="2431" t="s">
        <v>2254</v>
      </c>
    </row>
    <row r="22" spans="1:11" s="1212" customFormat="1" ht="105">
      <c r="A22" s="2446"/>
      <c r="B22" s="2436"/>
      <c r="C22" s="2433"/>
      <c r="D22" s="2434"/>
      <c r="E22" s="2433"/>
      <c r="F22" s="1577" t="s">
        <v>7</v>
      </c>
      <c r="G22" s="1578" t="s">
        <v>2255</v>
      </c>
      <c r="H22" s="2434"/>
    </row>
    <row r="23" spans="1:11" s="1212" customFormat="1" ht="120">
      <c r="A23" s="2446"/>
      <c r="B23" s="2436"/>
      <c r="C23" s="2430"/>
      <c r="D23" s="2432"/>
      <c r="E23" s="2430"/>
      <c r="F23" s="1577" t="s">
        <v>8</v>
      </c>
      <c r="G23" s="1574" t="s">
        <v>2256</v>
      </c>
      <c r="H23" s="2434"/>
    </row>
    <row r="24" spans="1:11" s="1212" customFormat="1" ht="30">
      <c r="A24" s="2446"/>
      <c r="B24" s="2436"/>
      <c r="C24" s="2448">
        <v>2.2000000000000002</v>
      </c>
      <c r="D24" s="2443" t="s">
        <v>2257</v>
      </c>
      <c r="E24" s="2429" t="s">
        <v>2258</v>
      </c>
      <c r="F24" s="1577" t="s">
        <v>36</v>
      </c>
      <c r="G24" s="1574" t="s">
        <v>2259</v>
      </c>
      <c r="H24" s="2434"/>
      <c r="K24"/>
    </row>
    <row r="25" spans="1:11" s="1212" customFormat="1" ht="60">
      <c r="A25" s="2446"/>
      <c r="B25" s="2436"/>
      <c r="C25" s="2449"/>
      <c r="D25" s="2451"/>
      <c r="E25" s="2433"/>
      <c r="F25" s="1577" t="s">
        <v>37</v>
      </c>
      <c r="G25" s="1585" t="s">
        <v>2260</v>
      </c>
      <c r="H25" s="2434"/>
      <c r="K25"/>
    </row>
    <row r="26" spans="1:11" s="1212" customFormat="1" ht="60">
      <c r="A26" s="2446"/>
      <c r="B26" s="2436"/>
      <c r="C26" s="2449"/>
      <c r="D26" s="2451"/>
      <c r="E26" s="2433"/>
      <c r="F26" s="1577" t="s">
        <v>1102</v>
      </c>
      <c r="G26" s="1574" t="s">
        <v>2261</v>
      </c>
      <c r="H26" s="2434"/>
      <c r="K26"/>
    </row>
    <row r="27" spans="1:11" s="1212" customFormat="1" ht="30">
      <c r="A27" s="2446"/>
      <c r="B27" s="2436"/>
      <c r="C27" s="2450"/>
      <c r="D27" s="2444"/>
      <c r="E27" s="2430"/>
      <c r="F27" s="1577" t="s">
        <v>2262</v>
      </c>
      <c r="G27" s="1574" t="s">
        <v>2263</v>
      </c>
      <c r="H27" s="2432"/>
      <c r="K27" s="1214"/>
    </row>
    <row r="28" spans="1:11" s="1212" customFormat="1" ht="30">
      <c r="A28" s="2446"/>
      <c r="B28" s="2436"/>
      <c r="C28" s="2429">
        <v>2.2999999999999998</v>
      </c>
      <c r="D28" s="2443" t="s">
        <v>2264</v>
      </c>
      <c r="E28" s="2429" t="s">
        <v>2265</v>
      </c>
      <c r="F28" s="1577" t="s">
        <v>38</v>
      </c>
      <c r="G28" s="1574" t="s">
        <v>2266</v>
      </c>
      <c r="H28" s="2431" t="s">
        <v>2267</v>
      </c>
    </row>
    <row r="29" spans="1:11" s="1212" customFormat="1" ht="60">
      <c r="A29" s="2447"/>
      <c r="B29" s="2437"/>
      <c r="C29" s="2430"/>
      <c r="D29" s="2444"/>
      <c r="E29" s="2430"/>
      <c r="F29" s="1577" t="s">
        <v>39</v>
      </c>
      <c r="G29" s="1574" t="s">
        <v>2268</v>
      </c>
      <c r="H29" s="2432"/>
    </row>
    <row r="30" spans="1:11" s="1212" customFormat="1" ht="45">
      <c r="A30" s="1586"/>
      <c r="B30" s="2435" t="s">
        <v>2269</v>
      </c>
      <c r="C30" s="2429">
        <v>3.1</v>
      </c>
      <c r="D30" s="2431" t="s">
        <v>2270</v>
      </c>
      <c r="E30" s="2429" t="s">
        <v>2271</v>
      </c>
      <c r="F30" s="1577" t="s">
        <v>9</v>
      </c>
      <c r="G30" s="1582" t="s">
        <v>2272</v>
      </c>
      <c r="H30" s="2431" t="s">
        <v>2273</v>
      </c>
    </row>
    <row r="31" spans="1:11" s="1212" customFormat="1" ht="30">
      <c r="A31" s="1587"/>
      <c r="B31" s="2436"/>
      <c r="C31" s="2433"/>
      <c r="D31" s="2434"/>
      <c r="E31" s="2433"/>
      <c r="F31" s="1577" t="s">
        <v>10</v>
      </c>
      <c r="G31" s="1582" t="s">
        <v>2274</v>
      </c>
      <c r="H31" s="2434"/>
    </row>
    <row r="32" spans="1:11" s="1212" customFormat="1" ht="30">
      <c r="A32" s="1588">
        <v>3</v>
      </c>
      <c r="B32" s="2436"/>
      <c r="C32" s="2430"/>
      <c r="D32" s="2432"/>
      <c r="E32" s="2430"/>
      <c r="F32" s="1577" t="s">
        <v>11</v>
      </c>
      <c r="G32" s="1585" t="s">
        <v>2275</v>
      </c>
      <c r="H32" s="2434"/>
    </row>
    <row r="33" spans="1:11" s="1212" customFormat="1" ht="45">
      <c r="A33" s="1589"/>
      <c r="B33" s="2437"/>
      <c r="C33" s="1577">
        <v>3.2</v>
      </c>
      <c r="D33" s="1590" t="s">
        <v>2276</v>
      </c>
      <c r="E33" s="1577" t="s">
        <v>2277</v>
      </c>
      <c r="F33" s="1582" t="s">
        <v>207</v>
      </c>
      <c r="G33" s="1574" t="s">
        <v>2278</v>
      </c>
      <c r="H33" s="2432"/>
    </row>
    <row r="34" spans="1:11" s="1212" customFormat="1" ht="45">
      <c r="A34" s="2440">
        <v>4</v>
      </c>
      <c r="B34" s="2435" t="s">
        <v>2279</v>
      </c>
      <c r="C34" s="2429">
        <v>4.0999999999999996</v>
      </c>
      <c r="D34" s="2431" t="s">
        <v>2280</v>
      </c>
      <c r="E34" s="2429" t="s">
        <v>2281</v>
      </c>
      <c r="F34" s="1577" t="s">
        <v>510</v>
      </c>
      <c r="G34" s="1574" t="s">
        <v>2282</v>
      </c>
      <c r="H34" s="2431" t="s">
        <v>2283</v>
      </c>
    </row>
    <row r="35" spans="1:11" s="1212" customFormat="1" ht="15">
      <c r="A35" s="2441"/>
      <c r="B35" s="2436"/>
      <c r="C35" s="2433"/>
      <c r="D35" s="2434"/>
      <c r="E35" s="2433"/>
      <c r="F35" s="1577" t="s">
        <v>513</v>
      </c>
      <c r="G35" s="1574" t="s">
        <v>2284</v>
      </c>
      <c r="H35" s="2434"/>
    </row>
    <row r="36" spans="1:11" s="1212" customFormat="1" ht="45">
      <c r="A36" s="2441"/>
      <c r="B36" s="2436"/>
      <c r="C36" s="2433"/>
      <c r="D36" s="2434"/>
      <c r="E36" s="2433"/>
      <c r="F36" s="1577" t="s">
        <v>515</v>
      </c>
      <c r="G36" s="1574" t="s">
        <v>2285</v>
      </c>
      <c r="H36" s="2434"/>
    </row>
    <row r="37" spans="1:11" s="1212" customFormat="1" ht="30">
      <c r="A37" s="2442"/>
      <c r="B37" s="2437"/>
      <c r="C37" s="2430"/>
      <c r="D37" s="2432"/>
      <c r="E37" s="2430"/>
      <c r="F37" s="1577" t="s">
        <v>2286</v>
      </c>
      <c r="G37" s="1574" t="s">
        <v>2287</v>
      </c>
      <c r="H37" s="2432"/>
    </row>
    <row r="38" spans="1:11" s="1212" customFormat="1" ht="45">
      <c r="A38" s="2435">
        <v>5</v>
      </c>
      <c r="B38" s="2435" t="s">
        <v>2288</v>
      </c>
      <c r="C38" s="2429">
        <v>5.0999999999999996</v>
      </c>
      <c r="D38" s="2431" t="s">
        <v>2289</v>
      </c>
      <c r="E38" s="2429" t="s">
        <v>2290</v>
      </c>
      <c r="F38" s="1577" t="s">
        <v>538</v>
      </c>
      <c r="G38" s="1574" t="s">
        <v>2291</v>
      </c>
      <c r="H38" s="2431" t="s">
        <v>2292</v>
      </c>
      <c r="J38"/>
    </row>
    <row r="39" spans="1:11" s="1212" customFormat="1" ht="30">
      <c r="A39" s="2436"/>
      <c r="B39" s="2436"/>
      <c r="C39" s="2433"/>
      <c r="D39" s="2434"/>
      <c r="E39" s="2433"/>
      <c r="F39" s="1577" t="s">
        <v>636</v>
      </c>
      <c r="G39" s="1574" t="s">
        <v>2293</v>
      </c>
      <c r="H39" s="2434"/>
    </row>
    <row r="40" spans="1:11" s="1212" customFormat="1" ht="45">
      <c r="A40" s="2436"/>
      <c r="B40" s="2436"/>
      <c r="C40" s="2433"/>
      <c r="D40" s="2434"/>
      <c r="E40" s="2433"/>
      <c r="F40" s="1577" t="s">
        <v>638</v>
      </c>
      <c r="G40" s="1578" t="s">
        <v>2294</v>
      </c>
      <c r="H40" s="2434"/>
      <c r="K40"/>
    </row>
    <row r="41" spans="1:11" s="1212" customFormat="1" ht="15">
      <c r="A41" s="2436"/>
      <c r="B41" s="2436"/>
      <c r="C41" s="2430"/>
      <c r="D41" s="2432"/>
      <c r="E41" s="2430"/>
      <c r="F41" s="1577" t="s">
        <v>724</v>
      </c>
      <c r="G41" s="1578" t="s">
        <v>2295</v>
      </c>
      <c r="H41" s="2432"/>
    </row>
    <row r="42" spans="1:11" s="1212" customFormat="1" ht="45">
      <c r="A42" s="2436"/>
      <c r="B42" s="2436"/>
      <c r="C42" s="2429">
        <v>5.2</v>
      </c>
      <c r="D42" s="2431" t="s">
        <v>2296</v>
      </c>
      <c r="E42" s="2429" t="s">
        <v>2265</v>
      </c>
      <c r="F42" s="1577" t="s">
        <v>541</v>
      </c>
      <c r="G42" s="1574" t="s">
        <v>2297</v>
      </c>
      <c r="H42" s="2431" t="s">
        <v>2298</v>
      </c>
    </row>
    <row r="43" spans="1:11" s="1212" customFormat="1" ht="30">
      <c r="A43" s="2436"/>
      <c r="B43" s="2436"/>
      <c r="C43" s="2430"/>
      <c r="D43" s="2432"/>
      <c r="E43" s="2430"/>
      <c r="F43" s="1577" t="s">
        <v>2299</v>
      </c>
      <c r="G43" s="1574" t="s">
        <v>2300</v>
      </c>
      <c r="H43" s="2432"/>
    </row>
    <row r="44" spans="1:11" s="1212" customFormat="1" ht="30">
      <c r="A44" s="2435">
        <v>6</v>
      </c>
      <c r="B44" s="2435" t="s">
        <v>2301</v>
      </c>
      <c r="C44" s="2429">
        <v>6.1</v>
      </c>
      <c r="D44" s="2431" t="s">
        <v>2809</v>
      </c>
      <c r="E44" s="2429" t="s">
        <v>2302</v>
      </c>
      <c r="F44" s="1577" t="s">
        <v>551</v>
      </c>
      <c r="G44" s="1582" t="s">
        <v>2303</v>
      </c>
      <c r="H44" s="2431" t="s">
        <v>2304</v>
      </c>
    </row>
    <row r="45" spans="1:11" s="1212" customFormat="1" ht="30">
      <c r="A45" s="2436"/>
      <c r="B45" s="2436"/>
      <c r="C45" s="2430"/>
      <c r="D45" s="2432"/>
      <c r="E45" s="2430"/>
      <c r="F45" s="1577" t="s">
        <v>575</v>
      </c>
      <c r="G45" s="1582" t="s">
        <v>2305</v>
      </c>
      <c r="H45" s="2432"/>
      <c r="I45" s="1215" t="s">
        <v>2306</v>
      </c>
    </row>
    <row r="46" spans="1:11" s="1212" customFormat="1" ht="60">
      <c r="A46" s="2436"/>
      <c r="B46" s="2436"/>
      <c r="C46" s="2429">
        <v>6.2</v>
      </c>
      <c r="D46" s="2438" t="s">
        <v>2810</v>
      </c>
      <c r="E46" s="2429" t="s">
        <v>196</v>
      </c>
      <c r="F46" s="1577" t="s">
        <v>556</v>
      </c>
      <c r="G46" s="1582" t="s">
        <v>584</v>
      </c>
      <c r="H46" s="2431" t="s">
        <v>2307</v>
      </c>
      <c r="I46" s="2428" t="s">
        <v>2308</v>
      </c>
    </row>
    <row r="47" spans="1:11" s="1212" customFormat="1" ht="60">
      <c r="A47" s="2436"/>
      <c r="B47" s="2436"/>
      <c r="C47" s="2430"/>
      <c r="D47" s="2439"/>
      <c r="E47" s="2430"/>
      <c r="F47" s="1577" t="s">
        <v>2309</v>
      </c>
      <c r="G47" s="1582" t="s">
        <v>585</v>
      </c>
      <c r="H47" s="2432"/>
      <c r="I47" s="2428"/>
    </row>
    <row r="48" spans="1:11" s="1212" customFormat="1" ht="45">
      <c r="A48" s="2436"/>
      <c r="B48" s="2436"/>
      <c r="C48" s="2429">
        <v>6.3</v>
      </c>
      <c r="D48" s="2431" t="s">
        <v>2811</v>
      </c>
      <c r="E48" s="2429" t="s">
        <v>2310</v>
      </c>
      <c r="F48" s="1577" t="s">
        <v>559</v>
      </c>
      <c r="G48" s="1582" t="s">
        <v>2311</v>
      </c>
      <c r="H48" s="2431" t="s">
        <v>2312</v>
      </c>
    </row>
    <row r="49" spans="1:9" s="1212" customFormat="1" ht="15">
      <c r="A49" s="2436"/>
      <c r="B49" s="2436"/>
      <c r="C49" s="2430"/>
      <c r="D49" s="2432"/>
      <c r="E49" s="2430"/>
      <c r="F49" s="1577" t="s">
        <v>2313</v>
      </c>
      <c r="G49" s="1585" t="s">
        <v>2314</v>
      </c>
      <c r="H49" s="2432"/>
      <c r="I49" s="1215" t="s">
        <v>2315</v>
      </c>
    </row>
    <row r="50" spans="1:9" s="1212" customFormat="1" ht="45">
      <c r="A50" s="2436"/>
      <c r="B50" s="2436"/>
      <c r="C50" s="2429">
        <v>6.4</v>
      </c>
      <c r="D50" s="2431" t="s">
        <v>2812</v>
      </c>
      <c r="E50" s="2429" t="s">
        <v>2281</v>
      </c>
      <c r="F50" s="1577" t="s">
        <v>741</v>
      </c>
      <c r="G50" s="1574" t="s">
        <v>2316</v>
      </c>
      <c r="H50" s="2431" t="s">
        <v>2317</v>
      </c>
    </row>
    <row r="51" spans="1:9" s="1212" customFormat="1" ht="30">
      <c r="A51" s="2436"/>
      <c r="B51" s="2436"/>
      <c r="C51" s="2430"/>
      <c r="D51" s="2432"/>
      <c r="E51" s="2430"/>
      <c r="F51" s="1577" t="s">
        <v>2318</v>
      </c>
      <c r="G51" s="1574" t="s">
        <v>2132</v>
      </c>
      <c r="H51" s="2432"/>
      <c r="I51" s="1215" t="s">
        <v>2319</v>
      </c>
    </row>
    <row r="52" spans="1:9" s="1212" customFormat="1" ht="45">
      <c r="A52" s="2436"/>
      <c r="B52" s="2436"/>
      <c r="C52" s="2429">
        <v>6.5</v>
      </c>
      <c r="D52" s="2431" t="s">
        <v>2813</v>
      </c>
      <c r="E52" s="2429" t="s">
        <v>2320</v>
      </c>
      <c r="F52" s="1577" t="s">
        <v>2321</v>
      </c>
      <c r="G52" s="1582" t="s">
        <v>2322</v>
      </c>
      <c r="H52" s="2431" t="s">
        <v>2323</v>
      </c>
      <c r="I52" s="2428" t="s">
        <v>2324</v>
      </c>
    </row>
    <row r="53" spans="1:9" s="1212" customFormat="1" ht="45">
      <c r="A53" s="2436"/>
      <c r="B53" s="2436"/>
      <c r="C53" s="2433"/>
      <c r="D53" s="2434"/>
      <c r="E53" s="2433"/>
      <c r="F53" s="1577" t="s">
        <v>2325</v>
      </c>
      <c r="G53" s="1582" t="s">
        <v>2326</v>
      </c>
      <c r="H53" s="2434"/>
      <c r="I53" s="2428"/>
    </row>
    <row r="54" spans="1:9" s="1212" customFormat="1" ht="45">
      <c r="A54" s="2436"/>
      <c r="B54" s="2436"/>
      <c r="C54" s="2433"/>
      <c r="D54" s="2434"/>
      <c r="E54" s="2433"/>
      <c r="F54" s="1577" t="s">
        <v>2327</v>
      </c>
      <c r="G54" s="1574" t="s">
        <v>2328</v>
      </c>
      <c r="H54" s="2434"/>
      <c r="I54" s="2428"/>
    </row>
    <row r="55" spans="1:9" s="1212" customFormat="1" ht="30">
      <c r="A55" s="2437"/>
      <c r="B55" s="2437"/>
      <c r="C55" s="2430"/>
      <c r="D55" s="2432"/>
      <c r="E55" s="2430"/>
      <c r="F55" s="1577" t="s">
        <v>2329</v>
      </c>
      <c r="G55" s="1574" t="s">
        <v>2330</v>
      </c>
      <c r="H55" s="2432"/>
      <c r="I55" s="2428"/>
    </row>
    <row r="56" spans="1:9" s="1212" customFormat="1" ht="112.5" customHeight="1">
      <c r="A56" s="1216"/>
      <c r="B56" s="1216"/>
      <c r="C56" s="1217"/>
      <c r="D56" s="1197"/>
      <c r="E56" s="1195"/>
      <c r="F56" s="1196"/>
      <c r="G56" s="1197"/>
      <c r="H56" s="1198"/>
    </row>
    <row r="57" spans="1:9" s="1220" customFormat="1" ht="49.5" customHeight="1">
      <c r="A57" s="1218"/>
      <c r="B57" s="1219" t="s">
        <v>2139</v>
      </c>
      <c r="C57" s="1219"/>
      <c r="D57" s="1219"/>
      <c r="E57" s="1200"/>
      <c r="F57" s="1201"/>
      <c r="G57" s="2427"/>
      <c r="H57" s="1201"/>
    </row>
    <row r="58" spans="1:9" s="1220" customFormat="1" ht="24" customHeight="1">
      <c r="A58" s="1218"/>
      <c r="B58" s="1221" t="s">
        <v>2331</v>
      </c>
      <c r="C58" s="1219"/>
      <c r="D58" s="1219"/>
      <c r="E58" s="1201"/>
      <c r="F58" s="1201"/>
      <c r="G58" s="2427"/>
      <c r="H58" s="1201"/>
    </row>
    <row r="59" spans="1:9" s="1212" customFormat="1" ht="14.25" customHeight="1">
      <c r="A59" s="1218"/>
      <c r="B59" s="1219" t="s">
        <v>2332</v>
      </c>
      <c r="C59" s="1219"/>
      <c r="D59" s="1219"/>
      <c r="E59" s="1201"/>
      <c r="F59" s="1201"/>
      <c r="G59" s="1201"/>
      <c r="H59" s="1201"/>
    </row>
    <row r="60" spans="1:9" s="1223" customFormat="1" ht="26.25" customHeight="1">
      <c r="A60" s="1222"/>
      <c r="B60" s="1193"/>
      <c r="C60" s="1193"/>
      <c r="D60" s="1193"/>
      <c r="E60" s="1193"/>
      <c r="F60" s="1193"/>
      <c r="G60" s="1193"/>
      <c r="H60" s="1193"/>
    </row>
    <row r="61" spans="1:9" s="1223" customFormat="1" ht="26.25" customHeight="1">
      <c r="A61" s="1222"/>
      <c r="B61" s="1193"/>
      <c r="C61" s="1193"/>
      <c r="D61" s="1193"/>
      <c r="E61" s="1193"/>
      <c r="F61" s="1193"/>
      <c r="G61" s="1193"/>
      <c r="H61" s="1193"/>
    </row>
    <row r="62" spans="1:9" s="1223" customFormat="1" ht="39.75" customHeight="1">
      <c r="A62" s="1222"/>
      <c r="B62" s="1193"/>
      <c r="C62" s="1193"/>
      <c r="D62" s="1193"/>
      <c r="E62" s="1193"/>
      <c r="F62" s="1193"/>
      <c r="G62" s="1193"/>
      <c r="H62" s="1193"/>
    </row>
    <row r="63" spans="1:9" s="1223" customFormat="1" ht="30" customHeight="1">
      <c r="A63" s="1222"/>
      <c r="B63" s="1193"/>
      <c r="C63" s="1193"/>
      <c r="D63" s="1193"/>
      <c r="E63" s="1193"/>
      <c r="F63" s="1193"/>
      <c r="G63" s="1193"/>
      <c r="H63" s="1193"/>
    </row>
    <row r="64" spans="1:9">
      <c r="A64" s="1223"/>
    </row>
  </sheetData>
  <mergeCells count="78">
    <mergeCell ref="X5:X6"/>
    <mergeCell ref="C10:D10"/>
    <mergeCell ref="F10:G10"/>
    <mergeCell ref="D14:D15"/>
    <mergeCell ref="E14:E15"/>
    <mergeCell ref="D16:D17"/>
    <mergeCell ref="A1:H1"/>
    <mergeCell ref="A2:H2"/>
    <mergeCell ref="A3:H3"/>
    <mergeCell ref="A4:H4"/>
    <mergeCell ref="E16:E17"/>
    <mergeCell ref="H18:H20"/>
    <mergeCell ref="A21:A29"/>
    <mergeCell ref="B21:B29"/>
    <mergeCell ref="C21:C23"/>
    <mergeCell ref="D21:D23"/>
    <mergeCell ref="E21:E23"/>
    <mergeCell ref="H21:H27"/>
    <mergeCell ref="C24:C27"/>
    <mergeCell ref="D24:D27"/>
    <mergeCell ref="A12:A20"/>
    <mergeCell ref="C12:C13"/>
    <mergeCell ref="D12:D13"/>
    <mergeCell ref="E12:E13"/>
    <mergeCell ref="H12:H17"/>
    <mergeCell ref="C14:C15"/>
    <mergeCell ref="C16:C17"/>
    <mergeCell ref="B30:B33"/>
    <mergeCell ref="C30:C32"/>
    <mergeCell ref="D30:D32"/>
    <mergeCell ref="E30:E32"/>
    <mergeCell ref="H30:H33"/>
    <mergeCell ref="H34:H37"/>
    <mergeCell ref="E24:E27"/>
    <mergeCell ref="C28:C29"/>
    <mergeCell ref="D28:D29"/>
    <mergeCell ref="E28:E29"/>
    <mergeCell ref="H28:H29"/>
    <mergeCell ref="A34:A37"/>
    <mergeCell ref="B34:B37"/>
    <mergeCell ref="C34:C37"/>
    <mergeCell ref="D34:D37"/>
    <mergeCell ref="E34:E37"/>
    <mergeCell ref="H38:H41"/>
    <mergeCell ref="C42:C43"/>
    <mergeCell ref="D42:D43"/>
    <mergeCell ref="E42:E43"/>
    <mergeCell ref="H42:H43"/>
    <mergeCell ref="A38:A43"/>
    <mergeCell ref="B38:B43"/>
    <mergeCell ref="C38:C41"/>
    <mergeCell ref="D38:D41"/>
    <mergeCell ref="E38:E41"/>
    <mergeCell ref="H44:H45"/>
    <mergeCell ref="C46:C47"/>
    <mergeCell ref="D46:D47"/>
    <mergeCell ref="E46:E47"/>
    <mergeCell ref="H46:H47"/>
    <mergeCell ref="A44:A55"/>
    <mergeCell ref="B44:B55"/>
    <mergeCell ref="C44:C45"/>
    <mergeCell ref="D44:D45"/>
    <mergeCell ref="E44:E45"/>
    <mergeCell ref="G57:G58"/>
    <mergeCell ref="I46:I47"/>
    <mergeCell ref="C48:C49"/>
    <mergeCell ref="D48:D49"/>
    <mergeCell ref="E48:E49"/>
    <mergeCell ref="H48:H49"/>
    <mergeCell ref="C50:C51"/>
    <mergeCell ref="D50:D51"/>
    <mergeCell ref="E50:E51"/>
    <mergeCell ref="H50:H51"/>
    <mergeCell ref="C52:C55"/>
    <mergeCell ref="D52:D55"/>
    <mergeCell ref="E52:E55"/>
    <mergeCell ref="H52:H55"/>
    <mergeCell ref="I52:I55"/>
  </mergeCells>
  <pageMargins left="0.27559055118110237" right="0.15748031496062992" top="0.23622047244094491" bottom="0.27559055118110237" header="0.19685039370078741" footer="0.15748031496062992"/>
  <pageSetup paperSize="9" scale="67" fitToHeight="0" orientation="landscape" r:id="rId1"/>
  <headerFooter alignWithMargins="0">
    <oddFooter>&amp;L&amp;8&amp;D&amp;C&amp;8&amp;P&amp;R&amp;8&amp;F</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T39"/>
  <sheetViews>
    <sheetView view="pageBreakPreview" zoomScale="80" zoomScaleNormal="100" zoomScaleSheetLayoutView="80" workbookViewId="0">
      <pane xSplit="4" ySplit="7" topLeftCell="E8" activePane="bottomRight" state="frozen"/>
      <selection activeCell="E19" sqref="E19"/>
      <selection pane="topRight" activeCell="E19" sqref="E19"/>
      <selection pane="bottomLeft" activeCell="E19" sqref="E19"/>
      <selection pane="bottomRight" activeCell="C8" sqref="C8"/>
    </sheetView>
  </sheetViews>
  <sheetFormatPr baseColWidth="10" defaultRowHeight="12.75"/>
  <cols>
    <col min="1" max="1" width="4.5703125" style="1193" customWidth="1"/>
    <col min="2" max="2" width="5.28515625" style="1193" customWidth="1"/>
    <col min="3" max="3" width="39.140625" style="1193" customWidth="1"/>
    <col min="4" max="4" width="23.140625" style="1193" customWidth="1"/>
    <col min="5" max="16" width="9.140625" style="1193" bestFit="1" customWidth="1"/>
    <col min="17" max="17" width="13.7109375" style="1193" customWidth="1"/>
    <col min="18" max="18" width="18.85546875" style="1193" customWidth="1"/>
    <col min="19" max="19" width="33.5703125" style="1193" customWidth="1"/>
    <col min="20" max="16384" width="11.42578125" style="1193"/>
  </cols>
  <sheetData>
    <row r="1" spans="1:20" ht="20.25">
      <c r="A1" s="2452" t="s">
        <v>562</v>
      </c>
      <c r="B1" s="2452"/>
      <c r="C1" s="2452"/>
      <c r="D1" s="2452"/>
      <c r="E1" s="2452"/>
      <c r="F1" s="2452"/>
      <c r="G1" s="2452"/>
      <c r="H1" s="2452"/>
      <c r="I1" s="2452"/>
      <c r="J1" s="2452"/>
      <c r="K1" s="2452"/>
      <c r="L1" s="2452"/>
      <c r="M1" s="2452"/>
      <c r="N1" s="2452"/>
      <c r="O1" s="2452"/>
      <c r="P1" s="2452"/>
      <c r="Q1" s="2452"/>
      <c r="R1" s="2452"/>
    </row>
    <row r="2" spans="1:20" ht="20.25">
      <c r="A2" s="2452" t="s">
        <v>563</v>
      </c>
      <c r="B2" s="2452"/>
      <c r="C2" s="2452"/>
      <c r="D2" s="2452"/>
      <c r="E2" s="2452"/>
      <c r="F2" s="2452"/>
      <c r="G2" s="2452"/>
      <c r="H2" s="2452"/>
      <c r="I2" s="2452"/>
      <c r="J2" s="2452"/>
      <c r="K2" s="2452"/>
      <c r="L2" s="2452"/>
      <c r="M2" s="2452"/>
      <c r="N2" s="2452"/>
      <c r="O2" s="2452"/>
      <c r="P2" s="2452"/>
      <c r="Q2" s="2452"/>
      <c r="R2" s="2452"/>
    </row>
    <row r="3" spans="1:20" s="1194" customFormat="1" ht="20.25" customHeight="1">
      <c r="A3" s="2452" t="s">
        <v>2333</v>
      </c>
      <c r="B3" s="2452"/>
      <c r="C3" s="2452"/>
      <c r="D3" s="2452"/>
      <c r="E3" s="2452"/>
      <c r="F3" s="2452"/>
      <c r="G3" s="2452"/>
      <c r="H3" s="2452"/>
      <c r="I3" s="2452"/>
      <c r="J3" s="2452"/>
      <c r="K3" s="2452"/>
      <c r="L3" s="2452"/>
      <c r="M3" s="2452"/>
      <c r="N3" s="2452"/>
      <c r="O3" s="2452"/>
      <c r="P3" s="2452"/>
      <c r="Q3" s="2452"/>
      <c r="R3" s="2452"/>
    </row>
    <row r="4" spans="1:20" s="1194" customFormat="1" ht="34.5" customHeight="1">
      <c r="A4" s="1591" t="s">
        <v>2334</v>
      </c>
      <c r="B4" s="1224"/>
      <c r="Q4" s="1206"/>
      <c r="R4" s="1225" t="s">
        <v>27</v>
      </c>
    </row>
    <row r="5" spans="1:20" ht="3" customHeight="1">
      <c r="R5" s="1206"/>
    </row>
    <row r="6" spans="1:20" s="1227" customFormat="1" ht="21" customHeight="1">
      <c r="A6" s="2461" t="s">
        <v>1</v>
      </c>
      <c r="B6" s="2463" t="s">
        <v>58</v>
      </c>
      <c r="C6" s="2464"/>
      <c r="D6" s="2467" t="s">
        <v>40</v>
      </c>
      <c r="E6" s="2469" t="s">
        <v>26</v>
      </c>
      <c r="F6" s="2470"/>
      <c r="G6" s="2470"/>
      <c r="H6" s="2470"/>
      <c r="I6" s="2470"/>
      <c r="J6" s="2470"/>
      <c r="K6" s="2470"/>
      <c r="L6" s="2470"/>
      <c r="M6" s="2470"/>
      <c r="N6" s="2470"/>
      <c r="O6" s="2470"/>
      <c r="P6" s="2471"/>
      <c r="Q6" s="2461" t="s">
        <v>25</v>
      </c>
      <c r="R6" s="2461" t="s">
        <v>586</v>
      </c>
      <c r="S6" s="1226"/>
      <c r="T6" s="1226"/>
    </row>
    <row r="7" spans="1:20" s="1227" customFormat="1" ht="23.25" customHeight="1">
      <c r="A7" s="2462"/>
      <c r="B7" s="2465"/>
      <c r="C7" s="2466"/>
      <c r="D7" s="2468"/>
      <c r="E7" s="1614" t="s">
        <v>24</v>
      </c>
      <c r="F7" s="1614" t="s">
        <v>23</v>
      </c>
      <c r="G7" s="1614" t="s">
        <v>22</v>
      </c>
      <c r="H7" s="1614" t="s">
        <v>21</v>
      </c>
      <c r="I7" s="1614" t="s">
        <v>20</v>
      </c>
      <c r="J7" s="1614" t="s">
        <v>19</v>
      </c>
      <c r="K7" s="1614" t="s">
        <v>18</v>
      </c>
      <c r="L7" s="1614" t="s">
        <v>17</v>
      </c>
      <c r="M7" s="1614" t="s">
        <v>16</v>
      </c>
      <c r="N7" s="1614" t="s">
        <v>15</v>
      </c>
      <c r="O7" s="1614" t="s">
        <v>14</v>
      </c>
      <c r="P7" s="1614" t="s">
        <v>13</v>
      </c>
      <c r="Q7" s="2462"/>
      <c r="R7" s="2462"/>
      <c r="S7" s="1226"/>
      <c r="T7" s="1226"/>
    </row>
    <row r="8" spans="1:20" s="1213" customFormat="1" ht="75">
      <c r="A8" s="2445">
        <v>1</v>
      </c>
      <c r="B8" s="1593">
        <v>1.1000000000000001</v>
      </c>
      <c r="C8" s="1578" t="str">
        <f>GPYDForm!D12</f>
        <v xml:space="preserve">Consolidar y registrar el Programa Anual de Inversión Institucional 2016, en el Sistema de Información de la Inversión Pública (SIIP) del Ministerio de Hacienda. </v>
      </c>
      <c r="D8" s="1577" t="str">
        <f>GPYDForm!E12</f>
        <v>Programa consolidado y registrado en el SIIP</v>
      </c>
      <c r="E8" s="1593"/>
      <c r="F8" s="1594">
        <v>1</v>
      </c>
      <c r="G8" s="1593"/>
      <c r="H8" s="1593"/>
      <c r="I8" s="1593"/>
      <c r="J8" s="1593"/>
      <c r="K8" s="1593"/>
      <c r="L8" s="1593"/>
      <c r="M8" s="1593"/>
      <c r="N8" s="1593"/>
      <c r="O8" s="1593"/>
      <c r="P8" s="1593"/>
      <c r="Q8" s="1589">
        <f t="shared" ref="Q8:Q16" si="0">SUM(E8:P8)</f>
        <v>1</v>
      </c>
      <c r="R8" s="2459">
        <v>7969.12</v>
      </c>
    </row>
    <row r="9" spans="1:20" s="1213" customFormat="1" ht="75">
      <c r="A9" s="2446"/>
      <c r="B9" s="1593">
        <v>1.2</v>
      </c>
      <c r="C9" s="1580" t="str">
        <f>GPYDForm!D14</f>
        <v xml:space="preserve">Consolidar y registrar el Programa de Preinversión Institucional 2017, en el Sistema de Información de la Inversión Pública (SIIP) del Ministerio de Hacienda. </v>
      </c>
      <c r="D9" s="1573" t="str">
        <f>GPYDForm!E14</f>
        <v>Programa consolidado y registrado en el SIIP</v>
      </c>
      <c r="E9" s="1594"/>
      <c r="F9" s="1594"/>
      <c r="G9" s="1594"/>
      <c r="H9" s="1594"/>
      <c r="I9" s="1594"/>
      <c r="J9" s="1594"/>
      <c r="K9" s="1594"/>
      <c r="L9" s="1594"/>
      <c r="M9" s="1595"/>
      <c r="N9" s="1595"/>
      <c r="O9" s="1594">
        <v>1</v>
      </c>
      <c r="P9" s="1595"/>
      <c r="Q9" s="1589">
        <f t="shared" si="0"/>
        <v>1</v>
      </c>
      <c r="R9" s="2460"/>
    </row>
    <row r="10" spans="1:20" s="1213" customFormat="1" ht="45">
      <c r="A10" s="2446"/>
      <c r="B10" s="1593">
        <v>1.3</v>
      </c>
      <c r="C10" s="1578" t="str">
        <f>GPYDForm!D16</f>
        <v>Actualizar el Programa de Inversión de Mediano Plazo 2015-2019 (PRIPME).</v>
      </c>
      <c r="D10" s="1577" t="str">
        <f>GPYDForm!E16</f>
        <v>Programa registrado y/o actualizado en el SIIP</v>
      </c>
      <c r="E10" s="1593"/>
      <c r="F10" s="1593"/>
      <c r="G10" s="1593"/>
      <c r="H10" s="1593"/>
      <c r="I10" s="1593"/>
      <c r="J10" s="1593"/>
      <c r="K10" s="1593"/>
      <c r="L10" s="1593"/>
      <c r="M10" s="1593"/>
      <c r="N10" s="1593"/>
      <c r="O10" s="1594"/>
      <c r="P10" s="1594">
        <v>1</v>
      </c>
      <c r="Q10" s="1589">
        <f t="shared" si="0"/>
        <v>1</v>
      </c>
      <c r="R10" s="2460"/>
      <c r="S10" s="1228"/>
    </row>
    <row r="11" spans="1:20" s="1213" customFormat="1" ht="90">
      <c r="A11" s="2446"/>
      <c r="B11" s="1593">
        <v>1.4</v>
      </c>
      <c r="C11" s="1574" t="str">
        <f>GPYDForm!D18</f>
        <v>Realizar 3 seguimientos cuatrimestrales del Programa de Preinversión en el año 2016 en el Sistema de Información de Inversión Pública (SIIP) del Ministerio de Hacienda.</v>
      </c>
      <c r="D11" s="1573" t="str">
        <f>GPYDForm!E18</f>
        <v>Reporte de seguimiento</v>
      </c>
      <c r="E11" s="1594">
        <v>1</v>
      </c>
      <c r="F11" s="1594"/>
      <c r="G11" s="1594"/>
      <c r="H11" s="1594"/>
      <c r="I11" s="1594">
        <v>1</v>
      </c>
      <c r="J11" s="1594"/>
      <c r="K11" s="1594"/>
      <c r="L11" s="1594"/>
      <c r="M11" s="1594">
        <v>1</v>
      </c>
      <c r="N11" s="1594"/>
      <c r="O11" s="1594"/>
      <c r="P11" s="1594"/>
      <c r="Q11" s="1589">
        <f t="shared" si="0"/>
        <v>3</v>
      </c>
      <c r="R11" s="2460"/>
    </row>
    <row r="12" spans="1:20" s="1213" customFormat="1" ht="90">
      <c r="A12" s="2446"/>
      <c r="B12" s="1593">
        <v>1.5</v>
      </c>
      <c r="C12" s="1578" t="str">
        <f>GPYDForm!D19</f>
        <v xml:space="preserve">Lograr un 70.0% en la ejecución financiera de la Inversión Publica (PAIP), de acuerdo a lo programado en el Sistema de Información de la Inversión Pública (SIIP) del Ministerio de Hacienda. </v>
      </c>
      <c r="D12" s="1573" t="str">
        <f>GPYDForm!E19</f>
        <v>% ejecución de Inversión Pública</v>
      </c>
      <c r="E12" s="1596">
        <v>0.7</v>
      </c>
      <c r="F12" s="1596">
        <v>0.7</v>
      </c>
      <c r="G12" s="1596">
        <v>0.7</v>
      </c>
      <c r="H12" s="1596">
        <v>0.7</v>
      </c>
      <c r="I12" s="1596">
        <v>0.7</v>
      </c>
      <c r="J12" s="1596">
        <v>0.7</v>
      </c>
      <c r="K12" s="1596">
        <v>0.7</v>
      </c>
      <c r="L12" s="1596">
        <v>0.7</v>
      </c>
      <c r="M12" s="1596">
        <v>0.7</v>
      </c>
      <c r="N12" s="1596">
        <v>0.7</v>
      </c>
      <c r="O12" s="1596">
        <v>0.7</v>
      </c>
      <c r="P12" s="1596">
        <v>0.7</v>
      </c>
      <c r="Q12" s="1597">
        <f>AVERAGE(E12:P12)</f>
        <v>0.70000000000000007</v>
      </c>
      <c r="R12" s="2460"/>
    </row>
    <row r="13" spans="1:20" s="1213" customFormat="1" ht="75">
      <c r="A13" s="2447"/>
      <c r="B13" s="1593">
        <v>1.6</v>
      </c>
      <c r="C13" s="1578" t="str">
        <f>GPYDForm!D20</f>
        <v>Realizar 12 seguimientos de los proyectos de inversión de ANDA en el año 2016, en el Sistema de Información de Inversión Pública (SIIP) del Ministerio de Hacienda.</v>
      </c>
      <c r="D13" s="1577" t="str">
        <f>GPYDForm!E20</f>
        <v>Reporte de seguimiento</v>
      </c>
      <c r="E13" s="1593">
        <v>1</v>
      </c>
      <c r="F13" s="1593">
        <v>1</v>
      </c>
      <c r="G13" s="1593">
        <v>1</v>
      </c>
      <c r="H13" s="1593">
        <v>1</v>
      </c>
      <c r="I13" s="1593">
        <v>1</v>
      </c>
      <c r="J13" s="1593">
        <v>1</v>
      </c>
      <c r="K13" s="1593">
        <v>1</v>
      </c>
      <c r="L13" s="1593">
        <v>1</v>
      </c>
      <c r="M13" s="1593">
        <v>1</v>
      </c>
      <c r="N13" s="1593">
        <v>1</v>
      </c>
      <c r="O13" s="1593">
        <v>1</v>
      </c>
      <c r="P13" s="1593">
        <v>1</v>
      </c>
      <c r="Q13" s="1598">
        <f t="shared" si="0"/>
        <v>12</v>
      </c>
      <c r="R13" s="2460"/>
    </row>
    <row r="14" spans="1:20" s="1212" customFormat="1" ht="75">
      <c r="A14" s="2445">
        <v>2</v>
      </c>
      <c r="B14" s="1593">
        <v>2.1</v>
      </c>
      <c r="C14" s="1578" t="str">
        <f>GPYDForm!D21</f>
        <v>Revisar, evaluar y consolidar  al 100.0% el seguimiento del Plan Anual Operativo Institucional,  de las dependencias que formularon en el año 2016.</v>
      </c>
      <c r="D14" s="1577" t="str">
        <f>GPYDForm!E21</f>
        <v>No. de dependencias recibidas/ No. total de dependencias que  formulan PAO</v>
      </c>
      <c r="E14" s="1599">
        <v>1</v>
      </c>
      <c r="F14" s="1599">
        <v>1</v>
      </c>
      <c r="G14" s="1599">
        <v>1</v>
      </c>
      <c r="H14" s="1599">
        <v>1</v>
      </c>
      <c r="I14" s="1599">
        <v>1</v>
      </c>
      <c r="J14" s="1599">
        <v>1</v>
      </c>
      <c r="K14" s="1599">
        <v>1</v>
      </c>
      <c r="L14" s="1599">
        <v>1</v>
      </c>
      <c r="M14" s="1599">
        <v>1</v>
      </c>
      <c r="N14" s="1599">
        <v>1</v>
      </c>
      <c r="O14" s="1599">
        <v>1</v>
      </c>
      <c r="P14" s="1599">
        <v>1</v>
      </c>
      <c r="Q14" s="1600">
        <f>AVERAGE(E14:P14)</f>
        <v>1</v>
      </c>
      <c r="R14" s="2460"/>
    </row>
    <row r="15" spans="1:20" s="1212" customFormat="1" ht="75">
      <c r="A15" s="2446"/>
      <c r="B15" s="1593">
        <v>2.2000000000000002</v>
      </c>
      <c r="C15" s="1578" t="str">
        <f>GPYDForm!D24</f>
        <v>Consolidar el 100.0% de las formulaciones del Plan Anual Operativo de las dependencias a nivel Institucional que formulan en el año 2017.</v>
      </c>
      <c r="D15" s="1577" t="str">
        <f>GPYDForm!E24</f>
        <v>No. de formulaciones recibidas/ No. total de formulaciones</v>
      </c>
      <c r="E15" s="1593"/>
      <c r="F15" s="1593"/>
      <c r="G15" s="1593"/>
      <c r="H15" s="1593"/>
      <c r="I15" s="1593"/>
      <c r="J15" s="1593"/>
      <c r="K15" s="1593"/>
      <c r="L15" s="1593"/>
      <c r="M15" s="1593"/>
      <c r="N15" s="1601"/>
      <c r="O15" s="1601"/>
      <c r="P15" s="1596">
        <v>1</v>
      </c>
      <c r="Q15" s="1600">
        <f>SUM(E15:P15)</f>
        <v>1</v>
      </c>
      <c r="R15" s="2460"/>
    </row>
    <row r="16" spans="1:20" s="1212" customFormat="1" ht="45">
      <c r="A16" s="2447"/>
      <c r="B16" s="1593">
        <v>2.2999999999999998</v>
      </c>
      <c r="C16" s="1578" t="str">
        <f>GPYDForm!D28</f>
        <v xml:space="preserve">Coordinar con la comisión del PEI la evaluación semestral del  Plan Estratégico Institucional. </v>
      </c>
      <c r="D16" s="1577" t="str">
        <f>GPYDForm!E28</f>
        <v>No. de evaluaciones realizadas</v>
      </c>
      <c r="E16" s="1593">
        <v>1</v>
      </c>
      <c r="F16" s="1593"/>
      <c r="G16" s="1593"/>
      <c r="H16" s="1593"/>
      <c r="I16" s="1593"/>
      <c r="J16" s="1593"/>
      <c r="K16" s="1593">
        <v>1</v>
      </c>
      <c r="L16" s="1593"/>
      <c r="M16" s="1593"/>
      <c r="N16" s="1593"/>
      <c r="O16" s="1593"/>
      <c r="P16" s="1593"/>
      <c r="Q16" s="1598">
        <f t="shared" si="0"/>
        <v>2</v>
      </c>
      <c r="R16" s="2460"/>
    </row>
    <row r="17" spans="1:18" s="1212" customFormat="1" ht="45">
      <c r="A17" s="2445">
        <v>3</v>
      </c>
      <c r="B17" s="1593">
        <v>3.1</v>
      </c>
      <c r="C17" s="1602" t="str">
        <f>GPYDForm!D30</f>
        <v>Elaborar anualmente la Memoria de Labores  y Boletín Estadístico año 2015.</v>
      </c>
      <c r="D17" s="2429" t="str">
        <f>GPYDForm!E30</f>
        <v>Documentos elaborados</v>
      </c>
      <c r="E17" s="1594"/>
      <c r="F17" s="1594"/>
      <c r="G17" s="1594"/>
      <c r="H17" s="1594"/>
      <c r="I17" s="1594"/>
      <c r="J17" s="1594"/>
      <c r="K17" s="1594"/>
      <c r="L17" s="1594"/>
      <c r="M17" s="1594"/>
      <c r="N17" s="1594"/>
      <c r="O17" s="1594"/>
      <c r="P17" s="1594"/>
      <c r="Q17" s="1589"/>
      <c r="R17" s="2460"/>
    </row>
    <row r="18" spans="1:18" s="1212" customFormat="1" ht="15.75">
      <c r="A18" s="2446"/>
      <c r="B18" s="1603"/>
      <c r="C18" s="1604" t="s">
        <v>2335</v>
      </c>
      <c r="D18" s="2433"/>
      <c r="E18" s="1594"/>
      <c r="F18" s="1594"/>
      <c r="G18" s="1594"/>
      <c r="H18" s="1594"/>
      <c r="I18" s="1593">
        <v>1</v>
      </c>
      <c r="J18" s="1594"/>
      <c r="K18" s="1594"/>
      <c r="L18" s="1594"/>
      <c r="M18" s="1594"/>
      <c r="N18" s="1594"/>
      <c r="O18" s="1594"/>
      <c r="P18" s="1594"/>
      <c r="Q18" s="1598">
        <f>SUM(E18:P18)</f>
        <v>1</v>
      </c>
      <c r="R18" s="2460"/>
    </row>
    <row r="19" spans="1:18" s="1212" customFormat="1" ht="15.75">
      <c r="A19" s="2446"/>
      <c r="B19" s="1603"/>
      <c r="C19" s="1604" t="s">
        <v>2336</v>
      </c>
      <c r="D19" s="2430"/>
      <c r="E19" s="1594"/>
      <c r="F19" s="1594"/>
      <c r="G19" s="1594"/>
      <c r="H19" s="1594"/>
      <c r="I19" s="1605"/>
      <c r="J19" s="1593">
        <v>1</v>
      </c>
      <c r="K19" s="1594"/>
      <c r="L19" s="1594"/>
      <c r="M19" s="1594"/>
      <c r="N19" s="1594"/>
      <c r="O19" s="1594"/>
      <c r="P19" s="1594"/>
      <c r="Q19" s="1598">
        <f t="shared" ref="Q19:Q21" si="1">SUM(E19:P19)</f>
        <v>1</v>
      </c>
      <c r="R19" s="2460"/>
    </row>
    <row r="20" spans="1:18" s="1212" customFormat="1" ht="45">
      <c r="A20" s="2447"/>
      <c r="B20" s="1593">
        <v>3.2</v>
      </c>
      <c r="C20" s="1578" t="str">
        <f>GPYDForm!D33</f>
        <v>Elaborar Informe de Rendición de Cuentas periodo Junio 2015 a Mayo 2016.</v>
      </c>
      <c r="D20" s="1577" t="str">
        <f>GPYDForm!E33</f>
        <v>Documento elaborado</v>
      </c>
      <c r="E20" s="1593"/>
      <c r="F20" s="1593"/>
      <c r="G20" s="1593"/>
      <c r="H20" s="1593"/>
      <c r="I20" s="1593"/>
      <c r="J20" s="1593"/>
      <c r="K20" s="1593">
        <v>1</v>
      </c>
      <c r="L20" s="1593"/>
      <c r="M20" s="1593"/>
      <c r="N20" s="1593"/>
      <c r="O20" s="1593"/>
      <c r="P20" s="1593"/>
      <c r="Q20" s="1589">
        <f t="shared" si="1"/>
        <v>1</v>
      </c>
      <c r="R20" s="2460"/>
    </row>
    <row r="21" spans="1:18" s="1212" customFormat="1" ht="45">
      <c r="A21" s="1588">
        <v>4</v>
      </c>
      <c r="B21" s="1606">
        <v>4.0999999999999996</v>
      </c>
      <c r="C21" s="1578" t="str">
        <f>GPYDForm!D34</f>
        <v xml:space="preserve">Actualizar anualmente el Manual de Procedimientos y Políticas Institucionales.  </v>
      </c>
      <c r="D21" s="1577" t="str">
        <f>GPYDForm!E34</f>
        <v>Manual actualizado</v>
      </c>
      <c r="E21" s="1601"/>
      <c r="F21" s="1601"/>
      <c r="G21" s="1601"/>
      <c r="H21" s="1601"/>
      <c r="I21" s="1601"/>
      <c r="J21" s="1601"/>
      <c r="K21" s="1601"/>
      <c r="L21" s="1601"/>
      <c r="M21" s="1601"/>
      <c r="N21" s="1601"/>
      <c r="O21" s="1593"/>
      <c r="P21" s="1593">
        <v>1</v>
      </c>
      <c r="Q21" s="1589">
        <f t="shared" si="1"/>
        <v>1</v>
      </c>
      <c r="R21" s="2460"/>
    </row>
    <row r="22" spans="1:18" s="1212" customFormat="1" ht="75">
      <c r="A22" s="2445">
        <v>5</v>
      </c>
      <c r="B22" s="1606">
        <v>5.0999999999999996</v>
      </c>
      <c r="C22" s="1578" t="str">
        <f>GPYDForm!D38</f>
        <v>Revisar, actualizar e integrar semestralmente al 100.0%  las matrices de riesgo operativo y eventos de riesgo de todas las dependencias de la Institución.</v>
      </c>
      <c r="D22" s="1577" t="str">
        <f>GPYDForm!E38</f>
        <v>No. de dependencias recibidas/ No. total de dependencias que formulan</v>
      </c>
      <c r="E22" s="1607">
        <v>1</v>
      </c>
      <c r="F22" s="1596"/>
      <c r="G22" s="1596"/>
      <c r="H22" s="1596"/>
      <c r="I22" s="1596"/>
      <c r="J22" s="1599"/>
      <c r="K22" s="1599">
        <v>1</v>
      </c>
      <c r="L22" s="1596"/>
      <c r="M22" s="1608"/>
      <c r="N22" s="1596"/>
      <c r="O22" s="1596"/>
      <c r="P22" s="1599"/>
      <c r="Q22" s="1597">
        <f>AVERAGE(E22:P22)</f>
        <v>1</v>
      </c>
      <c r="R22" s="2460"/>
    </row>
    <row r="23" spans="1:18" s="1212" customFormat="1" ht="45">
      <c r="A23" s="2447"/>
      <c r="B23" s="1606">
        <v>5.2</v>
      </c>
      <c r="C23" s="1578" t="str">
        <f>GPYDForm!D42</f>
        <v xml:space="preserve">Realizar 2 evaluaciones semestrales del riesgo operativo en toda la Institución. </v>
      </c>
      <c r="D23" s="1577" t="str">
        <f>GPYDForm!E42</f>
        <v>No. de evaluaciones realizadas</v>
      </c>
      <c r="E23" s="1594">
        <v>1</v>
      </c>
      <c r="F23" s="1594"/>
      <c r="G23" s="1594"/>
      <c r="H23" s="1594"/>
      <c r="I23" s="1594"/>
      <c r="J23" s="1594"/>
      <c r="K23" s="1594">
        <v>1</v>
      </c>
      <c r="L23" s="1594"/>
      <c r="M23" s="1595"/>
      <c r="N23" s="1595"/>
      <c r="O23" s="1595"/>
      <c r="P23" s="1593"/>
      <c r="Q23" s="1589">
        <f t="shared" ref="Q23" si="2">SUM(E23:P23)</f>
        <v>2</v>
      </c>
      <c r="R23" s="2460"/>
    </row>
    <row r="24" spans="1:18" s="1212" customFormat="1" ht="60">
      <c r="A24" s="2445">
        <v>6</v>
      </c>
      <c r="B24" s="1606">
        <v>6.1</v>
      </c>
      <c r="C24" s="1578" t="str">
        <f>GPYDForm!D44</f>
        <v>Clasificación y priorización de las normativas técnicas, administrativas y comerciales, a ser actualizadas. (No. PEI: 1.1.1.1)</v>
      </c>
      <c r="D24" s="1577" t="str">
        <f>GPYDForm!E44</f>
        <v>Listado de clasificación actualizado</v>
      </c>
      <c r="E24" s="1594">
        <v>1</v>
      </c>
      <c r="F24" s="1594"/>
      <c r="G24" s="1594"/>
      <c r="H24" s="1594"/>
      <c r="I24" s="1594"/>
      <c r="J24" s="1609"/>
      <c r="K24" s="1593"/>
      <c r="L24" s="1594"/>
      <c r="M24" s="1594"/>
      <c r="N24" s="1609"/>
      <c r="O24" s="1609"/>
      <c r="P24" s="1594"/>
      <c r="Q24" s="1589">
        <f>SUM(E24:P24)</f>
        <v>1</v>
      </c>
      <c r="R24" s="2460"/>
    </row>
    <row r="25" spans="1:18" s="1212" customFormat="1" ht="90">
      <c r="A25" s="2446"/>
      <c r="B25" s="1606">
        <v>6.2</v>
      </c>
      <c r="C25" s="1578" t="str">
        <f>GPYDForm!D46</f>
        <v>Reducir en 5.0% anual el gasto en papelería y consumibles, con respecto al promedio de gastos de los últimos dos años. Cumplimiento de la Política de Austeridad y Ahorro de ANDA. (No. PEI: 2.2.2.1)</v>
      </c>
      <c r="D25" s="1577" t="str">
        <f>GPYDForm!E46</f>
        <v>Gasto real 2016/ Promedio de gasto año 2014 y 2015</v>
      </c>
      <c r="E25" s="1594"/>
      <c r="F25" s="1594"/>
      <c r="G25" s="1594"/>
      <c r="H25" s="1594"/>
      <c r="I25" s="1594"/>
      <c r="J25" s="1609"/>
      <c r="K25" s="1593"/>
      <c r="L25" s="1594"/>
      <c r="M25" s="1594"/>
      <c r="N25" s="1609"/>
      <c r="O25" s="1609"/>
      <c r="P25" s="1610">
        <v>0.05</v>
      </c>
      <c r="Q25" s="1597">
        <f t="shared" ref="Q25" si="3">SUM(E25:P25)</f>
        <v>0.05</v>
      </c>
      <c r="R25" s="2460"/>
    </row>
    <row r="26" spans="1:18" s="1212" customFormat="1" ht="60">
      <c r="A26" s="2446"/>
      <c r="B26" s="1606">
        <v>6.3</v>
      </c>
      <c r="C26" s="1578" t="str">
        <f>GPYDForm!D48</f>
        <v>Reingeniería de procesos de acuerdo a evaluación y requerimiento de parte de la Dirección Superior. (No. PEI: 2.3.1.1)</v>
      </c>
      <c r="D26" s="1577" t="str">
        <f>GPYDForm!E48</f>
        <v>Procesos actualizados/Procesos requeridos</v>
      </c>
      <c r="E26" s="1610">
        <v>1</v>
      </c>
      <c r="F26" s="1610">
        <v>1</v>
      </c>
      <c r="G26" s="1610">
        <v>1</v>
      </c>
      <c r="H26" s="1610">
        <v>1</v>
      </c>
      <c r="I26" s="1610">
        <v>1</v>
      </c>
      <c r="J26" s="1610">
        <v>1</v>
      </c>
      <c r="K26" s="1610">
        <v>1</v>
      </c>
      <c r="L26" s="1610">
        <v>1</v>
      </c>
      <c r="M26" s="1610">
        <v>1</v>
      </c>
      <c r="N26" s="1610">
        <v>1</v>
      </c>
      <c r="O26" s="1610">
        <v>1</v>
      </c>
      <c r="P26" s="1610">
        <v>1</v>
      </c>
      <c r="Q26" s="1611">
        <f>AVERAGE(E26:P26)</f>
        <v>1</v>
      </c>
      <c r="R26" s="2460"/>
    </row>
    <row r="27" spans="1:18" s="1212" customFormat="1" ht="60">
      <c r="A27" s="2446"/>
      <c r="B27" s="1606">
        <v>6.4</v>
      </c>
      <c r="C27" s="1578" t="str">
        <f>GPYDForm!D50</f>
        <v xml:space="preserve">Actualizar anualmente el Manual de Organización y Funciones, y Descriptor de Puestos. (No. PEI: 5.1.3.1) </v>
      </c>
      <c r="D27" s="1577" t="str">
        <f>GPYDForm!E50</f>
        <v>Manual actualizado</v>
      </c>
      <c r="E27" s="1594"/>
      <c r="F27" s="1594"/>
      <c r="G27" s="1594"/>
      <c r="H27" s="1594"/>
      <c r="I27" s="1594"/>
      <c r="J27" s="1601"/>
      <c r="K27" s="1593"/>
      <c r="L27" s="1594"/>
      <c r="M27" s="1594"/>
      <c r="N27" s="1609"/>
      <c r="O27" s="1609"/>
      <c r="P27" s="1594">
        <v>1</v>
      </c>
      <c r="Q27" s="1589">
        <f>SUM(E27:P27)</f>
        <v>1</v>
      </c>
      <c r="R27" s="2460"/>
    </row>
    <row r="28" spans="1:18" s="1212" customFormat="1" ht="60">
      <c r="A28" s="2447"/>
      <c r="B28" s="1606">
        <v>6.5</v>
      </c>
      <c r="C28" s="1578" t="str">
        <f>GPYDForm!D52</f>
        <v xml:space="preserve">Revisar y validar procedimiento de divulgación de información interna al personal de la institución a junio 2016. (No. PEI: 5.1.5.1) </v>
      </c>
      <c r="D28" s="1577" t="str">
        <f>GPYDForm!E52</f>
        <v>Procedimiento validado</v>
      </c>
      <c r="E28" s="1594"/>
      <c r="F28" s="1594"/>
      <c r="G28" s="1594"/>
      <c r="H28" s="1594"/>
      <c r="I28" s="1594"/>
      <c r="J28" s="1598">
        <v>1</v>
      </c>
      <c r="K28" s="1593"/>
      <c r="L28" s="1594"/>
      <c r="M28" s="1594"/>
      <c r="N28" s="1609"/>
      <c r="O28" s="1609"/>
      <c r="P28" s="1594"/>
      <c r="Q28" s="1589">
        <f t="shared" ref="Q28" si="4">SUM(E28:P28)</f>
        <v>1</v>
      </c>
      <c r="R28" s="2460"/>
    </row>
    <row r="29" spans="1:18" s="1212" customFormat="1" ht="15.75">
      <c r="A29" s="2457" t="s">
        <v>12</v>
      </c>
      <c r="B29" s="2458"/>
      <c r="C29" s="2458"/>
      <c r="D29" s="2458"/>
      <c r="E29" s="2458"/>
      <c r="F29" s="2458"/>
      <c r="G29" s="2458"/>
      <c r="H29" s="1612"/>
      <c r="I29" s="1612"/>
      <c r="J29" s="1612"/>
      <c r="K29" s="1612"/>
      <c r="L29" s="1612"/>
      <c r="M29" s="1612"/>
      <c r="N29" s="1612"/>
      <c r="O29" s="1612"/>
      <c r="P29" s="1612"/>
      <c r="Q29" s="1612"/>
      <c r="R29" s="1613">
        <f>R8</f>
        <v>7969.12</v>
      </c>
    </row>
    <row r="30" spans="1:18" s="1212" customFormat="1" ht="88.5" customHeight="1">
      <c r="A30" s="1201"/>
      <c r="B30" s="1201"/>
      <c r="C30" s="1229"/>
      <c r="D30" s="1201"/>
      <c r="E30" s="1201"/>
      <c r="F30" s="1201"/>
      <c r="G30" s="1201"/>
      <c r="H30" s="1201"/>
      <c r="I30" s="1201"/>
      <c r="J30" s="1201"/>
      <c r="K30" s="1201"/>
      <c r="L30" s="1201"/>
      <c r="M30" s="1201"/>
      <c r="N30" s="1201"/>
      <c r="O30" s="1201"/>
      <c r="P30" s="1201"/>
      <c r="Q30" s="1201"/>
    </row>
    <row r="31" spans="1:18" s="1220" customFormat="1" ht="26.25" customHeight="1">
      <c r="A31" s="1218"/>
      <c r="B31" s="1219" t="s">
        <v>2139</v>
      </c>
      <c r="C31" s="1219"/>
      <c r="D31" s="1219"/>
      <c r="E31" s="1201"/>
      <c r="F31" s="1201"/>
      <c r="G31" s="1201"/>
      <c r="H31" s="1201"/>
    </row>
    <row r="32" spans="1:18" s="1220" customFormat="1" ht="24" customHeight="1">
      <c r="A32" s="1218"/>
      <c r="B32" s="1221" t="str">
        <f>GPYDForm!B58</f>
        <v>Ing. José Manuel Linares Mancía</v>
      </c>
      <c r="C32" s="1219"/>
      <c r="D32" s="1219"/>
      <c r="E32" s="1201"/>
      <c r="F32" s="1201"/>
      <c r="G32" s="1201"/>
      <c r="H32" s="1201"/>
    </row>
    <row r="33" spans="1:18" s="1212" customFormat="1" ht="12.75" customHeight="1">
      <c r="A33" s="1218"/>
      <c r="B33" s="1219" t="str">
        <f>GPYDForm!B59</f>
        <v>Gerente de la Unidad de Planificación y Desarrollo</v>
      </c>
      <c r="C33" s="1219"/>
      <c r="D33" s="1219"/>
      <c r="E33" s="1201"/>
      <c r="F33" s="1201"/>
      <c r="G33" s="1201"/>
      <c r="H33" s="1201"/>
    </row>
    <row r="34" spans="1:18" s="1223" customFormat="1" ht="70.5" customHeight="1">
      <c r="A34" s="1193"/>
      <c r="B34" s="1193"/>
      <c r="C34" s="1193"/>
      <c r="D34" s="1193"/>
      <c r="E34" s="1193"/>
      <c r="F34" s="1193"/>
      <c r="G34" s="1193"/>
      <c r="H34" s="1193"/>
      <c r="I34" s="1193"/>
      <c r="J34" s="1193"/>
      <c r="K34" s="1193"/>
      <c r="L34" s="1193"/>
      <c r="M34" s="1193"/>
      <c r="N34" s="1193"/>
      <c r="O34" s="1193"/>
      <c r="P34" s="1193"/>
      <c r="Q34" s="1193"/>
      <c r="R34" s="1193"/>
    </row>
    <row r="35" spans="1:18" s="1223" customFormat="1" ht="70.5" customHeight="1">
      <c r="A35" s="1193"/>
      <c r="B35" s="1193"/>
      <c r="C35" s="1193"/>
      <c r="D35" s="1193"/>
      <c r="E35" s="1193"/>
      <c r="F35" s="1193"/>
      <c r="G35" s="1193"/>
      <c r="H35" s="1193"/>
      <c r="I35" s="1193"/>
      <c r="J35" s="1193"/>
      <c r="K35" s="1193"/>
      <c r="L35" s="1193"/>
      <c r="M35" s="1193"/>
      <c r="N35" s="1193"/>
      <c r="O35" s="1193"/>
      <c r="P35" s="1193"/>
      <c r="Q35" s="1193"/>
      <c r="R35" s="1193"/>
    </row>
    <row r="36" spans="1:18" s="1223" customFormat="1" ht="70.5" customHeight="1">
      <c r="A36" s="1193"/>
      <c r="B36" s="1193"/>
      <c r="C36" s="1193"/>
      <c r="D36" s="1193"/>
      <c r="E36" s="1193"/>
      <c r="F36" s="1193"/>
      <c r="G36" s="1193"/>
      <c r="H36" s="1193"/>
      <c r="I36" s="1193"/>
      <c r="J36" s="1193"/>
      <c r="K36" s="1193"/>
      <c r="L36" s="1193"/>
      <c r="M36" s="1193"/>
      <c r="N36" s="1193"/>
      <c r="O36" s="1193"/>
      <c r="P36" s="1193"/>
      <c r="Q36" s="1193"/>
      <c r="R36" s="1193"/>
    </row>
    <row r="37" spans="1:18" s="1223" customFormat="1" ht="70.5" customHeight="1">
      <c r="A37" s="1193"/>
      <c r="B37" s="1193"/>
      <c r="C37" s="1193"/>
      <c r="D37" s="1193"/>
      <c r="E37" s="1193"/>
      <c r="F37" s="1193"/>
      <c r="G37" s="1193"/>
      <c r="H37" s="1193"/>
      <c r="I37" s="1193"/>
      <c r="J37" s="1193"/>
      <c r="K37" s="1193"/>
      <c r="L37" s="1193"/>
      <c r="M37" s="1193"/>
      <c r="N37" s="1193"/>
      <c r="O37" s="1193"/>
      <c r="P37" s="1193"/>
      <c r="Q37" s="1193"/>
      <c r="R37" s="1193"/>
    </row>
    <row r="38" spans="1:18" s="1223" customFormat="1" ht="70.5" customHeight="1">
      <c r="A38" s="1193"/>
      <c r="B38" s="1193"/>
      <c r="C38" s="1193"/>
      <c r="D38" s="1193"/>
      <c r="E38" s="1193"/>
      <c r="F38" s="1193"/>
      <c r="G38" s="1193"/>
      <c r="H38" s="1193"/>
      <c r="I38" s="1193"/>
      <c r="J38" s="1193"/>
      <c r="K38" s="1193"/>
      <c r="L38" s="1193"/>
      <c r="M38" s="1193"/>
      <c r="N38" s="1193"/>
      <c r="O38" s="1193"/>
      <c r="P38" s="1193"/>
      <c r="Q38" s="1193"/>
      <c r="R38" s="1193"/>
    </row>
    <row r="39" spans="1:18" s="1223" customFormat="1" ht="24" customHeight="1">
      <c r="A39" s="1193"/>
      <c r="B39" s="1193"/>
      <c r="C39" s="1193"/>
      <c r="D39" s="1193"/>
      <c r="E39" s="1193"/>
      <c r="F39" s="1193"/>
      <c r="G39" s="1193"/>
      <c r="H39" s="1193"/>
      <c r="I39" s="1193"/>
      <c r="J39" s="1193"/>
      <c r="K39" s="1193"/>
      <c r="L39" s="1193"/>
      <c r="M39" s="1193"/>
      <c r="N39" s="1193"/>
      <c r="O39" s="1193"/>
      <c r="P39" s="1193"/>
      <c r="Q39" s="1193"/>
      <c r="R39" s="1193"/>
    </row>
  </sheetData>
  <mergeCells count="17">
    <mergeCell ref="A1:R1"/>
    <mergeCell ref="A2:R2"/>
    <mergeCell ref="A3:R3"/>
    <mergeCell ref="A6:A7"/>
    <mergeCell ref="B6:C7"/>
    <mergeCell ref="D6:D7"/>
    <mergeCell ref="E6:P6"/>
    <mergeCell ref="Q6:Q7"/>
    <mergeCell ref="R6:R7"/>
    <mergeCell ref="A29:G29"/>
    <mergeCell ref="A8:A13"/>
    <mergeCell ref="R8:R28"/>
    <mergeCell ref="A14:A16"/>
    <mergeCell ref="A17:A20"/>
    <mergeCell ref="D17:D19"/>
    <mergeCell ref="A22:A23"/>
    <mergeCell ref="A24:A28"/>
  </mergeCells>
  <pageMargins left="0.23622047244094491" right="0.15748031496062992" top="0.23622047244094491" bottom="0.19685039370078741" header="0" footer="0"/>
  <pageSetup paperSize="9" scale="67" fitToHeight="0" orientation="landscape" r:id="rId1"/>
  <headerFooter alignWithMargins="0">
    <oddFooter>&amp;L&amp;8&amp;D&amp;C&amp;8&amp;P&amp;R&amp;8&amp;F</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1:J15"/>
  <sheetViews>
    <sheetView showGridLines="0" view="pageBreakPreview" zoomScale="120" zoomScaleNormal="82" zoomScaleSheetLayoutView="120" workbookViewId="0">
      <selection activeCell="E19" sqref="E19"/>
    </sheetView>
  </sheetViews>
  <sheetFormatPr baseColWidth="10" defaultRowHeight="12.75"/>
  <cols>
    <col min="1" max="1" width="3.7109375" customWidth="1"/>
    <col min="2" max="2" width="4.42578125" customWidth="1"/>
    <col min="3" max="3" width="23.7109375" customWidth="1"/>
    <col min="4" max="4" width="32.85546875" customWidth="1"/>
    <col min="5" max="5" width="15.85546875" customWidth="1"/>
    <col min="6" max="6" width="6" customWidth="1"/>
    <col min="7" max="7" width="41.7109375" customWidth="1"/>
    <col min="8" max="8" width="40.7109375" customWidth="1"/>
    <col min="9" max="9" width="0.85546875" hidden="1" customWidth="1"/>
  </cols>
  <sheetData>
    <row r="1" spans="2:10" ht="16.5">
      <c r="B1" s="2159" t="s">
        <v>28</v>
      </c>
      <c r="C1" s="2159"/>
      <c r="D1" s="2159"/>
      <c r="E1" s="2159"/>
      <c r="F1" s="2159"/>
      <c r="G1" s="2159"/>
      <c r="H1" s="2159"/>
    </row>
    <row r="2" spans="2:10" s="1" customFormat="1" ht="16.5">
      <c r="B2" s="2159" t="s">
        <v>29</v>
      </c>
      <c r="C2" s="2159"/>
      <c r="D2" s="2159"/>
      <c r="E2" s="2159"/>
      <c r="F2" s="2159"/>
      <c r="G2" s="2159"/>
      <c r="H2" s="2159"/>
      <c r="I2" s="1132"/>
      <c r="J2" s="1132"/>
    </row>
    <row r="3" spans="2:10" s="1" customFormat="1" ht="16.5">
      <c r="B3" s="2159" t="s">
        <v>52</v>
      </c>
      <c r="C3" s="2159"/>
      <c r="D3" s="2159"/>
      <c r="E3" s="2159"/>
      <c r="F3" s="2159"/>
      <c r="G3" s="2159"/>
      <c r="H3" s="2159"/>
    </row>
    <row r="4" spans="2:10" s="1" customFormat="1" ht="18">
      <c r="B4" s="2160" t="s">
        <v>30</v>
      </c>
      <c r="C4" s="2160"/>
      <c r="D4" s="2160"/>
      <c r="E4" s="2160"/>
      <c r="F4" s="2160"/>
      <c r="G4" s="2160"/>
      <c r="H4" s="2160"/>
    </row>
    <row r="5" spans="2:10" s="1" customFormat="1" ht="21" customHeight="1">
      <c r="B5" s="4" t="s">
        <v>2337</v>
      </c>
    </row>
    <row r="6" spans="2:10" s="1" customFormat="1" ht="20.25" customHeight="1">
      <c r="B6" s="4" t="s">
        <v>2338</v>
      </c>
      <c r="H6" s="5" t="s">
        <v>0</v>
      </c>
    </row>
    <row r="7" spans="2:10" ht="16.5" customHeight="1" thickBot="1">
      <c r="B7" s="4"/>
      <c r="H7" s="142"/>
    </row>
    <row r="8" spans="2:10" s="2" customFormat="1" ht="45" customHeight="1" thickBot="1">
      <c r="B8" s="1130" t="s">
        <v>50</v>
      </c>
      <c r="C8" s="1131" t="s">
        <v>31</v>
      </c>
      <c r="D8" s="1126" t="s">
        <v>53</v>
      </c>
      <c r="E8" s="1131" t="s">
        <v>54</v>
      </c>
      <c r="F8" s="2274" t="s">
        <v>55</v>
      </c>
      <c r="G8" s="2162"/>
      <c r="H8" s="145" t="s">
        <v>56</v>
      </c>
      <c r="I8" s="146"/>
      <c r="J8" s="146"/>
    </row>
    <row r="9" spans="2:10" s="3" customFormat="1" ht="42.75" customHeight="1">
      <c r="B9" s="2472">
        <v>1</v>
      </c>
      <c r="C9" s="2474" t="s">
        <v>2339</v>
      </c>
      <c r="D9" s="2478" t="s">
        <v>2340</v>
      </c>
      <c r="E9" s="2478" t="s">
        <v>2341</v>
      </c>
      <c r="F9" s="1235">
        <v>1.1000000000000001</v>
      </c>
      <c r="G9" s="1236" t="s">
        <v>2342</v>
      </c>
      <c r="H9" s="2480" t="s">
        <v>2343</v>
      </c>
      <c r="I9" s="27"/>
    </row>
    <row r="10" spans="2:10" s="3" customFormat="1" ht="92.25" customHeight="1">
      <c r="B10" s="2473"/>
      <c r="C10" s="2475"/>
      <c r="D10" s="2479"/>
      <c r="E10" s="2479"/>
      <c r="F10" s="1237">
        <v>1.2</v>
      </c>
      <c r="G10" s="1238" t="s">
        <v>2344</v>
      </c>
      <c r="H10" s="2481"/>
    </row>
    <row r="11" spans="2:10" s="3" customFormat="1" ht="87" customHeight="1">
      <c r="B11" s="1127">
        <v>2</v>
      </c>
      <c r="C11" s="2476"/>
      <c r="D11" s="1239" t="s">
        <v>2345</v>
      </c>
      <c r="E11" s="1240" t="s">
        <v>2346</v>
      </c>
      <c r="F11" s="1237">
        <v>2.1</v>
      </c>
      <c r="G11" s="1238" t="s">
        <v>2347</v>
      </c>
      <c r="H11" s="1241" t="s">
        <v>2348</v>
      </c>
    </row>
    <row r="12" spans="2:10" s="3" customFormat="1" ht="117" customHeight="1">
      <c r="B12" s="1127">
        <v>3</v>
      </c>
      <c r="C12" s="2476"/>
      <c r="D12" s="1239" t="s">
        <v>2349</v>
      </c>
      <c r="E12" s="1240" t="s">
        <v>2350</v>
      </c>
      <c r="F12" s="1237">
        <v>3.1</v>
      </c>
      <c r="G12" s="1238" t="s">
        <v>2351</v>
      </c>
      <c r="H12" s="1241" t="s">
        <v>2352</v>
      </c>
    </row>
    <row r="13" spans="2:10" s="3" customFormat="1" ht="93" customHeight="1">
      <c r="B13" s="1127">
        <v>4</v>
      </c>
      <c r="C13" s="2476"/>
      <c r="D13" s="1240" t="s">
        <v>2353</v>
      </c>
      <c r="E13" s="1240" t="s">
        <v>2354</v>
      </c>
      <c r="F13" s="1237">
        <v>4.0999999999999996</v>
      </c>
      <c r="G13" s="1238" t="s">
        <v>2355</v>
      </c>
      <c r="H13" s="1241" t="s">
        <v>2356</v>
      </c>
    </row>
    <row r="14" spans="2:10" s="3" customFormat="1" ht="141.75" customHeight="1" thickBot="1">
      <c r="B14" s="1133">
        <v>5</v>
      </c>
      <c r="C14" s="2477"/>
      <c r="D14" s="1242" t="s">
        <v>2357</v>
      </c>
      <c r="E14" s="1242" t="s">
        <v>2358</v>
      </c>
      <c r="F14" s="1243">
        <v>5.0999999999999996</v>
      </c>
      <c r="G14" s="1244" t="s">
        <v>2359</v>
      </c>
      <c r="H14" s="1245" t="s">
        <v>2360</v>
      </c>
    </row>
    <row r="15" spans="2:10">
      <c r="E15" s="3"/>
    </row>
  </sheetData>
  <mergeCells count="10">
    <mergeCell ref="B1:H1"/>
    <mergeCell ref="B2:H2"/>
    <mergeCell ref="B3:H3"/>
    <mergeCell ref="B4:H4"/>
    <mergeCell ref="F8:G8"/>
    <mergeCell ref="B9:B10"/>
    <mergeCell ref="C9:C14"/>
    <mergeCell ref="D9:D10"/>
    <mergeCell ref="E9:E10"/>
    <mergeCell ref="H9:H10"/>
  </mergeCells>
  <pageMargins left="0.6974803149606299" right="0.15748031496062992" top="0.15748031496062992" bottom="0.19685039370078741" header="0.27559055118110237" footer="0"/>
  <pageSetup paperSize="9" scale="76"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1:U14"/>
  <sheetViews>
    <sheetView showGridLines="0" view="pageBreakPreview" zoomScaleNormal="70" zoomScaleSheetLayoutView="100" workbookViewId="0">
      <selection activeCell="E6" sqref="E6:E7"/>
    </sheetView>
  </sheetViews>
  <sheetFormatPr baseColWidth="10" defaultRowHeight="14.25"/>
  <cols>
    <col min="1" max="1" width="1.140625" style="28" customWidth="1"/>
    <col min="2" max="2" width="3.85546875" style="28" customWidth="1"/>
    <col min="3" max="3" width="0.140625" style="28" customWidth="1"/>
    <col min="4" max="4" width="43" style="28" customWidth="1"/>
    <col min="5" max="5" width="17.42578125" style="28" customWidth="1"/>
    <col min="6" max="17" width="7.7109375" style="28" customWidth="1"/>
    <col min="18" max="18" width="9.7109375" style="28" customWidth="1"/>
    <col min="19" max="19" width="15.140625" style="28" customWidth="1"/>
    <col min="20" max="20" width="1.85546875" style="28" customWidth="1"/>
    <col min="21" max="16384" width="11.42578125" style="28"/>
  </cols>
  <sheetData>
    <row r="1" spans="2:21" ht="16.5">
      <c r="B1" s="2196" t="s">
        <v>28</v>
      </c>
      <c r="C1" s="2196"/>
      <c r="D1" s="2196"/>
      <c r="E1" s="2196"/>
      <c r="F1" s="2196"/>
      <c r="G1" s="2196"/>
      <c r="H1" s="2196"/>
      <c r="I1" s="2196"/>
      <c r="J1" s="2196"/>
      <c r="K1" s="2196"/>
      <c r="L1" s="2196"/>
      <c r="M1" s="2196"/>
      <c r="N1" s="2196"/>
      <c r="O1" s="2196"/>
      <c r="P1" s="2196"/>
      <c r="Q1" s="2196"/>
      <c r="R1" s="2196"/>
      <c r="S1" s="2196"/>
    </row>
    <row r="2" spans="2:21" ht="16.5">
      <c r="B2" s="2196" t="s">
        <v>29</v>
      </c>
      <c r="C2" s="2196"/>
      <c r="D2" s="2196"/>
      <c r="E2" s="2196"/>
      <c r="F2" s="2196"/>
      <c r="G2" s="2196"/>
      <c r="H2" s="2196"/>
      <c r="I2" s="2196"/>
      <c r="J2" s="2196"/>
      <c r="K2" s="2196"/>
      <c r="L2" s="2196"/>
      <c r="M2" s="2196"/>
      <c r="N2" s="2196"/>
      <c r="O2" s="2196"/>
      <c r="P2" s="2196"/>
      <c r="Q2" s="2196"/>
      <c r="R2" s="2196"/>
      <c r="S2" s="2196"/>
    </row>
    <row r="3" spans="2:21" s="7" customFormat="1" ht="18" customHeight="1">
      <c r="B3" s="2197" t="s">
        <v>57</v>
      </c>
      <c r="C3" s="2197"/>
      <c r="D3" s="2197"/>
      <c r="E3" s="2197"/>
      <c r="F3" s="2197"/>
      <c r="G3" s="2197"/>
      <c r="H3" s="2197"/>
      <c r="I3" s="2197"/>
      <c r="J3" s="2197"/>
      <c r="K3" s="2197"/>
      <c r="L3" s="2197"/>
      <c r="M3" s="2197"/>
      <c r="N3" s="2197"/>
      <c r="O3" s="2197"/>
      <c r="P3" s="2197"/>
      <c r="Q3" s="2197"/>
      <c r="R3" s="2197"/>
      <c r="S3" s="2197"/>
    </row>
    <row r="4" spans="2:21" s="7" customFormat="1" ht="27.75" customHeight="1">
      <c r="B4" s="29" t="s">
        <v>2361</v>
      </c>
      <c r="R4" s="30"/>
      <c r="S4" s="31" t="s">
        <v>27</v>
      </c>
    </row>
    <row r="5" spans="2:21" ht="3" customHeight="1" thickBot="1">
      <c r="S5" s="30"/>
    </row>
    <row r="6" spans="2:21" s="7" customFormat="1" ht="27" customHeight="1">
      <c r="B6" s="2198" t="s">
        <v>1</v>
      </c>
      <c r="C6" s="2200" t="s">
        <v>58</v>
      </c>
      <c r="D6" s="2200"/>
      <c r="E6" s="2202" t="s">
        <v>40</v>
      </c>
      <c r="F6" s="2202" t="s">
        <v>26</v>
      </c>
      <c r="G6" s="2202"/>
      <c r="H6" s="2202"/>
      <c r="I6" s="2202"/>
      <c r="J6" s="2202"/>
      <c r="K6" s="2202"/>
      <c r="L6" s="2202"/>
      <c r="M6" s="2202"/>
      <c r="N6" s="2202"/>
      <c r="O6" s="2202"/>
      <c r="P6" s="2202"/>
      <c r="Q6" s="2202"/>
      <c r="R6" s="2202" t="s">
        <v>25</v>
      </c>
      <c r="S6" s="2204" t="s">
        <v>59</v>
      </c>
      <c r="T6" s="6"/>
      <c r="U6" s="6"/>
    </row>
    <row r="7" spans="2:21" s="7" customFormat="1" ht="30.75" customHeight="1" thickBot="1">
      <c r="B7" s="2199"/>
      <c r="C7" s="2201"/>
      <c r="D7" s="2201"/>
      <c r="E7" s="2203"/>
      <c r="F7" s="1125" t="s">
        <v>24</v>
      </c>
      <c r="G7" s="1124" t="s">
        <v>23</v>
      </c>
      <c r="H7" s="1124" t="s">
        <v>22</v>
      </c>
      <c r="I7" s="1124" t="s">
        <v>21</v>
      </c>
      <c r="J7" s="1124" t="s">
        <v>20</v>
      </c>
      <c r="K7" s="1124" t="s">
        <v>19</v>
      </c>
      <c r="L7" s="1124" t="s">
        <v>18</v>
      </c>
      <c r="M7" s="1124" t="s">
        <v>17</v>
      </c>
      <c r="N7" s="1124" t="s">
        <v>16</v>
      </c>
      <c r="O7" s="1124" t="s">
        <v>15</v>
      </c>
      <c r="P7" s="1124" t="s">
        <v>14</v>
      </c>
      <c r="Q7" s="1124" t="s">
        <v>13</v>
      </c>
      <c r="R7" s="2203"/>
      <c r="S7" s="2205"/>
      <c r="T7" s="6"/>
      <c r="U7" s="6"/>
    </row>
    <row r="8" spans="2:21" s="34" customFormat="1" ht="9.75" customHeight="1">
      <c r="B8" s="227"/>
      <c r="C8" s="228"/>
      <c r="D8" s="228"/>
      <c r="E8" s="228"/>
      <c r="F8" s="228"/>
      <c r="G8" s="228"/>
      <c r="H8" s="228"/>
      <c r="I8" s="228"/>
      <c r="J8" s="228"/>
      <c r="K8" s="228"/>
      <c r="L8" s="228"/>
      <c r="M8" s="228"/>
      <c r="N8" s="228"/>
      <c r="O8" s="228"/>
      <c r="P8" s="228"/>
      <c r="Q8" s="228"/>
      <c r="R8" s="228"/>
      <c r="S8" s="229"/>
    </row>
    <row r="9" spans="2:21" s="34" customFormat="1" ht="118.5" customHeight="1">
      <c r="B9" s="1246">
        <v>1</v>
      </c>
      <c r="C9" s="1247"/>
      <c r="D9" s="1248" t="str">
        <f>SubComyRRPPForm!D9:D10</f>
        <v>Realizar 360 acciones relativas a Campaña Publicitaria a través de televisión, radio, prensa escrita y otros medios alternativos de forma que se vea reflejado el Manual de Marca en cada aplicación.</v>
      </c>
      <c r="E9" s="1249" t="str">
        <f>SubComyRRPPForm!E9:E10</f>
        <v>No. de acciones implementadas</v>
      </c>
      <c r="F9" s="1250">
        <v>30</v>
      </c>
      <c r="G9" s="1250">
        <v>30</v>
      </c>
      <c r="H9" s="1250">
        <v>30</v>
      </c>
      <c r="I9" s="1250">
        <v>30</v>
      </c>
      <c r="J9" s="1250">
        <v>30</v>
      </c>
      <c r="K9" s="1250">
        <v>30</v>
      </c>
      <c r="L9" s="1250">
        <v>30</v>
      </c>
      <c r="M9" s="1250">
        <v>30</v>
      </c>
      <c r="N9" s="1250">
        <v>30</v>
      </c>
      <c r="O9" s="1250">
        <v>30</v>
      </c>
      <c r="P9" s="1250">
        <v>30</v>
      </c>
      <c r="Q9" s="1250">
        <v>30</v>
      </c>
      <c r="R9" s="1250">
        <f>SUM(F9:Q9)</f>
        <v>360</v>
      </c>
      <c r="S9" s="1251">
        <v>845000</v>
      </c>
    </row>
    <row r="10" spans="2:21" s="34" customFormat="1" ht="68.25" customHeight="1">
      <c r="B10" s="1246">
        <v>2</v>
      </c>
      <c r="C10" s="1247"/>
      <c r="D10" s="1248" t="str">
        <f>SubComyRRPPForm!D11</f>
        <v>Elaborar 48 diseños de videos y fotografías de diferentes actividades y eventos.</v>
      </c>
      <c r="E10" s="1248" t="str">
        <f>SubComyRRPPForm!E11</f>
        <v>No. de diseños elaborados</v>
      </c>
      <c r="F10" s="1250">
        <v>7</v>
      </c>
      <c r="G10" s="1250">
        <v>7</v>
      </c>
      <c r="H10" s="1250">
        <v>3</v>
      </c>
      <c r="I10" s="1250">
        <v>3</v>
      </c>
      <c r="J10" s="1250">
        <v>3</v>
      </c>
      <c r="K10" s="1250">
        <v>3</v>
      </c>
      <c r="L10" s="1250">
        <v>3</v>
      </c>
      <c r="M10" s="1250">
        <v>5</v>
      </c>
      <c r="N10" s="1250">
        <v>5</v>
      </c>
      <c r="O10" s="1250">
        <v>3</v>
      </c>
      <c r="P10" s="1250">
        <v>3</v>
      </c>
      <c r="Q10" s="1250">
        <v>3</v>
      </c>
      <c r="R10" s="1250">
        <f t="shared" ref="R10:R13" si="0">SUM(F10:Q10)</f>
        <v>48</v>
      </c>
      <c r="S10" s="1252">
        <v>16950</v>
      </c>
    </row>
    <row r="11" spans="2:21" s="34" customFormat="1" ht="114" customHeight="1">
      <c r="B11" s="1246">
        <v>3</v>
      </c>
      <c r="C11" s="1247" t="s">
        <v>2362</v>
      </c>
      <c r="D11" s="1248" t="str">
        <f>SubComyRRPPForm!D12</f>
        <v>Recopilación de 400 insumos o información para alimentar la página Web.</v>
      </c>
      <c r="E11" s="1248" t="str">
        <f>SubComyRRPPForm!E12</f>
        <v>No. de notas de prensa, comunicados y avisos elaborados</v>
      </c>
      <c r="F11" s="1250">
        <v>35</v>
      </c>
      <c r="G11" s="1250">
        <v>35</v>
      </c>
      <c r="H11" s="1250">
        <v>35</v>
      </c>
      <c r="I11" s="1250">
        <v>35</v>
      </c>
      <c r="J11" s="1250">
        <v>35</v>
      </c>
      <c r="K11" s="1250">
        <v>35</v>
      </c>
      <c r="L11" s="1250">
        <v>35</v>
      </c>
      <c r="M11" s="1250">
        <v>35</v>
      </c>
      <c r="N11" s="1250">
        <v>30</v>
      </c>
      <c r="O11" s="1250">
        <v>30</v>
      </c>
      <c r="P11" s="1250">
        <v>30</v>
      </c>
      <c r="Q11" s="1250">
        <v>30</v>
      </c>
      <c r="R11" s="1250">
        <f t="shared" si="0"/>
        <v>400</v>
      </c>
      <c r="S11" s="1252">
        <v>19000</v>
      </c>
    </row>
    <row r="12" spans="2:21" s="34" customFormat="1" ht="135.75" customHeight="1">
      <c r="B12" s="1246">
        <v>4</v>
      </c>
      <c r="C12" s="1247" t="s">
        <v>2363</v>
      </c>
      <c r="D12" s="1248" t="str">
        <f>SubComyRRPPForm!D13</f>
        <v>Diseño y Diagramación de Memoria de Labores Institucional y portada de Boletín Estadístico, según remisión de la información por parte de la Gerencia de Planificación.</v>
      </c>
      <c r="E12" s="1248" t="str">
        <f>SubComyRRPPForm!E13</f>
        <v>Memoria de Labores y portada de Boletín Estadístico elaborados</v>
      </c>
      <c r="F12" s="1250"/>
      <c r="G12" s="1253">
        <v>0.2</v>
      </c>
      <c r="H12" s="1253">
        <v>0.4</v>
      </c>
      <c r="I12" s="1253">
        <v>0.4</v>
      </c>
      <c r="J12" s="1250"/>
      <c r="K12" s="1250"/>
      <c r="L12" s="1250"/>
      <c r="M12" s="1250"/>
      <c r="N12" s="1250"/>
      <c r="O12" s="1250"/>
      <c r="P12" s="1250"/>
      <c r="Q12" s="1250"/>
      <c r="R12" s="1253">
        <f t="shared" si="0"/>
        <v>1</v>
      </c>
      <c r="S12" s="1252">
        <v>10475</v>
      </c>
    </row>
    <row r="13" spans="2:21" s="34" customFormat="1" ht="127.5" customHeight="1">
      <c r="B13" s="1246">
        <v>5</v>
      </c>
      <c r="C13" s="1247"/>
      <c r="D13" s="1248" t="str">
        <f>SubComyRRPPForm!D14</f>
        <v>Editar, revisar y autorizar 24 notas de prensa enviadas por la Unidad de Inclusión Social, relativas a la labor que dicha Unidad realiza.</v>
      </c>
      <c r="E13" s="1248" t="str">
        <f>SubComyRRPPForm!E14</f>
        <v>No. de notas de prensa editadas, revisadas y autorizadas realizadas.</v>
      </c>
      <c r="F13" s="1250">
        <v>2</v>
      </c>
      <c r="G13" s="1250">
        <v>2</v>
      </c>
      <c r="H13" s="1250">
        <v>2</v>
      </c>
      <c r="I13" s="1250">
        <v>2</v>
      </c>
      <c r="J13" s="1250">
        <v>2</v>
      </c>
      <c r="K13" s="1250">
        <v>2</v>
      </c>
      <c r="L13" s="1250">
        <v>2</v>
      </c>
      <c r="M13" s="1250">
        <v>2</v>
      </c>
      <c r="N13" s="1250">
        <v>2</v>
      </c>
      <c r="O13" s="1250">
        <v>2</v>
      </c>
      <c r="P13" s="1250">
        <v>2</v>
      </c>
      <c r="Q13" s="1250">
        <v>2</v>
      </c>
      <c r="R13" s="1250">
        <f t="shared" si="0"/>
        <v>24</v>
      </c>
      <c r="S13" s="1252">
        <v>13500</v>
      </c>
    </row>
    <row r="14" spans="2:21" s="34" customFormat="1" ht="27" customHeight="1" thickBot="1">
      <c r="B14" s="2482" t="s">
        <v>12</v>
      </c>
      <c r="C14" s="2483"/>
      <c r="D14" s="2483"/>
      <c r="E14" s="2483"/>
      <c r="F14" s="2483"/>
      <c r="G14" s="2483"/>
      <c r="H14" s="2483"/>
      <c r="I14" s="1254"/>
      <c r="J14" s="1254"/>
      <c r="K14" s="1254"/>
      <c r="L14" s="1254"/>
      <c r="M14" s="1254"/>
      <c r="N14" s="1254"/>
      <c r="O14" s="1254"/>
      <c r="P14" s="1254"/>
      <c r="Q14" s="1254"/>
      <c r="R14" s="1254"/>
      <c r="S14" s="1255">
        <f>SUM(S9:S13)</f>
        <v>904925</v>
      </c>
    </row>
  </sheetData>
  <mergeCells count="10">
    <mergeCell ref="B14:H14"/>
    <mergeCell ref="B1:S1"/>
    <mergeCell ref="B2:S2"/>
    <mergeCell ref="B3:S3"/>
    <mergeCell ref="B6:B7"/>
    <mergeCell ref="C6:D7"/>
    <mergeCell ref="E6:E7"/>
    <mergeCell ref="F6:Q6"/>
    <mergeCell ref="R6:R7"/>
    <mergeCell ref="S6:S7"/>
  </mergeCells>
  <pageMargins left="0.6974803149606299" right="0.15748031496062992" top="0.19685039370078741" bottom="0.27559055118110237" header="0" footer="0"/>
  <pageSetup paperSize="9" scale="72"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I40"/>
  <sheetViews>
    <sheetView showGridLines="0" zoomScaleNormal="100" zoomScaleSheetLayoutView="100" workbookViewId="0">
      <selection activeCell="H5" sqref="H5"/>
    </sheetView>
  </sheetViews>
  <sheetFormatPr baseColWidth="10" defaultRowHeight="12.75"/>
  <cols>
    <col min="1" max="1" width="5.7109375" customWidth="1"/>
    <col min="2" max="2" width="23.5703125" customWidth="1"/>
    <col min="3" max="3" width="28.85546875" customWidth="1"/>
    <col min="4" max="4" width="15.85546875" customWidth="1"/>
    <col min="5" max="5" width="5.140625" customWidth="1"/>
    <col min="6" max="6" width="30.28515625" customWidth="1"/>
    <col min="7" max="7" width="31.85546875" customWidth="1"/>
    <col min="8" max="8" width="33.5703125" customWidth="1"/>
  </cols>
  <sheetData>
    <row r="1" spans="1:9" ht="18.75">
      <c r="A1" s="2486" t="s">
        <v>562</v>
      </c>
      <c r="B1" s="2486"/>
      <c r="C1" s="2486"/>
      <c r="D1" s="2486"/>
      <c r="E1" s="2486"/>
      <c r="F1" s="2486"/>
      <c r="G1" s="2486"/>
    </row>
    <row r="2" spans="1:9" s="1" customFormat="1" ht="18.75">
      <c r="A2" s="2486" t="s">
        <v>563</v>
      </c>
      <c r="B2" s="2486"/>
      <c r="C2" s="2486"/>
      <c r="D2" s="2486"/>
      <c r="E2" s="2486"/>
      <c r="F2" s="2486"/>
      <c r="G2" s="2486"/>
      <c r="H2" s="1132"/>
      <c r="I2" s="1132"/>
    </row>
    <row r="3" spans="1:9" s="1" customFormat="1" ht="18.75">
      <c r="A3" s="2486" t="s">
        <v>1481</v>
      </c>
      <c r="B3" s="2486"/>
      <c r="C3" s="2486"/>
      <c r="D3" s="2486"/>
      <c r="E3" s="2486"/>
      <c r="F3" s="2486"/>
      <c r="G3" s="2486"/>
    </row>
    <row r="4" spans="1:9" s="1" customFormat="1" ht="18.75">
      <c r="A4" s="2486" t="s">
        <v>564</v>
      </c>
      <c r="B4" s="2486"/>
      <c r="C4" s="2486"/>
      <c r="D4" s="2486"/>
      <c r="E4" s="2486"/>
      <c r="F4" s="2486"/>
      <c r="G4" s="2486"/>
    </row>
    <row r="5" spans="1:9" s="1" customFormat="1" ht="21" customHeight="1">
      <c r="A5" s="605" t="s">
        <v>2364</v>
      </c>
      <c r="B5" s="606"/>
      <c r="C5" s="606"/>
      <c r="D5" s="606"/>
      <c r="E5" s="606"/>
      <c r="F5" s="606"/>
      <c r="G5" s="606"/>
    </row>
    <row r="6" spans="1:9" s="1" customFormat="1" ht="25.5" customHeight="1">
      <c r="A6" s="2487" t="s">
        <v>2365</v>
      </c>
      <c r="B6" s="2487"/>
      <c r="C6" s="2487"/>
      <c r="D6" s="2487"/>
      <c r="E6" s="2487"/>
      <c r="F6" s="2487"/>
      <c r="G6" s="607" t="s">
        <v>0</v>
      </c>
    </row>
    <row r="7" spans="1:9" ht="3" customHeight="1">
      <c r="G7" s="142"/>
    </row>
    <row r="8" spans="1:9" s="2" customFormat="1" ht="45" customHeight="1">
      <c r="A8" s="2144" t="s">
        <v>50</v>
      </c>
      <c r="B8" s="2144" t="s">
        <v>1977</v>
      </c>
      <c r="C8" s="2145" t="s">
        <v>53</v>
      </c>
      <c r="D8" s="2144" t="s">
        <v>54</v>
      </c>
      <c r="E8" s="2484" t="s">
        <v>2366</v>
      </c>
      <c r="F8" s="2485"/>
      <c r="G8" s="2144" t="s">
        <v>2367</v>
      </c>
      <c r="H8" s="146"/>
      <c r="I8" s="146"/>
    </row>
    <row r="9" spans="1:9" s="3" customFormat="1" ht="3.75" customHeight="1">
      <c r="A9" s="1256"/>
      <c r="B9" s="696"/>
      <c r="C9" s="696"/>
      <c r="D9" s="696"/>
      <c r="E9" s="696"/>
      <c r="F9" s="696"/>
      <c r="G9" s="696"/>
    </row>
    <row r="10" spans="1:9" s="3" customFormat="1" ht="44.25" customHeight="1">
      <c r="A10" s="2488">
        <v>1</v>
      </c>
      <c r="B10" s="2491" t="s">
        <v>2368</v>
      </c>
      <c r="C10" s="2494" t="s">
        <v>2369</v>
      </c>
      <c r="D10" s="2241" t="s">
        <v>2370</v>
      </c>
      <c r="E10" s="1257">
        <v>1.1000000000000001</v>
      </c>
      <c r="F10" s="24" t="s">
        <v>2371</v>
      </c>
      <c r="G10" s="2494" t="s">
        <v>2372</v>
      </c>
    </row>
    <row r="11" spans="1:9" s="3" customFormat="1" ht="45.75" customHeight="1">
      <c r="A11" s="2489"/>
      <c r="B11" s="2492"/>
      <c r="C11" s="2495"/>
      <c r="D11" s="2242"/>
      <c r="E11" s="1257">
        <v>1.2</v>
      </c>
      <c r="F11" s="24" t="s">
        <v>2373</v>
      </c>
      <c r="G11" s="2495"/>
    </row>
    <row r="12" spans="1:9" s="3" customFormat="1" ht="43.5" customHeight="1">
      <c r="A12" s="2490"/>
      <c r="B12" s="2493"/>
      <c r="C12" s="2496"/>
      <c r="D12" s="2243"/>
      <c r="E12" s="1257">
        <v>1.3</v>
      </c>
      <c r="F12" s="19" t="s">
        <v>2374</v>
      </c>
      <c r="G12" s="2496"/>
    </row>
    <row r="13" spans="1:9" s="3" customFormat="1" ht="76.5" customHeight="1">
      <c r="A13" s="504">
        <v>2</v>
      </c>
      <c r="B13" s="2241" t="s">
        <v>2375</v>
      </c>
      <c r="C13" s="1258" t="s">
        <v>2376</v>
      </c>
      <c r="D13" s="1128" t="s">
        <v>2377</v>
      </c>
      <c r="E13" s="1257">
        <v>2.1</v>
      </c>
      <c r="F13" s="428" t="s">
        <v>2378</v>
      </c>
      <c r="G13" s="1134" t="s">
        <v>2379</v>
      </c>
    </row>
    <row r="14" spans="1:9" s="3" customFormat="1" ht="39" customHeight="1">
      <c r="A14" s="2488">
        <v>3</v>
      </c>
      <c r="B14" s="2242"/>
      <c r="C14" s="2494" t="s">
        <v>2380</v>
      </c>
      <c r="D14" s="2241" t="s">
        <v>2381</v>
      </c>
      <c r="E14" s="1257">
        <v>3.1</v>
      </c>
      <c r="F14" s="428" t="s">
        <v>2382</v>
      </c>
      <c r="G14" s="2497" t="s">
        <v>2383</v>
      </c>
    </row>
    <row r="15" spans="1:9" s="3" customFormat="1" ht="59.25" customHeight="1">
      <c r="A15" s="2490"/>
      <c r="B15" s="2242"/>
      <c r="C15" s="2496"/>
      <c r="D15" s="2243"/>
      <c r="E15" s="1257">
        <v>3.2</v>
      </c>
      <c r="F15" s="427" t="s">
        <v>2384</v>
      </c>
      <c r="G15" s="2498"/>
    </row>
    <row r="16" spans="1:9" s="3" customFormat="1" ht="38.25" customHeight="1">
      <c r="A16" s="2488">
        <v>4</v>
      </c>
      <c r="B16" s="2242"/>
      <c r="C16" s="2497" t="s">
        <v>2385</v>
      </c>
      <c r="D16" s="2247" t="s">
        <v>2386</v>
      </c>
      <c r="E16" s="1123">
        <v>4.0999999999999996</v>
      </c>
      <c r="F16" s="2499" t="s">
        <v>2387</v>
      </c>
      <c r="G16" s="2499" t="s">
        <v>2388</v>
      </c>
    </row>
    <row r="17" spans="1:7" s="3" customFormat="1" ht="36" customHeight="1">
      <c r="A17" s="2490"/>
      <c r="B17" s="2243"/>
      <c r="C17" s="2498"/>
      <c r="D17" s="2249"/>
      <c r="E17" s="1122"/>
      <c r="F17" s="2500"/>
      <c r="G17" s="2500"/>
    </row>
    <row r="20" spans="1:7" ht="13.5" customHeight="1"/>
    <row r="21" spans="1:7">
      <c r="B21" s="278" t="s">
        <v>2389</v>
      </c>
      <c r="D21" s="278" t="s">
        <v>2390</v>
      </c>
    </row>
    <row r="22" spans="1:7">
      <c r="B22" s="278" t="s">
        <v>2391</v>
      </c>
      <c r="D22" s="278" t="s">
        <v>2392</v>
      </c>
    </row>
    <row r="23" spans="1:7">
      <c r="B23" s="278" t="s">
        <v>2393</v>
      </c>
      <c r="D23" s="278" t="s">
        <v>2394</v>
      </c>
    </row>
    <row r="24" spans="1:7">
      <c r="B24" s="278" t="s">
        <v>2395</v>
      </c>
      <c r="D24" s="278" t="s">
        <v>2396</v>
      </c>
    </row>
    <row r="36" spans="8:8">
      <c r="H36" s="1259"/>
    </row>
    <row r="37" spans="8:8">
      <c r="H37" s="1259"/>
    </row>
    <row r="38" spans="8:8">
      <c r="H38" s="1259"/>
    </row>
    <row r="39" spans="8:8">
      <c r="H39" s="1259"/>
    </row>
    <row r="40" spans="8:8">
      <c r="H40" s="1259"/>
    </row>
  </sheetData>
  <mergeCells count="21">
    <mergeCell ref="A16:A17"/>
    <mergeCell ref="C16:C17"/>
    <mergeCell ref="D16:D17"/>
    <mergeCell ref="F16:F17"/>
    <mergeCell ref="G16:G17"/>
    <mergeCell ref="B13:B17"/>
    <mergeCell ref="A14:A15"/>
    <mergeCell ref="C14:C15"/>
    <mergeCell ref="D14:D15"/>
    <mergeCell ref="G14:G15"/>
    <mergeCell ref="A10:A12"/>
    <mergeCell ref="B10:B12"/>
    <mergeCell ref="C10:C12"/>
    <mergeCell ref="D10:D12"/>
    <mergeCell ref="G10:G12"/>
    <mergeCell ref="E8:F8"/>
    <mergeCell ref="A1:G1"/>
    <mergeCell ref="A2:G2"/>
    <mergeCell ref="A3:G3"/>
    <mergeCell ref="A4:G4"/>
    <mergeCell ref="A6:F6"/>
  </mergeCells>
  <printOptions horizontalCentered="1"/>
  <pageMargins left="0.88933070866141739" right="0.19685039370078741" top="0.31496062992125984" bottom="0.39370078740157483" header="0.27559055118110237" footer="0"/>
  <pageSetup paperSize="9" scale="8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21"/>
  <sheetViews>
    <sheetView showGridLines="0" view="pageBreakPreview" zoomScaleNormal="100" workbookViewId="0">
      <selection activeCell="I10" sqref="I10"/>
    </sheetView>
  </sheetViews>
  <sheetFormatPr baseColWidth="10" defaultRowHeight="12.75"/>
  <cols>
    <col min="1" max="1" width="3.85546875" customWidth="1"/>
    <col min="2" max="2" width="29.28515625" customWidth="1"/>
    <col min="3" max="3" width="22" customWidth="1"/>
    <col min="4" max="15" width="7" customWidth="1"/>
    <col min="16" max="16" width="10.42578125" customWidth="1"/>
    <col min="17" max="17" width="16.7109375" customWidth="1"/>
  </cols>
  <sheetData>
    <row r="1" spans="1:18" ht="15">
      <c r="A1" s="2503" t="s">
        <v>562</v>
      </c>
      <c r="B1" s="2503"/>
      <c r="C1" s="2503"/>
      <c r="D1" s="2503"/>
      <c r="E1" s="2503"/>
      <c r="F1" s="2503"/>
      <c r="G1" s="2503"/>
      <c r="H1" s="2503"/>
      <c r="I1" s="2503"/>
      <c r="J1" s="2503"/>
      <c r="K1" s="2503"/>
      <c r="L1" s="2503"/>
      <c r="M1" s="2503"/>
      <c r="N1" s="2503"/>
      <c r="O1" s="2503"/>
      <c r="P1" s="2503"/>
      <c r="Q1" s="2503"/>
    </row>
    <row r="2" spans="1:18" ht="15">
      <c r="A2" s="2503" t="s">
        <v>563</v>
      </c>
      <c r="B2" s="2503"/>
      <c r="C2" s="2503"/>
      <c r="D2" s="2503"/>
      <c r="E2" s="2503"/>
      <c r="F2" s="2503"/>
      <c r="G2" s="2503"/>
      <c r="H2" s="2503"/>
      <c r="I2" s="2503"/>
      <c r="J2" s="2503"/>
      <c r="K2" s="2503"/>
      <c r="L2" s="2503"/>
      <c r="M2" s="2503"/>
      <c r="N2" s="2503"/>
      <c r="O2" s="2503"/>
      <c r="P2" s="2503"/>
      <c r="Q2" s="2503"/>
    </row>
    <row r="3" spans="1:18" s="1" customFormat="1" ht="18" customHeight="1">
      <c r="A3" s="2503" t="s">
        <v>57</v>
      </c>
      <c r="B3" s="2503"/>
      <c r="C3" s="2503"/>
      <c r="D3" s="2503"/>
      <c r="E3" s="2503"/>
      <c r="F3" s="2503"/>
      <c r="G3" s="2503"/>
      <c r="H3" s="2503"/>
      <c r="I3" s="2503"/>
      <c r="J3" s="2503"/>
      <c r="K3" s="2503"/>
      <c r="L3" s="2503"/>
      <c r="M3" s="2503"/>
      <c r="N3" s="2503"/>
      <c r="O3" s="2503"/>
      <c r="P3" s="2503"/>
      <c r="Q3" s="2503"/>
    </row>
    <row r="4" spans="1:18" s="1" customFormat="1" ht="27.75" customHeight="1">
      <c r="A4" s="605" t="s">
        <v>2397</v>
      </c>
      <c r="B4" s="606"/>
      <c r="C4" s="606"/>
      <c r="D4" s="606"/>
      <c r="E4" s="606"/>
      <c r="F4" s="606"/>
      <c r="G4" s="606"/>
      <c r="H4" s="606"/>
      <c r="I4" s="606"/>
      <c r="J4" s="606"/>
      <c r="K4" s="606"/>
      <c r="L4" s="606"/>
      <c r="M4" s="606"/>
      <c r="N4" s="606"/>
      <c r="O4" s="606"/>
      <c r="P4" s="649"/>
      <c r="Q4" s="650" t="s">
        <v>27</v>
      </c>
    </row>
    <row r="5" spans="1:18" ht="3" customHeight="1">
      <c r="A5" s="651"/>
      <c r="B5" s="651"/>
      <c r="C5" s="651"/>
      <c r="D5" s="651"/>
      <c r="E5" s="651"/>
      <c r="F5" s="651"/>
      <c r="G5" s="651"/>
      <c r="H5" s="651"/>
      <c r="I5" s="651"/>
      <c r="J5" s="651"/>
      <c r="K5" s="651"/>
      <c r="L5" s="651"/>
      <c r="M5" s="651"/>
      <c r="N5" s="651"/>
      <c r="O5" s="651"/>
      <c r="P5" s="651"/>
      <c r="Q5" s="649"/>
    </row>
    <row r="6" spans="1:18" s="189" customFormat="1" ht="21" customHeight="1">
      <c r="A6" s="2504" t="s">
        <v>1</v>
      </c>
      <c r="B6" s="2506" t="s">
        <v>58</v>
      </c>
      <c r="C6" s="2504" t="s">
        <v>40</v>
      </c>
      <c r="D6" s="2508" t="s">
        <v>26</v>
      </c>
      <c r="E6" s="2509"/>
      <c r="F6" s="2509"/>
      <c r="G6" s="2509"/>
      <c r="H6" s="2509"/>
      <c r="I6" s="2509"/>
      <c r="J6" s="2509"/>
      <c r="K6" s="2509"/>
      <c r="L6" s="2509"/>
      <c r="M6" s="2509"/>
      <c r="N6" s="2509"/>
      <c r="O6" s="2510"/>
      <c r="P6" s="2504" t="s">
        <v>25</v>
      </c>
      <c r="Q6" s="2504" t="s">
        <v>586</v>
      </c>
      <c r="R6" s="194"/>
    </row>
    <row r="7" spans="1:18" s="189" customFormat="1" ht="40.5" customHeight="1">
      <c r="A7" s="2505"/>
      <c r="B7" s="2507"/>
      <c r="C7" s="2505"/>
      <c r="D7" s="2146" t="s">
        <v>24</v>
      </c>
      <c r="E7" s="2146" t="s">
        <v>23</v>
      </c>
      <c r="F7" s="2146" t="s">
        <v>22</v>
      </c>
      <c r="G7" s="2146" t="s">
        <v>21</v>
      </c>
      <c r="H7" s="2146" t="s">
        <v>20</v>
      </c>
      <c r="I7" s="2146" t="s">
        <v>19</v>
      </c>
      <c r="J7" s="2146" t="s">
        <v>18</v>
      </c>
      <c r="K7" s="2146" t="s">
        <v>17</v>
      </c>
      <c r="L7" s="2146" t="s">
        <v>16</v>
      </c>
      <c r="M7" s="2146" t="s">
        <v>15</v>
      </c>
      <c r="N7" s="2146" t="s">
        <v>14</v>
      </c>
      <c r="O7" s="2146" t="s">
        <v>13</v>
      </c>
      <c r="P7" s="2505"/>
      <c r="Q7" s="2505"/>
      <c r="R7" s="194"/>
    </row>
    <row r="8" spans="1:18" s="3" customFormat="1" ht="4.5" customHeight="1">
      <c r="A8" s="1260"/>
      <c r="B8" s="1261"/>
      <c r="C8" s="1261"/>
      <c r="D8" s="1261"/>
      <c r="E8" s="1261"/>
      <c r="F8" s="1261"/>
      <c r="G8" s="1261"/>
      <c r="H8" s="1261"/>
      <c r="I8" s="1261"/>
      <c r="J8" s="1261"/>
      <c r="K8" s="1261"/>
      <c r="L8" s="1261"/>
      <c r="M8" s="1261"/>
      <c r="N8" s="1261"/>
      <c r="O8" s="1261"/>
      <c r="P8" s="1261"/>
      <c r="Q8" s="1262"/>
    </row>
    <row r="9" spans="1:18" s="3" customFormat="1" ht="88.5" customHeight="1">
      <c r="A9" s="1128">
        <v>1</v>
      </c>
      <c r="B9" s="557" t="str">
        <f>USeguridadForm!C10</f>
        <v>Efectuar la contratación  de una empresa que brinde los servicios de seguridad y vigilancia privada a nivel nacional.</v>
      </c>
      <c r="C9" s="1129" t="str">
        <f>USeguridadForm!D10</f>
        <v>No. de contrato suscrito</v>
      </c>
      <c r="D9" s="1263">
        <v>1</v>
      </c>
      <c r="E9" s="1263"/>
      <c r="F9" s="1263"/>
      <c r="G9" s="1263"/>
      <c r="H9" s="1263"/>
      <c r="I9" s="1263"/>
      <c r="J9" s="1263"/>
      <c r="K9" s="1263"/>
      <c r="L9" s="1263"/>
      <c r="M9" s="1263"/>
      <c r="N9" s="1263"/>
      <c r="O9" s="1263"/>
      <c r="P9" s="1263">
        <f>SUM(D9:O9)</f>
        <v>1</v>
      </c>
      <c r="Q9" s="1264">
        <v>3957720</v>
      </c>
    </row>
    <row r="10" spans="1:18" s="3" customFormat="1" ht="89.25" customHeight="1">
      <c r="A10" s="1135">
        <v>2</v>
      </c>
      <c r="B10" s="557" t="str">
        <f>USeguridadForm!C13</f>
        <v>Realizar 1 compra de equipo de video vigilancia y accesorios, para las nuevas instalaciones y mantener una existencia en bodega.</v>
      </c>
      <c r="C10" s="1129" t="str">
        <f>USeguridadForm!D13</f>
        <v xml:space="preserve">No. de compras realizadas
</v>
      </c>
      <c r="D10" s="1263">
        <v>1</v>
      </c>
      <c r="E10" s="1263"/>
      <c r="F10" s="1263"/>
      <c r="G10" s="1263"/>
      <c r="H10" s="1263"/>
      <c r="I10" s="1263"/>
      <c r="J10" s="1263"/>
      <c r="K10" s="1263"/>
      <c r="L10" s="1263"/>
      <c r="M10" s="1263"/>
      <c r="N10" s="1263"/>
      <c r="O10" s="1263"/>
      <c r="P10" s="1263">
        <f>SUM(D10:O10)</f>
        <v>1</v>
      </c>
      <c r="Q10" s="1264">
        <v>44273.4</v>
      </c>
    </row>
    <row r="11" spans="1:18" s="3" customFormat="1" ht="118.5" customHeight="1">
      <c r="A11" s="1135">
        <v>3</v>
      </c>
      <c r="B11" s="557" t="str">
        <f>USeguridadForm!C14</f>
        <v>Realizar el 100.0% de las instalaciones de video vigilancia, en los planteles y sucursales de la Institución a nivel nacional, según requerimiento.</v>
      </c>
      <c r="C11" s="1135" t="str">
        <f>USeguridadForm!D14</f>
        <v>No. de instalaciones realizadas / No. de instalaciones solicitadas</v>
      </c>
      <c r="D11" s="1265">
        <v>1</v>
      </c>
      <c r="E11" s="1265">
        <v>1</v>
      </c>
      <c r="F11" s="1265">
        <v>1</v>
      </c>
      <c r="G11" s="1265">
        <v>1</v>
      </c>
      <c r="H11" s="1265">
        <v>1</v>
      </c>
      <c r="I11" s="1265">
        <v>1</v>
      </c>
      <c r="J11" s="1265">
        <v>1</v>
      </c>
      <c r="K11" s="1265">
        <v>1</v>
      </c>
      <c r="L11" s="1265">
        <v>1</v>
      </c>
      <c r="M11" s="1265">
        <v>1</v>
      </c>
      <c r="N11" s="1265">
        <v>1</v>
      </c>
      <c r="O11" s="1265">
        <v>1</v>
      </c>
      <c r="P11" s="1265">
        <v>1</v>
      </c>
      <c r="Q11" s="1264">
        <v>60000</v>
      </c>
    </row>
    <row r="12" spans="1:18" s="3" customFormat="1" ht="94.5" customHeight="1">
      <c r="A12" s="1266">
        <v>4</v>
      </c>
      <c r="B12" s="1258" t="str">
        <f>USeguridadForm!C16</f>
        <v>Realizar el 100.0% de las reparaciones solicitadas al equipo de video vigilancia a nivel nacional.</v>
      </c>
      <c r="C12" s="151" t="str">
        <f>USeguridadForm!D16</f>
        <v>No. de reparaciones realizados / No. de reparaciones solicitadas</v>
      </c>
      <c r="D12" s="1265">
        <v>1</v>
      </c>
      <c r="E12" s="1265">
        <v>1</v>
      </c>
      <c r="F12" s="1265">
        <v>1</v>
      </c>
      <c r="G12" s="1265">
        <v>1</v>
      </c>
      <c r="H12" s="1265">
        <v>1</v>
      </c>
      <c r="I12" s="1265">
        <v>1</v>
      </c>
      <c r="J12" s="1265">
        <v>1</v>
      </c>
      <c r="K12" s="1265">
        <v>1</v>
      </c>
      <c r="L12" s="1265">
        <v>1</v>
      </c>
      <c r="M12" s="1265">
        <v>1</v>
      </c>
      <c r="N12" s="1265">
        <v>1</v>
      </c>
      <c r="O12" s="1265">
        <v>1</v>
      </c>
      <c r="P12" s="1265">
        <v>1</v>
      </c>
      <c r="Q12" s="1264">
        <v>44627.15</v>
      </c>
    </row>
    <row r="13" spans="1:18" s="3" customFormat="1" ht="25.5" customHeight="1">
      <c r="A13" s="2501" t="s">
        <v>12</v>
      </c>
      <c r="B13" s="2502"/>
      <c r="C13" s="2502"/>
      <c r="D13" s="2502"/>
      <c r="E13" s="2502"/>
      <c r="F13" s="2502"/>
      <c r="G13" s="1267"/>
      <c r="H13" s="1267"/>
      <c r="I13" s="1267"/>
      <c r="J13" s="1267"/>
      <c r="K13" s="1267"/>
      <c r="L13" s="1267"/>
      <c r="M13" s="1267"/>
      <c r="N13" s="1267"/>
      <c r="O13" s="1267"/>
      <c r="P13" s="1268"/>
      <c r="Q13" s="1269">
        <f>SUM(Q9:Q12)</f>
        <v>4106620.55</v>
      </c>
    </row>
    <row r="16" spans="1:18" ht="63" customHeight="1"/>
    <row r="17" spans="2:17">
      <c r="B17" s="278" t="s">
        <v>2389</v>
      </c>
      <c r="H17" s="278" t="s">
        <v>2390</v>
      </c>
    </row>
    <row r="18" spans="2:17">
      <c r="B18" s="278" t="s">
        <v>2391</v>
      </c>
      <c r="H18" s="278" t="s">
        <v>2392</v>
      </c>
    </row>
    <row r="19" spans="2:17">
      <c r="B19" s="278" t="s">
        <v>2393</v>
      </c>
      <c r="H19" s="278" t="s">
        <v>2394</v>
      </c>
    </row>
    <row r="20" spans="2:17">
      <c r="B20" s="278" t="s">
        <v>2395</v>
      </c>
      <c r="H20" s="278" t="s">
        <v>2396</v>
      </c>
    </row>
    <row r="21" spans="2:17">
      <c r="Q21" s="1270"/>
    </row>
  </sheetData>
  <mergeCells count="10">
    <mergeCell ref="A13:F13"/>
    <mergeCell ref="A1:Q1"/>
    <mergeCell ref="A2:Q2"/>
    <mergeCell ref="A3:Q3"/>
    <mergeCell ref="A6:A7"/>
    <mergeCell ref="B6:B7"/>
    <mergeCell ref="C6:C7"/>
    <mergeCell ref="D6:O6"/>
    <mergeCell ref="P6:P7"/>
    <mergeCell ref="Q6:Q7"/>
  </mergeCells>
  <pageMargins left="0.6974803149606299" right="0.15748031496062992" top="0.23622047244094491" bottom="0.19685039370078741" header="0" footer="0"/>
  <pageSetup paperSize="9" scale="7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K40"/>
  <sheetViews>
    <sheetView showGridLines="0" view="pageBreakPreview" topLeftCell="A10" zoomScale="80" zoomScaleNormal="82" zoomScaleSheetLayoutView="80" workbookViewId="0">
      <selection activeCell="E14" sqref="E14:E16"/>
    </sheetView>
  </sheetViews>
  <sheetFormatPr baseColWidth="10" defaultRowHeight="12.75"/>
  <cols>
    <col min="1" max="1" width="3.7109375" customWidth="1"/>
    <col min="2" max="2" width="4.42578125" customWidth="1"/>
    <col min="3" max="3" width="23.5703125" customWidth="1"/>
    <col min="4" max="4" width="3.7109375" customWidth="1"/>
    <col min="5" max="5" width="30.28515625" customWidth="1"/>
    <col min="6" max="6" width="15.85546875" customWidth="1"/>
    <col min="7" max="7" width="6" customWidth="1"/>
    <col min="8" max="8" width="63.5703125" customWidth="1"/>
    <col min="9" max="9" width="43.7109375" customWidth="1"/>
    <col min="10" max="10" width="0.85546875" hidden="1" customWidth="1"/>
  </cols>
  <sheetData>
    <row r="1" spans="2:11" ht="16.5">
      <c r="B1" s="2159" t="s">
        <v>28</v>
      </c>
      <c r="C1" s="2159"/>
      <c r="D1" s="2159"/>
      <c r="E1" s="2159"/>
      <c r="F1" s="2159"/>
      <c r="G1" s="2159"/>
      <c r="H1" s="2159"/>
      <c r="I1" s="2159"/>
    </row>
    <row r="2" spans="2:11" s="1" customFormat="1" ht="16.5">
      <c r="B2" s="2159" t="s">
        <v>29</v>
      </c>
      <c r="C2" s="2159"/>
      <c r="D2" s="2159"/>
      <c r="E2" s="2159"/>
      <c r="F2" s="2159"/>
      <c r="G2" s="2159"/>
      <c r="H2" s="2159"/>
      <c r="I2" s="2159"/>
      <c r="J2" s="1104"/>
      <c r="K2" s="1104"/>
    </row>
    <row r="3" spans="2:11" s="1" customFormat="1" ht="16.5">
      <c r="B3" s="2159" t="s">
        <v>52</v>
      </c>
      <c r="C3" s="2159"/>
      <c r="D3" s="2159"/>
      <c r="E3" s="2159"/>
      <c r="F3" s="2159"/>
      <c r="G3" s="2159"/>
      <c r="H3" s="2159"/>
      <c r="I3" s="2159"/>
    </row>
    <row r="4" spans="2:11" s="1" customFormat="1" ht="18">
      <c r="B4" s="2160" t="s">
        <v>30</v>
      </c>
      <c r="C4" s="2160"/>
      <c r="D4" s="2160"/>
      <c r="E4" s="2160"/>
      <c r="F4" s="2160"/>
      <c r="G4" s="2160"/>
      <c r="H4" s="2160"/>
      <c r="I4" s="2160"/>
    </row>
    <row r="5" spans="2:11" s="1" customFormat="1" ht="21" customHeight="1">
      <c r="B5" s="4" t="s">
        <v>1908</v>
      </c>
    </row>
    <row r="6" spans="2:11" s="1" customFormat="1" ht="20.25" customHeight="1">
      <c r="B6" s="4" t="s">
        <v>1909</v>
      </c>
      <c r="I6" s="5" t="s">
        <v>0</v>
      </c>
    </row>
    <row r="7" spans="2:11" ht="16.5" customHeight="1" thickBot="1">
      <c r="B7" s="4"/>
      <c r="I7" s="142"/>
    </row>
    <row r="8" spans="2:11" s="2" customFormat="1" ht="45" customHeight="1" thickBot="1">
      <c r="B8" s="1105" t="s">
        <v>50</v>
      </c>
      <c r="C8" s="1103" t="s">
        <v>31</v>
      </c>
      <c r="D8" s="2161" t="s">
        <v>53</v>
      </c>
      <c r="E8" s="2162"/>
      <c r="F8" s="1103" t="s">
        <v>54</v>
      </c>
      <c r="G8" s="2161" t="s">
        <v>55</v>
      </c>
      <c r="H8" s="2163"/>
      <c r="I8" s="145" t="s">
        <v>56</v>
      </c>
      <c r="J8" s="146"/>
      <c r="K8" s="146"/>
    </row>
    <row r="9" spans="2:11" s="3" customFormat="1" ht="38.25">
      <c r="B9" s="1108">
        <v>1</v>
      </c>
      <c r="C9" s="2164" t="s">
        <v>1910</v>
      </c>
      <c r="D9" s="2167"/>
      <c r="E9" s="2170" t="s">
        <v>1911</v>
      </c>
      <c r="F9" s="2173" t="s">
        <v>1912</v>
      </c>
      <c r="G9" s="371">
        <v>1.1000000000000001</v>
      </c>
      <c r="H9" s="1114" t="s">
        <v>1913</v>
      </c>
      <c r="I9" s="2176" t="s">
        <v>1914</v>
      </c>
      <c r="J9" s="27"/>
    </row>
    <row r="10" spans="2:11" s="3" customFormat="1" ht="25.5">
      <c r="B10" s="1109"/>
      <c r="C10" s="2165"/>
      <c r="D10" s="2168"/>
      <c r="E10" s="2171"/>
      <c r="F10" s="2174"/>
      <c r="G10" s="1099">
        <v>1.2</v>
      </c>
      <c r="H10" s="1115" t="s">
        <v>1915</v>
      </c>
      <c r="I10" s="2177"/>
    </row>
    <row r="11" spans="2:11" s="3" customFormat="1" ht="25.5">
      <c r="B11" s="1109"/>
      <c r="C11" s="2165"/>
      <c r="D11" s="2168"/>
      <c r="E11" s="2171"/>
      <c r="F11" s="2174"/>
      <c r="G11" s="1099">
        <v>1.3</v>
      </c>
      <c r="H11" s="1115" t="s">
        <v>1916</v>
      </c>
      <c r="I11" s="2177"/>
    </row>
    <row r="12" spans="2:11" s="3" customFormat="1">
      <c r="B12" s="1109"/>
      <c r="C12" s="2165"/>
      <c r="D12" s="2168"/>
      <c r="E12" s="2171"/>
      <c r="F12" s="2174"/>
      <c r="G12" s="1099">
        <v>1.4</v>
      </c>
      <c r="H12" s="1115" t="s">
        <v>1917</v>
      </c>
      <c r="I12" s="2177"/>
    </row>
    <row r="13" spans="2:11" s="3" customFormat="1">
      <c r="B13" s="1110"/>
      <c r="C13" s="2166"/>
      <c r="D13" s="2169"/>
      <c r="E13" s="2172"/>
      <c r="F13" s="2175"/>
      <c r="G13" s="1099">
        <v>1.5</v>
      </c>
      <c r="H13" s="1116" t="s">
        <v>1918</v>
      </c>
      <c r="I13" s="2178"/>
    </row>
    <row r="14" spans="2:11" s="3" customFormat="1">
      <c r="B14" s="2181">
        <v>2</v>
      </c>
      <c r="C14" s="2184" t="s">
        <v>1919</v>
      </c>
      <c r="D14" s="2167"/>
      <c r="E14" s="2185" t="s">
        <v>1920</v>
      </c>
      <c r="F14" s="2188" t="s">
        <v>1912</v>
      </c>
      <c r="G14" s="371">
        <v>2.1</v>
      </c>
      <c r="H14" s="1115" t="s">
        <v>1921</v>
      </c>
      <c r="I14" s="2179" t="s">
        <v>1922</v>
      </c>
    </row>
    <row r="15" spans="2:11" s="3" customFormat="1" ht="25.5">
      <c r="B15" s="2182"/>
      <c r="C15" s="2165"/>
      <c r="D15" s="2168"/>
      <c r="E15" s="2187"/>
      <c r="F15" s="2174"/>
      <c r="G15" s="535">
        <v>2.2000000000000002</v>
      </c>
      <c r="H15" s="1117" t="s">
        <v>1923</v>
      </c>
      <c r="I15" s="2177"/>
    </row>
    <row r="16" spans="2:11" s="3" customFormat="1" ht="24.75" customHeight="1">
      <c r="B16" s="2183"/>
      <c r="C16" s="2166"/>
      <c r="D16" s="2169"/>
      <c r="E16" s="2186"/>
      <c r="F16" s="2175"/>
      <c r="G16" s="14">
        <v>2.2999999999999998</v>
      </c>
      <c r="H16" s="1116" t="s">
        <v>1924</v>
      </c>
      <c r="I16" s="2180"/>
    </row>
    <row r="17" spans="2:9" s="3" customFormat="1">
      <c r="B17" s="2181">
        <v>3</v>
      </c>
      <c r="C17" s="2184" t="s">
        <v>1925</v>
      </c>
      <c r="D17" s="1102"/>
      <c r="E17" s="2185" t="s">
        <v>1926</v>
      </c>
      <c r="F17" s="2185" t="s">
        <v>1912</v>
      </c>
      <c r="G17" s="1099">
        <v>3.1</v>
      </c>
      <c r="H17" s="1115" t="s">
        <v>1927</v>
      </c>
      <c r="I17" s="2179" t="s">
        <v>1928</v>
      </c>
    </row>
    <row r="18" spans="2:9" s="3" customFormat="1" ht="25.5">
      <c r="B18" s="2182"/>
      <c r="C18" s="2165"/>
      <c r="D18" s="1102"/>
      <c r="E18" s="2171"/>
      <c r="F18" s="2174"/>
      <c r="G18" s="535">
        <v>3.2</v>
      </c>
      <c r="H18" s="1117" t="s">
        <v>1923</v>
      </c>
      <c r="I18" s="2177"/>
    </row>
    <row r="19" spans="2:9" s="3" customFormat="1">
      <c r="B19" s="2183"/>
      <c r="C19" s="2166"/>
      <c r="D19" s="156"/>
      <c r="E19" s="2186"/>
      <c r="F19" s="2186"/>
      <c r="G19" s="14">
        <v>3.3</v>
      </c>
      <c r="H19" s="1116" t="s">
        <v>1924</v>
      </c>
      <c r="I19" s="2180"/>
    </row>
    <row r="20" spans="2:9" s="3" customFormat="1">
      <c r="B20" s="1118">
        <v>4</v>
      </c>
      <c r="C20" s="2184" t="s">
        <v>1929</v>
      </c>
      <c r="D20" s="1119"/>
      <c r="E20" s="2185" t="s">
        <v>1930</v>
      </c>
      <c r="F20" s="2185" t="s">
        <v>1912</v>
      </c>
      <c r="G20" s="1099">
        <v>4.0999999999999996</v>
      </c>
      <c r="H20" s="1115" t="s">
        <v>1931</v>
      </c>
      <c r="I20" s="2179" t="s">
        <v>1932</v>
      </c>
    </row>
    <row r="21" spans="2:9" s="3" customFormat="1">
      <c r="B21" s="1106"/>
      <c r="C21" s="2189"/>
      <c r="D21" s="1119"/>
      <c r="E21" s="2187"/>
      <c r="F21" s="2187"/>
      <c r="G21" s="535">
        <v>4.2</v>
      </c>
      <c r="H21" s="1117" t="s">
        <v>1933</v>
      </c>
      <c r="I21" s="2177"/>
    </row>
    <row r="22" spans="2:9" s="3" customFormat="1">
      <c r="B22" s="1106"/>
      <c r="C22" s="2189"/>
      <c r="D22" s="1119"/>
      <c r="E22" s="2187"/>
      <c r="F22" s="2187"/>
      <c r="G22" s="535">
        <v>4.3</v>
      </c>
      <c r="H22" s="1117" t="s">
        <v>1934</v>
      </c>
      <c r="I22" s="2177"/>
    </row>
    <row r="23" spans="2:9" s="3" customFormat="1">
      <c r="B23" s="1107"/>
      <c r="C23" s="2166"/>
      <c r="D23" s="156"/>
      <c r="E23" s="2186"/>
      <c r="F23" s="2186"/>
      <c r="G23" s="14">
        <v>4.4000000000000004</v>
      </c>
      <c r="H23" s="1116" t="s">
        <v>1935</v>
      </c>
      <c r="I23" s="2180"/>
    </row>
    <row r="24" spans="2:9" s="3" customFormat="1">
      <c r="B24" s="2181">
        <v>5</v>
      </c>
      <c r="C24" s="2184" t="s">
        <v>1936</v>
      </c>
      <c r="D24" s="1119"/>
      <c r="E24" s="2185" t="s">
        <v>1937</v>
      </c>
      <c r="F24" s="2185" t="s">
        <v>1912</v>
      </c>
      <c r="G24" s="1099">
        <v>5.0999999999999996</v>
      </c>
      <c r="H24" s="19" t="s">
        <v>1931</v>
      </c>
      <c r="I24" s="2179" t="s">
        <v>1938</v>
      </c>
    </row>
    <row r="25" spans="2:9" s="3" customFormat="1">
      <c r="B25" s="2182"/>
      <c r="C25" s="2190"/>
      <c r="D25" s="1119"/>
      <c r="E25" s="2171"/>
      <c r="F25" s="2174"/>
      <c r="G25" s="535">
        <v>5.2</v>
      </c>
      <c r="H25" s="1099" t="s">
        <v>1933</v>
      </c>
      <c r="I25" s="2177"/>
    </row>
    <row r="26" spans="2:9" s="3" customFormat="1">
      <c r="B26" s="2182"/>
      <c r="C26" s="2190"/>
      <c r="D26" s="1119"/>
      <c r="E26" s="2171"/>
      <c r="F26" s="2174"/>
      <c r="G26" s="535">
        <v>5.3</v>
      </c>
      <c r="H26" s="1117" t="s">
        <v>1934</v>
      </c>
      <c r="I26" s="2177"/>
    </row>
    <row r="27" spans="2:9" s="3" customFormat="1">
      <c r="B27" s="2183"/>
      <c r="C27" s="2166"/>
      <c r="D27" s="156"/>
      <c r="E27" s="2186"/>
      <c r="F27" s="2186"/>
      <c r="G27" s="14">
        <v>5.4</v>
      </c>
      <c r="H27" s="1116" t="s">
        <v>1935</v>
      </c>
      <c r="I27" s="2180"/>
    </row>
    <row r="28" spans="2:9" s="3" customFormat="1">
      <c r="B28" s="1106">
        <v>6</v>
      </c>
      <c r="C28" s="2184" t="s">
        <v>1939</v>
      </c>
      <c r="D28" s="1119"/>
      <c r="E28" s="2185" t="s">
        <v>1940</v>
      </c>
      <c r="F28" s="2185" t="s">
        <v>1912</v>
      </c>
      <c r="G28" s="1099">
        <v>6.1</v>
      </c>
      <c r="H28" s="19" t="s">
        <v>1941</v>
      </c>
      <c r="I28" s="2179" t="s">
        <v>1942</v>
      </c>
    </row>
    <row r="29" spans="2:9" s="3" customFormat="1">
      <c r="B29" s="1106"/>
      <c r="C29" s="2189"/>
      <c r="D29" s="1119"/>
      <c r="E29" s="2171"/>
      <c r="F29" s="2174"/>
      <c r="G29" s="535">
        <v>6.2</v>
      </c>
      <c r="H29" s="1099" t="s">
        <v>1933</v>
      </c>
      <c r="I29" s="2177"/>
    </row>
    <row r="30" spans="2:9" s="3" customFormat="1">
      <c r="B30" s="1106"/>
      <c r="C30" s="2189"/>
      <c r="D30" s="1119"/>
      <c r="E30" s="2171"/>
      <c r="F30" s="2174"/>
      <c r="G30" s="535">
        <v>6.3</v>
      </c>
      <c r="H30" s="1099" t="s">
        <v>1934</v>
      </c>
      <c r="I30" s="2177"/>
    </row>
    <row r="31" spans="2:9" s="3" customFormat="1">
      <c r="B31" s="1107"/>
      <c r="C31" s="2166"/>
      <c r="D31" s="156"/>
      <c r="E31" s="2186"/>
      <c r="F31" s="2186"/>
      <c r="G31" s="14">
        <v>6.4</v>
      </c>
      <c r="H31" s="1116" t="s">
        <v>1935</v>
      </c>
      <c r="I31" s="2180"/>
    </row>
    <row r="32" spans="2:9" s="3" customFormat="1">
      <c r="B32" s="1106">
        <v>7</v>
      </c>
      <c r="C32" s="2184" t="s">
        <v>1943</v>
      </c>
      <c r="D32" s="1119"/>
      <c r="E32" s="2185" t="s">
        <v>1944</v>
      </c>
      <c r="F32" s="2188" t="s">
        <v>1945</v>
      </c>
      <c r="G32" s="371">
        <v>7.1</v>
      </c>
      <c r="H32" s="19" t="s">
        <v>1946</v>
      </c>
      <c r="I32" s="2179" t="s">
        <v>1947</v>
      </c>
    </row>
    <row r="33" spans="2:9" s="3" customFormat="1">
      <c r="B33" s="1106"/>
      <c r="C33" s="2189"/>
      <c r="D33" s="1119"/>
      <c r="E33" s="2171"/>
      <c r="F33" s="2174"/>
      <c r="G33" s="535">
        <v>7.2</v>
      </c>
      <c r="H33" s="1099" t="s">
        <v>1948</v>
      </c>
      <c r="I33" s="2177"/>
    </row>
    <row r="34" spans="2:9" s="3" customFormat="1">
      <c r="B34" s="1106"/>
      <c r="C34" s="2189"/>
      <c r="D34" s="1119"/>
      <c r="E34" s="2171"/>
      <c r="F34" s="2174"/>
      <c r="G34" s="535">
        <v>7.3</v>
      </c>
      <c r="H34" s="1099" t="s">
        <v>1949</v>
      </c>
      <c r="I34" s="2177"/>
    </row>
    <row r="35" spans="2:9" s="3" customFormat="1">
      <c r="B35" s="1106"/>
      <c r="C35" s="2166"/>
      <c r="D35" s="1119"/>
      <c r="E35" s="2186"/>
      <c r="F35" s="2175"/>
      <c r="G35" s="14">
        <v>7.4</v>
      </c>
      <c r="H35" s="14" t="s">
        <v>1950</v>
      </c>
      <c r="I35" s="2180"/>
    </row>
    <row r="36" spans="2:9" s="3" customFormat="1" ht="39" customHeight="1">
      <c r="B36" s="1118">
        <v>8</v>
      </c>
      <c r="C36" s="2191" t="s">
        <v>1951</v>
      </c>
      <c r="D36" s="1120"/>
      <c r="E36" s="2193" t="s">
        <v>1952</v>
      </c>
      <c r="F36" s="2188" t="s">
        <v>1953</v>
      </c>
      <c r="G36" s="535">
        <v>8.1</v>
      </c>
      <c r="H36" s="1117" t="s">
        <v>1954</v>
      </c>
      <c r="I36" s="2194" t="s">
        <v>1955</v>
      </c>
    </row>
    <row r="37" spans="2:9" s="3" customFormat="1" ht="32.25" customHeight="1">
      <c r="B37" s="1107"/>
      <c r="C37" s="2192"/>
      <c r="D37" s="156"/>
      <c r="E37" s="2186"/>
      <c r="F37" s="2186"/>
      <c r="G37" s="14">
        <v>8.1999999999999993</v>
      </c>
      <c r="H37" s="14" t="s">
        <v>1956</v>
      </c>
      <c r="I37" s="2178"/>
    </row>
    <row r="38" spans="2:9" s="3" customFormat="1">
      <c r="B38" s="1106">
        <v>9</v>
      </c>
      <c r="C38" s="2191" t="s">
        <v>1957</v>
      </c>
      <c r="D38" s="1119"/>
      <c r="E38" s="2193" t="s">
        <v>1958</v>
      </c>
      <c r="F38" s="2188" t="s">
        <v>1953</v>
      </c>
      <c r="G38" s="535">
        <v>9.1</v>
      </c>
      <c r="H38" s="1099" t="s">
        <v>1959</v>
      </c>
      <c r="I38" s="2194" t="s">
        <v>1960</v>
      </c>
    </row>
    <row r="39" spans="2:9" s="3" customFormat="1" ht="47.25" customHeight="1">
      <c r="B39" s="1107"/>
      <c r="C39" s="2195"/>
      <c r="D39" s="156"/>
      <c r="E39" s="2172"/>
      <c r="F39" s="2175"/>
      <c r="G39" s="14">
        <v>9.1999999999999993</v>
      </c>
      <c r="H39" s="20" t="s">
        <v>1961</v>
      </c>
      <c r="I39" s="2180"/>
    </row>
    <row r="40" spans="2:9">
      <c r="F40" s="3"/>
    </row>
  </sheetData>
  <mergeCells count="47">
    <mergeCell ref="C36:C37"/>
    <mergeCell ref="E36:E37"/>
    <mergeCell ref="F36:F37"/>
    <mergeCell ref="I36:I37"/>
    <mergeCell ref="C38:C39"/>
    <mergeCell ref="E38:E39"/>
    <mergeCell ref="F38:F39"/>
    <mergeCell ref="I38:I39"/>
    <mergeCell ref="C28:C31"/>
    <mergeCell ref="E28:E31"/>
    <mergeCell ref="F28:F31"/>
    <mergeCell ref="I28:I31"/>
    <mergeCell ref="C32:C35"/>
    <mergeCell ref="E32:E35"/>
    <mergeCell ref="F32:F35"/>
    <mergeCell ref="I32:I35"/>
    <mergeCell ref="C20:C23"/>
    <mergeCell ref="E20:E23"/>
    <mergeCell ref="F20:F23"/>
    <mergeCell ref="I20:I23"/>
    <mergeCell ref="B24:B27"/>
    <mergeCell ref="C24:C27"/>
    <mergeCell ref="E24:E27"/>
    <mergeCell ref="F24:F27"/>
    <mergeCell ref="I24:I27"/>
    <mergeCell ref="I14:I16"/>
    <mergeCell ref="B17:B19"/>
    <mergeCell ref="C17:C19"/>
    <mergeCell ref="E17:E19"/>
    <mergeCell ref="F17:F19"/>
    <mergeCell ref="I17:I19"/>
    <mergeCell ref="B14:B16"/>
    <mergeCell ref="C14:C16"/>
    <mergeCell ref="D14:D16"/>
    <mergeCell ref="E14:E16"/>
    <mergeCell ref="F14:F16"/>
    <mergeCell ref="C9:C13"/>
    <mergeCell ref="D9:D13"/>
    <mergeCell ref="E9:E13"/>
    <mergeCell ref="F9:F13"/>
    <mergeCell ref="I9:I13"/>
    <mergeCell ref="B1:I1"/>
    <mergeCell ref="B2:I2"/>
    <mergeCell ref="B3:I3"/>
    <mergeCell ref="B4:I4"/>
    <mergeCell ref="D8:E8"/>
    <mergeCell ref="G8:H8"/>
  </mergeCells>
  <pageMargins left="0.35433070866141736" right="0.35433070866141736" top="0.15748031496062992" bottom="0.19685039370078741" header="0.27559055118110237" footer="0"/>
  <pageSetup paperSize="9" scale="72" fitToHeight="0" orientation="landscape" r:id="rId1"/>
  <headerFooter alignWithMargins="0"/>
  <colBreaks count="1" manualBreakCount="1">
    <brk id="10" max="40"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24"/>
  <sheetViews>
    <sheetView showGridLines="0" view="pageBreakPreview" topLeftCell="A4" zoomScaleNormal="100" zoomScaleSheetLayoutView="100" workbookViewId="0">
      <selection activeCell="D29" sqref="D29"/>
    </sheetView>
  </sheetViews>
  <sheetFormatPr baseColWidth="10" defaultRowHeight="12.75"/>
  <cols>
    <col min="1" max="1" width="4" customWidth="1"/>
    <col min="2" max="2" width="23.5703125" customWidth="1"/>
    <col min="3" max="3" width="3.28515625" customWidth="1"/>
    <col min="4" max="4" width="50.5703125" customWidth="1"/>
    <col min="5" max="5" width="15.85546875" customWidth="1"/>
    <col min="6" max="6" width="5.140625" customWidth="1"/>
    <col min="7" max="7" width="36.140625" customWidth="1"/>
    <col min="8" max="8" width="31.85546875" customWidth="1"/>
    <col min="9" max="9" width="33.5703125" customWidth="1"/>
    <col min="257" max="257" width="4" customWidth="1"/>
    <col min="258" max="258" width="23.5703125" customWidth="1"/>
    <col min="259" max="259" width="3.28515625" customWidth="1"/>
    <col min="260" max="260" width="28.85546875" customWidth="1"/>
    <col min="261" max="261" width="15.85546875" customWidth="1"/>
    <col min="262" max="262" width="5.140625" customWidth="1"/>
    <col min="263" max="263" width="31.140625" customWidth="1"/>
    <col min="264" max="264" width="31.85546875" customWidth="1"/>
    <col min="265" max="265" width="33.5703125" customWidth="1"/>
    <col min="513" max="513" width="4" customWidth="1"/>
    <col min="514" max="514" width="23.5703125" customWidth="1"/>
    <col min="515" max="515" width="3.28515625" customWidth="1"/>
    <col min="516" max="516" width="28.85546875" customWidth="1"/>
    <col min="517" max="517" width="15.85546875" customWidth="1"/>
    <col min="518" max="518" width="5.140625" customWidth="1"/>
    <col min="519" max="519" width="31.140625" customWidth="1"/>
    <col min="520" max="520" width="31.85546875" customWidth="1"/>
    <col min="521" max="521" width="33.5703125" customWidth="1"/>
    <col min="769" max="769" width="4" customWidth="1"/>
    <col min="770" max="770" width="23.5703125" customWidth="1"/>
    <col min="771" max="771" width="3.28515625" customWidth="1"/>
    <col min="772" max="772" width="28.85546875" customWidth="1"/>
    <col min="773" max="773" width="15.85546875" customWidth="1"/>
    <col min="774" max="774" width="5.140625" customWidth="1"/>
    <col min="775" max="775" width="31.140625" customWidth="1"/>
    <col min="776" max="776" width="31.85546875" customWidth="1"/>
    <col min="777" max="777" width="33.5703125" customWidth="1"/>
    <col min="1025" max="1025" width="4" customWidth="1"/>
    <col min="1026" max="1026" width="23.5703125" customWidth="1"/>
    <col min="1027" max="1027" width="3.28515625" customWidth="1"/>
    <col min="1028" max="1028" width="28.85546875" customWidth="1"/>
    <col min="1029" max="1029" width="15.85546875" customWidth="1"/>
    <col min="1030" max="1030" width="5.140625" customWidth="1"/>
    <col min="1031" max="1031" width="31.140625" customWidth="1"/>
    <col min="1032" max="1032" width="31.85546875" customWidth="1"/>
    <col min="1033" max="1033" width="33.5703125" customWidth="1"/>
    <col min="1281" max="1281" width="4" customWidth="1"/>
    <col min="1282" max="1282" width="23.5703125" customWidth="1"/>
    <col min="1283" max="1283" width="3.28515625" customWidth="1"/>
    <col min="1284" max="1284" width="28.85546875" customWidth="1"/>
    <col min="1285" max="1285" width="15.85546875" customWidth="1"/>
    <col min="1286" max="1286" width="5.140625" customWidth="1"/>
    <col min="1287" max="1287" width="31.140625" customWidth="1"/>
    <col min="1288" max="1288" width="31.85546875" customWidth="1"/>
    <col min="1289" max="1289" width="33.5703125" customWidth="1"/>
    <col min="1537" max="1537" width="4" customWidth="1"/>
    <col min="1538" max="1538" width="23.5703125" customWidth="1"/>
    <col min="1539" max="1539" width="3.28515625" customWidth="1"/>
    <col min="1540" max="1540" width="28.85546875" customWidth="1"/>
    <col min="1541" max="1541" width="15.85546875" customWidth="1"/>
    <col min="1542" max="1542" width="5.140625" customWidth="1"/>
    <col min="1543" max="1543" width="31.140625" customWidth="1"/>
    <col min="1544" max="1544" width="31.85546875" customWidth="1"/>
    <col min="1545" max="1545" width="33.5703125" customWidth="1"/>
    <col min="1793" max="1793" width="4" customWidth="1"/>
    <col min="1794" max="1794" width="23.5703125" customWidth="1"/>
    <col min="1795" max="1795" width="3.28515625" customWidth="1"/>
    <col min="1796" max="1796" width="28.85546875" customWidth="1"/>
    <col min="1797" max="1797" width="15.85546875" customWidth="1"/>
    <col min="1798" max="1798" width="5.140625" customWidth="1"/>
    <col min="1799" max="1799" width="31.140625" customWidth="1"/>
    <col min="1800" max="1800" width="31.85546875" customWidth="1"/>
    <col min="1801" max="1801" width="33.5703125" customWidth="1"/>
    <col min="2049" max="2049" width="4" customWidth="1"/>
    <col min="2050" max="2050" width="23.5703125" customWidth="1"/>
    <col min="2051" max="2051" width="3.28515625" customWidth="1"/>
    <col min="2052" max="2052" width="28.85546875" customWidth="1"/>
    <col min="2053" max="2053" width="15.85546875" customWidth="1"/>
    <col min="2054" max="2054" width="5.140625" customWidth="1"/>
    <col min="2055" max="2055" width="31.140625" customWidth="1"/>
    <col min="2056" max="2056" width="31.85546875" customWidth="1"/>
    <col min="2057" max="2057" width="33.5703125" customWidth="1"/>
    <col min="2305" max="2305" width="4" customWidth="1"/>
    <col min="2306" max="2306" width="23.5703125" customWidth="1"/>
    <col min="2307" max="2307" width="3.28515625" customWidth="1"/>
    <col min="2308" max="2308" width="28.85546875" customWidth="1"/>
    <col min="2309" max="2309" width="15.85546875" customWidth="1"/>
    <col min="2310" max="2310" width="5.140625" customWidth="1"/>
    <col min="2311" max="2311" width="31.140625" customWidth="1"/>
    <col min="2312" max="2312" width="31.85546875" customWidth="1"/>
    <col min="2313" max="2313" width="33.5703125" customWidth="1"/>
    <col min="2561" max="2561" width="4" customWidth="1"/>
    <col min="2562" max="2562" width="23.5703125" customWidth="1"/>
    <col min="2563" max="2563" width="3.28515625" customWidth="1"/>
    <col min="2564" max="2564" width="28.85546875" customWidth="1"/>
    <col min="2565" max="2565" width="15.85546875" customWidth="1"/>
    <col min="2566" max="2566" width="5.140625" customWidth="1"/>
    <col min="2567" max="2567" width="31.140625" customWidth="1"/>
    <col min="2568" max="2568" width="31.85546875" customWidth="1"/>
    <col min="2569" max="2569" width="33.5703125" customWidth="1"/>
    <col min="2817" max="2817" width="4" customWidth="1"/>
    <col min="2818" max="2818" width="23.5703125" customWidth="1"/>
    <col min="2819" max="2819" width="3.28515625" customWidth="1"/>
    <col min="2820" max="2820" width="28.85546875" customWidth="1"/>
    <col min="2821" max="2821" width="15.85546875" customWidth="1"/>
    <col min="2822" max="2822" width="5.140625" customWidth="1"/>
    <col min="2823" max="2823" width="31.140625" customWidth="1"/>
    <col min="2824" max="2824" width="31.85546875" customWidth="1"/>
    <col min="2825" max="2825" width="33.5703125" customWidth="1"/>
    <col min="3073" max="3073" width="4" customWidth="1"/>
    <col min="3074" max="3074" width="23.5703125" customWidth="1"/>
    <col min="3075" max="3075" width="3.28515625" customWidth="1"/>
    <col min="3076" max="3076" width="28.85546875" customWidth="1"/>
    <col min="3077" max="3077" width="15.85546875" customWidth="1"/>
    <col min="3078" max="3078" width="5.140625" customWidth="1"/>
    <col min="3079" max="3079" width="31.140625" customWidth="1"/>
    <col min="3080" max="3080" width="31.85546875" customWidth="1"/>
    <col min="3081" max="3081" width="33.5703125" customWidth="1"/>
    <col min="3329" max="3329" width="4" customWidth="1"/>
    <col min="3330" max="3330" width="23.5703125" customWidth="1"/>
    <col min="3331" max="3331" width="3.28515625" customWidth="1"/>
    <col min="3332" max="3332" width="28.85546875" customWidth="1"/>
    <col min="3333" max="3333" width="15.85546875" customWidth="1"/>
    <col min="3334" max="3334" width="5.140625" customWidth="1"/>
    <col min="3335" max="3335" width="31.140625" customWidth="1"/>
    <col min="3336" max="3336" width="31.85546875" customWidth="1"/>
    <col min="3337" max="3337" width="33.5703125" customWidth="1"/>
    <col min="3585" max="3585" width="4" customWidth="1"/>
    <col min="3586" max="3586" width="23.5703125" customWidth="1"/>
    <col min="3587" max="3587" width="3.28515625" customWidth="1"/>
    <col min="3588" max="3588" width="28.85546875" customWidth="1"/>
    <col min="3589" max="3589" width="15.85546875" customWidth="1"/>
    <col min="3590" max="3590" width="5.140625" customWidth="1"/>
    <col min="3591" max="3591" width="31.140625" customWidth="1"/>
    <col min="3592" max="3592" width="31.85546875" customWidth="1"/>
    <col min="3593" max="3593" width="33.5703125" customWidth="1"/>
    <col min="3841" max="3841" width="4" customWidth="1"/>
    <col min="3842" max="3842" width="23.5703125" customWidth="1"/>
    <col min="3843" max="3843" width="3.28515625" customWidth="1"/>
    <col min="3844" max="3844" width="28.85546875" customWidth="1"/>
    <col min="3845" max="3845" width="15.85546875" customWidth="1"/>
    <col min="3846" max="3846" width="5.140625" customWidth="1"/>
    <col min="3847" max="3847" width="31.140625" customWidth="1"/>
    <col min="3848" max="3848" width="31.85546875" customWidth="1"/>
    <col min="3849" max="3849" width="33.5703125" customWidth="1"/>
    <col min="4097" max="4097" width="4" customWidth="1"/>
    <col min="4098" max="4098" width="23.5703125" customWidth="1"/>
    <col min="4099" max="4099" width="3.28515625" customWidth="1"/>
    <col min="4100" max="4100" width="28.85546875" customWidth="1"/>
    <col min="4101" max="4101" width="15.85546875" customWidth="1"/>
    <col min="4102" max="4102" width="5.140625" customWidth="1"/>
    <col min="4103" max="4103" width="31.140625" customWidth="1"/>
    <col min="4104" max="4104" width="31.85546875" customWidth="1"/>
    <col min="4105" max="4105" width="33.5703125" customWidth="1"/>
    <col min="4353" max="4353" width="4" customWidth="1"/>
    <col min="4354" max="4354" width="23.5703125" customWidth="1"/>
    <col min="4355" max="4355" width="3.28515625" customWidth="1"/>
    <col min="4356" max="4356" width="28.85546875" customWidth="1"/>
    <col min="4357" max="4357" width="15.85546875" customWidth="1"/>
    <col min="4358" max="4358" width="5.140625" customWidth="1"/>
    <col min="4359" max="4359" width="31.140625" customWidth="1"/>
    <col min="4360" max="4360" width="31.85546875" customWidth="1"/>
    <col min="4361" max="4361" width="33.5703125" customWidth="1"/>
    <col min="4609" max="4609" width="4" customWidth="1"/>
    <col min="4610" max="4610" width="23.5703125" customWidth="1"/>
    <col min="4611" max="4611" width="3.28515625" customWidth="1"/>
    <col min="4612" max="4612" width="28.85546875" customWidth="1"/>
    <col min="4613" max="4613" width="15.85546875" customWidth="1"/>
    <col min="4614" max="4614" width="5.140625" customWidth="1"/>
    <col min="4615" max="4615" width="31.140625" customWidth="1"/>
    <col min="4616" max="4616" width="31.85546875" customWidth="1"/>
    <col min="4617" max="4617" width="33.5703125" customWidth="1"/>
    <col min="4865" max="4865" width="4" customWidth="1"/>
    <col min="4866" max="4866" width="23.5703125" customWidth="1"/>
    <col min="4867" max="4867" width="3.28515625" customWidth="1"/>
    <col min="4868" max="4868" width="28.85546875" customWidth="1"/>
    <col min="4869" max="4869" width="15.85546875" customWidth="1"/>
    <col min="4870" max="4870" width="5.140625" customWidth="1"/>
    <col min="4871" max="4871" width="31.140625" customWidth="1"/>
    <col min="4872" max="4872" width="31.85546875" customWidth="1"/>
    <col min="4873" max="4873" width="33.5703125" customWidth="1"/>
    <col min="5121" max="5121" width="4" customWidth="1"/>
    <col min="5122" max="5122" width="23.5703125" customWidth="1"/>
    <col min="5123" max="5123" width="3.28515625" customWidth="1"/>
    <col min="5124" max="5124" width="28.85546875" customWidth="1"/>
    <col min="5125" max="5125" width="15.85546875" customWidth="1"/>
    <col min="5126" max="5126" width="5.140625" customWidth="1"/>
    <col min="5127" max="5127" width="31.140625" customWidth="1"/>
    <col min="5128" max="5128" width="31.85546875" customWidth="1"/>
    <col min="5129" max="5129" width="33.5703125" customWidth="1"/>
    <col min="5377" max="5377" width="4" customWidth="1"/>
    <col min="5378" max="5378" width="23.5703125" customWidth="1"/>
    <col min="5379" max="5379" width="3.28515625" customWidth="1"/>
    <col min="5380" max="5380" width="28.85546875" customWidth="1"/>
    <col min="5381" max="5381" width="15.85546875" customWidth="1"/>
    <col min="5382" max="5382" width="5.140625" customWidth="1"/>
    <col min="5383" max="5383" width="31.140625" customWidth="1"/>
    <col min="5384" max="5384" width="31.85546875" customWidth="1"/>
    <col min="5385" max="5385" width="33.5703125" customWidth="1"/>
    <col min="5633" max="5633" width="4" customWidth="1"/>
    <col min="5634" max="5634" width="23.5703125" customWidth="1"/>
    <col min="5635" max="5635" width="3.28515625" customWidth="1"/>
    <col min="5636" max="5636" width="28.85546875" customWidth="1"/>
    <col min="5637" max="5637" width="15.85546875" customWidth="1"/>
    <col min="5638" max="5638" width="5.140625" customWidth="1"/>
    <col min="5639" max="5639" width="31.140625" customWidth="1"/>
    <col min="5640" max="5640" width="31.85546875" customWidth="1"/>
    <col min="5641" max="5641" width="33.5703125" customWidth="1"/>
    <col min="5889" max="5889" width="4" customWidth="1"/>
    <col min="5890" max="5890" width="23.5703125" customWidth="1"/>
    <col min="5891" max="5891" width="3.28515625" customWidth="1"/>
    <col min="5892" max="5892" width="28.85546875" customWidth="1"/>
    <col min="5893" max="5893" width="15.85546875" customWidth="1"/>
    <col min="5894" max="5894" width="5.140625" customWidth="1"/>
    <col min="5895" max="5895" width="31.140625" customWidth="1"/>
    <col min="5896" max="5896" width="31.85546875" customWidth="1"/>
    <col min="5897" max="5897" width="33.5703125" customWidth="1"/>
    <col min="6145" max="6145" width="4" customWidth="1"/>
    <col min="6146" max="6146" width="23.5703125" customWidth="1"/>
    <col min="6147" max="6147" width="3.28515625" customWidth="1"/>
    <col min="6148" max="6148" width="28.85546875" customWidth="1"/>
    <col min="6149" max="6149" width="15.85546875" customWidth="1"/>
    <col min="6150" max="6150" width="5.140625" customWidth="1"/>
    <col min="6151" max="6151" width="31.140625" customWidth="1"/>
    <col min="6152" max="6152" width="31.85546875" customWidth="1"/>
    <col min="6153" max="6153" width="33.5703125" customWidth="1"/>
    <col min="6401" max="6401" width="4" customWidth="1"/>
    <col min="6402" max="6402" width="23.5703125" customWidth="1"/>
    <col min="6403" max="6403" width="3.28515625" customWidth="1"/>
    <col min="6404" max="6404" width="28.85546875" customWidth="1"/>
    <col min="6405" max="6405" width="15.85546875" customWidth="1"/>
    <col min="6406" max="6406" width="5.140625" customWidth="1"/>
    <col min="6407" max="6407" width="31.140625" customWidth="1"/>
    <col min="6408" max="6408" width="31.85546875" customWidth="1"/>
    <col min="6409" max="6409" width="33.5703125" customWidth="1"/>
    <col min="6657" max="6657" width="4" customWidth="1"/>
    <col min="6658" max="6658" width="23.5703125" customWidth="1"/>
    <col min="6659" max="6659" width="3.28515625" customWidth="1"/>
    <col min="6660" max="6660" width="28.85546875" customWidth="1"/>
    <col min="6661" max="6661" width="15.85546875" customWidth="1"/>
    <col min="6662" max="6662" width="5.140625" customWidth="1"/>
    <col min="6663" max="6663" width="31.140625" customWidth="1"/>
    <col min="6664" max="6664" width="31.85546875" customWidth="1"/>
    <col min="6665" max="6665" width="33.5703125" customWidth="1"/>
    <col min="6913" max="6913" width="4" customWidth="1"/>
    <col min="6914" max="6914" width="23.5703125" customWidth="1"/>
    <col min="6915" max="6915" width="3.28515625" customWidth="1"/>
    <col min="6916" max="6916" width="28.85546875" customWidth="1"/>
    <col min="6917" max="6917" width="15.85546875" customWidth="1"/>
    <col min="6918" max="6918" width="5.140625" customWidth="1"/>
    <col min="6919" max="6919" width="31.140625" customWidth="1"/>
    <col min="6920" max="6920" width="31.85546875" customWidth="1"/>
    <col min="6921" max="6921" width="33.5703125" customWidth="1"/>
    <col min="7169" max="7169" width="4" customWidth="1"/>
    <col min="7170" max="7170" width="23.5703125" customWidth="1"/>
    <col min="7171" max="7171" width="3.28515625" customWidth="1"/>
    <col min="7172" max="7172" width="28.85546875" customWidth="1"/>
    <col min="7173" max="7173" width="15.85546875" customWidth="1"/>
    <col min="7174" max="7174" width="5.140625" customWidth="1"/>
    <col min="7175" max="7175" width="31.140625" customWidth="1"/>
    <col min="7176" max="7176" width="31.85546875" customWidth="1"/>
    <col min="7177" max="7177" width="33.5703125" customWidth="1"/>
    <col min="7425" max="7425" width="4" customWidth="1"/>
    <col min="7426" max="7426" width="23.5703125" customWidth="1"/>
    <col min="7427" max="7427" width="3.28515625" customWidth="1"/>
    <col min="7428" max="7428" width="28.85546875" customWidth="1"/>
    <col min="7429" max="7429" width="15.85546875" customWidth="1"/>
    <col min="7430" max="7430" width="5.140625" customWidth="1"/>
    <col min="7431" max="7431" width="31.140625" customWidth="1"/>
    <col min="7432" max="7432" width="31.85546875" customWidth="1"/>
    <col min="7433" max="7433" width="33.5703125" customWidth="1"/>
    <col min="7681" max="7681" width="4" customWidth="1"/>
    <col min="7682" max="7682" width="23.5703125" customWidth="1"/>
    <col min="7683" max="7683" width="3.28515625" customWidth="1"/>
    <col min="7684" max="7684" width="28.85546875" customWidth="1"/>
    <col min="7685" max="7685" width="15.85546875" customWidth="1"/>
    <col min="7686" max="7686" width="5.140625" customWidth="1"/>
    <col min="7687" max="7687" width="31.140625" customWidth="1"/>
    <col min="7688" max="7688" width="31.85546875" customWidth="1"/>
    <col min="7689" max="7689" width="33.5703125" customWidth="1"/>
    <col min="7937" max="7937" width="4" customWidth="1"/>
    <col min="7938" max="7938" width="23.5703125" customWidth="1"/>
    <col min="7939" max="7939" width="3.28515625" customWidth="1"/>
    <col min="7940" max="7940" width="28.85546875" customWidth="1"/>
    <col min="7941" max="7941" width="15.85546875" customWidth="1"/>
    <col min="7942" max="7942" width="5.140625" customWidth="1"/>
    <col min="7943" max="7943" width="31.140625" customWidth="1"/>
    <col min="7944" max="7944" width="31.85546875" customWidth="1"/>
    <col min="7945" max="7945" width="33.5703125" customWidth="1"/>
    <col min="8193" max="8193" width="4" customWidth="1"/>
    <col min="8194" max="8194" width="23.5703125" customWidth="1"/>
    <col min="8195" max="8195" width="3.28515625" customWidth="1"/>
    <col min="8196" max="8196" width="28.85546875" customWidth="1"/>
    <col min="8197" max="8197" width="15.85546875" customWidth="1"/>
    <col min="8198" max="8198" width="5.140625" customWidth="1"/>
    <col min="8199" max="8199" width="31.140625" customWidth="1"/>
    <col min="8200" max="8200" width="31.85546875" customWidth="1"/>
    <col min="8201" max="8201" width="33.5703125" customWidth="1"/>
    <col min="8449" max="8449" width="4" customWidth="1"/>
    <col min="8450" max="8450" width="23.5703125" customWidth="1"/>
    <col min="8451" max="8451" width="3.28515625" customWidth="1"/>
    <col min="8452" max="8452" width="28.85546875" customWidth="1"/>
    <col min="8453" max="8453" width="15.85546875" customWidth="1"/>
    <col min="8454" max="8454" width="5.140625" customWidth="1"/>
    <col min="8455" max="8455" width="31.140625" customWidth="1"/>
    <col min="8456" max="8456" width="31.85546875" customWidth="1"/>
    <col min="8457" max="8457" width="33.5703125" customWidth="1"/>
    <col min="8705" max="8705" width="4" customWidth="1"/>
    <col min="8706" max="8706" width="23.5703125" customWidth="1"/>
    <col min="8707" max="8707" width="3.28515625" customWidth="1"/>
    <col min="8708" max="8708" width="28.85546875" customWidth="1"/>
    <col min="8709" max="8709" width="15.85546875" customWidth="1"/>
    <col min="8710" max="8710" width="5.140625" customWidth="1"/>
    <col min="8711" max="8711" width="31.140625" customWidth="1"/>
    <col min="8712" max="8712" width="31.85546875" customWidth="1"/>
    <col min="8713" max="8713" width="33.5703125" customWidth="1"/>
    <col min="8961" max="8961" width="4" customWidth="1"/>
    <col min="8962" max="8962" width="23.5703125" customWidth="1"/>
    <col min="8963" max="8963" width="3.28515625" customWidth="1"/>
    <col min="8964" max="8964" width="28.85546875" customWidth="1"/>
    <col min="8965" max="8965" width="15.85546875" customWidth="1"/>
    <col min="8966" max="8966" width="5.140625" customWidth="1"/>
    <col min="8967" max="8967" width="31.140625" customWidth="1"/>
    <col min="8968" max="8968" width="31.85546875" customWidth="1"/>
    <col min="8969" max="8969" width="33.5703125" customWidth="1"/>
    <col min="9217" max="9217" width="4" customWidth="1"/>
    <col min="9218" max="9218" width="23.5703125" customWidth="1"/>
    <col min="9219" max="9219" width="3.28515625" customWidth="1"/>
    <col min="9220" max="9220" width="28.85546875" customWidth="1"/>
    <col min="9221" max="9221" width="15.85546875" customWidth="1"/>
    <col min="9222" max="9222" width="5.140625" customWidth="1"/>
    <col min="9223" max="9223" width="31.140625" customWidth="1"/>
    <col min="9224" max="9224" width="31.85546875" customWidth="1"/>
    <col min="9225" max="9225" width="33.5703125" customWidth="1"/>
    <col min="9473" max="9473" width="4" customWidth="1"/>
    <col min="9474" max="9474" width="23.5703125" customWidth="1"/>
    <col min="9475" max="9475" width="3.28515625" customWidth="1"/>
    <col min="9476" max="9476" width="28.85546875" customWidth="1"/>
    <col min="9477" max="9477" width="15.85546875" customWidth="1"/>
    <col min="9478" max="9478" width="5.140625" customWidth="1"/>
    <col min="9479" max="9479" width="31.140625" customWidth="1"/>
    <col min="9480" max="9480" width="31.85546875" customWidth="1"/>
    <col min="9481" max="9481" width="33.5703125" customWidth="1"/>
    <col min="9729" max="9729" width="4" customWidth="1"/>
    <col min="9730" max="9730" width="23.5703125" customWidth="1"/>
    <col min="9731" max="9731" width="3.28515625" customWidth="1"/>
    <col min="9732" max="9732" width="28.85546875" customWidth="1"/>
    <col min="9733" max="9733" width="15.85546875" customWidth="1"/>
    <col min="9734" max="9734" width="5.140625" customWidth="1"/>
    <col min="9735" max="9735" width="31.140625" customWidth="1"/>
    <col min="9736" max="9736" width="31.85546875" customWidth="1"/>
    <col min="9737" max="9737" width="33.5703125" customWidth="1"/>
    <col min="9985" max="9985" width="4" customWidth="1"/>
    <col min="9986" max="9986" width="23.5703125" customWidth="1"/>
    <col min="9987" max="9987" width="3.28515625" customWidth="1"/>
    <col min="9988" max="9988" width="28.85546875" customWidth="1"/>
    <col min="9989" max="9989" width="15.85546875" customWidth="1"/>
    <col min="9990" max="9990" width="5.140625" customWidth="1"/>
    <col min="9991" max="9991" width="31.140625" customWidth="1"/>
    <col min="9992" max="9992" width="31.85546875" customWidth="1"/>
    <col min="9993" max="9993" width="33.5703125" customWidth="1"/>
    <col min="10241" max="10241" width="4" customWidth="1"/>
    <col min="10242" max="10242" width="23.5703125" customWidth="1"/>
    <col min="10243" max="10243" width="3.28515625" customWidth="1"/>
    <col min="10244" max="10244" width="28.85546875" customWidth="1"/>
    <col min="10245" max="10245" width="15.85546875" customWidth="1"/>
    <col min="10246" max="10246" width="5.140625" customWidth="1"/>
    <col min="10247" max="10247" width="31.140625" customWidth="1"/>
    <col min="10248" max="10248" width="31.85546875" customWidth="1"/>
    <col min="10249" max="10249" width="33.5703125" customWidth="1"/>
    <col min="10497" max="10497" width="4" customWidth="1"/>
    <col min="10498" max="10498" width="23.5703125" customWidth="1"/>
    <col min="10499" max="10499" width="3.28515625" customWidth="1"/>
    <col min="10500" max="10500" width="28.85546875" customWidth="1"/>
    <col min="10501" max="10501" width="15.85546875" customWidth="1"/>
    <col min="10502" max="10502" width="5.140625" customWidth="1"/>
    <col min="10503" max="10503" width="31.140625" customWidth="1"/>
    <col min="10504" max="10504" width="31.85546875" customWidth="1"/>
    <col min="10505" max="10505" width="33.5703125" customWidth="1"/>
    <col min="10753" max="10753" width="4" customWidth="1"/>
    <col min="10754" max="10754" width="23.5703125" customWidth="1"/>
    <col min="10755" max="10755" width="3.28515625" customWidth="1"/>
    <col min="10756" max="10756" width="28.85546875" customWidth="1"/>
    <col min="10757" max="10757" width="15.85546875" customWidth="1"/>
    <col min="10758" max="10758" width="5.140625" customWidth="1"/>
    <col min="10759" max="10759" width="31.140625" customWidth="1"/>
    <col min="10760" max="10760" width="31.85546875" customWidth="1"/>
    <col min="10761" max="10761" width="33.5703125" customWidth="1"/>
    <col min="11009" max="11009" width="4" customWidth="1"/>
    <col min="11010" max="11010" width="23.5703125" customWidth="1"/>
    <col min="11011" max="11011" width="3.28515625" customWidth="1"/>
    <col min="11012" max="11012" width="28.85546875" customWidth="1"/>
    <col min="11013" max="11013" width="15.85546875" customWidth="1"/>
    <col min="11014" max="11014" width="5.140625" customWidth="1"/>
    <col min="11015" max="11015" width="31.140625" customWidth="1"/>
    <col min="11016" max="11016" width="31.85546875" customWidth="1"/>
    <col min="11017" max="11017" width="33.5703125" customWidth="1"/>
    <col min="11265" max="11265" width="4" customWidth="1"/>
    <col min="11266" max="11266" width="23.5703125" customWidth="1"/>
    <col min="11267" max="11267" width="3.28515625" customWidth="1"/>
    <col min="11268" max="11268" width="28.85546875" customWidth="1"/>
    <col min="11269" max="11269" width="15.85546875" customWidth="1"/>
    <col min="11270" max="11270" width="5.140625" customWidth="1"/>
    <col min="11271" max="11271" width="31.140625" customWidth="1"/>
    <col min="11272" max="11272" width="31.85546875" customWidth="1"/>
    <col min="11273" max="11273" width="33.5703125" customWidth="1"/>
    <col min="11521" max="11521" width="4" customWidth="1"/>
    <col min="11522" max="11522" width="23.5703125" customWidth="1"/>
    <col min="11523" max="11523" width="3.28515625" customWidth="1"/>
    <col min="11524" max="11524" width="28.85546875" customWidth="1"/>
    <col min="11525" max="11525" width="15.85546875" customWidth="1"/>
    <col min="11526" max="11526" width="5.140625" customWidth="1"/>
    <col min="11527" max="11527" width="31.140625" customWidth="1"/>
    <col min="11528" max="11528" width="31.85546875" customWidth="1"/>
    <col min="11529" max="11529" width="33.5703125" customWidth="1"/>
    <col min="11777" max="11777" width="4" customWidth="1"/>
    <col min="11778" max="11778" width="23.5703125" customWidth="1"/>
    <col min="11779" max="11779" width="3.28515625" customWidth="1"/>
    <col min="11780" max="11780" width="28.85546875" customWidth="1"/>
    <col min="11781" max="11781" width="15.85546875" customWidth="1"/>
    <col min="11782" max="11782" width="5.140625" customWidth="1"/>
    <col min="11783" max="11783" width="31.140625" customWidth="1"/>
    <col min="11784" max="11784" width="31.85546875" customWidth="1"/>
    <col min="11785" max="11785" width="33.5703125" customWidth="1"/>
    <col min="12033" max="12033" width="4" customWidth="1"/>
    <col min="12034" max="12034" width="23.5703125" customWidth="1"/>
    <col min="12035" max="12035" width="3.28515625" customWidth="1"/>
    <col min="12036" max="12036" width="28.85546875" customWidth="1"/>
    <col min="12037" max="12037" width="15.85546875" customWidth="1"/>
    <col min="12038" max="12038" width="5.140625" customWidth="1"/>
    <col min="12039" max="12039" width="31.140625" customWidth="1"/>
    <col min="12040" max="12040" width="31.85546875" customWidth="1"/>
    <col min="12041" max="12041" width="33.5703125" customWidth="1"/>
    <col min="12289" max="12289" width="4" customWidth="1"/>
    <col min="12290" max="12290" width="23.5703125" customWidth="1"/>
    <col min="12291" max="12291" width="3.28515625" customWidth="1"/>
    <col min="12292" max="12292" width="28.85546875" customWidth="1"/>
    <col min="12293" max="12293" width="15.85546875" customWidth="1"/>
    <col min="12294" max="12294" width="5.140625" customWidth="1"/>
    <col min="12295" max="12295" width="31.140625" customWidth="1"/>
    <col min="12296" max="12296" width="31.85546875" customWidth="1"/>
    <col min="12297" max="12297" width="33.5703125" customWidth="1"/>
    <col min="12545" max="12545" width="4" customWidth="1"/>
    <col min="12546" max="12546" width="23.5703125" customWidth="1"/>
    <col min="12547" max="12547" width="3.28515625" customWidth="1"/>
    <col min="12548" max="12548" width="28.85546875" customWidth="1"/>
    <col min="12549" max="12549" width="15.85546875" customWidth="1"/>
    <col min="12550" max="12550" width="5.140625" customWidth="1"/>
    <col min="12551" max="12551" width="31.140625" customWidth="1"/>
    <col min="12552" max="12552" width="31.85546875" customWidth="1"/>
    <col min="12553" max="12553" width="33.5703125" customWidth="1"/>
    <col min="12801" max="12801" width="4" customWidth="1"/>
    <col min="12802" max="12802" width="23.5703125" customWidth="1"/>
    <col min="12803" max="12803" width="3.28515625" customWidth="1"/>
    <col min="12804" max="12804" width="28.85546875" customWidth="1"/>
    <col min="12805" max="12805" width="15.85546875" customWidth="1"/>
    <col min="12806" max="12806" width="5.140625" customWidth="1"/>
    <col min="12807" max="12807" width="31.140625" customWidth="1"/>
    <col min="12808" max="12808" width="31.85546875" customWidth="1"/>
    <col min="12809" max="12809" width="33.5703125" customWidth="1"/>
    <col min="13057" max="13057" width="4" customWidth="1"/>
    <col min="13058" max="13058" width="23.5703125" customWidth="1"/>
    <col min="13059" max="13059" width="3.28515625" customWidth="1"/>
    <col min="13060" max="13060" width="28.85546875" customWidth="1"/>
    <col min="13061" max="13061" width="15.85546875" customWidth="1"/>
    <col min="13062" max="13062" width="5.140625" customWidth="1"/>
    <col min="13063" max="13063" width="31.140625" customWidth="1"/>
    <col min="13064" max="13064" width="31.85546875" customWidth="1"/>
    <col min="13065" max="13065" width="33.5703125" customWidth="1"/>
    <col min="13313" max="13313" width="4" customWidth="1"/>
    <col min="13314" max="13314" width="23.5703125" customWidth="1"/>
    <col min="13315" max="13315" width="3.28515625" customWidth="1"/>
    <col min="13316" max="13316" width="28.85546875" customWidth="1"/>
    <col min="13317" max="13317" width="15.85546875" customWidth="1"/>
    <col min="13318" max="13318" width="5.140625" customWidth="1"/>
    <col min="13319" max="13319" width="31.140625" customWidth="1"/>
    <col min="13320" max="13320" width="31.85546875" customWidth="1"/>
    <col min="13321" max="13321" width="33.5703125" customWidth="1"/>
    <col min="13569" max="13569" width="4" customWidth="1"/>
    <col min="13570" max="13570" width="23.5703125" customWidth="1"/>
    <col min="13571" max="13571" width="3.28515625" customWidth="1"/>
    <col min="13572" max="13572" width="28.85546875" customWidth="1"/>
    <col min="13573" max="13573" width="15.85546875" customWidth="1"/>
    <col min="13574" max="13574" width="5.140625" customWidth="1"/>
    <col min="13575" max="13575" width="31.140625" customWidth="1"/>
    <col min="13576" max="13576" width="31.85546875" customWidth="1"/>
    <col min="13577" max="13577" width="33.5703125" customWidth="1"/>
    <col min="13825" max="13825" width="4" customWidth="1"/>
    <col min="13826" max="13826" width="23.5703125" customWidth="1"/>
    <col min="13827" max="13827" width="3.28515625" customWidth="1"/>
    <col min="13828" max="13828" width="28.85546875" customWidth="1"/>
    <col min="13829" max="13829" width="15.85546875" customWidth="1"/>
    <col min="13830" max="13830" width="5.140625" customWidth="1"/>
    <col min="13831" max="13831" width="31.140625" customWidth="1"/>
    <col min="13832" max="13832" width="31.85546875" customWidth="1"/>
    <col min="13833" max="13833" width="33.5703125" customWidth="1"/>
    <col min="14081" max="14081" width="4" customWidth="1"/>
    <col min="14082" max="14082" width="23.5703125" customWidth="1"/>
    <col min="14083" max="14083" width="3.28515625" customWidth="1"/>
    <col min="14084" max="14084" width="28.85546875" customWidth="1"/>
    <col min="14085" max="14085" width="15.85546875" customWidth="1"/>
    <col min="14086" max="14086" width="5.140625" customWidth="1"/>
    <col min="14087" max="14087" width="31.140625" customWidth="1"/>
    <col min="14088" max="14088" width="31.85546875" customWidth="1"/>
    <col min="14089" max="14089" width="33.5703125" customWidth="1"/>
    <col min="14337" max="14337" width="4" customWidth="1"/>
    <col min="14338" max="14338" width="23.5703125" customWidth="1"/>
    <col min="14339" max="14339" width="3.28515625" customWidth="1"/>
    <col min="14340" max="14340" width="28.85546875" customWidth="1"/>
    <col min="14341" max="14341" width="15.85546875" customWidth="1"/>
    <col min="14342" max="14342" width="5.140625" customWidth="1"/>
    <col min="14343" max="14343" width="31.140625" customWidth="1"/>
    <col min="14344" max="14344" width="31.85546875" customWidth="1"/>
    <col min="14345" max="14345" width="33.5703125" customWidth="1"/>
    <col min="14593" max="14593" width="4" customWidth="1"/>
    <col min="14594" max="14594" width="23.5703125" customWidth="1"/>
    <col min="14595" max="14595" width="3.28515625" customWidth="1"/>
    <col min="14596" max="14596" width="28.85546875" customWidth="1"/>
    <col min="14597" max="14597" width="15.85546875" customWidth="1"/>
    <col min="14598" max="14598" width="5.140625" customWidth="1"/>
    <col min="14599" max="14599" width="31.140625" customWidth="1"/>
    <col min="14600" max="14600" width="31.85546875" customWidth="1"/>
    <col min="14601" max="14601" width="33.5703125" customWidth="1"/>
    <col min="14849" max="14849" width="4" customWidth="1"/>
    <col min="14850" max="14850" width="23.5703125" customWidth="1"/>
    <col min="14851" max="14851" width="3.28515625" customWidth="1"/>
    <col min="14852" max="14852" width="28.85546875" customWidth="1"/>
    <col min="14853" max="14853" width="15.85546875" customWidth="1"/>
    <col min="14854" max="14854" width="5.140625" customWidth="1"/>
    <col min="14855" max="14855" width="31.140625" customWidth="1"/>
    <col min="14856" max="14856" width="31.85546875" customWidth="1"/>
    <col min="14857" max="14857" width="33.5703125" customWidth="1"/>
    <col min="15105" max="15105" width="4" customWidth="1"/>
    <col min="15106" max="15106" width="23.5703125" customWidth="1"/>
    <col min="15107" max="15107" width="3.28515625" customWidth="1"/>
    <col min="15108" max="15108" width="28.85546875" customWidth="1"/>
    <col min="15109" max="15109" width="15.85546875" customWidth="1"/>
    <col min="15110" max="15110" width="5.140625" customWidth="1"/>
    <col min="15111" max="15111" width="31.140625" customWidth="1"/>
    <col min="15112" max="15112" width="31.85546875" customWidth="1"/>
    <col min="15113" max="15113" width="33.5703125" customWidth="1"/>
    <col min="15361" max="15361" width="4" customWidth="1"/>
    <col min="15362" max="15362" width="23.5703125" customWidth="1"/>
    <col min="15363" max="15363" width="3.28515625" customWidth="1"/>
    <col min="15364" max="15364" width="28.85546875" customWidth="1"/>
    <col min="15365" max="15365" width="15.85546875" customWidth="1"/>
    <col min="15366" max="15366" width="5.140625" customWidth="1"/>
    <col min="15367" max="15367" width="31.140625" customWidth="1"/>
    <col min="15368" max="15368" width="31.85546875" customWidth="1"/>
    <col min="15369" max="15369" width="33.5703125" customWidth="1"/>
    <col min="15617" max="15617" width="4" customWidth="1"/>
    <col min="15618" max="15618" width="23.5703125" customWidth="1"/>
    <col min="15619" max="15619" width="3.28515625" customWidth="1"/>
    <col min="15620" max="15620" width="28.85546875" customWidth="1"/>
    <col min="15621" max="15621" width="15.85546875" customWidth="1"/>
    <col min="15622" max="15622" width="5.140625" customWidth="1"/>
    <col min="15623" max="15623" width="31.140625" customWidth="1"/>
    <col min="15624" max="15624" width="31.85546875" customWidth="1"/>
    <col min="15625" max="15625" width="33.5703125" customWidth="1"/>
    <col min="15873" max="15873" width="4" customWidth="1"/>
    <col min="15874" max="15874" width="23.5703125" customWidth="1"/>
    <col min="15875" max="15875" width="3.28515625" customWidth="1"/>
    <col min="15876" max="15876" width="28.85546875" customWidth="1"/>
    <col min="15877" max="15877" width="15.85546875" customWidth="1"/>
    <col min="15878" max="15878" width="5.140625" customWidth="1"/>
    <col min="15879" max="15879" width="31.140625" customWidth="1"/>
    <col min="15880" max="15880" width="31.85546875" customWidth="1"/>
    <col min="15881" max="15881" width="33.5703125" customWidth="1"/>
    <col min="16129" max="16129" width="4" customWidth="1"/>
    <col min="16130" max="16130" width="23.5703125" customWidth="1"/>
    <col min="16131" max="16131" width="3.28515625" customWidth="1"/>
    <col min="16132" max="16132" width="28.85546875" customWidth="1"/>
    <col min="16133" max="16133" width="15.85546875" customWidth="1"/>
    <col min="16134" max="16134" width="5.140625" customWidth="1"/>
    <col min="16135" max="16135" width="31.140625" customWidth="1"/>
    <col min="16136" max="16136" width="31.85546875" customWidth="1"/>
    <col min="16137" max="16137" width="33.5703125" customWidth="1"/>
  </cols>
  <sheetData>
    <row r="1" spans="1:10" ht="14.25">
      <c r="A1" s="2516" t="s">
        <v>562</v>
      </c>
      <c r="B1" s="2516"/>
      <c r="C1" s="2516"/>
      <c r="D1" s="2516"/>
      <c r="E1" s="2516"/>
      <c r="F1" s="2516"/>
      <c r="G1" s="2516"/>
      <c r="H1" s="2516"/>
    </row>
    <row r="2" spans="1:10" s="1" customFormat="1" ht="16.5">
      <c r="A2" s="2516" t="s">
        <v>2134</v>
      </c>
      <c r="B2" s="2516"/>
      <c r="C2" s="2516"/>
      <c r="D2" s="2516"/>
      <c r="E2" s="2516"/>
      <c r="F2" s="2516"/>
      <c r="G2" s="2516"/>
      <c r="H2" s="2516"/>
      <c r="I2" s="1231"/>
      <c r="J2" s="1231"/>
    </row>
    <row r="3" spans="1:10" s="1" customFormat="1" ht="15">
      <c r="A3" s="2516" t="s">
        <v>1481</v>
      </c>
      <c r="B3" s="2516"/>
      <c r="C3" s="2516"/>
      <c r="D3" s="2516"/>
      <c r="E3" s="2516"/>
      <c r="F3" s="2516"/>
      <c r="G3" s="2516"/>
      <c r="H3" s="2516"/>
    </row>
    <row r="4" spans="1:10" s="1" customFormat="1" ht="15">
      <c r="A4" s="2516" t="s">
        <v>564</v>
      </c>
      <c r="B4" s="2516"/>
      <c r="C4" s="2516"/>
      <c r="D4" s="2516"/>
      <c r="E4" s="2516"/>
      <c r="F4" s="2516"/>
      <c r="G4" s="2516"/>
      <c r="H4" s="2516"/>
    </row>
    <row r="5" spans="1:10" s="1" customFormat="1" ht="21" customHeight="1">
      <c r="A5" s="1615" t="s">
        <v>2398</v>
      </c>
      <c r="B5" s="457"/>
      <c r="C5" s="457"/>
      <c r="D5" s="457"/>
      <c r="E5" s="457"/>
      <c r="F5" s="457"/>
      <c r="G5" s="457"/>
      <c r="H5" s="606"/>
    </row>
    <row r="6" spans="1:10" s="1" customFormat="1" ht="17.25" customHeight="1">
      <c r="A6" s="2517" t="s">
        <v>2399</v>
      </c>
      <c r="B6" s="2517"/>
      <c r="C6" s="2517"/>
      <c r="D6" s="2517"/>
      <c r="E6" s="2517"/>
      <c r="F6" s="2517"/>
      <c r="G6" s="2517"/>
      <c r="H6" s="1617" t="s">
        <v>0</v>
      </c>
    </row>
    <row r="7" spans="1:10" s="1" customFormat="1" ht="10.5" customHeight="1">
      <c r="A7" s="1234"/>
      <c r="B7" s="1234"/>
      <c r="C7" s="1234"/>
      <c r="D7" s="1234"/>
      <c r="E7" s="1234"/>
      <c r="F7" s="1234"/>
      <c r="G7" s="1234"/>
      <c r="H7" s="607"/>
    </row>
    <row r="8" spans="1:10" s="2" customFormat="1" ht="36" customHeight="1">
      <c r="A8" s="1616" t="s">
        <v>2400</v>
      </c>
      <c r="B8" s="1616" t="s">
        <v>1977</v>
      </c>
      <c r="C8" s="2518" t="s">
        <v>53</v>
      </c>
      <c r="D8" s="2519"/>
      <c r="E8" s="1616" t="s">
        <v>54</v>
      </c>
      <c r="F8" s="2518" t="s">
        <v>2401</v>
      </c>
      <c r="G8" s="2519"/>
      <c r="H8" s="1616" t="s">
        <v>2367</v>
      </c>
      <c r="I8" s="146"/>
      <c r="J8" s="146"/>
    </row>
    <row r="9" spans="1:10" s="3" customFormat="1" ht="15" customHeight="1">
      <c r="A9" s="1287"/>
      <c r="B9" s="2511" t="s">
        <v>2402</v>
      </c>
      <c r="C9" s="2511"/>
      <c r="D9" s="2511"/>
      <c r="E9" s="2512"/>
      <c r="F9" s="1288"/>
      <c r="G9" s="1233"/>
      <c r="H9" s="1232"/>
    </row>
    <row r="10" spans="1:10" s="3" customFormat="1" ht="63.75">
      <c r="A10" s="1289">
        <v>1</v>
      </c>
      <c r="B10" s="1290" t="s">
        <v>2403</v>
      </c>
      <c r="C10" s="1291">
        <v>1</v>
      </c>
      <c r="D10" s="1292" t="s">
        <v>2404</v>
      </c>
      <c r="E10" s="1290" t="s">
        <v>2405</v>
      </c>
      <c r="F10" s="1293" t="s">
        <v>2406</v>
      </c>
      <c r="G10" s="1294" t="s">
        <v>2407</v>
      </c>
      <c r="H10" s="1292" t="s">
        <v>2408</v>
      </c>
    </row>
    <row r="11" spans="1:10" s="3" customFormat="1" ht="63.75">
      <c r="A11" s="1289">
        <v>2</v>
      </c>
      <c r="B11" s="1290" t="s">
        <v>2403</v>
      </c>
      <c r="C11" s="1291">
        <v>2</v>
      </c>
      <c r="D11" s="1292" t="s">
        <v>2409</v>
      </c>
      <c r="E11" s="1290" t="s">
        <v>2410</v>
      </c>
      <c r="F11" s="1293" t="s">
        <v>2411</v>
      </c>
      <c r="G11" s="1295" t="s">
        <v>2412</v>
      </c>
      <c r="H11" s="1292" t="s">
        <v>2413</v>
      </c>
    </row>
    <row r="12" spans="1:10" s="3" customFormat="1" ht="102">
      <c r="A12" s="1289">
        <v>3</v>
      </c>
      <c r="B12" s="1290" t="s">
        <v>2403</v>
      </c>
      <c r="C12" s="1291">
        <v>3</v>
      </c>
      <c r="D12" s="1292" t="s">
        <v>2414</v>
      </c>
      <c r="E12" s="1290" t="s">
        <v>2415</v>
      </c>
      <c r="F12" s="1296" t="s">
        <v>2416</v>
      </c>
      <c r="G12" s="1295" t="s">
        <v>2417</v>
      </c>
      <c r="H12" s="1292" t="s">
        <v>2418</v>
      </c>
    </row>
    <row r="13" spans="1:10" s="3" customFormat="1" ht="89.25">
      <c r="A13" s="1289">
        <v>4</v>
      </c>
      <c r="B13" s="1290" t="s">
        <v>2419</v>
      </c>
      <c r="C13" s="1291">
        <v>4</v>
      </c>
      <c r="D13" s="1297" t="s">
        <v>2420</v>
      </c>
      <c r="E13" s="1257" t="s">
        <v>2421</v>
      </c>
      <c r="F13" s="1296" t="s">
        <v>2422</v>
      </c>
      <c r="G13" s="1298" t="s">
        <v>2423</v>
      </c>
      <c r="H13" s="1292" t="s">
        <v>2424</v>
      </c>
    </row>
    <row r="14" spans="1:10" s="3" customFormat="1" ht="76.5">
      <c r="A14" s="1299">
        <v>5</v>
      </c>
      <c r="B14" s="1290" t="s">
        <v>2425</v>
      </c>
      <c r="C14" s="1291">
        <v>5</v>
      </c>
      <c r="D14" s="1297" t="s">
        <v>2426</v>
      </c>
      <c r="E14" s="1230" t="s">
        <v>2427</v>
      </c>
      <c r="F14" s="1296" t="s">
        <v>2428</v>
      </c>
      <c r="G14" s="1295" t="s">
        <v>2429</v>
      </c>
      <c r="H14" s="1295" t="s">
        <v>2430</v>
      </c>
    </row>
    <row r="15" spans="1:10" s="3" customFormat="1" ht="140.25">
      <c r="A15" s="1299">
        <v>6</v>
      </c>
      <c r="B15" s="1290" t="s">
        <v>2403</v>
      </c>
      <c r="C15" s="1291">
        <v>6</v>
      </c>
      <c r="D15" s="1292" t="s">
        <v>2431</v>
      </c>
      <c r="E15" s="1290" t="s">
        <v>2432</v>
      </c>
      <c r="F15" s="1296" t="s">
        <v>2433</v>
      </c>
      <c r="G15" s="1295" t="s">
        <v>2434</v>
      </c>
      <c r="H15" s="1292" t="s">
        <v>2435</v>
      </c>
    </row>
    <row r="16" spans="1:10" s="3" customFormat="1" ht="76.5">
      <c r="A16" s="1300">
        <v>7</v>
      </c>
      <c r="B16" s="1301" t="s">
        <v>2425</v>
      </c>
      <c r="C16" s="1302">
        <v>7</v>
      </c>
      <c r="D16" s="1303" t="s">
        <v>2436</v>
      </c>
      <c r="E16" s="1290" t="s">
        <v>2437</v>
      </c>
      <c r="F16" s="1304" t="s">
        <v>2438</v>
      </c>
      <c r="G16" s="1305" t="s">
        <v>2439</v>
      </c>
      <c r="H16" s="1305" t="s">
        <v>2440</v>
      </c>
    </row>
    <row r="17" spans="1:8" s="3" customFormat="1" ht="89.25">
      <c r="A17" s="1306">
        <v>8</v>
      </c>
      <c r="B17" s="1307" t="s">
        <v>2425</v>
      </c>
      <c r="C17" s="1302">
        <v>8</v>
      </c>
      <c r="D17" s="1308" t="s">
        <v>2441</v>
      </c>
      <c r="E17" s="1290" t="s">
        <v>2442</v>
      </c>
      <c r="F17" s="1290" t="s">
        <v>2443</v>
      </c>
      <c r="G17" s="1305" t="s">
        <v>2444</v>
      </c>
      <c r="H17" s="1305" t="s">
        <v>2445</v>
      </c>
    </row>
    <row r="18" spans="1:8" s="3" customFormat="1" ht="89.25">
      <c r="A18" s="1306">
        <v>9</v>
      </c>
      <c r="B18" s="1290" t="s">
        <v>2425</v>
      </c>
      <c r="C18" s="1291">
        <v>9</v>
      </c>
      <c r="D18" s="1297" t="s">
        <v>2446</v>
      </c>
      <c r="E18" s="1290" t="s">
        <v>2447</v>
      </c>
      <c r="F18" s="1296" t="s">
        <v>2448</v>
      </c>
      <c r="G18" s="1295" t="s">
        <v>2449</v>
      </c>
      <c r="H18" s="1295" t="s">
        <v>2450</v>
      </c>
    </row>
    <row r="19" spans="1:8" s="3" customFormat="1" ht="89.25">
      <c r="A19" s="1300">
        <v>10</v>
      </c>
      <c r="B19" s="1290" t="s">
        <v>2425</v>
      </c>
      <c r="C19" s="1291">
        <v>10</v>
      </c>
      <c r="D19" s="1297" t="s">
        <v>2451</v>
      </c>
      <c r="E19" s="1290" t="s">
        <v>2452</v>
      </c>
      <c r="F19" s="1296" t="s">
        <v>2453</v>
      </c>
      <c r="G19" s="1295" t="s">
        <v>2454</v>
      </c>
      <c r="H19" s="1295" t="s">
        <v>2455</v>
      </c>
    </row>
    <row r="20" spans="1:8" s="3" customFormat="1">
      <c r="A20" s="2513" t="s">
        <v>2456</v>
      </c>
      <c r="B20" s="2514"/>
      <c r="C20" s="2514"/>
      <c r="D20" s="2514"/>
      <c r="E20" s="2515"/>
      <c r="F20" s="2515"/>
      <c r="G20" s="1233"/>
      <c r="H20" s="1232"/>
    </row>
    <row r="21" spans="1:8" s="3" customFormat="1" ht="127.5">
      <c r="A21" s="1299">
        <v>11</v>
      </c>
      <c r="B21" s="1290" t="s">
        <v>2457</v>
      </c>
      <c r="C21" s="1291">
        <v>11</v>
      </c>
      <c r="D21" s="1292" t="s">
        <v>2458</v>
      </c>
      <c r="E21" s="1290" t="s">
        <v>2459</v>
      </c>
      <c r="F21" s="1309" t="s">
        <v>2460</v>
      </c>
      <c r="G21" s="1295" t="s">
        <v>2461</v>
      </c>
      <c r="H21" s="1292" t="s">
        <v>2462</v>
      </c>
    </row>
    <row r="22" spans="1:8" s="3" customFormat="1" ht="114.75">
      <c r="A22" s="1299">
        <v>12</v>
      </c>
      <c r="B22" s="1290" t="s">
        <v>2463</v>
      </c>
      <c r="C22" s="1291">
        <v>12</v>
      </c>
      <c r="D22" s="1292" t="s">
        <v>2464</v>
      </c>
      <c r="E22" s="1290" t="s">
        <v>2465</v>
      </c>
      <c r="F22" s="1293" t="s">
        <v>2466</v>
      </c>
      <c r="G22" s="1295" t="s">
        <v>2467</v>
      </c>
      <c r="H22" s="1292" t="s">
        <v>2468</v>
      </c>
    </row>
    <row r="23" spans="1:8" s="3" customFormat="1" ht="102">
      <c r="A23" s="1299">
        <v>13</v>
      </c>
      <c r="B23" s="1290" t="s">
        <v>2457</v>
      </c>
      <c r="C23" s="1291">
        <v>13</v>
      </c>
      <c r="D23" s="1292" t="s">
        <v>2469</v>
      </c>
      <c r="E23" s="1290" t="s">
        <v>2459</v>
      </c>
      <c r="F23" s="1293" t="s">
        <v>2470</v>
      </c>
      <c r="G23" s="1295" t="s">
        <v>2471</v>
      </c>
      <c r="H23" s="1292" t="s">
        <v>2472</v>
      </c>
    </row>
    <row r="24" spans="1:8" s="3" customFormat="1" ht="18.75" customHeight="1">
      <c r="A24" s="1310"/>
      <c r="B24" s="1311"/>
      <c r="C24" s="1311"/>
      <c r="D24" s="1311"/>
      <c r="E24" s="1311"/>
      <c r="F24" s="1311"/>
      <c r="G24" s="1311"/>
      <c r="H24" s="672"/>
    </row>
  </sheetData>
  <mergeCells count="9">
    <mergeCell ref="B9:E9"/>
    <mergeCell ref="A20:F20"/>
    <mergeCell ref="A1:H1"/>
    <mergeCell ref="A2:H2"/>
    <mergeCell ref="A3:H3"/>
    <mergeCell ref="A4:H4"/>
    <mergeCell ref="A6:G6"/>
    <mergeCell ref="C8:D8"/>
    <mergeCell ref="F8:G8"/>
  </mergeCells>
  <pageMargins left="0.39370078740157483" right="0.39370078740157483" top="0.78740157480314965" bottom="0.39370078740157483" header="0.27559055118110237" footer="0"/>
  <pageSetup paperSize="9" scale="83"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T56"/>
  <sheetViews>
    <sheetView zoomScale="85" workbookViewId="0">
      <selection activeCell="S3" sqref="S3"/>
    </sheetView>
  </sheetViews>
  <sheetFormatPr baseColWidth="10" defaultRowHeight="12.75"/>
  <cols>
    <col min="1" max="2" width="3.85546875" customWidth="1"/>
    <col min="3" max="3" width="49.28515625" customWidth="1"/>
    <col min="4" max="4" width="22.42578125" customWidth="1"/>
    <col min="5" max="16" width="6.5703125" bestFit="1" customWidth="1"/>
    <col min="17" max="17" width="11.28515625" bestFit="1" customWidth="1"/>
    <col min="18" max="18" width="14.28515625" customWidth="1"/>
    <col min="19" max="19" width="33.5703125" customWidth="1"/>
    <col min="257" max="258" width="3.85546875" customWidth="1"/>
    <col min="259" max="259" width="35.140625" customWidth="1"/>
    <col min="260" max="260" width="15.5703125" customWidth="1"/>
    <col min="261" max="272" width="7" customWidth="1"/>
    <col min="273" max="273" width="10.140625" customWidth="1"/>
    <col min="274" max="274" width="14.28515625" customWidth="1"/>
    <col min="275" max="275" width="33.5703125" customWidth="1"/>
    <col min="513" max="514" width="3.85546875" customWidth="1"/>
    <col min="515" max="515" width="35.140625" customWidth="1"/>
    <col min="516" max="516" width="15.5703125" customWidth="1"/>
    <col min="517" max="528" width="7" customWidth="1"/>
    <col min="529" max="529" width="10.140625" customWidth="1"/>
    <col min="530" max="530" width="14.28515625" customWidth="1"/>
    <col min="531" max="531" width="33.5703125" customWidth="1"/>
    <col min="769" max="770" width="3.85546875" customWidth="1"/>
    <col min="771" max="771" width="35.140625" customWidth="1"/>
    <col min="772" max="772" width="15.5703125" customWidth="1"/>
    <col min="773" max="784" width="7" customWidth="1"/>
    <col min="785" max="785" width="10.140625" customWidth="1"/>
    <col min="786" max="786" width="14.28515625" customWidth="1"/>
    <col min="787" max="787" width="33.5703125" customWidth="1"/>
    <col min="1025" max="1026" width="3.85546875" customWidth="1"/>
    <col min="1027" max="1027" width="35.140625" customWidth="1"/>
    <col min="1028" max="1028" width="15.5703125" customWidth="1"/>
    <col min="1029" max="1040" width="7" customWidth="1"/>
    <col min="1041" max="1041" width="10.140625" customWidth="1"/>
    <col min="1042" max="1042" width="14.28515625" customWidth="1"/>
    <col min="1043" max="1043" width="33.5703125" customWidth="1"/>
    <col min="1281" max="1282" width="3.85546875" customWidth="1"/>
    <col min="1283" max="1283" width="35.140625" customWidth="1"/>
    <col min="1284" max="1284" width="15.5703125" customWidth="1"/>
    <col min="1285" max="1296" width="7" customWidth="1"/>
    <col min="1297" max="1297" width="10.140625" customWidth="1"/>
    <col min="1298" max="1298" width="14.28515625" customWidth="1"/>
    <col min="1299" max="1299" width="33.5703125" customWidth="1"/>
    <col min="1537" max="1538" width="3.85546875" customWidth="1"/>
    <col min="1539" max="1539" width="35.140625" customWidth="1"/>
    <col min="1540" max="1540" width="15.5703125" customWidth="1"/>
    <col min="1541" max="1552" width="7" customWidth="1"/>
    <col min="1553" max="1553" width="10.140625" customWidth="1"/>
    <col min="1554" max="1554" width="14.28515625" customWidth="1"/>
    <col min="1555" max="1555" width="33.5703125" customWidth="1"/>
    <col min="1793" max="1794" width="3.85546875" customWidth="1"/>
    <col min="1795" max="1795" width="35.140625" customWidth="1"/>
    <col min="1796" max="1796" width="15.5703125" customWidth="1"/>
    <col min="1797" max="1808" width="7" customWidth="1"/>
    <col min="1809" max="1809" width="10.140625" customWidth="1"/>
    <col min="1810" max="1810" width="14.28515625" customWidth="1"/>
    <col min="1811" max="1811" width="33.5703125" customWidth="1"/>
    <col min="2049" max="2050" width="3.85546875" customWidth="1"/>
    <col min="2051" max="2051" width="35.140625" customWidth="1"/>
    <col min="2052" max="2052" width="15.5703125" customWidth="1"/>
    <col min="2053" max="2064" width="7" customWidth="1"/>
    <col min="2065" max="2065" width="10.140625" customWidth="1"/>
    <col min="2066" max="2066" width="14.28515625" customWidth="1"/>
    <col min="2067" max="2067" width="33.5703125" customWidth="1"/>
    <col min="2305" max="2306" width="3.85546875" customWidth="1"/>
    <col min="2307" max="2307" width="35.140625" customWidth="1"/>
    <col min="2308" max="2308" width="15.5703125" customWidth="1"/>
    <col min="2309" max="2320" width="7" customWidth="1"/>
    <col min="2321" max="2321" width="10.140625" customWidth="1"/>
    <col min="2322" max="2322" width="14.28515625" customWidth="1"/>
    <col min="2323" max="2323" width="33.5703125" customWidth="1"/>
    <col min="2561" max="2562" width="3.85546875" customWidth="1"/>
    <col min="2563" max="2563" width="35.140625" customWidth="1"/>
    <col min="2564" max="2564" width="15.5703125" customWidth="1"/>
    <col min="2565" max="2576" width="7" customWidth="1"/>
    <col min="2577" max="2577" width="10.140625" customWidth="1"/>
    <col min="2578" max="2578" width="14.28515625" customWidth="1"/>
    <col min="2579" max="2579" width="33.5703125" customWidth="1"/>
    <col min="2817" max="2818" width="3.85546875" customWidth="1"/>
    <col min="2819" max="2819" width="35.140625" customWidth="1"/>
    <col min="2820" max="2820" width="15.5703125" customWidth="1"/>
    <col min="2821" max="2832" width="7" customWidth="1"/>
    <col min="2833" max="2833" width="10.140625" customWidth="1"/>
    <col min="2834" max="2834" width="14.28515625" customWidth="1"/>
    <col min="2835" max="2835" width="33.5703125" customWidth="1"/>
    <col min="3073" max="3074" width="3.85546875" customWidth="1"/>
    <col min="3075" max="3075" width="35.140625" customWidth="1"/>
    <col min="3076" max="3076" width="15.5703125" customWidth="1"/>
    <col min="3077" max="3088" width="7" customWidth="1"/>
    <col min="3089" max="3089" width="10.140625" customWidth="1"/>
    <col min="3090" max="3090" width="14.28515625" customWidth="1"/>
    <col min="3091" max="3091" width="33.5703125" customWidth="1"/>
    <col min="3329" max="3330" width="3.85546875" customWidth="1"/>
    <col min="3331" max="3331" width="35.140625" customWidth="1"/>
    <col min="3332" max="3332" width="15.5703125" customWidth="1"/>
    <col min="3333" max="3344" width="7" customWidth="1"/>
    <col min="3345" max="3345" width="10.140625" customWidth="1"/>
    <col min="3346" max="3346" width="14.28515625" customWidth="1"/>
    <col min="3347" max="3347" width="33.5703125" customWidth="1"/>
    <col min="3585" max="3586" width="3.85546875" customWidth="1"/>
    <col min="3587" max="3587" width="35.140625" customWidth="1"/>
    <col min="3588" max="3588" width="15.5703125" customWidth="1"/>
    <col min="3589" max="3600" width="7" customWidth="1"/>
    <col min="3601" max="3601" width="10.140625" customWidth="1"/>
    <col min="3602" max="3602" width="14.28515625" customWidth="1"/>
    <col min="3603" max="3603" width="33.5703125" customWidth="1"/>
    <col min="3841" max="3842" width="3.85546875" customWidth="1"/>
    <col min="3843" max="3843" width="35.140625" customWidth="1"/>
    <col min="3844" max="3844" width="15.5703125" customWidth="1"/>
    <col min="3845" max="3856" width="7" customWidth="1"/>
    <col min="3857" max="3857" width="10.140625" customWidth="1"/>
    <col min="3858" max="3858" width="14.28515625" customWidth="1"/>
    <col min="3859" max="3859" width="33.5703125" customWidth="1"/>
    <col min="4097" max="4098" width="3.85546875" customWidth="1"/>
    <col min="4099" max="4099" width="35.140625" customWidth="1"/>
    <col min="4100" max="4100" width="15.5703125" customWidth="1"/>
    <col min="4101" max="4112" width="7" customWidth="1"/>
    <col min="4113" max="4113" width="10.140625" customWidth="1"/>
    <col min="4114" max="4114" width="14.28515625" customWidth="1"/>
    <col min="4115" max="4115" width="33.5703125" customWidth="1"/>
    <col min="4353" max="4354" width="3.85546875" customWidth="1"/>
    <col min="4355" max="4355" width="35.140625" customWidth="1"/>
    <col min="4356" max="4356" width="15.5703125" customWidth="1"/>
    <col min="4357" max="4368" width="7" customWidth="1"/>
    <col min="4369" max="4369" width="10.140625" customWidth="1"/>
    <col min="4370" max="4370" width="14.28515625" customWidth="1"/>
    <col min="4371" max="4371" width="33.5703125" customWidth="1"/>
    <col min="4609" max="4610" width="3.85546875" customWidth="1"/>
    <col min="4611" max="4611" width="35.140625" customWidth="1"/>
    <col min="4612" max="4612" width="15.5703125" customWidth="1"/>
    <col min="4613" max="4624" width="7" customWidth="1"/>
    <col min="4625" max="4625" width="10.140625" customWidth="1"/>
    <col min="4626" max="4626" width="14.28515625" customWidth="1"/>
    <col min="4627" max="4627" width="33.5703125" customWidth="1"/>
    <col min="4865" max="4866" width="3.85546875" customWidth="1"/>
    <col min="4867" max="4867" width="35.140625" customWidth="1"/>
    <col min="4868" max="4868" width="15.5703125" customWidth="1"/>
    <col min="4869" max="4880" width="7" customWidth="1"/>
    <col min="4881" max="4881" width="10.140625" customWidth="1"/>
    <col min="4882" max="4882" width="14.28515625" customWidth="1"/>
    <col min="4883" max="4883" width="33.5703125" customWidth="1"/>
    <col min="5121" max="5122" width="3.85546875" customWidth="1"/>
    <col min="5123" max="5123" width="35.140625" customWidth="1"/>
    <col min="5124" max="5124" width="15.5703125" customWidth="1"/>
    <col min="5125" max="5136" width="7" customWidth="1"/>
    <col min="5137" max="5137" width="10.140625" customWidth="1"/>
    <col min="5138" max="5138" width="14.28515625" customWidth="1"/>
    <col min="5139" max="5139" width="33.5703125" customWidth="1"/>
    <col min="5377" max="5378" width="3.85546875" customWidth="1"/>
    <col min="5379" max="5379" width="35.140625" customWidth="1"/>
    <col min="5380" max="5380" width="15.5703125" customWidth="1"/>
    <col min="5381" max="5392" width="7" customWidth="1"/>
    <col min="5393" max="5393" width="10.140625" customWidth="1"/>
    <col min="5394" max="5394" width="14.28515625" customWidth="1"/>
    <col min="5395" max="5395" width="33.5703125" customWidth="1"/>
    <col min="5633" max="5634" width="3.85546875" customWidth="1"/>
    <col min="5635" max="5635" width="35.140625" customWidth="1"/>
    <col min="5636" max="5636" width="15.5703125" customWidth="1"/>
    <col min="5637" max="5648" width="7" customWidth="1"/>
    <col min="5649" max="5649" width="10.140625" customWidth="1"/>
    <col min="5650" max="5650" width="14.28515625" customWidth="1"/>
    <col min="5651" max="5651" width="33.5703125" customWidth="1"/>
    <col min="5889" max="5890" width="3.85546875" customWidth="1"/>
    <col min="5891" max="5891" width="35.140625" customWidth="1"/>
    <col min="5892" max="5892" width="15.5703125" customWidth="1"/>
    <col min="5893" max="5904" width="7" customWidth="1"/>
    <col min="5905" max="5905" width="10.140625" customWidth="1"/>
    <col min="5906" max="5906" width="14.28515625" customWidth="1"/>
    <col min="5907" max="5907" width="33.5703125" customWidth="1"/>
    <col min="6145" max="6146" width="3.85546875" customWidth="1"/>
    <col min="6147" max="6147" width="35.140625" customWidth="1"/>
    <col min="6148" max="6148" width="15.5703125" customWidth="1"/>
    <col min="6149" max="6160" width="7" customWidth="1"/>
    <col min="6161" max="6161" width="10.140625" customWidth="1"/>
    <col min="6162" max="6162" width="14.28515625" customWidth="1"/>
    <col min="6163" max="6163" width="33.5703125" customWidth="1"/>
    <col min="6401" max="6402" width="3.85546875" customWidth="1"/>
    <col min="6403" max="6403" width="35.140625" customWidth="1"/>
    <col min="6404" max="6404" width="15.5703125" customWidth="1"/>
    <col min="6405" max="6416" width="7" customWidth="1"/>
    <col min="6417" max="6417" width="10.140625" customWidth="1"/>
    <col min="6418" max="6418" width="14.28515625" customWidth="1"/>
    <col min="6419" max="6419" width="33.5703125" customWidth="1"/>
    <col min="6657" max="6658" width="3.85546875" customWidth="1"/>
    <col min="6659" max="6659" width="35.140625" customWidth="1"/>
    <col min="6660" max="6660" width="15.5703125" customWidth="1"/>
    <col min="6661" max="6672" width="7" customWidth="1"/>
    <col min="6673" max="6673" width="10.140625" customWidth="1"/>
    <col min="6674" max="6674" width="14.28515625" customWidth="1"/>
    <col min="6675" max="6675" width="33.5703125" customWidth="1"/>
    <col min="6913" max="6914" width="3.85546875" customWidth="1"/>
    <col min="6915" max="6915" width="35.140625" customWidth="1"/>
    <col min="6916" max="6916" width="15.5703125" customWidth="1"/>
    <col min="6917" max="6928" width="7" customWidth="1"/>
    <col min="6929" max="6929" width="10.140625" customWidth="1"/>
    <col min="6930" max="6930" width="14.28515625" customWidth="1"/>
    <col min="6931" max="6931" width="33.5703125" customWidth="1"/>
    <col min="7169" max="7170" width="3.85546875" customWidth="1"/>
    <col min="7171" max="7171" width="35.140625" customWidth="1"/>
    <col min="7172" max="7172" width="15.5703125" customWidth="1"/>
    <col min="7173" max="7184" width="7" customWidth="1"/>
    <col min="7185" max="7185" width="10.140625" customWidth="1"/>
    <col min="7186" max="7186" width="14.28515625" customWidth="1"/>
    <col min="7187" max="7187" width="33.5703125" customWidth="1"/>
    <col min="7425" max="7426" width="3.85546875" customWidth="1"/>
    <col min="7427" max="7427" width="35.140625" customWidth="1"/>
    <col min="7428" max="7428" width="15.5703125" customWidth="1"/>
    <col min="7429" max="7440" width="7" customWidth="1"/>
    <col min="7441" max="7441" width="10.140625" customWidth="1"/>
    <col min="7442" max="7442" width="14.28515625" customWidth="1"/>
    <col min="7443" max="7443" width="33.5703125" customWidth="1"/>
    <col min="7681" max="7682" width="3.85546875" customWidth="1"/>
    <col min="7683" max="7683" width="35.140625" customWidth="1"/>
    <col min="7684" max="7684" width="15.5703125" customWidth="1"/>
    <col min="7685" max="7696" width="7" customWidth="1"/>
    <col min="7697" max="7697" width="10.140625" customWidth="1"/>
    <col min="7698" max="7698" width="14.28515625" customWidth="1"/>
    <col min="7699" max="7699" width="33.5703125" customWidth="1"/>
    <col min="7937" max="7938" width="3.85546875" customWidth="1"/>
    <col min="7939" max="7939" width="35.140625" customWidth="1"/>
    <col min="7940" max="7940" width="15.5703125" customWidth="1"/>
    <col min="7941" max="7952" width="7" customWidth="1"/>
    <col min="7953" max="7953" width="10.140625" customWidth="1"/>
    <col min="7954" max="7954" width="14.28515625" customWidth="1"/>
    <col min="7955" max="7955" width="33.5703125" customWidth="1"/>
    <col min="8193" max="8194" width="3.85546875" customWidth="1"/>
    <col min="8195" max="8195" width="35.140625" customWidth="1"/>
    <col min="8196" max="8196" width="15.5703125" customWidth="1"/>
    <col min="8197" max="8208" width="7" customWidth="1"/>
    <col min="8209" max="8209" width="10.140625" customWidth="1"/>
    <col min="8210" max="8210" width="14.28515625" customWidth="1"/>
    <col min="8211" max="8211" width="33.5703125" customWidth="1"/>
    <col min="8449" max="8450" width="3.85546875" customWidth="1"/>
    <col min="8451" max="8451" width="35.140625" customWidth="1"/>
    <col min="8452" max="8452" width="15.5703125" customWidth="1"/>
    <col min="8453" max="8464" width="7" customWidth="1"/>
    <col min="8465" max="8465" width="10.140625" customWidth="1"/>
    <col min="8466" max="8466" width="14.28515625" customWidth="1"/>
    <col min="8467" max="8467" width="33.5703125" customWidth="1"/>
    <col min="8705" max="8706" width="3.85546875" customWidth="1"/>
    <col min="8707" max="8707" width="35.140625" customWidth="1"/>
    <col min="8708" max="8708" width="15.5703125" customWidth="1"/>
    <col min="8709" max="8720" width="7" customWidth="1"/>
    <col min="8721" max="8721" width="10.140625" customWidth="1"/>
    <col min="8722" max="8722" width="14.28515625" customWidth="1"/>
    <col min="8723" max="8723" width="33.5703125" customWidth="1"/>
    <col min="8961" max="8962" width="3.85546875" customWidth="1"/>
    <col min="8963" max="8963" width="35.140625" customWidth="1"/>
    <col min="8964" max="8964" width="15.5703125" customWidth="1"/>
    <col min="8965" max="8976" width="7" customWidth="1"/>
    <col min="8977" max="8977" width="10.140625" customWidth="1"/>
    <col min="8978" max="8978" width="14.28515625" customWidth="1"/>
    <col min="8979" max="8979" width="33.5703125" customWidth="1"/>
    <col min="9217" max="9218" width="3.85546875" customWidth="1"/>
    <col min="9219" max="9219" width="35.140625" customWidth="1"/>
    <col min="9220" max="9220" width="15.5703125" customWidth="1"/>
    <col min="9221" max="9232" width="7" customWidth="1"/>
    <col min="9233" max="9233" width="10.140625" customWidth="1"/>
    <col min="9234" max="9234" width="14.28515625" customWidth="1"/>
    <col min="9235" max="9235" width="33.5703125" customWidth="1"/>
    <col min="9473" max="9474" width="3.85546875" customWidth="1"/>
    <col min="9475" max="9475" width="35.140625" customWidth="1"/>
    <col min="9476" max="9476" width="15.5703125" customWidth="1"/>
    <col min="9477" max="9488" width="7" customWidth="1"/>
    <col min="9489" max="9489" width="10.140625" customWidth="1"/>
    <col min="9490" max="9490" width="14.28515625" customWidth="1"/>
    <col min="9491" max="9491" width="33.5703125" customWidth="1"/>
    <col min="9729" max="9730" width="3.85546875" customWidth="1"/>
    <col min="9731" max="9731" width="35.140625" customWidth="1"/>
    <col min="9732" max="9732" width="15.5703125" customWidth="1"/>
    <col min="9733" max="9744" width="7" customWidth="1"/>
    <col min="9745" max="9745" width="10.140625" customWidth="1"/>
    <col min="9746" max="9746" width="14.28515625" customWidth="1"/>
    <col min="9747" max="9747" width="33.5703125" customWidth="1"/>
    <col min="9985" max="9986" width="3.85546875" customWidth="1"/>
    <col min="9987" max="9987" width="35.140625" customWidth="1"/>
    <col min="9988" max="9988" width="15.5703125" customWidth="1"/>
    <col min="9989" max="10000" width="7" customWidth="1"/>
    <col min="10001" max="10001" width="10.140625" customWidth="1"/>
    <col min="10002" max="10002" width="14.28515625" customWidth="1"/>
    <col min="10003" max="10003" width="33.5703125" customWidth="1"/>
    <col min="10241" max="10242" width="3.85546875" customWidth="1"/>
    <col min="10243" max="10243" width="35.140625" customWidth="1"/>
    <col min="10244" max="10244" width="15.5703125" customWidth="1"/>
    <col min="10245" max="10256" width="7" customWidth="1"/>
    <col min="10257" max="10257" width="10.140625" customWidth="1"/>
    <col min="10258" max="10258" width="14.28515625" customWidth="1"/>
    <col min="10259" max="10259" width="33.5703125" customWidth="1"/>
    <col min="10497" max="10498" width="3.85546875" customWidth="1"/>
    <col min="10499" max="10499" width="35.140625" customWidth="1"/>
    <col min="10500" max="10500" width="15.5703125" customWidth="1"/>
    <col min="10501" max="10512" width="7" customWidth="1"/>
    <col min="10513" max="10513" width="10.140625" customWidth="1"/>
    <col min="10514" max="10514" width="14.28515625" customWidth="1"/>
    <col min="10515" max="10515" width="33.5703125" customWidth="1"/>
    <col min="10753" max="10754" width="3.85546875" customWidth="1"/>
    <col min="10755" max="10755" width="35.140625" customWidth="1"/>
    <col min="10756" max="10756" width="15.5703125" customWidth="1"/>
    <col min="10757" max="10768" width="7" customWidth="1"/>
    <col min="10769" max="10769" width="10.140625" customWidth="1"/>
    <col min="10770" max="10770" width="14.28515625" customWidth="1"/>
    <col min="10771" max="10771" width="33.5703125" customWidth="1"/>
    <col min="11009" max="11010" width="3.85546875" customWidth="1"/>
    <col min="11011" max="11011" width="35.140625" customWidth="1"/>
    <col min="11012" max="11012" width="15.5703125" customWidth="1"/>
    <col min="11013" max="11024" width="7" customWidth="1"/>
    <col min="11025" max="11025" width="10.140625" customWidth="1"/>
    <col min="11026" max="11026" width="14.28515625" customWidth="1"/>
    <col min="11027" max="11027" width="33.5703125" customWidth="1"/>
    <col min="11265" max="11266" width="3.85546875" customWidth="1"/>
    <col min="11267" max="11267" width="35.140625" customWidth="1"/>
    <col min="11268" max="11268" width="15.5703125" customWidth="1"/>
    <col min="11269" max="11280" width="7" customWidth="1"/>
    <col min="11281" max="11281" width="10.140625" customWidth="1"/>
    <col min="11282" max="11282" width="14.28515625" customWidth="1"/>
    <col min="11283" max="11283" width="33.5703125" customWidth="1"/>
    <col min="11521" max="11522" width="3.85546875" customWidth="1"/>
    <col min="11523" max="11523" width="35.140625" customWidth="1"/>
    <col min="11524" max="11524" width="15.5703125" customWidth="1"/>
    <col min="11525" max="11536" width="7" customWidth="1"/>
    <col min="11537" max="11537" width="10.140625" customWidth="1"/>
    <col min="11538" max="11538" width="14.28515625" customWidth="1"/>
    <col min="11539" max="11539" width="33.5703125" customWidth="1"/>
    <col min="11777" max="11778" width="3.85546875" customWidth="1"/>
    <col min="11779" max="11779" width="35.140625" customWidth="1"/>
    <col min="11780" max="11780" width="15.5703125" customWidth="1"/>
    <col min="11781" max="11792" width="7" customWidth="1"/>
    <col min="11793" max="11793" width="10.140625" customWidth="1"/>
    <col min="11794" max="11794" width="14.28515625" customWidth="1"/>
    <col min="11795" max="11795" width="33.5703125" customWidth="1"/>
    <col min="12033" max="12034" width="3.85546875" customWidth="1"/>
    <col min="12035" max="12035" width="35.140625" customWidth="1"/>
    <col min="12036" max="12036" width="15.5703125" customWidth="1"/>
    <col min="12037" max="12048" width="7" customWidth="1"/>
    <col min="12049" max="12049" width="10.140625" customWidth="1"/>
    <col min="12050" max="12050" width="14.28515625" customWidth="1"/>
    <col min="12051" max="12051" width="33.5703125" customWidth="1"/>
    <col min="12289" max="12290" width="3.85546875" customWidth="1"/>
    <col min="12291" max="12291" width="35.140625" customWidth="1"/>
    <col min="12292" max="12292" width="15.5703125" customWidth="1"/>
    <col min="12293" max="12304" width="7" customWidth="1"/>
    <col min="12305" max="12305" width="10.140625" customWidth="1"/>
    <col min="12306" max="12306" width="14.28515625" customWidth="1"/>
    <col min="12307" max="12307" width="33.5703125" customWidth="1"/>
    <col min="12545" max="12546" width="3.85546875" customWidth="1"/>
    <col min="12547" max="12547" width="35.140625" customWidth="1"/>
    <col min="12548" max="12548" width="15.5703125" customWidth="1"/>
    <col min="12549" max="12560" width="7" customWidth="1"/>
    <col min="12561" max="12561" width="10.140625" customWidth="1"/>
    <col min="12562" max="12562" width="14.28515625" customWidth="1"/>
    <col min="12563" max="12563" width="33.5703125" customWidth="1"/>
    <col min="12801" max="12802" width="3.85546875" customWidth="1"/>
    <col min="12803" max="12803" width="35.140625" customWidth="1"/>
    <col min="12804" max="12804" width="15.5703125" customWidth="1"/>
    <col min="12805" max="12816" width="7" customWidth="1"/>
    <col min="12817" max="12817" width="10.140625" customWidth="1"/>
    <col min="12818" max="12818" width="14.28515625" customWidth="1"/>
    <col min="12819" max="12819" width="33.5703125" customWidth="1"/>
    <col min="13057" max="13058" width="3.85546875" customWidth="1"/>
    <col min="13059" max="13059" width="35.140625" customWidth="1"/>
    <col min="13060" max="13060" width="15.5703125" customWidth="1"/>
    <col min="13061" max="13072" width="7" customWidth="1"/>
    <col min="13073" max="13073" width="10.140625" customWidth="1"/>
    <col min="13074" max="13074" width="14.28515625" customWidth="1"/>
    <col min="13075" max="13075" width="33.5703125" customWidth="1"/>
    <col min="13313" max="13314" width="3.85546875" customWidth="1"/>
    <col min="13315" max="13315" width="35.140625" customWidth="1"/>
    <col min="13316" max="13316" width="15.5703125" customWidth="1"/>
    <col min="13317" max="13328" width="7" customWidth="1"/>
    <col min="13329" max="13329" width="10.140625" customWidth="1"/>
    <col min="13330" max="13330" width="14.28515625" customWidth="1"/>
    <col min="13331" max="13331" width="33.5703125" customWidth="1"/>
    <col min="13569" max="13570" width="3.85546875" customWidth="1"/>
    <col min="13571" max="13571" width="35.140625" customWidth="1"/>
    <col min="13572" max="13572" width="15.5703125" customWidth="1"/>
    <col min="13573" max="13584" width="7" customWidth="1"/>
    <col min="13585" max="13585" width="10.140625" customWidth="1"/>
    <col min="13586" max="13586" width="14.28515625" customWidth="1"/>
    <col min="13587" max="13587" width="33.5703125" customWidth="1"/>
    <col min="13825" max="13826" width="3.85546875" customWidth="1"/>
    <col min="13827" max="13827" width="35.140625" customWidth="1"/>
    <col min="13828" max="13828" width="15.5703125" customWidth="1"/>
    <col min="13829" max="13840" width="7" customWidth="1"/>
    <col min="13841" max="13841" width="10.140625" customWidth="1"/>
    <col min="13842" max="13842" width="14.28515625" customWidth="1"/>
    <col min="13843" max="13843" width="33.5703125" customWidth="1"/>
    <col min="14081" max="14082" width="3.85546875" customWidth="1"/>
    <col min="14083" max="14083" width="35.140625" customWidth="1"/>
    <col min="14084" max="14084" width="15.5703125" customWidth="1"/>
    <col min="14085" max="14096" width="7" customWidth="1"/>
    <col min="14097" max="14097" width="10.140625" customWidth="1"/>
    <col min="14098" max="14098" width="14.28515625" customWidth="1"/>
    <col min="14099" max="14099" width="33.5703125" customWidth="1"/>
    <col min="14337" max="14338" width="3.85546875" customWidth="1"/>
    <col min="14339" max="14339" width="35.140625" customWidth="1"/>
    <col min="14340" max="14340" width="15.5703125" customWidth="1"/>
    <col min="14341" max="14352" width="7" customWidth="1"/>
    <col min="14353" max="14353" width="10.140625" customWidth="1"/>
    <col min="14354" max="14354" width="14.28515625" customWidth="1"/>
    <col min="14355" max="14355" width="33.5703125" customWidth="1"/>
    <col min="14593" max="14594" width="3.85546875" customWidth="1"/>
    <col min="14595" max="14595" width="35.140625" customWidth="1"/>
    <col min="14596" max="14596" width="15.5703125" customWidth="1"/>
    <col min="14597" max="14608" width="7" customWidth="1"/>
    <col min="14609" max="14609" width="10.140625" customWidth="1"/>
    <col min="14610" max="14610" width="14.28515625" customWidth="1"/>
    <col min="14611" max="14611" width="33.5703125" customWidth="1"/>
    <col min="14849" max="14850" width="3.85546875" customWidth="1"/>
    <col min="14851" max="14851" width="35.140625" customWidth="1"/>
    <col min="14852" max="14852" width="15.5703125" customWidth="1"/>
    <col min="14853" max="14864" width="7" customWidth="1"/>
    <col min="14865" max="14865" width="10.140625" customWidth="1"/>
    <col min="14866" max="14866" width="14.28515625" customWidth="1"/>
    <col min="14867" max="14867" width="33.5703125" customWidth="1"/>
    <col min="15105" max="15106" width="3.85546875" customWidth="1"/>
    <col min="15107" max="15107" width="35.140625" customWidth="1"/>
    <col min="15108" max="15108" width="15.5703125" customWidth="1"/>
    <col min="15109" max="15120" width="7" customWidth="1"/>
    <col min="15121" max="15121" width="10.140625" customWidth="1"/>
    <col min="15122" max="15122" width="14.28515625" customWidth="1"/>
    <col min="15123" max="15123" width="33.5703125" customWidth="1"/>
    <col min="15361" max="15362" width="3.85546875" customWidth="1"/>
    <col min="15363" max="15363" width="35.140625" customWidth="1"/>
    <col min="15364" max="15364" width="15.5703125" customWidth="1"/>
    <col min="15365" max="15376" width="7" customWidth="1"/>
    <col min="15377" max="15377" width="10.140625" customWidth="1"/>
    <col min="15378" max="15378" width="14.28515625" customWidth="1"/>
    <col min="15379" max="15379" width="33.5703125" customWidth="1"/>
    <col min="15617" max="15618" width="3.85546875" customWidth="1"/>
    <col min="15619" max="15619" width="35.140625" customWidth="1"/>
    <col min="15620" max="15620" width="15.5703125" customWidth="1"/>
    <col min="15621" max="15632" width="7" customWidth="1"/>
    <col min="15633" max="15633" width="10.140625" customWidth="1"/>
    <col min="15634" max="15634" width="14.28515625" customWidth="1"/>
    <col min="15635" max="15635" width="33.5703125" customWidth="1"/>
    <col min="15873" max="15874" width="3.85546875" customWidth="1"/>
    <col min="15875" max="15875" width="35.140625" customWidth="1"/>
    <col min="15876" max="15876" width="15.5703125" customWidth="1"/>
    <col min="15877" max="15888" width="7" customWidth="1"/>
    <col min="15889" max="15889" width="10.140625" customWidth="1"/>
    <col min="15890" max="15890" width="14.28515625" customWidth="1"/>
    <col min="15891" max="15891" width="33.5703125" customWidth="1"/>
    <col min="16129" max="16130" width="3.85546875" customWidth="1"/>
    <col min="16131" max="16131" width="35.140625" customWidth="1"/>
    <col min="16132" max="16132" width="15.5703125" customWidth="1"/>
    <col min="16133" max="16144" width="7" customWidth="1"/>
    <col min="16145" max="16145" width="10.140625" customWidth="1"/>
    <col min="16146" max="16146" width="14.28515625" customWidth="1"/>
    <col min="16147" max="16147" width="33.5703125" customWidth="1"/>
  </cols>
  <sheetData>
    <row r="1" spans="1:20" ht="15">
      <c r="A1" s="2551" t="s">
        <v>562</v>
      </c>
      <c r="B1" s="2551"/>
      <c r="C1" s="2551"/>
      <c r="D1" s="2551"/>
      <c r="E1" s="2551"/>
      <c r="F1" s="2551"/>
      <c r="G1" s="2551"/>
      <c r="H1" s="2551"/>
      <c r="I1" s="2551"/>
      <c r="J1" s="2551"/>
      <c r="K1" s="2551"/>
      <c r="L1" s="2551"/>
      <c r="M1" s="2551"/>
      <c r="N1" s="2551"/>
      <c r="O1" s="2551"/>
      <c r="P1" s="2551"/>
      <c r="Q1" s="2551"/>
      <c r="R1" s="2551"/>
    </row>
    <row r="2" spans="1:20" ht="15">
      <c r="A2" s="2551" t="s">
        <v>2134</v>
      </c>
      <c r="B2" s="2551"/>
      <c r="C2" s="2551"/>
      <c r="D2" s="2551"/>
      <c r="E2" s="2551"/>
      <c r="F2" s="2551"/>
      <c r="G2" s="2551"/>
      <c r="H2" s="2551"/>
      <c r="I2" s="2551"/>
      <c r="J2" s="2551"/>
      <c r="K2" s="2551"/>
      <c r="L2" s="2551"/>
      <c r="M2" s="2551"/>
      <c r="N2" s="2551"/>
      <c r="O2" s="2551"/>
      <c r="P2" s="2551"/>
      <c r="Q2" s="2551"/>
      <c r="R2" s="2551"/>
    </row>
    <row r="3" spans="1:20" s="1" customFormat="1" ht="18" customHeight="1">
      <c r="A3" s="2551" t="s">
        <v>57</v>
      </c>
      <c r="B3" s="2551"/>
      <c r="C3" s="2551"/>
      <c r="D3" s="2551"/>
      <c r="E3" s="2551"/>
      <c r="F3" s="2551"/>
      <c r="G3" s="2551"/>
      <c r="H3" s="2551"/>
      <c r="I3" s="2551"/>
      <c r="J3" s="2551"/>
      <c r="K3" s="2551"/>
      <c r="L3" s="2551"/>
      <c r="M3" s="2551"/>
      <c r="N3" s="2551"/>
      <c r="O3" s="2551"/>
      <c r="P3" s="2551"/>
      <c r="Q3" s="2551"/>
      <c r="R3" s="2551"/>
    </row>
    <row r="4" spans="1:20" s="1" customFormat="1" ht="27.75" customHeight="1">
      <c r="A4" s="1618" t="s">
        <v>2473</v>
      </c>
      <c r="B4" s="1618"/>
      <c r="C4" s="1618"/>
      <c r="D4" s="1618"/>
      <c r="E4" s="1618"/>
      <c r="F4" s="1618"/>
      <c r="G4" s="457"/>
      <c r="H4" s="457"/>
      <c r="I4" s="457"/>
      <c r="J4" s="457"/>
      <c r="K4" s="457"/>
      <c r="L4" s="457"/>
      <c r="M4" s="457"/>
      <c r="N4" s="457"/>
      <c r="O4" s="457"/>
      <c r="P4" s="457"/>
      <c r="Q4" s="1619"/>
      <c r="R4" s="1620" t="s">
        <v>27</v>
      </c>
    </row>
    <row r="5" spans="1:20" ht="3" customHeight="1">
      <c r="A5" s="651"/>
      <c r="B5" s="651"/>
      <c r="C5" s="651"/>
      <c r="D5" s="651"/>
      <c r="E5" s="651"/>
      <c r="F5" s="651"/>
      <c r="G5" s="651"/>
      <c r="H5" s="651"/>
      <c r="I5" s="651"/>
      <c r="J5" s="651"/>
      <c r="K5" s="651"/>
      <c r="L5" s="651"/>
      <c r="M5" s="651"/>
      <c r="N5" s="651"/>
      <c r="O5" s="651"/>
      <c r="P5" s="651"/>
      <c r="Q5" s="651"/>
      <c r="R5" s="649"/>
    </row>
    <row r="6" spans="1:20" s="189" customFormat="1" ht="21" customHeight="1">
      <c r="A6" s="2552" t="s">
        <v>1</v>
      </c>
      <c r="B6" s="2554" t="s">
        <v>58</v>
      </c>
      <c r="C6" s="2555"/>
      <c r="D6" s="2552" t="s">
        <v>2474</v>
      </c>
      <c r="E6" s="2558" t="s">
        <v>26</v>
      </c>
      <c r="F6" s="2559"/>
      <c r="G6" s="2559"/>
      <c r="H6" s="2559"/>
      <c r="I6" s="2559"/>
      <c r="J6" s="2559"/>
      <c r="K6" s="2559"/>
      <c r="L6" s="2559"/>
      <c r="M6" s="2559"/>
      <c r="N6" s="2559"/>
      <c r="O6" s="2559"/>
      <c r="P6" s="2560"/>
      <c r="Q6" s="2552" t="s">
        <v>25</v>
      </c>
      <c r="R6" s="2552" t="s">
        <v>2475</v>
      </c>
      <c r="S6" s="194"/>
      <c r="T6" s="194"/>
    </row>
    <row r="7" spans="1:20" s="189" customFormat="1" ht="40.5" customHeight="1">
      <c r="A7" s="2553"/>
      <c r="B7" s="2556"/>
      <c r="C7" s="2557"/>
      <c r="D7" s="2553"/>
      <c r="E7" s="246" t="s">
        <v>24</v>
      </c>
      <c r="F7" s="246" t="s">
        <v>23</v>
      </c>
      <c r="G7" s="246" t="s">
        <v>22</v>
      </c>
      <c r="H7" s="246" t="s">
        <v>21</v>
      </c>
      <c r="I7" s="246" t="s">
        <v>20</v>
      </c>
      <c r="J7" s="246" t="s">
        <v>19</v>
      </c>
      <c r="K7" s="246" t="s">
        <v>18</v>
      </c>
      <c r="L7" s="246" t="s">
        <v>17</v>
      </c>
      <c r="M7" s="246" t="s">
        <v>16</v>
      </c>
      <c r="N7" s="246" t="s">
        <v>15</v>
      </c>
      <c r="O7" s="246" t="s">
        <v>14</v>
      </c>
      <c r="P7" s="246" t="s">
        <v>13</v>
      </c>
      <c r="Q7" s="2553"/>
      <c r="R7" s="2553"/>
      <c r="S7" s="194"/>
      <c r="T7" s="194"/>
    </row>
    <row r="8" spans="1:20" s="3" customFormat="1" ht="15">
      <c r="A8" s="1439"/>
      <c r="B8" s="2544" t="s">
        <v>2402</v>
      </c>
      <c r="C8" s="2545"/>
      <c r="D8" s="2545"/>
      <c r="E8" s="2546"/>
      <c r="F8" s="2546"/>
      <c r="G8" s="2546"/>
      <c r="H8" s="2546"/>
      <c r="I8" s="2547"/>
      <c r="J8" s="1437"/>
      <c r="K8" s="1437"/>
      <c r="L8" s="1437"/>
      <c r="M8" s="1437"/>
      <c r="N8" s="1437"/>
      <c r="O8" s="1437"/>
      <c r="P8" s="1437"/>
      <c r="Q8" s="1437"/>
      <c r="R8" s="1621"/>
    </row>
    <row r="9" spans="1:20" s="3" customFormat="1" ht="74.25" customHeight="1">
      <c r="A9" s="288">
        <v>1</v>
      </c>
      <c r="B9" s="2530" t="s">
        <v>2815</v>
      </c>
      <c r="C9" s="2548"/>
      <c r="D9" s="242" t="s">
        <v>2405</v>
      </c>
      <c r="E9" s="256">
        <v>0</v>
      </c>
      <c r="F9" s="1622">
        <v>0</v>
      </c>
      <c r="G9" s="1622">
        <v>0.1</v>
      </c>
      <c r="H9" s="1622">
        <v>0.1</v>
      </c>
      <c r="I9" s="1622">
        <v>0.15</v>
      </c>
      <c r="J9" s="1622">
        <v>0</v>
      </c>
      <c r="K9" s="1622">
        <v>0.05</v>
      </c>
      <c r="L9" s="1622">
        <v>0.05</v>
      </c>
      <c r="M9" s="1622">
        <v>0.05</v>
      </c>
      <c r="N9" s="1622">
        <v>0.3</v>
      </c>
      <c r="O9" s="1622">
        <v>0.1</v>
      </c>
      <c r="P9" s="1622">
        <v>0.1</v>
      </c>
      <c r="Q9" s="1623">
        <v>1</v>
      </c>
      <c r="R9" s="1314">
        <v>644340</v>
      </c>
    </row>
    <row r="10" spans="1:20" s="3" customFormat="1" ht="72" customHeight="1">
      <c r="A10" s="288">
        <v>2</v>
      </c>
      <c r="B10" s="2530" t="s">
        <v>2816</v>
      </c>
      <c r="C10" s="2531"/>
      <c r="D10" s="242" t="s">
        <v>2410</v>
      </c>
      <c r="E10" s="256">
        <v>0</v>
      </c>
      <c r="F10" s="1622">
        <v>0</v>
      </c>
      <c r="G10" s="1622">
        <v>0</v>
      </c>
      <c r="H10" s="1622">
        <v>0.1</v>
      </c>
      <c r="I10" s="1622">
        <v>0.1</v>
      </c>
      <c r="J10" s="1622">
        <v>0.15</v>
      </c>
      <c r="K10" s="1622">
        <v>0.05</v>
      </c>
      <c r="L10" s="1622">
        <v>0.05</v>
      </c>
      <c r="M10" s="1622">
        <v>0.05</v>
      </c>
      <c r="N10" s="1622">
        <v>0.25</v>
      </c>
      <c r="O10" s="1622">
        <v>0.15</v>
      </c>
      <c r="P10" s="1622">
        <v>0.1</v>
      </c>
      <c r="Q10" s="1623">
        <v>1</v>
      </c>
      <c r="R10" s="1314">
        <v>125500</v>
      </c>
    </row>
    <row r="11" spans="1:20" s="3" customFormat="1" ht="57">
      <c r="A11" s="1464">
        <v>3</v>
      </c>
      <c r="B11" s="2549" t="s">
        <v>2817</v>
      </c>
      <c r="C11" s="2550"/>
      <c r="D11" s="1466" t="s">
        <v>2415</v>
      </c>
      <c r="E11" s="1624">
        <f>E12+E15+E19+E23+E27</f>
        <v>2467</v>
      </c>
      <c r="F11" s="1624">
        <f t="shared" ref="F11:P11" si="0">F12+F15+F19+F23+F27</f>
        <v>2199</v>
      </c>
      <c r="G11" s="1624">
        <f t="shared" si="0"/>
        <v>2331</v>
      </c>
      <c r="H11" s="1624">
        <f t="shared" si="0"/>
        <v>2205</v>
      </c>
      <c r="I11" s="1624">
        <f t="shared" si="0"/>
        <v>2323</v>
      </c>
      <c r="J11" s="1624">
        <f t="shared" si="0"/>
        <v>2388</v>
      </c>
      <c r="K11" s="1624">
        <f t="shared" si="0"/>
        <v>2427</v>
      </c>
      <c r="L11" s="1624">
        <f t="shared" si="0"/>
        <v>2196</v>
      </c>
      <c r="M11" s="1624">
        <f t="shared" si="0"/>
        <v>2350</v>
      </c>
      <c r="N11" s="1624">
        <f t="shared" si="0"/>
        <v>2336</v>
      </c>
      <c r="O11" s="1624">
        <f t="shared" si="0"/>
        <v>2262</v>
      </c>
      <c r="P11" s="1624">
        <f t="shared" si="0"/>
        <v>2132</v>
      </c>
      <c r="Q11" s="1625">
        <f t="shared" ref="Q11:Q30" si="1">SUM(E11:P11)</f>
        <v>27616</v>
      </c>
      <c r="R11" s="1626">
        <v>150500</v>
      </c>
    </row>
    <row r="12" spans="1:20" s="3" customFormat="1" ht="15">
      <c r="A12" s="1437"/>
      <c r="B12" s="2540" t="s">
        <v>2476</v>
      </c>
      <c r="C12" s="2541"/>
      <c r="D12" s="1467"/>
      <c r="E12" s="1627">
        <v>389</v>
      </c>
      <c r="F12" s="1627">
        <v>343</v>
      </c>
      <c r="G12" s="1627">
        <v>368</v>
      </c>
      <c r="H12" s="1627">
        <v>347</v>
      </c>
      <c r="I12" s="1627">
        <v>357</v>
      </c>
      <c r="J12" s="1627">
        <v>415</v>
      </c>
      <c r="K12" s="1627">
        <v>398</v>
      </c>
      <c r="L12" s="1627">
        <v>329</v>
      </c>
      <c r="M12" s="1627">
        <v>386</v>
      </c>
      <c r="N12" s="1627">
        <v>371</v>
      </c>
      <c r="O12" s="1627">
        <v>366</v>
      </c>
      <c r="P12" s="1627">
        <v>351</v>
      </c>
      <c r="Q12" s="1628">
        <f t="shared" si="1"/>
        <v>4420</v>
      </c>
      <c r="R12" s="1629"/>
    </row>
    <row r="13" spans="1:20" s="3" customFormat="1" ht="15">
      <c r="A13" s="1437"/>
      <c r="B13" s="2538" t="s">
        <v>2477</v>
      </c>
      <c r="C13" s="2539"/>
      <c r="D13" s="1467"/>
      <c r="E13" s="257">
        <v>220</v>
      </c>
      <c r="F13" s="257">
        <v>205</v>
      </c>
      <c r="G13" s="257">
        <v>215</v>
      </c>
      <c r="H13" s="257">
        <v>225</v>
      </c>
      <c r="I13" s="257">
        <v>240</v>
      </c>
      <c r="J13" s="257">
        <v>245</v>
      </c>
      <c r="K13" s="257">
        <v>250</v>
      </c>
      <c r="L13" s="257">
        <v>235</v>
      </c>
      <c r="M13" s="257">
        <v>235</v>
      </c>
      <c r="N13" s="257">
        <v>220</v>
      </c>
      <c r="O13" s="257">
        <v>215</v>
      </c>
      <c r="P13" s="257">
        <v>200</v>
      </c>
      <c r="Q13" s="1630">
        <f t="shared" si="1"/>
        <v>2705</v>
      </c>
      <c r="R13" s="1629"/>
    </row>
    <row r="14" spans="1:20" s="3" customFormat="1" ht="15">
      <c r="A14" s="1437"/>
      <c r="B14" s="2538" t="s">
        <v>2478</v>
      </c>
      <c r="C14" s="2539"/>
      <c r="D14" s="1467"/>
      <c r="E14" s="1631">
        <v>169</v>
      </c>
      <c r="F14" s="1631">
        <v>138</v>
      </c>
      <c r="G14" s="1631">
        <v>153</v>
      </c>
      <c r="H14" s="1631">
        <v>122</v>
      </c>
      <c r="I14" s="1631">
        <v>117</v>
      </c>
      <c r="J14" s="1631">
        <v>170</v>
      </c>
      <c r="K14" s="1631">
        <v>148</v>
      </c>
      <c r="L14" s="1631">
        <v>94</v>
      </c>
      <c r="M14" s="1631">
        <v>151</v>
      </c>
      <c r="N14" s="1631">
        <v>151</v>
      </c>
      <c r="O14" s="1631">
        <v>151</v>
      </c>
      <c r="P14" s="1631">
        <v>151</v>
      </c>
      <c r="Q14" s="1632">
        <f t="shared" si="1"/>
        <v>1715</v>
      </c>
      <c r="R14" s="1629"/>
    </row>
    <row r="15" spans="1:20" s="3" customFormat="1" ht="15">
      <c r="A15" s="1437"/>
      <c r="B15" s="2540" t="s">
        <v>2479</v>
      </c>
      <c r="C15" s="2541"/>
      <c r="D15" s="1467"/>
      <c r="E15" s="1633">
        <v>791</v>
      </c>
      <c r="F15" s="1633">
        <v>692</v>
      </c>
      <c r="G15" s="1633">
        <v>765</v>
      </c>
      <c r="H15" s="1633">
        <v>711</v>
      </c>
      <c r="I15" s="1633">
        <v>719</v>
      </c>
      <c r="J15" s="1633">
        <v>703</v>
      </c>
      <c r="K15" s="1633">
        <v>748</v>
      </c>
      <c r="L15" s="1633">
        <v>631</v>
      </c>
      <c r="M15" s="1633">
        <v>707</v>
      </c>
      <c r="N15" s="1633">
        <v>726</v>
      </c>
      <c r="O15" s="1633">
        <v>738</v>
      </c>
      <c r="P15" s="1633">
        <v>601</v>
      </c>
      <c r="Q15" s="1630">
        <f t="shared" si="1"/>
        <v>8532</v>
      </c>
      <c r="R15" s="1629"/>
    </row>
    <row r="16" spans="1:20" s="3" customFormat="1" ht="15">
      <c r="A16" s="1437"/>
      <c r="B16" s="2538" t="s">
        <v>2477</v>
      </c>
      <c r="C16" s="2539"/>
      <c r="D16" s="1467"/>
      <c r="E16" s="1634">
        <v>464</v>
      </c>
      <c r="F16" s="1634">
        <v>368</v>
      </c>
      <c r="G16" s="1634">
        <v>411</v>
      </c>
      <c r="H16" s="1634">
        <v>362</v>
      </c>
      <c r="I16" s="1634">
        <v>371</v>
      </c>
      <c r="J16" s="1634">
        <v>376</v>
      </c>
      <c r="K16" s="1634">
        <v>385</v>
      </c>
      <c r="L16" s="1634">
        <v>315</v>
      </c>
      <c r="M16" s="1634">
        <v>384</v>
      </c>
      <c r="N16" s="1634">
        <v>414</v>
      </c>
      <c r="O16" s="1634">
        <v>409</v>
      </c>
      <c r="P16" s="1634">
        <v>314</v>
      </c>
      <c r="Q16" s="1635">
        <f t="shared" si="1"/>
        <v>4573</v>
      </c>
      <c r="R16" s="1636"/>
    </row>
    <row r="17" spans="1:18" s="3" customFormat="1" ht="15">
      <c r="A17" s="1437"/>
      <c r="B17" s="2538" t="s">
        <v>2480</v>
      </c>
      <c r="C17" s="2539"/>
      <c r="D17" s="1467"/>
      <c r="E17" s="1637">
        <v>162</v>
      </c>
      <c r="F17" s="1637">
        <v>154</v>
      </c>
      <c r="G17" s="1637">
        <v>179</v>
      </c>
      <c r="H17" s="1637">
        <v>185</v>
      </c>
      <c r="I17" s="1637">
        <v>179</v>
      </c>
      <c r="J17" s="1637">
        <v>159</v>
      </c>
      <c r="K17" s="1637">
        <v>189</v>
      </c>
      <c r="L17" s="1637">
        <v>158</v>
      </c>
      <c r="M17" s="1637">
        <v>162</v>
      </c>
      <c r="N17" s="1637">
        <v>154</v>
      </c>
      <c r="O17" s="1637">
        <v>163</v>
      </c>
      <c r="P17" s="1637">
        <v>144</v>
      </c>
      <c r="Q17" s="1638">
        <f>SUM(E17:P17)</f>
        <v>1988</v>
      </c>
      <c r="R17" s="1629"/>
    </row>
    <row r="18" spans="1:18" s="3" customFormat="1" ht="15">
      <c r="A18" s="1437"/>
      <c r="B18" s="2538" t="s">
        <v>2481</v>
      </c>
      <c r="C18" s="2539"/>
      <c r="D18" s="1467"/>
      <c r="E18" s="1631">
        <v>165</v>
      </c>
      <c r="F18" s="1631">
        <v>170</v>
      </c>
      <c r="G18" s="1631">
        <v>175</v>
      </c>
      <c r="H18" s="1631">
        <v>164</v>
      </c>
      <c r="I18" s="1631">
        <v>169</v>
      </c>
      <c r="J18" s="1631">
        <v>168</v>
      </c>
      <c r="K18" s="1631">
        <v>174</v>
      </c>
      <c r="L18" s="1631">
        <v>158</v>
      </c>
      <c r="M18" s="1631">
        <v>161</v>
      </c>
      <c r="N18" s="1631">
        <v>158</v>
      </c>
      <c r="O18" s="1631">
        <v>166</v>
      </c>
      <c r="P18" s="1631">
        <v>143</v>
      </c>
      <c r="Q18" s="1625">
        <f t="shared" si="1"/>
        <v>1971</v>
      </c>
      <c r="R18" s="1629"/>
    </row>
    <row r="19" spans="1:18" s="3" customFormat="1" ht="15">
      <c r="A19" s="1437"/>
      <c r="B19" s="2540" t="s">
        <v>2482</v>
      </c>
      <c r="C19" s="2541"/>
      <c r="D19" s="1467"/>
      <c r="E19" s="1639">
        <v>624</v>
      </c>
      <c r="F19" s="1639">
        <v>565</v>
      </c>
      <c r="G19" s="1639">
        <v>580</v>
      </c>
      <c r="H19" s="1639">
        <v>571</v>
      </c>
      <c r="I19" s="1639">
        <v>621</v>
      </c>
      <c r="J19" s="1639">
        <v>626</v>
      </c>
      <c r="K19" s="1639">
        <v>589</v>
      </c>
      <c r="L19" s="1639">
        <v>562</v>
      </c>
      <c r="M19" s="1639">
        <v>611</v>
      </c>
      <c r="N19" s="1639">
        <v>570</v>
      </c>
      <c r="O19" s="1639">
        <v>547</v>
      </c>
      <c r="P19" s="1639">
        <v>558</v>
      </c>
      <c r="Q19" s="1628">
        <f t="shared" si="1"/>
        <v>7024</v>
      </c>
      <c r="R19" s="1629"/>
    </row>
    <row r="20" spans="1:18" s="3" customFormat="1" ht="15">
      <c r="A20" s="1437"/>
      <c r="B20" s="2538" t="s">
        <v>2483</v>
      </c>
      <c r="C20" s="2539"/>
      <c r="D20" s="1467"/>
      <c r="E20" s="1637">
        <v>302</v>
      </c>
      <c r="F20" s="1637">
        <v>302</v>
      </c>
      <c r="G20" s="1637">
        <v>302</v>
      </c>
      <c r="H20" s="1637">
        <v>302</v>
      </c>
      <c r="I20" s="1637">
        <v>302</v>
      </c>
      <c r="J20" s="1637">
        <v>302</v>
      </c>
      <c r="K20" s="1637">
        <v>302</v>
      </c>
      <c r="L20" s="1637">
        <v>302</v>
      </c>
      <c r="M20" s="1637">
        <v>302</v>
      </c>
      <c r="N20" s="1637">
        <v>302</v>
      </c>
      <c r="O20" s="1637">
        <v>302</v>
      </c>
      <c r="P20" s="1637">
        <v>302</v>
      </c>
      <c r="Q20" s="1630">
        <f t="shared" si="1"/>
        <v>3624</v>
      </c>
      <c r="R20" s="1629"/>
    </row>
    <row r="21" spans="1:18" s="3" customFormat="1" ht="15">
      <c r="A21" s="1437"/>
      <c r="B21" s="2538" t="s">
        <v>2484</v>
      </c>
      <c r="C21" s="2539"/>
      <c r="D21" s="1467"/>
      <c r="E21" s="1637">
        <v>60</v>
      </c>
      <c r="F21" s="1637">
        <v>55</v>
      </c>
      <c r="G21" s="1637">
        <v>55</v>
      </c>
      <c r="H21" s="1637">
        <v>55</v>
      </c>
      <c r="I21" s="1637">
        <v>57</v>
      </c>
      <c r="J21" s="1637">
        <v>60</v>
      </c>
      <c r="K21" s="1637">
        <v>60</v>
      </c>
      <c r="L21" s="1637">
        <v>57</v>
      </c>
      <c r="M21" s="1637">
        <v>55</v>
      </c>
      <c r="N21" s="1637">
        <v>57</v>
      </c>
      <c r="O21" s="1637">
        <v>55</v>
      </c>
      <c r="P21" s="1637">
        <v>55</v>
      </c>
      <c r="Q21" s="1638">
        <f t="shared" si="1"/>
        <v>681</v>
      </c>
      <c r="R21" s="1629"/>
    </row>
    <row r="22" spans="1:18" s="3" customFormat="1" ht="15">
      <c r="A22" s="1437"/>
      <c r="B22" s="2538" t="s">
        <v>2485</v>
      </c>
      <c r="C22" s="2539"/>
      <c r="D22" s="1467"/>
      <c r="E22" s="1634">
        <v>262</v>
      </c>
      <c r="F22" s="1634">
        <v>208</v>
      </c>
      <c r="G22" s="1634">
        <v>223</v>
      </c>
      <c r="H22" s="1634">
        <v>214</v>
      </c>
      <c r="I22" s="1634">
        <v>262</v>
      </c>
      <c r="J22" s="1634">
        <v>264</v>
      </c>
      <c r="K22" s="1634">
        <v>227</v>
      </c>
      <c r="L22" s="1634">
        <v>203</v>
      </c>
      <c r="M22" s="1634">
        <v>254</v>
      </c>
      <c r="N22" s="1634">
        <v>211</v>
      </c>
      <c r="O22" s="1634">
        <v>190</v>
      </c>
      <c r="P22" s="1634">
        <v>201</v>
      </c>
      <c r="Q22" s="1632">
        <f t="shared" si="1"/>
        <v>2719</v>
      </c>
      <c r="R22" s="1629"/>
    </row>
    <row r="23" spans="1:18" s="3" customFormat="1" ht="15">
      <c r="A23" s="1437"/>
      <c r="B23" s="2540" t="s">
        <v>2486</v>
      </c>
      <c r="C23" s="2541"/>
      <c r="D23" s="1467"/>
      <c r="E23" s="1640">
        <v>357</v>
      </c>
      <c r="F23" s="1640">
        <v>337</v>
      </c>
      <c r="G23" s="1640">
        <v>339</v>
      </c>
      <c r="H23" s="1640">
        <v>324</v>
      </c>
      <c r="I23" s="1640">
        <v>352</v>
      </c>
      <c r="J23" s="1640">
        <v>328</v>
      </c>
      <c r="K23" s="1640">
        <v>348</v>
      </c>
      <c r="L23" s="1640">
        <v>354</v>
      </c>
      <c r="M23" s="1640">
        <v>327</v>
      </c>
      <c r="N23" s="1640">
        <v>337</v>
      </c>
      <c r="O23" s="1640">
        <v>357</v>
      </c>
      <c r="P23" s="1640">
        <v>334</v>
      </c>
      <c r="Q23" s="1635">
        <f t="shared" si="1"/>
        <v>4094</v>
      </c>
      <c r="R23" s="1629"/>
    </row>
    <row r="24" spans="1:18" s="3" customFormat="1" ht="15">
      <c r="A24" s="1437"/>
      <c r="B24" s="2538" t="s">
        <v>2483</v>
      </c>
      <c r="C24" s="2539"/>
      <c r="D24" s="1467"/>
      <c r="E24" s="1637">
        <v>147</v>
      </c>
      <c r="F24" s="1637">
        <v>142</v>
      </c>
      <c r="G24" s="1637">
        <v>137</v>
      </c>
      <c r="H24" s="1637">
        <v>132</v>
      </c>
      <c r="I24" s="1637">
        <v>142</v>
      </c>
      <c r="J24" s="1637">
        <v>132</v>
      </c>
      <c r="K24" s="1637">
        <v>137</v>
      </c>
      <c r="L24" s="1637">
        <v>147</v>
      </c>
      <c r="M24" s="1637">
        <v>142</v>
      </c>
      <c r="N24" s="1637">
        <v>142</v>
      </c>
      <c r="O24" s="1637">
        <v>142</v>
      </c>
      <c r="P24" s="1637">
        <v>132</v>
      </c>
      <c r="Q24" s="1630">
        <f t="shared" si="1"/>
        <v>1674</v>
      </c>
      <c r="R24" s="1629"/>
    </row>
    <row r="25" spans="1:18" s="3" customFormat="1" ht="15">
      <c r="A25" s="1437"/>
      <c r="B25" s="2538" t="s">
        <v>2484</v>
      </c>
      <c r="C25" s="2539"/>
      <c r="D25" s="1467"/>
      <c r="E25" s="1637">
        <v>40</v>
      </c>
      <c r="F25" s="1637">
        <v>35</v>
      </c>
      <c r="G25" s="1637">
        <v>42</v>
      </c>
      <c r="H25" s="1637">
        <v>32</v>
      </c>
      <c r="I25" s="1637">
        <v>45</v>
      </c>
      <c r="J25" s="1637">
        <v>36</v>
      </c>
      <c r="K25" s="1637">
        <v>31</v>
      </c>
      <c r="L25" s="1637">
        <v>42</v>
      </c>
      <c r="M25" s="1637">
        <v>30</v>
      </c>
      <c r="N25" s="1637">
        <v>35</v>
      </c>
      <c r="O25" s="1637">
        <v>40</v>
      </c>
      <c r="P25" s="1637">
        <v>32</v>
      </c>
      <c r="Q25" s="1638">
        <f t="shared" si="1"/>
        <v>440</v>
      </c>
      <c r="R25" s="1629"/>
    </row>
    <row r="26" spans="1:18" s="3" customFormat="1" ht="15">
      <c r="A26" s="1437"/>
      <c r="B26" s="2538" t="s">
        <v>2485</v>
      </c>
      <c r="C26" s="2539"/>
      <c r="D26" s="1467"/>
      <c r="E26" s="1634">
        <v>170</v>
      </c>
      <c r="F26" s="1634">
        <v>160</v>
      </c>
      <c r="G26" s="1634">
        <v>160</v>
      </c>
      <c r="H26" s="1634">
        <v>160</v>
      </c>
      <c r="I26" s="1634">
        <v>165</v>
      </c>
      <c r="J26" s="1634">
        <v>160</v>
      </c>
      <c r="K26" s="1634">
        <v>180</v>
      </c>
      <c r="L26" s="1634">
        <v>165</v>
      </c>
      <c r="M26" s="1634">
        <v>155</v>
      </c>
      <c r="N26" s="1634">
        <v>160</v>
      </c>
      <c r="O26" s="1634">
        <v>175</v>
      </c>
      <c r="P26" s="1634">
        <v>170</v>
      </c>
      <c r="Q26" s="1625">
        <f t="shared" si="1"/>
        <v>1980</v>
      </c>
      <c r="R26" s="1629"/>
    </row>
    <row r="27" spans="1:18" s="3" customFormat="1" ht="15">
      <c r="A27" s="1437"/>
      <c r="B27" s="2540" t="s">
        <v>2487</v>
      </c>
      <c r="C27" s="2541"/>
      <c r="D27" s="1467"/>
      <c r="E27" s="1640">
        <v>306</v>
      </c>
      <c r="F27" s="1640">
        <v>262</v>
      </c>
      <c r="G27" s="1640">
        <v>279</v>
      </c>
      <c r="H27" s="1640">
        <v>252</v>
      </c>
      <c r="I27" s="1640">
        <v>274</v>
      </c>
      <c r="J27" s="1640">
        <v>316</v>
      </c>
      <c r="K27" s="1640">
        <v>344</v>
      </c>
      <c r="L27" s="1640">
        <v>320</v>
      </c>
      <c r="M27" s="1640">
        <v>319</v>
      </c>
      <c r="N27" s="1640">
        <v>332</v>
      </c>
      <c r="O27" s="1640">
        <v>254</v>
      </c>
      <c r="P27" s="1640">
        <v>288</v>
      </c>
      <c r="Q27" s="1628">
        <f t="shared" si="1"/>
        <v>3546</v>
      </c>
      <c r="R27" s="1629"/>
    </row>
    <row r="28" spans="1:18" s="3" customFormat="1" ht="15">
      <c r="A28" s="1437"/>
      <c r="B28" s="2538" t="s">
        <v>2483</v>
      </c>
      <c r="C28" s="2539"/>
      <c r="D28" s="1467"/>
      <c r="E28" s="257">
        <v>156</v>
      </c>
      <c r="F28" s="257">
        <v>111</v>
      </c>
      <c r="G28" s="257">
        <v>131</v>
      </c>
      <c r="H28" s="257">
        <v>91</v>
      </c>
      <c r="I28" s="257">
        <v>126</v>
      </c>
      <c r="J28" s="257">
        <v>146</v>
      </c>
      <c r="K28" s="257">
        <v>146</v>
      </c>
      <c r="L28" s="257">
        <v>126</v>
      </c>
      <c r="M28" s="257">
        <v>161</v>
      </c>
      <c r="N28" s="257">
        <v>176</v>
      </c>
      <c r="O28" s="257">
        <v>116</v>
      </c>
      <c r="P28" s="257">
        <v>151</v>
      </c>
      <c r="Q28" s="1630">
        <f t="shared" si="1"/>
        <v>1637</v>
      </c>
      <c r="R28" s="1629"/>
    </row>
    <row r="29" spans="1:18" s="3" customFormat="1" ht="15">
      <c r="A29" s="1437"/>
      <c r="B29" s="2538" t="s">
        <v>2484</v>
      </c>
      <c r="C29" s="2539"/>
      <c r="D29" s="1467"/>
      <c r="E29" s="1637">
        <v>20</v>
      </c>
      <c r="F29" s="1637">
        <v>30</v>
      </c>
      <c r="G29" s="1637">
        <v>27</v>
      </c>
      <c r="H29" s="1637">
        <v>35</v>
      </c>
      <c r="I29" s="1637">
        <v>35</v>
      </c>
      <c r="J29" s="1637">
        <v>33</v>
      </c>
      <c r="K29" s="1637">
        <v>30</v>
      </c>
      <c r="L29" s="1637">
        <v>32</v>
      </c>
      <c r="M29" s="1637">
        <v>30</v>
      </c>
      <c r="N29" s="1637">
        <v>30</v>
      </c>
      <c r="O29" s="1637">
        <v>21</v>
      </c>
      <c r="P29" s="1637">
        <v>25</v>
      </c>
      <c r="Q29" s="1638">
        <f t="shared" si="1"/>
        <v>348</v>
      </c>
      <c r="R29" s="1629"/>
    </row>
    <row r="30" spans="1:18" s="3" customFormat="1" ht="15">
      <c r="A30" s="1438"/>
      <c r="B30" s="2542" t="s">
        <v>2485</v>
      </c>
      <c r="C30" s="2543"/>
      <c r="D30" s="1468"/>
      <c r="E30" s="1631">
        <v>130</v>
      </c>
      <c r="F30" s="1631">
        <v>121</v>
      </c>
      <c r="G30" s="1631">
        <v>121</v>
      </c>
      <c r="H30" s="1631">
        <v>126</v>
      </c>
      <c r="I30" s="1631">
        <v>113</v>
      </c>
      <c r="J30" s="1631">
        <v>137</v>
      </c>
      <c r="K30" s="1631">
        <v>168</v>
      </c>
      <c r="L30" s="1631">
        <v>162</v>
      </c>
      <c r="M30" s="1631">
        <v>128</v>
      </c>
      <c r="N30" s="1631">
        <v>126</v>
      </c>
      <c r="O30" s="1631">
        <v>117</v>
      </c>
      <c r="P30" s="1631">
        <v>112</v>
      </c>
      <c r="Q30" s="1632">
        <f t="shared" si="1"/>
        <v>1561</v>
      </c>
      <c r="R30" s="1629"/>
    </row>
    <row r="31" spans="1:18" s="3" customFormat="1" ht="102.75" customHeight="1">
      <c r="A31" s="288">
        <v>4</v>
      </c>
      <c r="B31" s="2532" t="s">
        <v>2818</v>
      </c>
      <c r="C31" s="2533"/>
      <c r="D31" s="242" t="s">
        <v>2421</v>
      </c>
      <c r="E31" s="256">
        <v>1</v>
      </c>
      <c r="F31" s="256">
        <v>1</v>
      </c>
      <c r="G31" s="256">
        <v>1</v>
      </c>
      <c r="H31" s="256">
        <v>1</v>
      </c>
      <c r="I31" s="256">
        <v>1</v>
      </c>
      <c r="J31" s="256">
        <v>1</v>
      </c>
      <c r="K31" s="256">
        <v>1</v>
      </c>
      <c r="L31" s="256">
        <v>1</v>
      </c>
      <c r="M31" s="256">
        <v>1</v>
      </c>
      <c r="N31" s="256">
        <v>1</v>
      </c>
      <c r="O31" s="256">
        <v>1</v>
      </c>
      <c r="P31" s="256">
        <v>1</v>
      </c>
      <c r="Q31" s="1312">
        <v>1</v>
      </c>
      <c r="R31" s="1313">
        <v>10000</v>
      </c>
    </row>
    <row r="32" spans="1:18" s="3" customFormat="1" ht="59.25" customHeight="1">
      <c r="A32" s="288">
        <v>5</v>
      </c>
      <c r="B32" s="2530" t="s">
        <v>2819</v>
      </c>
      <c r="C32" s="2531"/>
      <c r="D32" s="1466" t="s">
        <v>2427</v>
      </c>
      <c r="E32" s="1637">
        <v>0</v>
      </c>
      <c r="F32" s="1641">
        <v>3</v>
      </c>
      <c r="G32" s="1641">
        <v>3</v>
      </c>
      <c r="H32" s="1641">
        <v>3</v>
      </c>
      <c r="I32" s="1641">
        <v>3</v>
      </c>
      <c r="J32" s="1641">
        <v>3</v>
      </c>
      <c r="K32" s="1641">
        <v>3</v>
      </c>
      <c r="L32" s="1641">
        <v>3</v>
      </c>
      <c r="M32" s="1641">
        <v>3</v>
      </c>
      <c r="N32" s="1641">
        <v>3</v>
      </c>
      <c r="O32" s="1641">
        <v>0</v>
      </c>
      <c r="P32" s="1642">
        <v>0</v>
      </c>
      <c r="Q32" s="1643">
        <v>27</v>
      </c>
      <c r="R32" s="1313">
        <v>50000</v>
      </c>
    </row>
    <row r="33" spans="1:18" s="3" customFormat="1" ht="115.5" customHeight="1">
      <c r="A33" s="288">
        <v>6</v>
      </c>
      <c r="B33" s="2532" t="s">
        <v>2820</v>
      </c>
      <c r="C33" s="2533"/>
      <c r="D33" s="242" t="s">
        <v>2432</v>
      </c>
      <c r="E33" s="256">
        <v>1</v>
      </c>
      <c r="F33" s="256">
        <v>1</v>
      </c>
      <c r="G33" s="256">
        <v>1</v>
      </c>
      <c r="H33" s="256">
        <v>1</v>
      </c>
      <c r="I33" s="256">
        <v>1</v>
      </c>
      <c r="J33" s="256">
        <v>1</v>
      </c>
      <c r="K33" s="256">
        <v>1</v>
      </c>
      <c r="L33" s="256">
        <v>1</v>
      </c>
      <c r="M33" s="256">
        <v>1</v>
      </c>
      <c r="N33" s="256">
        <v>1</v>
      </c>
      <c r="O33" s="256">
        <v>1</v>
      </c>
      <c r="P33" s="256">
        <v>1</v>
      </c>
      <c r="Q33" s="1312">
        <v>1</v>
      </c>
      <c r="R33" s="1314">
        <v>100000</v>
      </c>
    </row>
    <row r="34" spans="1:18" s="3" customFormat="1" ht="48" customHeight="1">
      <c r="A34" s="288">
        <v>7</v>
      </c>
      <c r="B34" s="2530" t="s">
        <v>2821</v>
      </c>
      <c r="C34" s="2531"/>
      <c r="D34" s="242" t="s">
        <v>2437</v>
      </c>
      <c r="E34" s="256">
        <v>1</v>
      </c>
      <c r="F34" s="256">
        <v>1</v>
      </c>
      <c r="G34" s="256">
        <v>1</v>
      </c>
      <c r="H34" s="256">
        <v>1</v>
      </c>
      <c r="I34" s="256">
        <v>1</v>
      </c>
      <c r="J34" s="256">
        <v>1</v>
      </c>
      <c r="K34" s="256">
        <v>1</v>
      </c>
      <c r="L34" s="256">
        <v>1</v>
      </c>
      <c r="M34" s="256">
        <v>1</v>
      </c>
      <c r="N34" s="256">
        <v>1</v>
      </c>
      <c r="O34" s="256">
        <v>1</v>
      </c>
      <c r="P34" s="256">
        <v>1</v>
      </c>
      <c r="Q34" s="1312">
        <v>1</v>
      </c>
      <c r="R34" s="1314">
        <v>50000</v>
      </c>
    </row>
    <row r="35" spans="1:18" s="3" customFormat="1" ht="57">
      <c r="A35" s="296">
        <v>8</v>
      </c>
      <c r="B35" s="2534" t="s">
        <v>2822</v>
      </c>
      <c r="C35" s="2535"/>
      <c r="D35" s="1462" t="s">
        <v>2442</v>
      </c>
      <c r="E35" s="1644">
        <v>0</v>
      </c>
      <c r="F35" s="1644">
        <v>6</v>
      </c>
      <c r="G35" s="1644">
        <v>0</v>
      </c>
      <c r="H35" s="1644">
        <v>0</v>
      </c>
      <c r="I35" s="1644">
        <v>0</v>
      </c>
      <c r="J35" s="1644">
        <v>0</v>
      </c>
      <c r="K35" s="1644">
        <v>0</v>
      </c>
      <c r="L35" s="1644">
        <v>11</v>
      </c>
      <c r="M35" s="1644">
        <v>0</v>
      </c>
      <c r="N35" s="1644">
        <v>0</v>
      </c>
      <c r="O35" s="1644">
        <v>0</v>
      </c>
      <c r="P35" s="1644">
        <v>0</v>
      </c>
      <c r="Q35" s="1645">
        <v>17</v>
      </c>
      <c r="R35" s="1314">
        <v>60000</v>
      </c>
    </row>
    <row r="36" spans="1:18" s="3" customFormat="1" ht="57">
      <c r="A36" s="296">
        <v>9</v>
      </c>
      <c r="B36" s="2534" t="s">
        <v>2823</v>
      </c>
      <c r="C36" s="2535"/>
      <c r="D36" s="1462" t="s">
        <v>2447</v>
      </c>
      <c r="E36" s="1644">
        <v>0</v>
      </c>
      <c r="F36" s="1644">
        <v>0</v>
      </c>
      <c r="G36" s="1644">
        <v>1</v>
      </c>
      <c r="H36" s="1644">
        <v>0</v>
      </c>
      <c r="I36" s="1644">
        <v>0</v>
      </c>
      <c r="J36" s="1644">
        <v>1</v>
      </c>
      <c r="K36" s="1644">
        <v>0</v>
      </c>
      <c r="L36" s="1644">
        <v>0</v>
      </c>
      <c r="M36" s="1644">
        <v>1</v>
      </c>
      <c r="N36" s="1644">
        <v>0</v>
      </c>
      <c r="O36" s="1644">
        <v>0</v>
      </c>
      <c r="P36" s="1644">
        <v>1</v>
      </c>
      <c r="Q36" s="1645">
        <v>4</v>
      </c>
      <c r="R36" s="1314">
        <v>10000</v>
      </c>
    </row>
    <row r="37" spans="1:18" s="3" customFormat="1" ht="42.75">
      <c r="A37" s="296">
        <v>10</v>
      </c>
      <c r="B37" s="2534" t="s">
        <v>2814</v>
      </c>
      <c r="C37" s="2535"/>
      <c r="D37" s="1462" t="s">
        <v>2452</v>
      </c>
      <c r="E37" s="1622">
        <v>1</v>
      </c>
      <c r="F37" s="1622">
        <v>1</v>
      </c>
      <c r="G37" s="1622">
        <v>1</v>
      </c>
      <c r="H37" s="1622">
        <v>1</v>
      </c>
      <c r="I37" s="1622">
        <v>1</v>
      </c>
      <c r="J37" s="1622">
        <v>1</v>
      </c>
      <c r="K37" s="1622">
        <v>1</v>
      </c>
      <c r="L37" s="1622">
        <v>1</v>
      </c>
      <c r="M37" s="1622">
        <v>1</v>
      </c>
      <c r="N37" s="1622">
        <v>1</v>
      </c>
      <c r="O37" s="1622">
        <v>1</v>
      </c>
      <c r="P37" s="1622">
        <v>1</v>
      </c>
      <c r="Q37" s="1312">
        <v>1</v>
      </c>
      <c r="R37" s="1313">
        <v>5000</v>
      </c>
    </row>
    <row r="38" spans="1:18" s="3" customFormat="1" ht="15">
      <c r="A38" s="296"/>
      <c r="B38" s="2536" t="s">
        <v>2488</v>
      </c>
      <c r="C38" s="2536"/>
      <c r="D38" s="2536"/>
      <c r="E38" s="2537"/>
      <c r="F38" s="2537"/>
      <c r="G38" s="1646"/>
      <c r="H38" s="1646"/>
      <c r="I38" s="1646"/>
      <c r="J38" s="1646"/>
      <c r="K38" s="1646"/>
      <c r="L38" s="1646"/>
      <c r="M38" s="1646"/>
      <c r="N38" s="1646"/>
      <c r="O38" s="1646"/>
      <c r="P38" s="1646"/>
      <c r="Q38" s="1647"/>
      <c r="R38" s="1648"/>
    </row>
    <row r="39" spans="1:18" s="3" customFormat="1" ht="42.75">
      <c r="A39" s="296">
        <v>11</v>
      </c>
      <c r="B39" s="2534" t="s">
        <v>2824</v>
      </c>
      <c r="C39" s="2535"/>
      <c r="D39" s="1462" t="s">
        <v>2459</v>
      </c>
      <c r="E39" s="1622">
        <v>0</v>
      </c>
      <c r="F39" s="1622">
        <v>0</v>
      </c>
      <c r="G39" s="1622">
        <v>0.05</v>
      </c>
      <c r="H39" s="1622">
        <v>0.1</v>
      </c>
      <c r="I39" s="1622">
        <v>0.2</v>
      </c>
      <c r="J39" s="1622">
        <v>0.3</v>
      </c>
      <c r="K39" s="1622">
        <v>0.35</v>
      </c>
      <c r="L39" s="1622">
        <v>0</v>
      </c>
      <c r="M39" s="1622">
        <v>0</v>
      </c>
      <c r="N39" s="1622">
        <v>0</v>
      </c>
      <c r="O39" s="1622">
        <v>0</v>
      </c>
      <c r="P39" s="1622">
        <v>0</v>
      </c>
      <c r="Q39" s="1312">
        <v>1</v>
      </c>
      <c r="R39" s="1314">
        <v>25500</v>
      </c>
    </row>
    <row r="40" spans="1:18" s="3" customFormat="1" ht="57">
      <c r="A40" s="1463">
        <v>12</v>
      </c>
      <c r="B40" s="2526" t="s">
        <v>2825</v>
      </c>
      <c r="C40" s="2527"/>
      <c r="D40" s="1430" t="s">
        <v>2465</v>
      </c>
      <c r="E40" s="1649">
        <f>E41+E42+E43+E44+E45</f>
        <v>14</v>
      </c>
      <c r="F40" s="1649">
        <f t="shared" ref="F40:P40" si="2">F41+F42+F43+F44+F45</f>
        <v>28</v>
      </c>
      <c r="G40" s="1649">
        <f t="shared" si="2"/>
        <v>29</v>
      </c>
      <c r="H40" s="1649">
        <f t="shared" si="2"/>
        <v>32</v>
      </c>
      <c r="I40" s="1649">
        <f t="shared" si="2"/>
        <v>39</v>
      </c>
      <c r="J40" s="1649">
        <f t="shared" si="2"/>
        <v>38</v>
      </c>
      <c r="K40" s="1649">
        <f t="shared" si="2"/>
        <v>40</v>
      </c>
      <c r="L40" s="1649">
        <f t="shared" si="2"/>
        <v>36</v>
      </c>
      <c r="M40" s="1649">
        <f t="shared" si="2"/>
        <v>37</v>
      </c>
      <c r="N40" s="1649">
        <f t="shared" si="2"/>
        <v>35</v>
      </c>
      <c r="O40" s="1649">
        <f t="shared" si="2"/>
        <v>30</v>
      </c>
      <c r="P40" s="1649">
        <f t="shared" si="2"/>
        <v>26</v>
      </c>
      <c r="Q40" s="1650">
        <f>Q41+Q42+Q43+Q44+Q45</f>
        <v>384</v>
      </c>
      <c r="R40" s="1314">
        <v>50500</v>
      </c>
    </row>
    <row r="41" spans="1:18" s="3" customFormat="1" ht="15">
      <c r="A41" s="1651"/>
      <c r="B41" s="2528" t="s">
        <v>2489</v>
      </c>
      <c r="C41" s="2529"/>
      <c r="D41" s="1428"/>
      <c r="E41" s="1652">
        <v>2</v>
      </c>
      <c r="F41" s="1652">
        <v>5</v>
      </c>
      <c r="G41" s="1652">
        <v>5</v>
      </c>
      <c r="H41" s="1652">
        <v>5</v>
      </c>
      <c r="I41" s="1652">
        <v>5</v>
      </c>
      <c r="J41" s="1652">
        <v>6</v>
      </c>
      <c r="K41" s="1652">
        <v>6</v>
      </c>
      <c r="L41" s="1652">
        <v>6</v>
      </c>
      <c r="M41" s="1652">
        <v>6</v>
      </c>
      <c r="N41" s="1652">
        <v>6</v>
      </c>
      <c r="O41" s="1652">
        <v>5</v>
      </c>
      <c r="P41" s="1652">
        <v>3</v>
      </c>
      <c r="Q41" s="1630">
        <f>SUM(E41:P41)</f>
        <v>60</v>
      </c>
      <c r="R41" s="1314"/>
    </row>
    <row r="42" spans="1:18" s="3" customFormat="1" ht="15">
      <c r="A42" s="1651"/>
      <c r="B42" s="2520" t="s">
        <v>2479</v>
      </c>
      <c r="C42" s="2521"/>
      <c r="D42" s="1428"/>
      <c r="E42" s="1652">
        <v>3</v>
      </c>
      <c r="F42" s="1652">
        <v>6</v>
      </c>
      <c r="G42" s="1652">
        <v>7</v>
      </c>
      <c r="H42" s="1652">
        <v>8</v>
      </c>
      <c r="I42" s="1652">
        <v>12</v>
      </c>
      <c r="J42" s="1652">
        <v>12</v>
      </c>
      <c r="K42" s="1652">
        <v>12</v>
      </c>
      <c r="L42" s="1652">
        <v>11</v>
      </c>
      <c r="M42" s="1652">
        <v>12</v>
      </c>
      <c r="N42" s="1652">
        <v>11</v>
      </c>
      <c r="O42" s="1652">
        <v>9</v>
      </c>
      <c r="P42" s="1652">
        <v>7</v>
      </c>
      <c r="Q42" s="1630">
        <f>SUM(E42:P42)</f>
        <v>110</v>
      </c>
      <c r="R42" s="1314"/>
    </row>
    <row r="43" spans="1:18" s="3" customFormat="1" ht="15">
      <c r="A43" s="1651"/>
      <c r="B43" s="2520" t="s">
        <v>2490</v>
      </c>
      <c r="C43" s="2521"/>
      <c r="D43" s="1428"/>
      <c r="E43" s="1652">
        <v>3</v>
      </c>
      <c r="F43" s="1652">
        <v>7</v>
      </c>
      <c r="G43" s="1652">
        <v>7</v>
      </c>
      <c r="H43" s="1652">
        <v>7</v>
      </c>
      <c r="I43" s="1652">
        <v>10</v>
      </c>
      <c r="J43" s="1652">
        <v>10</v>
      </c>
      <c r="K43" s="1652">
        <v>10</v>
      </c>
      <c r="L43" s="1652">
        <v>10</v>
      </c>
      <c r="M43" s="1652">
        <v>8</v>
      </c>
      <c r="N43" s="1652">
        <v>8</v>
      </c>
      <c r="O43" s="1652">
        <v>7</v>
      </c>
      <c r="P43" s="1652">
        <v>7</v>
      </c>
      <c r="Q43" s="1630">
        <f>SUM(E43:P43)</f>
        <v>94</v>
      </c>
      <c r="R43" s="1314"/>
    </row>
    <row r="44" spans="1:18" s="3" customFormat="1" ht="15">
      <c r="A44" s="1651"/>
      <c r="B44" s="2520" t="s">
        <v>2491</v>
      </c>
      <c r="C44" s="2521"/>
      <c r="D44" s="1428"/>
      <c r="E44" s="1652">
        <v>3</v>
      </c>
      <c r="F44" s="1652">
        <v>5</v>
      </c>
      <c r="G44" s="1652">
        <v>5</v>
      </c>
      <c r="H44" s="1652">
        <v>5</v>
      </c>
      <c r="I44" s="1652">
        <v>6</v>
      </c>
      <c r="J44" s="1652">
        <v>5</v>
      </c>
      <c r="K44" s="1652">
        <v>6</v>
      </c>
      <c r="L44" s="1652">
        <v>5</v>
      </c>
      <c r="M44" s="1652">
        <v>5</v>
      </c>
      <c r="N44" s="1652">
        <v>5</v>
      </c>
      <c r="O44" s="1652">
        <v>5</v>
      </c>
      <c r="P44" s="1652">
        <v>5</v>
      </c>
      <c r="Q44" s="1630">
        <f>SUM(E44:P44)</f>
        <v>60</v>
      </c>
      <c r="R44" s="1314"/>
    </row>
    <row r="45" spans="1:18" s="3" customFormat="1" ht="15">
      <c r="A45" s="1653"/>
      <c r="B45" s="2522" t="s">
        <v>2492</v>
      </c>
      <c r="C45" s="2523"/>
      <c r="D45" s="1429"/>
      <c r="E45" s="1652">
        <v>3</v>
      </c>
      <c r="F45" s="1652">
        <v>5</v>
      </c>
      <c r="G45" s="1652">
        <v>5</v>
      </c>
      <c r="H45" s="1652">
        <v>7</v>
      </c>
      <c r="I45" s="1652">
        <v>6</v>
      </c>
      <c r="J45" s="1652">
        <v>5</v>
      </c>
      <c r="K45" s="1652">
        <v>6</v>
      </c>
      <c r="L45" s="1652">
        <v>4</v>
      </c>
      <c r="M45" s="1652">
        <v>6</v>
      </c>
      <c r="N45" s="1652">
        <v>5</v>
      </c>
      <c r="O45" s="1652">
        <v>4</v>
      </c>
      <c r="P45" s="1652">
        <v>4</v>
      </c>
      <c r="Q45" s="1635">
        <f>SUM(E45:P45)</f>
        <v>60</v>
      </c>
      <c r="R45" s="1314"/>
    </row>
    <row r="46" spans="1:18" s="3" customFormat="1" ht="42.75">
      <c r="A46" s="1463">
        <v>13</v>
      </c>
      <c r="B46" s="2526" t="s">
        <v>2826</v>
      </c>
      <c r="C46" s="2527"/>
      <c r="D46" s="1430" t="s">
        <v>2459</v>
      </c>
      <c r="E46" s="1652"/>
      <c r="F46" s="1652"/>
      <c r="G46" s="1652"/>
      <c r="H46" s="1652"/>
      <c r="I46" s="1652"/>
      <c r="J46" s="1652"/>
      <c r="K46" s="1649"/>
      <c r="L46" s="1649"/>
      <c r="M46" s="1649"/>
      <c r="N46" s="1649"/>
      <c r="O46" s="1649"/>
      <c r="P46" s="1649"/>
      <c r="Q46" s="1650"/>
      <c r="R46" s="1314">
        <v>25000</v>
      </c>
    </row>
    <row r="47" spans="1:18" s="3" customFormat="1" ht="15">
      <c r="A47" s="1651"/>
      <c r="B47" s="2528" t="s">
        <v>2489</v>
      </c>
      <c r="C47" s="2529"/>
      <c r="D47" s="1428"/>
      <c r="E47" s="1652">
        <v>0</v>
      </c>
      <c r="F47" s="1652">
        <v>0</v>
      </c>
      <c r="G47" s="1652">
        <v>0</v>
      </c>
      <c r="H47" s="1652">
        <v>0</v>
      </c>
      <c r="I47" s="1652">
        <v>0</v>
      </c>
      <c r="J47" s="1652">
        <v>0</v>
      </c>
      <c r="K47" s="1622">
        <v>0.05</v>
      </c>
      <c r="L47" s="1622">
        <v>0.2</v>
      </c>
      <c r="M47" s="1622">
        <v>0.25</v>
      </c>
      <c r="N47" s="1622">
        <v>0.25</v>
      </c>
      <c r="O47" s="1622">
        <v>0.25</v>
      </c>
      <c r="P47" s="1652">
        <v>0</v>
      </c>
      <c r="Q47" s="1312">
        <v>1</v>
      </c>
      <c r="R47" s="1629"/>
    </row>
    <row r="48" spans="1:18" s="3" customFormat="1" ht="15">
      <c r="A48" s="1651"/>
      <c r="B48" s="2520" t="s">
        <v>2479</v>
      </c>
      <c r="C48" s="2521"/>
      <c r="D48" s="1428"/>
      <c r="E48" s="1652">
        <v>0</v>
      </c>
      <c r="F48" s="1652">
        <v>0</v>
      </c>
      <c r="G48" s="1652">
        <v>0</v>
      </c>
      <c r="H48" s="1652">
        <v>0</v>
      </c>
      <c r="I48" s="1652">
        <v>0</v>
      </c>
      <c r="J48" s="1652">
        <v>0</v>
      </c>
      <c r="K48" s="1622">
        <v>0.05</v>
      </c>
      <c r="L48" s="1622">
        <v>0.2</v>
      </c>
      <c r="M48" s="1622">
        <v>0.25</v>
      </c>
      <c r="N48" s="1622">
        <v>0.25</v>
      </c>
      <c r="O48" s="1622">
        <v>0.25</v>
      </c>
      <c r="P48" s="1652">
        <v>0</v>
      </c>
      <c r="Q48" s="1312">
        <v>1</v>
      </c>
      <c r="R48" s="1629"/>
    </row>
    <row r="49" spans="1:18" s="3" customFormat="1" ht="15">
      <c r="A49" s="1651"/>
      <c r="B49" s="2520" t="s">
        <v>2490</v>
      </c>
      <c r="C49" s="2521"/>
      <c r="D49" s="1428"/>
      <c r="E49" s="1652">
        <v>0</v>
      </c>
      <c r="F49" s="1652">
        <v>0</v>
      </c>
      <c r="G49" s="1652">
        <v>0</v>
      </c>
      <c r="H49" s="1652">
        <v>0</v>
      </c>
      <c r="I49" s="1652">
        <v>0</v>
      </c>
      <c r="J49" s="1652">
        <v>0</v>
      </c>
      <c r="K49" s="1622">
        <v>0.05</v>
      </c>
      <c r="L49" s="1622">
        <v>0.2</v>
      </c>
      <c r="M49" s="1622">
        <v>0.25</v>
      </c>
      <c r="N49" s="1622">
        <v>0.25</v>
      </c>
      <c r="O49" s="1622">
        <v>0.25</v>
      </c>
      <c r="P49" s="1652">
        <v>0</v>
      </c>
      <c r="Q49" s="1312">
        <v>1</v>
      </c>
      <c r="R49" s="1629"/>
    </row>
    <row r="50" spans="1:18" s="3" customFormat="1" ht="15">
      <c r="A50" s="1651"/>
      <c r="B50" s="2520" t="s">
        <v>2491</v>
      </c>
      <c r="C50" s="2521"/>
      <c r="D50" s="1428"/>
      <c r="E50" s="1652">
        <v>0</v>
      </c>
      <c r="F50" s="1652">
        <v>0</v>
      </c>
      <c r="G50" s="1652">
        <v>0</v>
      </c>
      <c r="H50" s="1652">
        <v>0</v>
      </c>
      <c r="I50" s="1652">
        <v>0</v>
      </c>
      <c r="J50" s="1652">
        <v>0</v>
      </c>
      <c r="K50" s="1622">
        <v>0.05</v>
      </c>
      <c r="L50" s="1622">
        <v>0.2</v>
      </c>
      <c r="M50" s="1622">
        <v>0.25</v>
      </c>
      <c r="N50" s="1622">
        <v>0.25</v>
      </c>
      <c r="O50" s="1622">
        <v>0.25</v>
      </c>
      <c r="P50" s="1652">
        <v>0</v>
      </c>
      <c r="Q50" s="1312">
        <v>1</v>
      </c>
      <c r="R50" s="1629"/>
    </row>
    <row r="51" spans="1:18" s="3" customFormat="1" ht="15">
      <c r="A51" s="1653"/>
      <c r="B51" s="2522" t="s">
        <v>2492</v>
      </c>
      <c r="C51" s="2523"/>
      <c r="D51" s="1429"/>
      <c r="E51" s="1652">
        <v>0</v>
      </c>
      <c r="F51" s="1652">
        <v>0</v>
      </c>
      <c r="G51" s="1652">
        <v>0</v>
      </c>
      <c r="H51" s="1652">
        <v>0</v>
      </c>
      <c r="I51" s="1652">
        <v>0</v>
      </c>
      <c r="J51" s="1652">
        <v>0</v>
      </c>
      <c r="K51" s="1622">
        <v>0.05</v>
      </c>
      <c r="L51" s="1622">
        <v>0.2</v>
      </c>
      <c r="M51" s="1622">
        <v>0.25</v>
      </c>
      <c r="N51" s="1622">
        <v>0.25</v>
      </c>
      <c r="O51" s="1622">
        <v>0.25</v>
      </c>
      <c r="P51" s="1652">
        <v>0</v>
      </c>
      <c r="Q51" s="1312">
        <v>1</v>
      </c>
      <c r="R51" s="1629"/>
    </row>
    <row r="52" spans="1:18" s="3" customFormat="1" ht="15.75" thickBot="1">
      <c r="A52" s="2524" t="s">
        <v>12</v>
      </c>
      <c r="B52" s="2525"/>
      <c r="C52" s="2525"/>
      <c r="D52" s="2525"/>
      <c r="E52" s="2525"/>
      <c r="F52" s="2525"/>
      <c r="G52" s="2525"/>
      <c r="H52" s="1654"/>
      <c r="I52" s="1654"/>
      <c r="J52" s="1654"/>
      <c r="K52" s="1654"/>
      <c r="L52" s="1654"/>
      <c r="M52" s="1654"/>
      <c r="N52" s="1654"/>
      <c r="O52" s="1654"/>
      <c r="P52" s="1654"/>
      <c r="Q52" s="214"/>
      <c r="R52" s="1315">
        <f>SUM(R9:R51)</f>
        <v>1306340</v>
      </c>
    </row>
    <row r="53" spans="1:18">
      <c r="R53" s="1316"/>
    </row>
    <row r="54" spans="1:18">
      <c r="R54" s="1317"/>
    </row>
    <row r="55" spans="1:18">
      <c r="R55" s="1318"/>
    </row>
    <row r="56" spans="1:18">
      <c r="R56" s="1318"/>
    </row>
  </sheetData>
  <mergeCells count="54">
    <mergeCell ref="A1:R1"/>
    <mergeCell ref="A2:R2"/>
    <mergeCell ref="A3:R3"/>
    <mergeCell ref="A6:A7"/>
    <mergeCell ref="B6:C7"/>
    <mergeCell ref="D6:D7"/>
    <mergeCell ref="E6:P6"/>
    <mergeCell ref="Q6:Q7"/>
    <mergeCell ref="R6:R7"/>
    <mergeCell ref="B19:C19"/>
    <mergeCell ref="B8:I8"/>
    <mergeCell ref="B9:C9"/>
    <mergeCell ref="B10:C10"/>
    <mergeCell ref="B11:C11"/>
    <mergeCell ref="B12:C12"/>
    <mergeCell ref="B13:C13"/>
    <mergeCell ref="B14:C14"/>
    <mergeCell ref="B15:C15"/>
    <mergeCell ref="B16:C16"/>
    <mergeCell ref="B17:C17"/>
    <mergeCell ref="B18:C18"/>
    <mergeCell ref="B31:C31"/>
    <mergeCell ref="B20:C20"/>
    <mergeCell ref="B21:C21"/>
    <mergeCell ref="B22:C22"/>
    <mergeCell ref="B23:C23"/>
    <mergeCell ref="B24:C24"/>
    <mergeCell ref="B25:C25"/>
    <mergeCell ref="B26:C26"/>
    <mergeCell ref="B27:C27"/>
    <mergeCell ref="B28:C28"/>
    <mergeCell ref="B29:C29"/>
    <mergeCell ref="B30:C30"/>
    <mergeCell ref="B43:C43"/>
    <mergeCell ref="B32:C32"/>
    <mergeCell ref="B33:C33"/>
    <mergeCell ref="B34:C34"/>
    <mergeCell ref="B35:C35"/>
    <mergeCell ref="B36:C36"/>
    <mergeCell ref="B37:C37"/>
    <mergeCell ref="B38:F38"/>
    <mergeCell ref="B39:C39"/>
    <mergeCell ref="B40:C40"/>
    <mergeCell ref="B41:C41"/>
    <mergeCell ref="B42:C42"/>
    <mergeCell ref="B50:C50"/>
    <mergeCell ref="B51:C51"/>
    <mergeCell ref="A52:G52"/>
    <mergeCell ref="B44:C44"/>
    <mergeCell ref="B45:C45"/>
    <mergeCell ref="B46:C46"/>
    <mergeCell ref="B47:C47"/>
    <mergeCell ref="B48:C48"/>
    <mergeCell ref="B49:C49"/>
  </mergeCells>
  <pageMargins left="0.35433070866141736" right="0.35433070866141736" top="0.39370078740157483" bottom="0.39370078740157483" header="0" footer="0"/>
  <pageSetup paperSize="9" scale="76"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K19"/>
  <sheetViews>
    <sheetView showGridLines="0" topLeftCell="A7" zoomScale="85" zoomScaleNormal="85" zoomScaleSheetLayoutView="100" workbookViewId="0">
      <selection activeCell="H11" sqref="H11"/>
    </sheetView>
  </sheetViews>
  <sheetFormatPr baseColWidth="10" defaultRowHeight="12.75"/>
  <cols>
    <col min="1" max="1" width="3.7109375" customWidth="1"/>
    <col min="2" max="2" width="4.42578125" customWidth="1"/>
    <col min="3" max="3" width="23.5703125" customWidth="1"/>
    <col min="4" max="4" width="5.140625" customWidth="1"/>
    <col min="5" max="5" width="36.28515625" customWidth="1"/>
    <col min="6" max="6" width="37" customWidth="1"/>
    <col min="7" max="7" width="6" customWidth="1"/>
    <col min="8" max="8" width="42.85546875" customWidth="1"/>
    <col min="9" max="9" width="44.5703125" customWidth="1"/>
    <col min="10" max="10" width="0.85546875" hidden="1" customWidth="1"/>
  </cols>
  <sheetData>
    <row r="1" spans="2:11" ht="16.5">
      <c r="B1" s="2159" t="s">
        <v>28</v>
      </c>
      <c r="C1" s="2159"/>
      <c r="D1" s="2159"/>
      <c r="E1" s="2159"/>
      <c r="F1" s="2159"/>
      <c r="G1" s="2159"/>
      <c r="H1" s="2159"/>
      <c r="I1" s="2159"/>
    </row>
    <row r="2" spans="2:11" s="1" customFormat="1" ht="16.5">
      <c r="B2" s="2159" t="s">
        <v>29</v>
      </c>
      <c r="C2" s="2159"/>
      <c r="D2" s="2159"/>
      <c r="E2" s="2159"/>
      <c r="F2" s="2159"/>
      <c r="G2" s="2159"/>
      <c r="H2" s="2159"/>
      <c r="I2" s="2159"/>
      <c r="J2" s="1281"/>
      <c r="K2" s="1281"/>
    </row>
    <row r="3" spans="2:11" s="1" customFormat="1" ht="16.5">
      <c r="B3" s="2159" t="s">
        <v>52</v>
      </c>
      <c r="C3" s="2159"/>
      <c r="D3" s="2159"/>
      <c r="E3" s="2159"/>
      <c r="F3" s="2159"/>
      <c r="G3" s="2159"/>
      <c r="H3" s="2159"/>
      <c r="I3" s="2159"/>
    </row>
    <row r="4" spans="2:11" s="1" customFormat="1" ht="18">
      <c r="B4" s="2160" t="s">
        <v>30</v>
      </c>
      <c r="C4" s="2160"/>
      <c r="D4" s="2160"/>
      <c r="E4" s="2160"/>
      <c r="F4" s="2160"/>
      <c r="G4" s="2160"/>
      <c r="H4" s="2160"/>
      <c r="I4" s="2160"/>
    </row>
    <row r="5" spans="2:11" s="1" customFormat="1" ht="21" customHeight="1">
      <c r="B5" s="4" t="s">
        <v>2493</v>
      </c>
    </row>
    <row r="6" spans="2:11" s="1" customFormat="1" ht="20.25" customHeight="1">
      <c r="B6" s="4" t="s">
        <v>2494</v>
      </c>
      <c r="I6" s="5" t="s">
        <v>0</v>
      </c>
    </row>
    <row r="7" spans="2:11" ht="16.5" customHeight="1" thickBot="1">
      <c r="B7" s="4"/>
      <c r="I7" s="142"/>
    </row>
    <row r="8" spans="2:11" s="2" customFormat="1" ht="45" customHeight="1" thickBot="1">
      <c r="B8" s="1423" t="s">
        <v>50</v>
      </c>
      <c r="C8" s="1425" t="s">
        <v>31</v>
      </c>
      <c r="D8" s="2161" t="s">
        <v>53</v>
      </c>
      <c r="E8" s="2162"/>
      <c r="F8" s="1425" t="s">
        <v>54</v>
      </c>
      <c r="G8" s="2274" t="s">
        <v>1348</v>
      </c>
      <c r="H8" s="2162"/>
      <c r="I8" s="145" t="s">
        <v>56</v>
      </c>
      <c r="J8" s="146"/>
      <c r="K8" s="146"/>
    </row>
    <row r="9" spans="2:11" s="3" customFormat="1" ht="71.25">
      <c r="B9" s="2561">
        <v>1</v>
      </c>
      <c r="C9" s="2563" t="s">
        <v>2495</v>
      </c>
      <c r="D9" s="1686">
        <v>1.1000000000000001</v>
      </c>
      <c r="E9" s="1687" t="s">
        <v>2496</v>
      </c>
      <c r="F9" s="1688" t="s">
        <v>2497</v>
      </c>
      <c r="G9" s="1688" t="s">
        <v>2</v>
      </c>
      <c r="H9" s="1689" t="s">
        <v>2498</v>
      </c>
      <c r="I9" s="2565" t="s">
        <v>2499</v>
      </c>
      <c r="J9" s="27"/>
    </row>
    <row r="10" spans="2:11" s="3" customFormat="1" ht="46.5" customHeight="1">
      <c r="B10" s="2562"/>
      <c r="C10" s="2564"/>
      <c r="D10" s="1690">
        <v>1.2</v>
      </c>
      <c r="E10" s="1691" t="s">
        <v>2500</v>
      </c>
      <c r="F10" s="1417" t="s">
        <v>2501</v>
      </c>
      <c r="G10" s="1417" t="s">
        <v>32</v>
      </c>
      <c r="H10" s="1692" t="s">
        <v>2502</v>
      </c>
      <c r="I10" s="2566"/>
    </row>
    <row r="11" spans="2:11" s="3" customFormat="1" ht="71.25">
      <c r="B11" s="2562"/>
      <c r="C11" s="2564"/>
      <c r="D11" s="1690">
        <v>1.3</v>
      </c>
      <c r="E11" s="1691" t="s">
        <v>2503</v>
      </c>
      <c r="F11" s="1417" t="s">
        <v>2504</v>
      </c>
      <c r="G11" s="1417" t="s">
        <v>244</v>
      </c>
      <c r="H11" s="1692" t="s">
        <v>2505</v>
      </c>
      <c r="I11" s="2566"/>
    </row>
    <row r="12" spans="2:11" s="3" customFormat="1" ht="45" customHeight="1" thickBot="1">
      <c r="B12" s="2562"/>
      <c r="C12" s="2564"/>
      <c r="D12" s="1693">
        <v>1.4</v>
      </c>
      <c r="E12" s="1694" t="s">
        <v>2506</v>
      </c>
      <c r="F12" s="247" t="s">
        <v>2507</v>
      </c>
      <c r="G12" s="1416" t="s">
        <v>247</v>
      </c>
      <c r="H12" s="1695" t="s">
        <v>2508</v>
      </c>
      <c r="I12" s="2567"/>
    </row>
    <row r="13" spans="2:11" s="3" customFormat="1" ht="42.75">
      <c r="B13" s="2568">
        <v>2</v>
      </c>
      <c r="C13" s="2571" t="s">
        <v>2509</v>
      </c>
      <c r="D13" s="1696">
        <v>2.1</v>
      </c>
      <c r="E13" s="1687" t="s">
        <v>2510</v>
      </c>
      <c r="F13" s="1687" t="s">
        <v>2511</v>
      </c>
      <c r="G13" s="1471" t="s">
        <v>6</v>
      </c>
      <c r="H13" s="1697" t="s">
        <v>2512</v>
      </c>
      <c r="I13" s="1698" t="s">
        <v>2513</v>
      </c>
    </row>
    <row r="14" spans="2:11" s="3" customFormat="1" ht="83.25" customHeight="1">
      <c r="B14" s="2569"/>
      <c r="C14" s="2572"/>
      <c r="D14" s="2574">
        <v>2.2000000000000002</v>
      </c>
      <c r="E14" s="2250" t="s">
        <v>2514</v>
      </c>
      <c r="F14" s="2576" t="s">
        <v>2515</v>
      </c>
      <c r="G14" s="1436" t="s">
        <v>36</v>
      </c>
      <c r="H14" s="1699" t="s">
        <v>2516</v>
      </c>
      <c r="I14" s="2578" t="s">
        <v>2517</v>
      </c>
    </row>
    <row r="15" spans="2:11" s="3" customFormat="1" ht="30" customHeight="1">
      <c r="B15" s="2569"/>
      <c r="C15" s="2572"/>
      <c r="D15" s="2575"/>
      <c r="E15" s="2252"/>
      <c r="F15" s="2577"/>
      <c r="G15" s="1436" t="s">
        <v>37</v>
      </c>
      <c r="H15" s="243" t="s">
        <v>2518</v>
      </c>
      <c r="I15" s="2579"/>
    </row>
    <row r="16" spans="2:11" s="3" customFormat="1" ht="51.75" customHeight="1">
      <c r="B16" s="2569"/>
      <c r="C16" s="2572"/>
      <c r="D16" s="1700">
        <v>2.4</v>
      </c>
      <c r="E16" s="1691" t="s">
        <v>2519</v>
      </c>
      <c r="F16" s="1691" t="s">
        <v>2520</v>
      </c>
      <c r="G16" s="1436" t="s">
        <v>45</v>
      </c>
      <c r="H16" s="243" t="s">
        <v>2521</v>
      </c>
      <c r="I16" s="1701" t="s">
        <v>2522</v>
      </c>
    </row>
    <row r="17" spans="2:9" s="3" customFormat="1" ht="72" thickBot="1">
      <c r="B17" s="2570"/>
      <c r="C17" s="2573"/>
      <c r="D17" s="1702">
        <v>2.5</v>
      </c>
      <c r="E17" s="1703" t="s">
        <v>2523</v>
      </c>
      <c r="F17" s="1443" t="s">
        <v>1367</v>
      </c>
      <c r="G17" s="1446" t="s">
        <v>259</v>
      </c>
      <c r="H17" s="1704" t="s">
        <v>2524</v>
      </c>
      <c r="I17" s="1705" t="s">
        <v>2312</v>
      </c>
    </row>
    <row r="18" spans="2:9" s="3" customFormat="1" ht="57" customHeight="1">
      <c r="B18"/>
      <c r="C18"/>
      <c r="D18"/>
      <c r="E18"/>
      <c r="F18"/>
      <c r="G18"/>
      <c r="H18"/>
      <c r="I18"/>
    </row>
    <row r="19" spans="2:9" ht="51" customHeight="1"/>
  </sheetData>
  <mergeCells count="15">
    <mergeCell ref="B9:B12"/>
    <mergeCell ref="C9:C12"/>
    <mergeCell ref="I9:I12"/>
    <mergeCell ref="B13:B17"/>
    <mergeCell ref="C13:C17"/>
    <mergeCell ref="D14:D15"/>
    <mergeCell ref="E14:E15"/>
    <mergeCell ref="F14:F15"/>
    <mergeCell ref="I14:I15"/>
    <mergeCell ref="B1:I1"/>
    <mergeCell ref="B2:I2"/>
    <mergeCell ref="B3:I3"/>
    <mergeCell ref="B4:I4"/>
    <mergeCell ref="D8:E8"/>
    <mergeCell ref="G8:H8"/>
  </mergeCells>
  <pageMargins left="0.15748031496062992" right="0.15748031496062992" top="0.15748031496062992" bottom="0.19685039370078741" header="0.27559055118110237" footer="0"/>
  <pageSetup paperSize="9" scale="72"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T18"/>
  <sheetViews>
    <sheetView showGridLines="0" view="pageBreakPreview" zoomScaleNormal="80" zoomScaleSheetLayoutView="100" workbookViewId="0">
      <selection activeCell="A4" sqref="A1:A1048576"/>
    </sheetView>
  </sheetViews>
  <sheetFormatPr baseColWidth="10" defaultRowHeight="14.25"/>
  <cols>
    <col min="1" max="1" width="3.85546875" style="188" customWidth="1"/>
    <col min="2" max="2" width="7" style="188" customWidth="1"/>
    <col min="3" max="3" width="47.28515625" style="188" customWidth="1"/>
    <col min="4" max="4" width="39" style="188" customWidth="1"/>
    <col min="5" max="16" width="7" style="188" customWidth="1"/>
    <col min="17" max="17" width="10.42578125" style="188" customWidth="1"/>
    <col min="18" max="18" width="17.140625" style="188" customWidth="1"/>
    <col min="19" max="19" width="1.85546875" style="188" customWidth="1"/>
    <col min="20" max="16384" width="11.42578125" style="188"/>
  </cols>
  <sheetData>
    <row r="1" spans="1:20" ht="16.5">
      <c r="A1" s="2159" t="s">
        <v>28</v>
      </c>
      <c r="B1" s="2159"/>
      <c r="C1" s="2159"/>
      <c r="D1" s="2159"/>
      <c r="E1" s="2159"/>
      <c r="F1" s="2159"/>
      <c r="G1" s="2159"/>
      <c r="H1" s="2159"/>
      <c r="I1" s="2159"/>
      <c r="J1" s="2159"/>
      <c r="K1" s="2159"/>
      <c r="L1" s="2159"/>
      <c r="M1" s="2159"/>
      <c r="N1" s="2159"/>
      <c r="O1" s="2159"/>
      <c r="P1" s="2159"/>
      <c r="Q1" s="2159"/>
      <c r="R1" s="2159"/>
    </row>
    <row r="2" spans="1:20" ht="16.5">
      <c r="A2" s="2159" t="s">
        <v>29</v>
      </c>
      <c r="B2" s="2159"/>
      <c r="C2" s="2159"/>
      <c r="D2" s="2159"/>
      <c r="E2" s="2159"/>
      <c r="F2" s="2159"/>
      <c r="G2" s="2159"/>
      <c r="H2" s="2159"/>
      <c r="I2" s="2159"/>
      <c r="J2" s="2159"/>
      <c r="K2" s="2159"/>
      <c r="L2" s="2159"/>
      <c r="M2" s="2159"/>
      <c r="N2" s="2159"/>
      <c r="O2" s="2159"/>
      <c r="P2" s="2159"/>
      <c r="Q2" s="2159"/>
      <c r="R2" s="2159"/>
    </row>
    <row r="3" spans="1:20" s="189" customFormat="1" ht="18" customHeight="1">
      <c r="A3" s="2160" t="s">
        <v>57</v>
      </c>
      <c r="B3" s="2160"/>
      <c r="C3" s="2160"/>
      <c r="D3" s="2160"/>
      <c r="E3" s="2160"/>
      <c r="F3" s="2160"/>
      <c r="G3" s="2160"/>
      <c r="H3" s="2160"/>
      <c r="I3" s="2160"/>
      <c r="J3" s="2160"/>
      <c r="K3" s="2160"/>
      <c r="L3" s="2160"/>
      <c r="M3" s="2160"/>
      <c r="N3" s="2160"/>
      <c r="O3" s="2160"/>
      <c r="P3" s="2160"/>
      <c r="Q3" s="2160"/>
      <c r="R3" s="2160"/>
    </row>
    <row r="4" spans="1:20" s="189" customFormat="1" ht="27.75" customHeight="1">
      <c r="A4" s="173" t="s">
        <v>2525</v>
      </c>
      <c r="Q4" s="1285"/>
      <c r="R4" s="191" t="s">
        <v>27</v>
      </c>
    </row>
    <row r="5" spans="1:20" ht="3" customHeight="1" thickBot="1">
      <c r="R5" s="1285"/>
    </row>
    <row r="6" spans="1:20" s="189" customFormat="1" ht="27" customHeight="1">
      <c r="A6" s="2585" t="s">
        <v>1</v>
      </c>
      <c r="B6" s="2587" t="s">
        <v>58</v>
      </c>
      <c r="C6" s="2587"/>
      <c r="D6" s="2587" t="s">
        <v>40</v>
      </c>
      <c r="E6" s="2589" t="s">
        <v>26</v>
      </c>
      <c r="F6" s="2589"/>
      <c r="G6" s="2589"/>
      <c r="H6" s="2589"/>
      <c r="I6" s="2589"/>
      <c r="J6" s="2589"/>
      <c r="K6" s="2589"/>
      <c r="L6" s="2589"/>
      <c r="M6" s="2589"/>
      <c r="N6" s="2589"/>
      <c r="O6" s="2589"/>
      <c r="P6" s="2589"/>
      <c r="Q6" s="2589" t="s">
        <v>25</v>
      </c>
      <c r="R6" s="2591" t="s">
        <v>59</v>
      </c>
      <c r="S6" s="194"/>
      <c r="T6" s="194"/>
    </row>
    <row r="7" spans="1:20" s="189" customFormat="1" ht="30.75" customHeight="1" thickBot="1">
      <c r="A7" s="2586"/>
      <c r="B7" s="2588"/>
      <c r="C7" s="2588"/>
      <c r="D7" s="2588"/>
      <c r="E7" s="1662" t="s">
        <v>24</v>
      </c>
      <c r="F7" s="1663" t="s">
        <v>23</v>
      </c>
      <c r="G7" s="1663" t="s">
        <v>22</v>
      </c>
      <c r="H7" s="1663" t="s">
        <v>21</v>
      </c>
      <c r="I7" s="1663" t="s">
        <v>20</v>
      </c>
      <c r="J7" s="1663" t="s">
        <v>19</v>
      </c>
      <c r="K7" s="1663" t="s">
        <v>18</v>
      </c>
      <c r="L7" s="1663" t="s">
        <v>17</v>
      </c>
      <c r="M7" s="1663" t="s">
        <v>16</v>
      </c>
      <c r="N7" s="1663" t="s">
        <v>15</v>
      </c>
      <c r="O7" s="1663" t="s">
        <v>14</v>
      </c>
      <c r="P7" s="1663" t="s">
        <v>13</v>
      </c>
      <c r="Q7" s="2590"/>
      <c r="R7" s="2592"/>
      <c r="S7" s="194"/>
      <c r="T7" s="194"/>
    </row>
    <row r="8" spans="1:20" s="201" customFormat="1" ht="9.75" customHeight="1">
      <c r="A8" s="1664"/>
      <c r="B8" s="1665"/>
      <c r="C8" s="1665"/>
      <c r="D8" s="1665"/>
      <c r="E8" s="1665"/>
      <c r="F8" s="1665"/>
      <c r="G8" s="1665"/>
      <c r="H8" s="1665"/>
      <c r="I8" s="1665"/>
      <c r="J8" s="1665"/>
      <c r="K8" s="1665"/>
      <c r="L8" s="1665"/>
      <c r="M8" s="1665"/>
      <c r="N8" s="1665"/>
      <c r="O8" s="1665"/>
      <c r="P8" s="1665"/>
      <c r="Q8" s="1665"/>
      <c r="R8" s="1666"/>
    </row>
    <row r="9" spans="1:20" s="201" customFormat="1" ht="60">
      <c r="A9" s="2580">
        <v>1</v>
      </c>
      <c r="B9" s="1667">
        <f>+UADRForm!D9</f>
        <v>1.1000000000000001</v>
      </c>
      <c r="C9" s="1668" t="str">
        <f>+UADRForm!E9</f>
        <v>12 Reuniones mensuales con los encargados de las despensas familiares regionales para un eficiente funcionamiento de las despensas.</v>
      </c>
      <c r="D9" s="1669" t="str">
        <f>+UADRForm!F9</f>
        <v>No. De Reuniones</v>
      </c>
      <c r="E9" s="1394">
        <v>1</v>
      </c>
      <c r="F9" s="1394">
        <v>1</v>
      </c>
      <c r="G9" s="1394">
        <v>1</v>
      </c>
      <c r="H9" s="1394">
        <v>1</v>
      </c>
      <c r="I9" s="1394">
        <v>1</v>
      </c>
      <c r="J9" s="1394">
        <v>1</v>
      </c>
      <c r="K9" s="1394">
        <v>1</v>
      </c>
      <c r="L9" s="1394">
        <v>1</v>
      </c>
      <c r="M9" s="1394">
        <v>1</v>
      </c>
      <c r="N9" s="1394">
        <v>1</v>
      </c>
      <c r="O9" s="1394">
        <v>1</v>
      </c>
      <c r="P9" s="1394">
        <v>1</v>
      </c>
      <c r="Q9" s="1394">
        <f>SUM(E9:P9)</f>
        <v>12</v>
      </c>
      <c r="R9" s="1670"/>
    </row>
    <row r="10" spans="1:20" s="201" customFormat="1" ht="56.25" customHeight="1">
      <c r="A10" s="2581"/>
      <c r="B10" s="1667">
        <f>+UADRForm!D10</f>
        <v>1.2</v>
      </c>
      <c r="C10" s="1668" t="str">
        <f>+UADRForm!E10</f>
        <v>Supervisar las salas de venta 1 vez al mes en las 4 despensas de la región.</v>
      </c>
      <c r="D10" s="1669" t="str">
        <f>+UADRForm!F10</f>
        <v>No. De Visitas</v>
      </c>
      <c r="E10" s="1394">
        <v>4</v>
      </c>
      <c r="F10" s="1394">
        <v>4</v>
      </c>
      <c r="G10" s="1394">
        <v>4</v>
      </c>
      <c r="H10" s="1394">
        <v>4</v>
      </c>
      <c r="I10" s="1394">
        <v>4</v>
      </c>
      <c r="J10" s="1394">
        <v>4</v>
      </c>
      <c r="K10" s="1394">
        <v>4</v>
      </c>
      <c r="L10" s="1394">
        <v>4</v>
      </c>
      <c r="M10" s="1394">
        <v>4</v>
      </c>
      <c r="N10" s="1394">
        <v>4</v>
      </c>
      <c r="O10" s="1394">
        <v>4</v>
      </c>
      <c r="P10" s="1394">
        <v>4</v>
      </c>
      <c r="Q10" s="1394">
        <f>SUM(E10:P10)</f>
        <v>48</v>
      </c>
      <c r="R10" s="1671"/>
    </row>
    <row r="11" spans="1:20" s="201" customFormat="1" ht="56.25" customHeight="1">
      <c r="A11" s="2581"/>
      <c r="B11" s="1667">
        <f>+UADRForm!D11</f>
        <v>1.3</v>
      </c>
      <c r="C11" s="1668" t="str">
        <f>+UADRForm!E11</f>
        <v>Informar a través de listado, los productos existentes en las despensas regionales a los empleados de ANDA. 12 listados en el año.</v>
      </c>
      <c r="D11" s="1669" t="str">
        <f>+UADRForm!F11</f>
        <v>No. De Listados</v>
      </c>
      <c r="E11" s="1394">
        <v>1</v>
      </c>
      <c r="F11" s="1394">
        <v>1</v>
      </c>
      <c r="G11" s="1394">
        <v>1</v>
      </c>
      <c r="H11" s="1394">
        <v>1</v>
      </c>
      <c r="I11" s="1394">
        <v>1</v>
      </c>
      <c r="J11" s="1394">
        <v>1</v>
      </c>
      <c r="K11" s="1394">
        <v>1</v>
      </c>
      <c r="L11" s="1394">
        <v>1</v>
      </c>
      <c r="M11" s="1394">
        <v>1</v>
      </c>
      <c r="N11" s="1394">
        <v>1</v>
      </c>
      <c r="O11" s="1394">
        <v>1</v>
      </c>
      <c r="P11" s="1394">
        <v>1</v>
      </c>
      <c r="Q11" s="1394">
        <f t="shared" ref="Q11:Q16" si="0">SUM(E11:P11)</f>
        <v>12</v>
      </c>
      <c r="R11" s="1671"/>
    </row>
    <row r="12" spans="1:20" s="201" customFormat="1" ht="56.25" customHeight="1">
      <c r="A12" s="2582"/>
      <c r="B12" s="1667">
        <f>+UADRForm!D12</f>
        <v>1.4</v>
      </c>
      <c r="C12" s="1668" t="str">
        <f>+UADRForm!E12</f>
        <v xml:space="preserve">Creacion  y contruccion de nueva despensa en el edificio administrativo. </v>
      </c>
      <c r="D12" s="1669" t="str">
        <f>+UADRForm!F12</f>
        <v>100% del proyecto implementado a Octubre 2016</v>
      </c>
      <c r="E12" s="1394">
        <v>0</v>
      </c>
      <c r="F12" s="1394">
        <v>0</v>
      </c>
      <c r="G12" s="1394">
        <v>0</v>
      </c>
      <c r="H12" s="1394">
        <v>0</v>
      </c>
      <c r="I12" s="1394">
        <v>0</v>
      </c>
      <c r="J12" s="1394">
        <v>0</v>
      </c>
      <c r="K12" s="1394">
        <v>0</v>
      </c>
      <c r="L12" s="1394">
        <v>0</v>
      </c>
      <c r="M12" s="1394">
        <v>0</v>
      </c>
      <c r="N12" s="1394">
        <v>1</v>
      </c>
      <c r="O12" s="1394">
        <v>0</v>
      </c>
      <c r="P12" s="1394">
        <v>0</v>
      </c>
      <c r="Q12" s="1394">
        <f t="shared" si="0"/>
        <v>1</v>
      </c>
      <c r="R12" s="1671"/>
    </row>
    <row r="13" spans="1:20" s="201" customFormat="1" ht="56.25" customHeight="1">
      <c r="A13" s="2580">
        <v>2</v>
      </c>
      <c r="B13" s="1667">
        <f>+UADRForm!D13</f>
        <v>2.1</v>
      </c>
      <c r="C13" s="1668" t="str">
        <f>+UADRForm!E13</f>
        <v>Actualización del instructivo de las despensas regionales.</v>
      </c>
      <c r="D13" s="1669" t="str">
        <f>+UADRForm!F13</f>
        <v>Instructivo finalizado a Septiembre 2016</v>
      </c>
      <c r="E13" s="1394">
        <v>0</v>
      </c>
      <c r="F13" s="1394">
        <v>0</v>
      </c>
      <c r="G13" s="1394">
        <v>0</v>
      </c>
      <c r="H13" s="1394">
        <v>0</v>
      </c>
      <c r="I13" s="1394">
        <v>0</v>
      </c>
      <c r="J13" s="1394">
        <v>0</v>
      </c>
      <c r="K13" s="1394">
        <v>0</v>
      </c>
      <c r="L13" s="1394">
        <v>0</v>
      </c>
      <c r="M13" s="1394">
        <v>1</v>
      </c>
      <c r="N13" s="1394">
        <v>0</v>
      </c>
      <c r="O13" s="1394">
        <v>0</v>
      </c>
      <c r="P13" s="1394">
        <v>0</v>
      </c>
      <c r="Q13" s="1394">
        <f t="shared" si="0"/>
        <v>1</v>
      </c>
      <c r="R13" s="1671"/>
    </row>
    <row r="14" spans="1:20" s="201" customFormat="1" ht="56.25" customHeight="1">
      <c r="A14" s="2581"/>
      <c r="B14" s="1667">
        <f>+UADRForm!D14</f>
        <v>2.2000000000000002</v>
      </c>
      <c r="C14" s="1668" t="str">
        <f>+UADRForm!E14</f>
        <v>Índice de Rotación de Inventario mensual</v>
      </c>
      <c r="D14" s="1669"/>
      <c r="E14" s="1394">
        <v>1</v>
      </c>
      <c r="F14" s="1394">
        <v>1</v>
      </c>
      <c r="G14" s="1394">
        <v>1</v>
      </c>
      <c r="H14" s="1394">
        <v>1</v>
      </c>
      <c r="I14" s="1394">
        <v>1</v>
      </c>
      <c r="J14" s="1394">
        <v>1</v>
      </c>
      <c r="K14" s="1394">
        <v>1</v>
      </c>
      <c r="L14" s="1394">
        <v>1</v>
      </c>
      <c r="M14" s="1394">
        <v>1</v>
      </c>
      <c r="N14" s="1394">
        <v>1</v>
      </c>
      <c r="O14" s="1394">
        <v>1</v>
      </c>
      <c r="P14" s="1394">
        <v>1</v>
      </c>
      <c r="Q14" s="1394">
        <f t="shared" si="0"/>
        <v>12</v>
      </c>
      <c r="R14" s="1671"/>
    </row>
    <row r="15" spans="1:20" s="201" customFormat="1" ht="56.25" customHeight="1">
      <c r="A15" s="2581"/>
      <c r="B15" s="1667">
        <f>+UADRForm!D16</f>
        <v>2.4</v>
      </c>
      <c r="C15" s="1668" t="str">
        <f>+UADRForm!E16</f>
        <v>Centralización del proceso de compras para mejorar negociaciones con proveedores</v>
      </c>
      <c r="D15" s="1669" t="str">
        <f>+UADRForm!F16</f>
        <v>100% del proyecto implementado a Junio 2016</v>
      </c>
      <c r="E15" s="1394" t="s">
        <v>1388</v>
      </c>
      <c r="F15" s="1394" t="s">
        <v>1388</v>
      </c>
      <c r="G15" s="1394" t="s">
        <v>1388</v>
      </c>
      <c r="H15" s="1394" t="s">
        <v>1388</v>
      </c>
      <c r="I15" s="1394" t="s">
        <v>1388</v>
      </c>
      <c r="J15" s="1504">
        <v>1</v>
      </c>
      <c r="K15" s="1394" t="s">
        <v>1388</v>
      </c>
      <c r="L15" s="1394" t="s">
        <v>1388</v>
      </c>
      <c r="M15" s="1394" t="s">
        <v>1388</v>
      </c>
      <c r="N15" s="1394" t="s">
        <v>1388</v>
      </c>
      <c r="O15" s="1394" t="s">
        <v>1388</v>
      </c>
      <c r="P15" s="1394" t="s">
        <v>1388</v>
      </c>
      <c r="Q15" s="1672">
        <f t="shared" si="0"/>
        <v>1</v>
      </c>
      <c r="R15" s="1671"/>
    </row>
    <row r="16" spans="1:20" s="201" customFormat="1" ht="56.25" customHeight="1">
      <c r="A16" s="2582"/>
      <c r="B16" s="1667">
        <f>+UADRForm!D17</f>
        <v>2.5</v>
      </c>
      <c r="C16" s="1668" t="str">
        <f>+UADRForm!E17</f>
        <v>Elaboración del manual de funciones de las Despensas Regionales a Agosto 2016</v>
      </c>
      <c r="D16" s="1669" t="str">
        <f>+UADRForm!F17</f>
        <v>Manual aprobado</v>
      </c>
      <c r="E16" s="1394">
        <v>0</v>
      </c>
      <c r="F16" s="1394">
        <v>0</v>
      </c>
      <c r="G16" s="1394">
        <v>0</v>
      </c>
      <c r="H16" s="1394">
        <v>0</v>
      </c>
      <c r="I16" s="1394">
        <v>0</v>
      </c>
      <c r="J16" s="1394">
        <v>0</v>
      </c>
      <c r="K16" s="1394">
        <v>0</v>
      </c>
      <c r="L16" s="1394">
        <v>1</v>
      </c>
      <c r="M16" s="1394">
        <v>0</v>
      </c>
      <c r="N16" s="1394">
        <v>0</v>
      </c>
      <c r="O16" s="1394">
        <v>0</v>
      </c>
      <c r="P16" s="1394">
        <v>0</v>
      </c>
      <c r="Q16" s="1394">
        <f t="shared" si="0"/>
        <v>1</v>
      </c>
      <c r="R16" s="1671"/>
    </row>
    <row r="17" spans="1:18" s="201" customFormat="1" ht="15.75" customHeight="1" thickBot="1">
      <c r="A17" s="2583" t="s">
        <v>12</v>
      </c>
      <c r="B17" s="2584"/>
      <c r="C17" s="2584"/>
      <c r="D17" s="2584"/>
      <c r="E17" s="2584"/>
      <c r="F17" s="2584"/>
      <c r="G17" s="2584"/>
      <c r="H17" s="1661"/>
      <c r="I17" s="1661"/>
      <c r="J17" s="1661"/>
      <c r="K17" s="1661"/>
      <c r="L17" s="1661"/>
      <c r="M17" s="1661"/>
      <c r="N17" s="1661"/>
      <c r="O17" s="1661"/>
      <c r="P17" s="1673"/>
      <c r="Q17" s="1674"/>
      <c r="R17" s="1675">
        <v>49420</v>
      </c>
    </row>
    <row r="18" spans="1:18" s="201" customFormat="1" ht="17.25" customHeight="1">
      <c r="A18" s="188"/>
      <c r="B18" s="188"/>
      <c r="C18" s="188"/>
      <c r="D18" s="188"/>
      <c r="E18" s="188"/>
      <c r="F18" s="188"/>
      <c r="G18" s="188"/>
      <c r="H18" s="188"/>
      <c r="I18" s="188"/>
      <c r="J18" s="188"/>
      <c r="K18" s="188"/>
      <c r="L18" s="188"/>
      <c r="M18" s="188"/>
      <c r="N18" s="188"/>
      <c r="O18" s="188"/>
      <c r="P18" s="188"/>
      <c r="Q18" s="188"/>
      <c r="R18" s="188"/>
    </row>
  </sheetData>
  <mergeCells count="12">
    <mergeCell ref="A9:A12"/>
    <mergeCell ref="A13:A16"/>
    <mergeCell ref="A17:G17"/>
    <mergeCell ref="A1:R1"/>
    <mergeCell ref="A2:R2"/>
    <mergeCell ref="A3:R3"/>
    <mergeCell ref="A6:A7"/>
    <mergeCell ref="B6:C7"/>
    <mergeCell ref="D6:D7"/>
    <mergeCell ref="E6:P6"/>
    <mergeCell ref="Q6:Q7"/>
    <mergeCell ref="R6:R7"/>
  </mergeCells>
  <pageMargins left="0.39370078740157483" right="0.39370078740157483" top="0.55118110236220474" bottom="0.27559055118110237" header="0" footer="0"/>
  <pageSetup paperSize="9" scale="67"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J53"/>
  <sheetViews>
    <sheetView showGridLines="0" view="pageBreakPreview" topLeftCell="A7" zoomScale="80" zoomScaleNormal="82" zoomScaleSheetLayoutView="80" workbookViewId="0">
      <selection activeCell="F12" sqref="F12"/>
    </sheetView>
  </sheetViews>
  <sheetFormatPr baseColWidth="10" defaultRowHeight="12.75"/>
  <cols>
    <col min="1" max="1" width="3.7109375" customWidth="1"/>
    <col min="2" max="2" width="4.42578125" customWidth="1"/>
    <col min="3" max="3" width="33.140625" customWidth="1"/>
    <col min="4" max="4" width="6.28515625" customWidth="1"/>
    <col min="5" max="5" width="40.85546875" customWidth="1"/>
    <col min="6" max="6" width="39.42578125" customWidth="1"/>
    <col min="7" max="7" width="8.140625" customWidth="1"/>
    <col min="8" max="8" width="43.5703125" customWidth="1"/>
    <col min="9" max="9" width="45" customWidth="1"/>
    <col min="10" max="10" width="0.85546875" hidden="1" customWidth="1"/>
  </cols>
  <sheetData>
    <row r="1" spans="2:10" ht="16.5">
      <c r="B1" s="2159" t="s">
        <v>28</v>
      </c>
      <c r="C1" s="2159"/>
      <c r="D1" s="2159"/>
      <c r="E1" s="2159"/>
      <c r="F1" s="2159"/>
      <c r="G1" s="2159"/>
      <c r="H1" s="2159"/>
      <c r="I1" s="2159"/>
    </row>
    <row r="2" spans="2:10" s="1" customFormat="1" ht="16.5">
      <c r="B2" s="2159" t="s">
        <v>29</v>
      </c>
      <c r="C2" s="2159"/>
      <c r="D2" s="2159"/>
      <c r="E2" s="2159"/>
      <c r="F2" s="2159"/>
      <c r="G2" s="2159"/>
      <c r="H2" s="2159"/>
      <c r="I2" s="2159"/>
      <c r="J2" s="1053"/>
    </row>
    <row r="3" spans="2:10" s="1" customFormat="1" ht="16.5">
      <c r="B3" s="2159" t="s">
        <v>52</v>
      </c>
      <c r="C3" s="2159"/>
      <c r="D3" s="2159"/>
      <c r="E3" s="2159"/>
      <c r="F3" s="2159"/>
      <c r="G3" s="2159"/>
      <c r="H3" s="2159"/>
      <c r="I3" s="2159"/>
    </row>
    <row r="4" spans="2:10" s="1" customFormat="1" ht="18">
      <c r="B4" s="2160" t="s">
        <v>30</v>
      </c>
      <c r="C4" s="2160"/>
      <c r="D4" s="2160"/>
      <c r="E4" s="2160"/>
      <c r="F4" s="2160"/>
      <c r="G4" s="2160"/>
      <c r="H4" s="2160"/>
      <c r="I4" s="2160"/>
    </row>
    <row r="5" spans="2:10" s="1" customFormat="1" ht="21" customHeight="1">
      <c r="B5" s="4" t="s">
        <v>60</v>
      </c>
    </row>
    <row r="6" spans="2:10" s="1" customFormat="1" ht="20.25" customHeight="1">
      <c r="B6" s="4" t="s">
        <v>61</v>
      </c>
      <c r="I6" s="5" t="s">
        <v>0</v>
      </c>
    </row>
    <row r="7" spans="2:10" ht="16.5" customHeight="1" thickBot="1">
      <c r="B7" s="2604"/>
      <c r="C7" s="2604"/>
      <c r="D7" s="2604"/>
      <c r="E7" s="2604"/>
      <c r="F7" s="2604"/>
      <c r="G7" s="2604"/>
      <c r="H7" s="2604"/>
      <c r="I7" s="2604"/>
    </row>
    <row r="8" spans="2:10" s="2" customFormat="1" ht="45" customHeight="1" thickBot="1">
      <c r="B8" s="1054" t="s">
        <v>50</v>
      </c>
      <c r="C8" s="1055" t="s">
        <v>31</v>
      </c>
      <c r="D8" s="2602" t="s">
        <v>53</v>
      </c>
      <c r="E8" s="2603"/>
      <c r="F8" s="1052" t="s">
        <v>54</v>
      </c>
      <c r="G8" s="2602" t="s">
        <v>55</v>
      </c>
      <c r="H8" s="2603"/>
      <c r="I8" s="38" t="s">
        <v>56</v>
      </c>
      <c r="J8" s="39"/>
    </row>
    <row r="9" spans="2:10" s="3" customFormat="1" ht="44.25" customHeight="1">
      <c r="B9" s="40">
        <v>1</v>
      </c>
      <c r="C9" s="41" t="s">
        <v>62</v>
      </c>
      <c r="D9" s="42">
        <v>1.1000000000000001</v>
      </c>
      <c r="E9" s="2595" t="s">
        <v>1907</v>
      </c>
      <c r="F9" s="2596" t="s">
        <v>63</v>
      </c>
      <c r="G9" s="43" t="s">
        <v>2</v>
      </c>
      <c r="H9" s="1048" t="s">
        <v>64</v>
      </c>
      <c r="I9" s="2597" t="s">
        <v>41</v>
      </c>
    </row>
    <row r="10" spans="2:10" s="3" customFormat="1" ht="50.25" customHeight="1">
      <c r="B10" s="44"/>
      <c r="C10" s="45"/>
      <c r="D10" s="46"/>
      <c r="E10" s="2593"/>
      <c r="F10" s="2594"/>
      <c r="G10" s="47" t="s">
        <v>3</v>
      </c>
      <c r="H10" s="1046" t="s">
        <v>65</v>
      </c>
      <c r="I10" s="2598"/>
    </row>
    <row r="11" spans="2:10" s="3" customFormat="1" ht="63" customHeight="1">
      <c r="B11" s="44"/>
      <c r="C11" s="45"/>
      <c r="D11" s="46"/>
      <c r="E11" s="2593"/>
      <c r="F11" s="21"/>
      <c r="G11" s="48" t="s">
        <v>4</v>
      </c>
      <c r="H11" s="1046" t="s">
        <v>66</v>
      </c>
      <c r="I11" s="2598"/>
    </row>
    <row r="12" spans="2:10" s="3" customFormat="1" ht="66.75" customHeight="1">
      <c r="B12" s="44"/>
      <c r="C12" s="45"/>
      <c r="D12" s="49"/>
      <c r="E12" s="20"/>
      <c r="F12" s="22"/>
      <c r="G12" s="26" t="s">
        <v>5</v>
      </c>
      <c r="H12" s="14" t="s">
        <v>67</v>
      </c>
      <c r="I12" s="2598"/>
    </row>
    <row r="13" spans="2:10" s="3" customFormat="1" ht="57.75" customHeight="1">
      <c r="B13" s="50"/>
      <c r="C13" s="51"/>
      <c r="D13" s="8">
        <v>1.2</v>
      </c>
      <c r="E13" s="25" t="s">
        <v>68</v>
      </c>
      <c r="F13" s="25" t="s">
        <v>69</v>
      </c>
      <c r="G13" s="10" t="s">
        <v>32</v>
      </c>
      <c r="H13" s="1046" t="s">
        <v>70</v>
      </c>
      <c r="I13" s="2598"/>
    </row>
    <row r="14" spans="2:10" s="3" customFormat="1" ht="48" customHeight="1">
      <c r="B14" s="50"/>
      <c r="C14" s="51"/>
      <c r="D14" s="46"/>
      <c r="E14" s="25"/>
      <c r="F14" s="52"/>
      <c r="G14" s="10" t="s">
        <v>33</v>
      </c>
      <c r="H14" s="1046" t="s">
        <v>71</v>
      </c>
      <c r="I14" s="2598"/>
    </row>
    <row r="15" spans="2:10" s="3" customFormat="1" ht="56.25" customHeight="1" thickBot="1">
      <c r="B15" s="53"/>
      <c r="C15" s="54"/>
      <c r="D15" s="55"/>
      <c r="E15" s="56"/>
      <c r="F15" s="57"/>
      <c r="G15" s="58" t="s">
        <v>34</v>
      </c>
      <c r="H15" s="59" t="s">
        <v>72</v>
      </c>
      <c r="I15" s="2599"/>
    </row>
    <row r="16" spans="2:10" s="3" customFormat="1" ht="44.25" customHeight="1">
      <c r="B16" s="60">
        <v>2</v>
      </c>
      <c r="C16" s="61" t="s">
        <v>42</v>
      </c>
      <c r="D16" s="62">
        <v>2.1</v>
      </c>
      <c r="E16" s="2596" t="s">
        <v>73</v>
      </c>
      <c r="F16" s="63" t="s">
        <v>63</v>
      </c>
      <c r="G16" s="64" t="s">
        <v>6</v>
      </c>
      <c r="H16" s="1048" t="s">
        <v>43</v>
      </c>
      <c r="I16" s="2600" t="s">
        <v>44</v>
      </c>
    </row>
    <row r="17" spans="2:10" s="3" customFormat="1" ht="93" customHeight="1">
      <c r="B17" s="50"/>
      <c r="C17" s="65"/>
      <c r="D17" s="66"/>
      <c r="E17" s="2594"/>
      <c r="F17" s="52"/>
      <c r="G17" s="10" t="s">
        <v>7</v>
      </c>
      <c r="H17" s="1046" t="s">
        <v>74</v>
      </c>
      <c r="I17" s="2601"/>
    </row>
    <row r="18" spans="2:10" s="3" customFormat="1" ht="48" customHeight="1">
      <c r="B18" s="50"/>
      <c r="C18" s="65"/>
      <c r="D18" s="66"/>
      <c r="E18" s="67"/>
      <c r="F18" s="21"/>
      <c r="G18" s="10" t="s">
        <v>8</v>
      </c>
      <c r="H18" s="1046" t="s">
        <v>75</v>
      </c>
      <c r="I18" s="2601"/>
    </row>
    <row r="19" spans="2:10" s="3" customFormat="1" ht="69.75" customHeight="1">
      <c r="B19" s="50"/>
      <c r="C19" s="65"/>
      <c r="D19" s="68"/>
      <c r="E19" s="69"/>
      <c r="F19" s="22"/>
      <c r="G19" s="70" t="s">
        <v>35</v>
      </c>
      <c r="H19" s="14" t="s">
        <v>76</v>
      </c>
      <c r="I19" s="16"/>
    </row>
    <row r="20" spans="2:10" s="3" customFormat="1" ht="54.75" customHeight="1">
      <c r="B20" s="50"/>
      <c r="C20" s="65"/>
      <c r="D20" s="71">
        <v>2.2000000000000002</v>
      </c>
      <c r="E20" s="1046" t="s">
        <v>77</v>
      </c>
      <c r="F20" s="72" t="s">
        <v>78</v>
      </c>
      <c r="G20" s="73" t="s">
        <v>36</v>
      </c>
      <c r="H20" s="1046" t="s">
        <v>79</v>
      </c>
      <c r="I20" s="74"/>
    </row>
    <row r="21" spans="2:10" s="3" customFormat="1" ht="59.25" customHeight="1" thickBot="1">
      <c r="B21" s="75"/>
      <c r="C21" s="76"/>
      <c r="D21" s="77"/>
      <c r="E21" s="78"/>
      <c r="F21" s="17"/>
      <c r="G21" s="58" t="s">
        <v>37</v>
      </c>
      <c r="H21" s="59" t="s">
        <v>80</v>
      </c>
      <c r="I21" s="79"/>
    </row>
    <row r="22" spans="2:10" ht="90.75" customHeight="1">
      <c r="B22" s="80">
        <v>2</v>
      </c>
      <c r="C22" s="81" t="s">
        <v>42</v>
      </c>
      <c r="D22" s="66">
        <v>2.2999999999999998</v>
      </c>
      <c r="E22" s="19" t="s">
        <v>81</v>
      </c>
      <c r="F22" s="19"/>
      <c r="G22" s="10" t="s">
        <v>82</v>
      </c>
      <c r="H22" s="19" t="s">
        <v>83</v>
      </c>
      <c r="I22" s="2601" t="s">
        <v>44</v>
      </c>
      <c r="J22" s="3"/>
    </row>
    <row r="23" spans="2:10" ht="49.5" customHeight="1">
      <c r="B23" s="27"/>
      <c r="C23" s="12"/>
      <c r="D23" s="66" t="s">
        <v>38</v>
      </c>
      <c r="E23" s="1047" t="s">
        <v>84</v>
      </c>
      <c r="F23" s="25" t="s">
        <v>85</v>
      </c>
      <c r="G23" s="10" t="s">
        <v>39</v>
      </c>
      <c r="H23" s="19" t="s">
        <v>86</v>
      </c>
      <c r="I23" s="2601"/>
      <c r="J23" s="3"/>
    </row>
    <row r="24" spans="2:10" ht="60" customHeight="1">
      <c r="B24" s="27"/>
      <c r="C24" s="12"/>
      <c r="D24" s="66" t="s">
        <v>39</v>
      </c>
      <c r="E24" s="1047" t="s">
        <v>87</v>
      </c>
      <c r="F24" s="25" t="s">
        <v>88</v>
      </c>
      <c r="G24" s="10" t="s">
        <v>89</v>
      </c>
      <c r="H24" s="19" t="s">
        <v>90</v>
      </c>
      <c r="I24" s="2601"/>
      <c r="J24" s="3"/>
    </row>
    <row r="25" spans="2:10" ht="63.75" customHeight="1">
      <c r="B25" s="27"/>
      <c r="C25" s="12"/>
      <c r="D25" s="66" t="s">
        <v>89</v>
      </c>
      <c r="E25" s="1047" t="s">
        <v>91</v>
      </c>
      <c r="F25" s="82" t="s">
        <v>92</v>
      </c>
      <c r="G25" s="83" t="s">
        <v>93</v>
      </c>
      <c r="H25" s="19" t="s">
        <v>94</v>
      </c>
      <c r="I25" s="84"/>
      <c r="J25" s="3"/>
    </row>
    <row r="26" spans="2:10" ht="43.5" customHeight="1">
      <c r="B26" s="27"/>
      <c r="C26" s="12"/>
      <c r="D26" s="66"/>
      <c r="E26" s="1059"/>
      <c r="F26" s="85"/>
      <c r="G26" s="83" t="s">
        <v>95</v>
      </c>
      <c r="H26" s="19" t="s">
        <v>96</v>
      </c>
      <c r="I26" s="84"/>
      <c r="J26" s="3"/>
    </row>
    <row r="27" spans="2:10" ht="27" customHeight="1">
      <c r="B27" s="27"/>
      <c r="C27" s="12"/>
      <c r="D27" s="68"/>
      <c r="E27" s="1060"/>
      <c r="F27" s="86"/>
      <c r="G27" s="87" t="s">
        <v>97</v>
      </c>
      <c r="H27" s="20" t="s">
        <v>98</v>
      </c>
      <c r="I27" s="84"/>
      <c r="J27" s="3"/>
    </row>
    <row r="28" spans="2:10" ht="81" customHeight="1">
      <c r="B28" s="88"/>
      <c r="C28" s="89"/>
      <c r="D28" s="66">
        <v>2.4</v>
      </c>
      <c r="E28" s="90" t="s">
        <v>99</v>
      </c>
      <c r="F28" s="90" t="s">
        <v>100</v>
      </c>
      <c r="G28" s="83" t="s">
        <v>45</v>
      </c>
      <c r="H28" s="91" t="s">
        <v>101</v>
      </c>
      <c r="I28" s="84"/>
      <c r="J28" s="3"/>
    </row>
    <row r="29" spans="2:10" ht="42.75" customHeight="1">
      <c r="B29" s="88"/>
      <c r="C29" s="89"/>
      <c r="D29" s="66"/>
      <c r="E29" s="90"/>
      <c r="F29" s="90"/>
      <c r="G29" s="83" t="s">
        <v>46</v>
      </c>
      <c r="H29" s="91" t="s">
        <v>102</v>
      </c>
      <c r="I29" s="84"/>
      <c r="J29" s="3"/>
    </row>
    <row r="30" spans="2:10" ht="48" customHeight="1">
      <c r="B30" s="88"/>
      <c r="C30" s="89"/>
      <c r="D30" s="66"/>
      <c r="E30" s="90"/>
      <c r="F30" s="85"/>
      <c r="G30" s="83" t="s">
        <v>47</v>
      </c>
      <c r="H30" s="91" t="s">
        <v>103</v>
      </c>
      <c r="I30" s="84"/>
      <c r="J30" s="3"/>
    </row>
    <row r="31" spans="2:10" ht="32.25" customHeight="1">
      <c r="B31" s="88"/>
      <c r="C31" s="89"/>
      <c r="D31" s="66"/>
      <c r="E31" s="91"/>
      <c r="F31" s="92"/>
      <c r="G31" s="1061" t="s">
        <v>104</v>
      </c>
      <c r="H31" s="91" t="s">
        <v>105</v>
      </c>
      <c r="I31" s="84"/>
      <c r="J31" s="3"/>
    </row>
    <row r="32" spans="2:10" ht="48" customHeight="1">
      <c r="B32" s="88"/>
      <c r="C32" s="89"/>
      <c r="D32" s="8"/>
      <c r="E32" s="93"/>
      <c r="F32" s="1058"/>
      <c r="G32" s="1061" t="s">
        <v>106</v>
      </c>
      <c r="H32" s="91" t="s">
        <v>107</v>
      </c>
      <c r="I32" s="84"/>
      <c r="J32" s="3"/>
    </row>
    <row r="33" spans="2:10" ht="71.25" customHeight="1">
      <c r="B33" s="88"/>
      <c r="C33" s="94"/>
      <c r="D33" s="8"/>
      <c r="E33" s="91"/>
      <c r="F33" s="92"/>
      <c r="G33" s="1061" t="s">
        <v>108</v>
      </c>
      <c r="H33" s="90" t="s">
        <v>109</v>
      </c>
      <c r="I33" s="84"/>
      <c r="J33" s="3"/>
    </row>
    <row r="34" spans="2:10" ht="84" customHeight="1" thickBot="1">
      <c r="B34" s="95"/>
      <c r="C34" s="96"/>
      <c r="D34" s="9"/>
      <c r="E34" s="97"/>
      <c r="F34" s="98"/>
      <c r="G34" s="1111" t="s">
        <v>110</v>
      </c>
      <c r="H34" s="99" t="s">
        <v>111</v>
      </c>
      <c r="I34" s="100"/>
      <c r="J34" s="3"/>
    </row>
    <row r="35" spans="2:10" ht="63.75" customHeight="1">
      <c r="B35" s="101">
        <v>3</v>
      </c>
      <c r="C35" s="102" t="s">
        <v>112</v>
      </c>
      <c r="D35" s="103">
        <v>3.1</v>
      </c>
      <c r="E35" s="2593" t="s">
        <v>113</v>
      </c>
      <c r="F35" s="2594" t="s">
        <v>114</v>
      </c>
      <c r="G35" s="104" t="s">
        <v>9</v>
      </c>
      <c r="H35" s="93" t="s">
        <v>115</v>
      </c>
      <c r="I35" s="84"/>
    </row>
    <row r="36" spans="2:10" ht="48" customHeight="1">
      <c r="B36" s="105"/>
      <c r="C36" s="13"/>
      <c r="D36" s="3"/>
      <c r="E36" s="2593"/>
      <c r="F36" s="2594"/>
      <c r="G36" s="104" t="s">
        <v>10</v>
      </c>
      <c r="H36" s="93" t="s">
        <v>116</v>
      </c>
      <c r="I36" s="106"/>
    </row>
    <row r="37" spans="2:10" ht="45.75" customHeight="1">
      <c r="B37" s="105"/>
      <c r="C37" s="13"/>
      <c r="D37" s="3"/>
      <c r="E37" s="2593"/>
      <c r="F37" s="2594"/>
      <c r="G37" s="104" t="s">
        <v>11</v>
      </c>
      <c r="H37" s="93" t="s">
        <v>117</v>
      </c>
      <c r="I37" s="107" t="s">
        <v>118</v>
      </c>
    </row>
    <row r="38" spans="2:10" ht="44.25" customHeight="1">
      <c r="B38" s="105"/>
      <c r="C38" s="13"/>
      <c r="D38" s="3"/>
      <c r="E38" s="2593"/>
      <c r="F38" s="2594"/>
      <c r="G38" s="104" t="s">
        <v>49</v>
      </c>
      <c r="H38" s="93" t="s">
        <v>119</v>
      </c>
      <c r="I38" s="84"/>
    </row>
    <row r="39" spans="2:10" ht="41.25" customHeight="1">
      <c r="B39" s="105"/>
      <c r="C39" s="13"/>
      <c r="D39" s="3"/>
      <c r="E39" s="2593"/>
      <c r="F39" s="2594"/>
      <c r="G39" s="108" t="s">
        <v>51</v>
      </c>
      <c r="H39" s="93" t="s">
        <v>120</v>
      </c>
      <c r="I39" s="84"/>
    </row>
    <row r="40" spans="2:10" ht="6" customHeight="1" thickBot="1">
      <c r="B40" s="109"/>
      <c r="C40" s="110"/>
      <c r="D40" s="110"/>
      <c r="E40" s="110"/>
      <c r="F40" s="110"/>
      <c r="G40" s="110"/>
      <c r="H40" s="110"/>
      <c r="I40" s="100"/>
    </row>
    <row r="41" spans="2:10" ht="15">
      <c r="B41" s="111" t="s">
        <v>121</v>
      </c>
    </row>
    <row r="42" spans="2:10" ht="15">
      <c r="B42" s="111" t="s">
        <v>48</v>
      </c>
    </row>
    <row r="43" spans="2:10" ht="15">
      <c r="B43" s="111" t="s">
        <v>122</v>
      </c>
    </row>
    <row r="44" spans="2:10" ht="15">
      <c r="B44" s="112" t="s">
        <v>123</v>
      </c>
    </row>
    <row r="45" spans="2:10" ht="15">
      <c r="B45" s="112" t="s">
        <v>124</v>
      </c>
    </row>
    <row r="53" spans="5:5" ht="114.75">
      <c r="E53" s="1063" t="s">
        <v>1871</v>
      </c>
    </row>
  </sheetData>
  <mergeCells count="15">
    <mergeCell ref="D8:E8"/>
    <mergeCell ref="G8:H8"/>
    <mergeCell ref="B1:I1"/>
    <mergeCell ref="B2:I2"/>
    <mergeCell ref="B3:I3"/>
    <mergeCell ref="B4:I4"/>
    <mergeCell ref="B7:I7"/>
    <mergeCell ref="E35:E39"/>
    <mergeCell ref="F35:F39"/>
    <mergeCell ref="E9:E11"/>
    <mergeCell ref="F9:F10"/>
    <mergeCell ref="I9:I15"/>
    <mergeCell ref="E16:E17"/>
    <mergeCell ref="I16:I18"/>
    <mergeCell ref="I22:I24"/>
  </mergeCells>
  <pageMargins left="0.15748031496062992" right="0.15748031496062992" top="0.15748031496062992" bottom="0.19685039370078741" header="0.27559055118110237" footer="0"/>
  <pageSetup paperSize="256" scale="76" fitToHeight="0" orientation="landscape" r:id="rId1"/>
  <headerFooter alignWithMargins="0">
    <oddFooter>&amp;L&amp;"Arial,Negrita"&amp;8Unidad de Cooperación Internacional&amp;C&amp;"Arial,Negrita"&amp;8Formulación Plan Anual Operativo (PAO) Año: 2016 &amp;R&amp;"Arial,Negrita"&amp;8&amp;P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U25"/>
  <sheetViews>
    <sheetView showGridLines="0" view="pageBreakPreview" topLeftCell="D1" zoomScale="90" zoomScaleNormal="80" zoomScaleSheetLayoutView="90" workbookViewId="0">
      <selection activeCell="F11" sqref="F11"/>
    </sheetView>
  </sheetViews>
  <sheetFormatPr baseColWidth="10" defaultRowHeight="14.25"/>
  <cols>
    <col min="1" max="1" width="1.28515625" style="28" customWidth="1"/>
    <col min="2" max="2" width="3.85546875" style="28" customWidth="1"/>
    <col min="3" max="3" width="7.140625" style="28" customWidth="1"/>
    <col min="4" max="4" width="46.28515625" style="28" customWidth="1"/>
    <col min="5" max="5" width="32" style="28" customWidth="1"/>
    <col min="6" max="17" width="7" style="28" customWidth="1"/>
    <col min="18" max="18" width="10.42578125" style="28" customWidth="1"/>
    <col min="19" max="19" width="19.5703125" style="28" customWidth="1"/>
    <col min="20" max="20" width="1.85546875" style="28" customWidth="1"/>
    <col min="21" max="16384" width="11.42578125" style="28"/>
  </cols>
  <sheetData>
    <row r="1" spans="2:21" ht="16.5">
      <c r="B1" s="2196" t="s">
        <v>28</v>
      </c>
      <c r="C1" s="2196"/>
      <c r="D1" s="2196"/>
      <c r="E1" s="2196"/>
      <c r="F1" s="2196"/>
      <c r="G1" s="2196"/>
      <c r="H1" s="2196"/>
      <c r="I1" s="2196"/>
      <c r="J1" s="2196"/>
      <c r="K1" s="2196"/>
      <c r="L1" s="2196"/>
      <c r="M1" s="2196"/>
      <c r="N1" s="2196"/>
      <c r="O1" s="2196"/>
      <c r="P1" s="2196"/>
      <c r="Q1" s="2196"/>
      <c r="R1" s="2196"/>
      <c r="S1" s="2196"/>
    </row>
    <row r="2" spans="2:21" ht="16.5">
      <c r="B2" s="2196" t="s">
        <v>29</v>
      </c>
      <c r="C2" s="2196"/>
      <c r="D2" s="2196"/>
      <c r="E2" s="2196"/>
      <c r="F2" s="2196"/>
      <c r="G2" s="2196"/>
      <c r="H2" s="2196"/>
      <c r="I2" s="2196"/>
      <c r="J2" s="2196"/>
      <c r="K2" s="2196"/>
      <c r="L2" s="2196"/>
      <c r="M2" s="2196"/>
      <c r="N2" s="2196"/>
      <c r="O2" s="2196"/>
      <c r="P2" s="2196"/>
      <c r="Q2" s="2196"/>
      <c r="R2" s="2196"/>
      <c r="S2" s="2196"/>
    </row>
    <row r="3" spans="2:21" s="7" customFormat="1" ht="18" customHeight="1">
      <c r="B3" s="2197" t="s">
        <v>57</v>
      </c>
      <c r="C3" s="2197"/>
      <c r="D3" s="2197"/>
      <c r="E3" s="2197"/>
      <c r="F3" s="2197"/>
      <c r="G3" s="2197"/>
      <c r="H3" s="2197"/>
      <c r="I3" s="2197"/>
      <c r="J3" s="2197"/>
      <c r="K3" s="2197"/>
      <c r="L3" s="2197"/>
      <c r="M3" s="2197"/>
      <c r="N3" s="2197"/>
      <c r="O3" s="2197"/>
      <c r="P3" s="2197"/>
      <c r="Q3" s="2197"/>
      <c r="R3" s="2197"/>
      <c r="S3" s="2197"/>
    </row>
    <row r="4" spans="2:21" s="7" customFormat="1" ht="27.75" customHeight="1">
      <c r="B4" s="29" t="s">
        <v>125</v>
      </c>
      <c r="R4" s="30"/>
      <c r="S4" s="31" t="s">
        <v>27</v>
      </c>
    </row>
    <row r="5" spans="2:21" ht="3" customHeight="1" thickBot="1">
      <c r="S5" s="30"/>
    </row>
    <row r="6" spans="2:21" s="7" customFormat="1" ht="27" customHeight="1">
      <c r="B6" s="2198" t="s">
        <v>1</v>
      </c>
      <c r="C6" s="2200" t="s">
        <v>58</v>
      </c>
      <c r="D6" s="2200"/>
      <c r="E6" s="2200" t="s">
        <v>40</v>
      </c>
      <c r="F6" s="2202" t="s">
        <v>26</v>
      </c>
      <c r="G6" s="2202"/>
      <c r="H6" s="2202"/>
      <c r="I6" s="2202"/>
      <c r="J6" s="2202"/>
      <c r="K6" s="2202"/>
      <c r="L6" s="2202"/>
      <c r="M6" s="2202"/>
      <c r="N6" s="2202"/>
      <c r="O6" s="2202"/>
      <c r="P6" s="2202"/>
      <c r="Q6" s="2202"/>
      <c r="R6" s="2202" t="s">
        <v>25</v>
      </c>
      <c r="S6" s="2204" t="s">
        <v>59</v>
      </c>
      <c r="T6" s="6"/>
      <c r="U6" s="6"/>
    </row>
    <row r="7" spans="2:21" s="7" customFormat="1" ht="37.5" customHeight="1" thickBot="1">
      <c r="B7" s="2199"/>
      <c r="C7" s="2201"/>
      <c r="D7" s="2201"/>
      <c r="E7" s="2201"/>
      <c r="F7" s="1051" t="s">
        <v>24</v>
      </c>
      <c r="G7" s="1050" t="s">
        <v>23</v>
      </c>
      <c r="H7" s="1050" t="s">
        <v>22</v>
      </c>
      <c r="I7" s="1050" t="s">
        <v>21</v>
      </c>
      <c r="J7" s="1050" t="s">
        <v>20</v>
      </c>
      <c r="K7" s="1050" t="s">
        <v>19</v>
      </c>
      <c r="L7" s="1050" t="s">
        <v>18</v>
      </c>
      <c r="M7" s="1050" t="s">
        <v>17</v>
      </c>
      <c r="N7" s="1050" t="s">
        <v>16</v>
      </c>
      <c r="O7" s="1050" t="s">
        <v>15</v>
      </c>
      <c r="P7" s="1050" t="s">
        <v>14</v>
      </c>
      <c r="Q7" s="1050" t="s">
        <v>13</v>
      </c>
      <c r="R7" s="2203"/>
      <c r="S7" s="2205"/>
      <c r="T7" s="6"/>
      <c r="U7" s="6"/>
    </row>
    <row r="8" spans="2:21" s="34" customFormat="1" ht="9.75" customHeight="1">
      <c r="B8" s="113"/>
      <c r="C8" s="114"/>
      <c r="D8" s="115"/>
      <c r="E8" s="114"/>
      <c r="F8" s="114"/>
      <c r="G8" s="114"/>
      <c r="H8" s="114"/>
      <c r="I8" s="114"/>
      <c r="J8" s="114"/>
      <c r="K8" s="114"/>
      <c r="L8" s="114"/>
      <c r="M8" s="114"/>
      <c r="N8" s="114"/>
      <c r="O8" s="114"/>
      <c r="P8" s="114"/>
      <c r="Q8" s="114"/>
      <c r="R8" s="114"/>
      <c r="S8" s="116"/>
    </row>
    <row r="9" spans="2:21" s="34" customFormat="1" ht="104.25" customHeight="1">
      <c r="B9" s="2605">
        <v>1</v>
      </c>
      <c r="C9" s="117">
        <v>1.1000000000000001</v>
      </c>
      <c r="D9" s="24" t="str">
        <f>'01CoopIntForm'!E9:E10</f>
        <v>Desarrollo de 8 Gestiones de Cooperación Financiera No Reembolsable ante Organismos de Cooperación Nacionales e Internacionales 1/ en relación con los objetivos, necesidades y requerimientos institucionales. (No PEI 6.1.1.1).  Logrando al menos  respuesta al estado de la solicitudes presentadas y avance de la gestión de los proyectos a Dic 2016.</v>
      </c>
      <c r="E9" s="1064" t="str">
        <f>'01CoopIntForm'!F9:F10</f>
        <v>No. de gestiones realizadas</v>
      </c>
      <c r="F9" s="118"/>
      <c r="G9" s="118"/>
      <c r="H9" s="118">
        <v>1</v>
      </c>
      <c r="I9" s="118">
        <v>1</v>
      </c>
      <c r="J9" s="118">
        <v>1</v>
      </c>
      <c r="K9" s="118">
        <v>1</v>
      </c>
      <c r="L9" s="118">
        <v>1</v>
      </c>
      <c r="M9" s="118">
        <v>1</v>
      </c>
      <c r="N9" s="118">
        <v>1</v>
      </c>
      <c r="O9" s="118">
        <v>1</v>
      </c>
      <c r="P9" s="118"/>
      <c r="Q9" s="118"/>
      <c r="R9" s="1057">
        <f>SUM(F9:Q9)</f>
        <v>8</v>
      </c>
      <c r="S9" s="119">
        <v>8000</v>
      </c>
    </row>
    <row r="10" spans="2:21" s="34" customFormat="1" ht="42" customHeight="1">
      <c r="B10" s="2606"/>
      <c r="C10" s="120">
        <v>1.2</v>
      </c>
      <c r="D10" s="1062" t="str">
        <f>'01CoopIntForm'!E13</f>
        <v>Firmados Convenios o Alianzas Estratégicas de Cooperación Nacional e Internacional en periodo de vigencia del plan ( No PEI 6.1.1.2).</v>
      </c>
      <c r="E10" s="1064" t="str">
        <f>+'01CoopIntForm'!F13</f>
        <v>No. de convenios elaborados/ No. de convenios solicitados</v>
      </c>
      <c r="F10" s="121">
        <v>1</v>
      </c>
      <c r="G10" s="121">
        <v>1</v>
      </c>
      <c r="H10" s="121">
        <v>1</v>
      </c>
      <c r="I10" s="121">
        <v>1</v>
      </c>
      <c r="J10" s="121">
        <v>1</v>
      </c>
      <c r="K10" s="121">
        <v>1</v>
      </c>
      <c r="L10" s="121">
        <v>1</v>
      </c>
      <c r="M10" s="121">
        <v>1</v>
      </c>
      <c r="N10" s="121">
        <v>1</v>
      </c>
      <c r="O10" s="121">
        <v>1</v>
      </c>
      <c r="P10" s="121">
        <v>1</v>
      </c>
      <c r="Q10" s="121">
        <v>1</v>
      </c>
      <c r="R10" s="121">
        <v>1</v>
      </c>
      <c r="S10" s="119">
        <v>1000</v>
      </c>
    </row>
    <row r="11" spans="2:21" s="34" customFormat="1" ht="73.5" customHeight="1">
      <c r="B11" s="2605">
        <v>2</v>
      </c>
      <c r="C11" s="122">
        <v>2.1</v>
      </c>
      <c r="D11" s="24" t="str">
        <f>'01CoopIntForm'!E16</f>
        <v xml:space="preserve">Realizar 3 gestiones de asistencia Técnica ante Organismos de Cooperación Internacional en relación con los objetivos, necesidades, requerimientos institucionales, bajo la Modalidad de Costos Compartidos 2/. (No PEI 6.2.1.1). </v>
      </c>
      <c r="E11" s="1065" t="str">
        <f>'01CoopIntForm'!F16</f>
        <v>No. de gestiones realizadas</v>
      </c>
      <c r="F11" s="1057"/>
      <c r="G11" s="1057"/>
      <c r="H11" s="1057">
        <v>1</v>
      </c>
      <c r="I11" s="1057"/>
      <c r="J11" s="1057"/>
      <c r="K11" s="1057"/>
      <c r="L11" s="1057">
        <v>1</v>
      </c>
      <c r="M11" s="1057"/>
      <c r="N11" s="1057"/>
      <c r="O11" s="1057">
        <v>1</v>
      </c>
      <c r="P11" s="1057"/>
      <c r="Q11" s="1057"/>
      <c r="R11" s="1057">
        <f>SUM(F11:Q11)</f>
        <v>3</v>
      </c>
      <c r="S11" s="119">
        <v>500</v>
      </c>
    </row>
    <row r="12" spans="2:21" s="34" customFormat="1" ht="43.5" customHeight="1">
      <c r="B12" s="2607"/>
      <c r="C12" s="124">
        <v>2.2000000000000002</v>
      </c>
      <c r="D12" s="24" t="str">
        <f>'01CoopIntForm'!E20</f>
        <v xml:space="preserve">Coordinar la ejecución de 3 eventos de asistencia técnica ante Organismos de Cooperación Internacional 2/.  (No PEI  6. 2.2.1 ). </v>
      </c>
      <c r="E12" s="1066" t="str">
        <f>'01CoopIntForm'!F20</f>
        <v>No. de eventos realizados</v>
      </c>
      <c r="F12" s="1056"/>
      <c r="G12" s="1056"/>
      <c r="H12" s="1056"/>
      <c r="I12" s="1056">
        <v>1</v>
      </c>
      <c r="J12" s="1056"/>
      <c r="K12" s="1056"/>
      <c r="L12" s="1056"/>
      <c r="M12" s="1056">
        <v>1</v>
      </c>
      <c r="N12" s="1056"/>
      <c r="O12" s="1056"/>
      <c r="P12" s="1056">
        <v>1</v>
      </c>
      <c r="Q12" s="1056"/>
      <c r="R12" s="1056">
        <f>SUM(F12:Q12)</f>
        <v>3</v>
      </c>
      <c r="S12" s="119">
        <v>4000</v>
      </c>
    </row>
    <row r="13" spans="2:21" s="34" customFormat="1" ht="56.25" customHeight="1">
      <c r="B13" s="2608"/>
      <c r="C13" s="124">
        <v>2.2999999999999998</v>
      </c>
      <c r="D13" s="19" t="s">
        <v>126</v>
      </c>
      <c r="E13" s="1067"/>
      <c r="F13" s="125"/>
      <c r="G13" s="125"/>
      <c r="H13" s="125"/>
      <c r="I13" s="125"/>
      <c r="J13" s="125"/>
      <c r="K13" s="125"/>
      <c r="L13" s="125"/>
      <c r="M13" s="125"/>
      <c r="N13" s="125"/>
      <c r="O13" s="125"/>
      <c r="P13" s="125"/>
      <c r="Q13" s="125"/>
      <c r="R13" s="126"/>
      <c r="S13" s="2609">
        <v>2295</v>
      </c>
    </row>
    <row r="14" spans="2:21" s="34" customFormat="1" ht="49.5" customHeight="1">
      <c r="B14" s="1049"/>
      <c r="C14" s="127" t="s">
        <v>38</v>
      </c>
      <c r="D14" s="24" t="str">
        <f>'01CoopIntForm'!E23</f>
        <v xml:space="preserve">Durante el periodo se publicaron  en intranet 40  información de becas a nivel Nacional e Internacional. </v>
      </c>
      <c r="E14" s="1068" t="str">
        <f>'01CoopIntForm'!F23</f>
        <v>No. de publicaciones en la Intranet.</v>
      </c>
      <c r="F14" s="128">
        <v>2</v>
      </c>
      <c r="G14" s="1057">
        <v>4</v>
      </c>
      <c r="H14" s="1057">
        <v>4</v>
      </c>
      <c r="I14" s="1057">
        <v>4</v>
      </c>
      <c r="J14" s="1057">
        <v>4</v>
      </c>
      <c r="K14" s="1057">
        <v>4</v>
      </c>
      <c r="L14" s="1057">
        <v>4</v>
      </c>
      <c r="M14" s="1057">
        <v>4</v>
      </c>
      <c r="N14" s="1057">
        <v>4</v>
      </c>
      <c r="O14" s="1057">
        <v>4</v>
      </c>
      <c r="P14" s="1057">
        <v>2</v>
      </c>
      <c r="Q14" s="1057"/>
      <c r="R14" s="1057">
        <f>SUM(F14:Q14)</f>
        <v>40</v>
      </c>
      <c r="S14" s="2610"/>
    </row>
    <row r="15" spans="2:21" s="34" customFormat="1" ht="46.5" customHeight="1">
      <c r="B15" s="1049"/>
      <c r="C15" s="127" t="s">
        <v>39</v>
      </c>
      <c r="D15" s="24" t="str">
        <f>'01CoopIntForm'!E24</f>
        <v>Durante el periodo se oficializaron 10 postulaciones a becas Completas o Parciales a nivel Nacional e Internacional.</v>
      </c>
      <c r="E15" s="1064" t="str">
        <f>'01CoopIntForm'!F24</f>
        <v>No. de postulaciones oficializadas</v>
      </c>
      <c r="F15" s="126"/>
      <c r="G15" s="118">
        <v>1</v>
      </c>
      <c r="H15" s="118">
        <v>1</v>
      </c>
      <c r="I15" s="118"/>
      <c r="J15" s="118">
        <v>1</v>
      </c>
      <c r="K15" s="118">
        <v>1</v>
      </c>
      <c r="L15" s="118">
        <v>2</v>
      </c>
      <c r="M15" s="118">
        <v>1</v>
      </c>
      <c r="N15" s="118">
        <v>1</v>
      </c>
      <c r="O15" s="118">
        <v>1</v>
      </c>
      <c r="P15" s="118">
        <v>1</v>
      </c>
      <c r="Q15" s="118"/>
      <c r="R15" s="118">
        <f>SUM(F15:Q15)</f>
        <v>10</v>
      </c>
      <c r="S15" s="2610"/>
    </row>
    <row r="16" spans="2:21" s="34" customFormat="1" ht="47.25" customHeight="1">
      <c r="B16" s="1049"/>
      <c r="C16" s="127" t="s">
        <v>89</v>
      </c>
      <c r="D16" s="24" t="str">
        <f>'01CoopIntForm'!E25</f>
        <v>Durante el periodo se aprobaron la participación de 8 empleados a becas Completas o Parciales a nivel Nacional e Internacional.</v>
      </c>
      <c r="E16" s="1064" t="str">
        <f>'01CoopIntForm'!F25</f>
        <v>No. de becas aprobadas</v>
      </c>
      <c r="F16" s="129"/>
      <c r="G16" s="1056"/>
      <c r="H16" s="118"/>
      <c r="I16" s="118">
        <v>1</v>
      </c>
      <c r="J16" s="118">
        <v>1</v>
      </c>
      <c r="K16" s="118">
        <v>1</v>
      </c>
      <c r="L16" s="118">
        <v>1</v>
      </c>
      <c r="M16" s="118">
        <v>1</v>
      </c>
      <c r="N16" s="118">
        <v>1</v>
      </c>
      <c r="O16" s="118">
        <v>1</v>
      </c>
      <c r="P16" s="118">
        <v>1</v>
      </c>
      <c r="Q16" s="118"/>
      <c r="R16" s="118">
        <f>SUM(F16:Q16)</f>
        <v>8</v>
      </c>
      <c r="S16" s="2611"/>
    </row>
    <row r="17" spans="2:19" s="34" customFormat="1" ht="72" customHeight="1">
      <c r="B17" s="130"/>
      <c r="C17" s="120">
        <v>2.4</v>
      </c>
      <c r="D17" s="131" t="str">
        <f>'01CoopIntForm'!E28</f>
        <v>Apoyar los Planes de Agua Potable y Saneamiento (APS)  y Fortalecer el Sistema mediante la Promoción de una Agenda Regional de APS, en el marco del FOCARD APS 4/ (6 eventos de trabajo)  ( No PEI 6.2.4.1).</v>
      </c>
      <c r="E17" s="1069" t="str">
        <f>'01CoopIntForm'!F28</f>
        <v>No. de reuniones de trabajo (Jornadas, Foros, Seminarios,  Talleres, etc.)</v>
      </c>
      <c r="F17" s="118"/>
      <c r="G17" s="118">
        <v>1</v>
      </c>
      <c r="H17" s="118"/>
      <c r="I17" s="118">
        <v>1</v>
      </c>
      <c r="J17" s="118"/>
      <c r="K17" s="118">
        <v>1</v>
      </c>
      <c r="L17" s="118"/>
      <c r="M17" s="118">
        <v>1</v>
      </c>
      <c r="N17" s="118"/>
      <c r="O17" s="118">
        <v>1</v>
      </c>
      <c r="P17" s="118"/>
      <c r="Q17" s="118">
        <v>1</v>
      </c>
      <c r="R17" s="118">
        <f>SUM(F17:Q17)</f>
        <v>6</v>
      </c>
      <c r="S17" s="119">
        <v>16000</v>
      </c>
    </row>
    <row r="18" spans="2:19" s="34" customFormat="1" ht="49.5" customHeight="1">
      <c r="B18" s="132">
        <v>3</v>
      </c>
      <c r="C18" s="120">
        <v>3.1</v>
      </c>
      <c r="D18" s="91" t="str">
        <f>'01CoopIntForm'!E35</f>
        <v xml:space="preserve">Creación de 2  Espacios de diálogo con Cooperantes nacionales  e internacionales (No PEI 6.3.1.1 ) 5/. </v>
      </c>
      <c r="E18" s="1070" t="str">
        <f>'01CoopIntForm'!F35</f>
        <v>Estructurada y funcionando 2 Espacios de Coordinación con  Cooperantes</v>
      </c>
      <c r="F18" s="133"/>
      <c r="G18" s="118"/>
      <c r="H18" s="118"/>
      <c r="I18" s="118"/>
      <c r="J18" s="118"/>
      <c r="K18" s="134">
        <v>1</v>
      </c>
      <c r="L18" s="118"/>
      <c r="M18" s="134"/>
      <c r="N18" s="118"/>
      <c r="O18" s="134"/>
      <c r="P18" s="118">
        <v>1</v>
      </c>
      <c r="Q18" s="134"/>
      <c r="R18" s="118">
        <f>SUM(F18:Q18)</f>
        <v>2</v>
      </c>
      <c r="S18" s="135">
        <v>4000</v>
      </c>
    </row>
    <row r="19" spans="2:19" s="34" customFormat="1" ht="23.25" customHeight="1" thickBot="1">
      <c r="B19" s="2208" t="s">
        <v>12</v>
      </c>
      <c r="C19" s="2209"/>
      <c r="D19" s="2209"/>
      <c r="E19" s="2209"/>
      <c r="F19" s="2209"/>
      <c r="G19" s="2209"/>
      <c r="H19" s="2209"/>
      <c r="I19" s="136"/>
      <c r="J19" s="136"/>
      <c r="K19" s="136"/>
      <c r="L19" s="136"/>
      <c r="M19" s="136"/>
      <c r="N19" s="136"/>
      <c r="O19" s="136"/>
      <c r="P19" s="136"/>
      <c r="Q19" s="136"/>
      <c r="R19" s="136"/>
      <c r="S19" s="137">
        <f>SUM(S9:S18)</f>
        <v>35795</v>
      </c>
    </row>
    <row r="21" spans="2:19" ht="15">
      <c r="B21" s="111" t="s">
        <v>121</v>
      </c>
    </row>
    <row r="22" spans="2:19" ht="15">
      <c r="B22" s="111" t="s">
        <v>48</v>
      </c>
      <c r="S22" s="138"/>
    </row>
    <row r="23" spans="2:19" ht="15">
      <c r="B23" s="111" t="s">
        <v>122</v>
      </c>
    </row>
    <row r="24" spans="2:19" ht="15">
      <c r="B24" s="112" t="s">
        <v>123</v>
      </c>
    </row>
    <row r="25" spans="2:19" ht="15">
      <c r="B25" s="112" t="s">
        <v>127</v>
      </c>
    </row>
  </sheetData>
  <mergeCells count="13">
    <mergeCell ref="B9:B10"/>
    <mergeCell ref="B11:B13"/>
    <mergeCell ref="S13:S16"/>
    <mergeCell ref="B19:H19"/>
    <mergeCell ref="B1:S1"/>
    <mergeCell ref="B2:S2"/>
    <mergeCell ref="B3:S3"/>
    <mergeCell ref="B6:B7"/>
    <mergeCell ref="C6:D7"/>
    <mergeCell ref="E6:E7"/>
    <mergeCell ref="F6:Q6"/>
    <mergeCell ref="R6:R7"/>
    <mergeCell ref="S6:S7"/>
  </mergeCells>
  <pageMargins left="0.23622047244094491" right="0.15748031496062992" top="0.19685039370078741" bottom="0.27559055118110237" header="0" footer="0"/>
  <pageSetup paperSize="256" scale="83" fitToHeight="0" orientation="landscape" r:id="rId1"/>
  <headerFooter alignWithMargins="0">
    <oddFooter>&amp;L&amp;"Arial,Negrita"&amp;8Unidad de Cooperación Internacional&amp;C&amp;"Arial,Negrita"&amp;8Cronograma de Actividades (PAO ) Año: 2016&amp;R&amp;"Arial,Negrita"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249977111117893"/>
  </sheetPr>
  <dimension ref="B1:J17"/>
  <sheetViews>
    <sheetView showGridLines="0" view="pageBreakPreview" zoomScaleNormal="82" zoomScaleSheetLayoutView="100" workbookViewId="0">
      <selection activeCell="E10" sqref="E10"/>
    </sheetView>
  </sheetViews>
  <sheetFormatPr baseColWidth="10" defaultRowHeight="12.75"/>
  <cols>
    <col min="1" max="1" width="2.42578125" customWidth="1"/>
    <col min="2" max="2" width="4.42578125" customWidth="1"/>
    <col min="3" max="3" width="30.140625" customWidth="1"/>
    <col min="4" max="4" width="3.7109375" customWidth="1"/>
    <col min="5" max="5" width="46.5703125" customWidth="1"/>
    <col min="6" max="6" width="30" customWidth="1"/>
    <col min="7" max="7" width="59" customWidth="1"/>
    <col min="8" max="8" width="44" customWidth="1"/>
    <col min="9" max="9" width="0.85546875" hidden="1" customWidth="1"/>
    <col min="10" max="10" width="23.85546875" hidden="1" customWidth="1"/>
  </cols>
  <sheetData>
    <row r="1" spans="2:10" ht="16.5">
      <c r="B1" s="2159" t="s">
        <v>28</v>
      </c>
      <c r="C1" s="2159"/>
      <c r="D1" s="2159"/>
      <c r="E1" s="2159"/>
      <c r="F1" s="2159"/>
      <c r="G1" s="2159"/>
      <c r="H1" s="2159"/>
    </row>
    <row r="2" spans="2:10" s="1" customFormat="1" ht="16.5">
      <c r="B2" s="2159" t="s">
        <v>29</v>
      </c>
      <c r="C2" s="2159"/>
      <c r="D2" s="2159"/>
      <c r="E2" s="2159"/>
      <c r="F2" s="2159"/>
      <c r="G2" s="2159"/>
      <c r="H2" s="2159"/>
      <c r="I2" s="18"/>
      <c r="J2" s="18"/>
    </row>
    <row r="3" spans="2:10" s="1" customFormat="1" ht="16.5">
      <c r="B3" s="2159" t="s">
        <v>52</v>
      </c>
      <c r="C3" s="2159"/>
      <c r="D3" s="2159"/>
      <c r="E3" s="2159"/>
      <c r="F3" s="2159"/>
      <c r="G3" s="2159"/>
      <c r="H3" s="2159"/>
    </row>
    <row r="4" spans="2:10" s="1" customFormat="1" ht="18">
      <c r="B4" s="2160" t="s">
        <v>30</v>
      </c>
      <c r="C4" s="2160"/>
      <c r="D4" s="2160"/>
      <c r="E4" s="2160"/>
      <c r="F4" s="2160"/>
      <c r="G4" s="2160"/>
      <c r="H4" s="2160"/>
    </row>
    <row r="5" spans="2:10" s="1" customFormat="1" ht="21" customHeight="1">
      <c r="B5" s="4" t="s">
        <v>128</v>
      </c>
    </row>
    <row r="6" spans="2:10" s="1" customFormat="1" ht="20.25" customHeight="1">
      <c r="B6" s="4" t="s">
        <v>129</v>
      </c>
      <c r="H6" s="5" t="s">
        <v>0</v>
      </c>
    </row>
    <row r="7" spans="2:10" ht="16.5" customHeight="1" thickBot="1">
      <c r="B7" s="4"/>
      <c r="H7" s="142"/>
    </row>
    <row r="8" spans="2:10" s="2" customFormat="1" ht="45" customHeight="1" thickBot="1">
      <c r="B8" s="143" t="s">
        <v>50</v>
      </c>
      <c r="C8" s="144" t="s">
        <v>31</v>
      </c>
      <c r="D8" s="2602" t="s">
        <v>53</v>
      </c>
      <c r="E8" s="2603"/>
      <c r="F8" s="144" t="s">
        <v>54</v>
      </c>
      <c r="G8" s="37" t="s">
        <v>130</v>
      </c>
      <c r="H8" s="145" t="s">
        <v>56</v>
      </c>
      <c r="I8" s="146"/>
      <c r="J8" s="146"/>
    </row>
    <row r="9" spans="2:10" s="3" customFormat="1" ht="106.5" customHeight="1">
      <c r="B9" s="2472">
        <v>1</v>
      </c>
      <c r="C9" s="2616" t="s">
        <v>131</v>
      </c>
      <c r="D9" s="147">
        <v>1.1000000000000001</v>
      </c>
      <c r="E9" s="148" t="s">
        <v>132</v>
      </c>
      <c r="F9" s="149" t="s">
        <v>133</v>
      </c>
      <c r="G9" s="148" t="s">
        <v>134</v>
      </c>
      <c r="H9" s="150" t="s">
        <v>135</v>
      </c>
      <c r="J9" s="151" t="s">
        <v>136</v>
      </c>
    </row>
    <row r="10" spans="2:10" s="3" customFormat="1" ht="99.75" customHeight="1">
      <c r="B10" s="2613"/>
      <c r="C10" s="2288"/>
      <c r="D10" s="147">
        <v>1.2</v>
      </c>
      <c r="E10" s="148" t="s">
        <v>137</v>
      </c>
      <c r="F10" s="152" t="s">
        <v>138</v>
      </c>
      <c r="G10" s="148" t="s">
        <v>139</v>
      </c>
      <c r="H10" s="153" t="s">
        <v>140</v>
      </c>
      <c r="J10" s="151" t="s">
        <v>141</v>
      </c>
    </row>
    <row r="11" spans="2:10" s="3" customFormat="1" ht="67.5" customHeight="1">
      <c r="B11" s="2473"/>
      <c r="C11" s="2289"/>
      <c r="D11" s="147">
        <v>1.3</v>
      </c>
      <c r="E11" s="148" t="s">
        <v>142</v>
      </c>
      <c r="F11" s="152" t="s">
        <v>143</v>
      </c>
      <c r="G11" s="148" t="s">
        <v>144</v>
      </c>
      <c r="H11" s="154" t="s">
        <v>145</v>
      </c>
    </row>
    <row r="12" spans="2:10" s="3" customFormat="1" ht="87.75" customHeight="1">
      <c r="B12" s="2612">
        <v>2</v>
      </c>
      <c r="C12" s="2287" t="s">
        <v>146</v>
      </c>
      <c r="D12" s="156">
        <v>2.1</v>
      </c>
      <c r="E12" s="148" t="s">
        <v>147</v>
      </c>
      <c r="F12" s="152" t="s">
        <v>148</v>
      </c>
      <c r="G12" s="148" t="s">
        <v>149</v>
      </c>
      <c r="H12" s="154" t="s">
        <v>150</v>
      </c>
    </row>
    <row r="13" spans="2:10" s="3" customFormat="1" ht="121.5" customHeight="1">
      <c r="B13" s="2613"/>
      <c r="C13" s="2288"/>
      <c r="D13" s="156">
        <v>2.2000000000000002</v>
      </c>
      <c r="E13" s="148" t="s">
        <v>151</v>
      </c>
      <c r="F13" s="152" t="s">
        <v>152</v>
      </c>
      <c r="G13" s="148" t="s">
        <v>153</v>
      </c>
      <c r="H13" s="153" t="s">
        <v>154</v>
      </c>
    </row>
    <row r="14" spans="2:10" s="3" customFormat="1" ht="102.75" customHeight="1">
      <c r="B14" s="2473"/>
      <c r="C14" s="2289"/>
      <c r="D14" s="156">
        <v>2.2999999999999998</v>
      </c>
      <c r="E14" s="148" t="s">
        <v>155</v>
      </c>
      <c r="F14" s="152" t="s">
        <v>156</v>
      </c>
      <c r="G14" s="148" t="s">
        <v>157</v>
      </c>
      <c r="H14" s="153" t="s">
        <v>158</v>
      </c>
    </row>
    <row r="15" spans="2:10" s="3" customFormat="1" ht="97.5" customHeight="1">
      <c r="B15" s="2612">
        <v>3</v>
      </c>
      <c r="C15" s="2287" t="s">
        <v>159</v>
      </c>
      <c r="D15" s="156">
        <v>3.1</v>
      </c>
      <c r="E15" s="148" t="s">
        <v>160</v>
      </c>
      <c r="F15" s="152" t="s">
        <v>161</v>
      </c>
      <c r="G15" s="148" t="s">
        <v>162</v>
      </c>
      <c r="H15" s="153" t="s">
        <v>158</v>
      </c>
    </row>
    <row r="16" spans="2:10" s="3" customFormat="1" ht="108" customHeight="1" thickBot="1">
      <c r="B16" s="2614"/>
      <c r="C16" s="2615"/>
      <c r="D16" s="157">
        <v>3.2</v>
      </c>
      <c r="E16" s="158" t="s">
        <v>163</v>
      </c>
      <c r="F16" s="159" t="s">
        <v>164</v>
      </c>
      <c r="G16" s="158" t="s">
        <v>165</v>
      </c>
      <c r="H16" s="160" t="s">
        <v>166</v>
      </c>
    </row>
    <row r="17" spans="6:6">
      <c r="F17" s="3"/>
    </row>
  </sheetData>
  <mergeCells count="11">
    <mergeCell ref="B12:B14"/>
    <mergeCell ref="C12:C14"/>
    <mergeCell ref="B15:B16"/>
    <mergeCell ref="C15:C16"/>
    <mergeCell ref="B1:H1"/>
    <mergeCell ref="B2:H2"/>
    <mergeCell ref="B3:H3"/>
    <mergeCell ref="B4:H4"/>
    <mergeCell ref="D8:E8"/>
    <mergeCell ref="B9:B11"/>
    <mergeCell ref="C9:C11"/>
  </mergeCells>
  <pageMargins left="0.15748031496062992" right="0.15748031496062992" top="0.15748031496062992" bottom="0.19685039370078741" header="0.27559055118110237" footer="0"/>
  <pageSetup paperSize="123" scale="6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249977111117893"/>
  </sheetPr>
  <dimension ref="A1:T17"/>
  <sheetViews>
    <sheetView showGridLines="0" view="pageBreakPreview" zoomScale="80" zoomScaleNormal="70" zoomScaleSheetLayoutView="80" workbookViewId="0">
      <selection activeCell="F15" sqref="F15"/>
    </sheetView>
  </sheetViews>
  <sheetFormatPr baseColWidth="10" defaultColWidth="11.42578125" defaultRowHeight="14.25"/>
  <cols>
    <col min="1" max="1" width="3.85546875" style="28" customWidth="1"/>
    <col min="2" max="2" width="7.140625" style="28" customWidth="1"/>
    <col min="3" max="3" width="30.85546875" style="28" customWidth="1"/>
    <col min="4" max="4" width="22.85546875" style="28" customWidth="1"/>
    <col min="5" max="16" width="9.85546875" style="28" customWidth="1"/>
    <col min="17" max="17" width="10.42578125" style="28" customWidth="1"/>
    <col min="18" max="18" width="20.28515625" style="28" customWidth="1"/>
    <col min="19" max="19" width="1.85546875" style="28" customWidth="1"/>
    <col min="20" max="16384" width="11.42578125" style="28"/>
  </cols>
  <sheetData>
    <row r="1" spans="1:20" ht="16.5">
      <c r="A1" s="2617" t="s">
        <v>28</v>
      </c>
      <c r="B1" s="2618"/>
      <c r="C1" s="2618"/>
      <c r="D1" s="2618"/>
      <c r="E1" s="2618"/>
      <c r="F1" s="2618"/>
      <c r="G1" s="2618"/>
      <c r="H1" s="2618"/>
      <c r="I1" s="2618"/>
      <c r="J1" s="2618"/>
      <c r="K1" s="2618"/>
      <c r="L1" s="2618"/>
      <c r="M1" s="2618"/>
      <c r="N1" s="2618"/>
      <c r="O1" s="2618"/>
      <c r="P1" s="2618"/>
      <c r="Q1" s="2618"/>
      <c r="R1" s="2619"/>
    </row>
    <row r="2" spans="1:20" ht="16.5">
      <c r="A2" s="2620" t="s">
        <v>29</v>
      </c>
      <c r="B2" s="2621"/>
      <c r="C2" s="2621"/>
      <c r="D2" s="2621"/>
      <c r="E2" s="2621"/>
      <c r="F2" s="2621"/>
      <c r="G2" s="2621"/>
      <c r="H2" s="2621"/>
      <c r="I2" s="2621"/>
      <c r="J2" s="2621"/>
      <c r="K2" s="2621"/>
      <c r="L2" s="2621"/>
      <c r="M2" s="2621"/>
      <c r="N2" s="2621"/>
      <c r="O2" s="2621"/>
      <c r="P2" s="2621"/>
      <c r="Q2" s="2621"/>
      <c r="R2" s="2622"/>
    </row>
    <row r="3" spans="1:20" s="7" customFormat="1" ht="18" customHeight="1">
      <c r="A3" s="2623" t="s">
        <v>57</v>
      </c>
      <c r="B3" s="2624"/>
      <c r="C3" s="2624"/>
      <c r="D3" s="2624"/>
      <c r="E3" s="2624"/>
      <c r="F3" s="2624"/>
      <c r="G3" s="2624"/>
      <c r="H3" s="2624"/>
      <c r="I3" s="2624"/>
      <c r="J3" s="2624"/>
      <c r="K3" s="2624"/>
      <c r="L3" s="2624"/>
      <c r="M3" s="2624"/>
      <c r="N3" s="2624"/>
      <c r="O3" s="2624"/>
      <c r="P3" s="2624"/>
      <c r="Q3" s="2624"/>
      <c r="R3" s="2625"/>
    </row>
    <row r="4" spans="1:20" s="7" customFormat="1" ht="27.75" customHeight="1">
      <c r="A4" s="161" t="s">
        <v>167</v>
      </c>
      <c r="B4" s="162"/>
      <c r="C4" s="162"/>
      <c r="D4" s="162"/>
      <c r="E4" s="162"/>
      <c r="F4" s="162"/>
      <c r="G4" s="162"/>
      <c r="H4" s="162"/>
      <c r="I4" s="162"/>
      <c r="J4" s="162"/>
      <c r="K4" s="162"/>
      <c r="L4" s="162"/>
      <c r="M4" s="162"/>
      <c r="N4" s="162"/>
      <c r="O4" s="162"/>
      <c r="P4" s="162"/>
      <c r="Q4" s="163"/>
      <c r="R4" s="164" t="s">
        <v>27</v>
      </c>
    </row>
    <row r="5" spans="1:20" ht="3" customHeight="1" thickBot="1">
      <c r="A5" s="165"/>
      <c r="B5" s="34"/>
      <c r="C5" s="34"/>
      <c r="D5" s="34"/>
      <c r="E5" s="34"/>
      <c r="F5" s="34"/>
      <c r="G5" s="34"/>
      <c r="H5" s="34"/>
      <c r="I5" s="34"/>
      <c r="J5" s="34"/>
      <c r="K5" s="34"/>
      <c r="L5" s="34"/>
      <c r="M5" s="34"/>
      <c r="N5" s="34"/>
      <c r="O5" s="34"/>
      <c r="P5" s="34"/>
      <c r="Q5" s="34"/>
      <c r="R5" s="166"/>
    </row>
    <row r="6" spans="1:20" s="7" customFormat="1" ht="27" customHeight="1">
      <c r="A6" s="2198" t="s">
        <v>1</v>
      </c>
      <c r="B6" s="2200" t="s">
        <v>58</v>
      </c>
      <c r="C6" s="2200"/>
      <c r="D6" s="2200" t="s">
        <v>40</v>
      </c>
      <c r="E6" s="2202" t="s">
        <v>26</v>
      </c>
      <c r="F6" s="2202"/>
      <c r="G6" s="2202"/>
      <c r="H6" s="2202"/>
      <c r="I6" s="2202"/>
      <c r="J6" s="2202"/>
      <c r="K6" s="2202"/>
      <c r="L6" s="2202"/>
      <c r="M6" s="2202"/>
      <c r="N6" s="2202"/>
      <c r="O6" s="2202"/>
      <c r="P6" s="2202"/>
      <c r="Q6" s="2202" t="s">
        <v>25</v>
      </c>
      <c r="R6" s="2204" t="s">
        <v>59</v>
      </c>
      <c r="S6" s="6"/>
      <c r="T6" s="6"/>
    </row>
    <row r="7" spans="1:20" s="7" customFormat="1" ht="30.75" customHeight="1" thickBot="1">
      <c r="A7" s="2199"/>
      <c r="B7" s="2201"/>
      <c r="C7" s="2201"/>
      <c r="D7" s="2201"/>
      <c r="E7" s="33" t="s">
        <v>24</v>
      </c>
      <c r="F7" s="32" t="s">
        <v>23</v>
      </c>
      <c r="G7" s="32" t="s">
        <v>22</v>
      </c>
      <c r="H7" s="32" t="s">
        <v>21</v>
      </c>
      <c r="I7" s="32" t="s">
        <v>20</v>
      </c>
      <c r="J7" s="32" t="s">
        <v>19</v>
      </c>
      <c r="K7" s="32" t="s">
        <v>18</v>
      </c>
      <c r="L7" s="32" t="s">
        <v>17</v>
      </c>
      <c r="M7" s="32" t="s">
        <v>16</v>
      </c>
      <c r="N7" s="32" t="s">
        <v>15</v>
      </c>
      <c r="O7" s="32" t="s">
        <v>14</v>
      </c>
      <c r="P7" s="32" t="s">
        <v>13</v>
      </c>
      <c r="Q7" s="2203"/>
      <c r="R7" s="2205"/>
      <c r="S7" s="6"/>
      <c r="T7" s="6"/>
    </row>
    <row r="8" spans="1:20" s="34" customFormat="1" ht="9.75" customHeight="1">
      <c r="A8" s="113"/>
      <c r="B8" s="114"/>
      <c r="C8" s="114"/>
      <c r="D8" s="114"/>
      <c r="E8" s="114"/>
      <c r="F8" s="114"/>
      <c r="G8" s="114"/>
      <c r="H8" s="114"/>
      <c r="I8" s="114"/>
      <c r="J8" s="114"/>
      <c r="K8" s="114"/>
      <c r="L8" s="114"/>
      <c r="M8" s="114"/>
      <c r="N8" s="114"/>
      <c r="O8" s="114"/>
      <c r="P8" s="114"/>
      <c r="Q8" s="114"/>
      <c r="R8" s="116"/>
    </row>
    <row r="9" spans="1:20" s="34" customFormat="1" ht="71.25" customHeight="1">
      <c r="A9" s="2221">
        <v>1</v>
      </c>
      <c r="B9" s="118">
        <v>1.1000000000000001</v>
      </c>
      <c r="C9" s="148" t="str">
        <f>'02IncSociForm'!E9</f>
        <v>Ejecutar 40  proyectos bajo la modalidad de ayuda mutua a nivel nacional.</v>
      </c>
      <c r="D9" s="152" t="str">
        <f>'02IncSociForm'!F9</f>
        <v>No. de proyectos ejecutados  en el año</v>
      </c>
      <c r="E9" s="123">
        <v>2</v>
      </c>
      <c r="F9" s="123">
        <v>3</v>
      </c>
      <c r="G9" s="123">
        <v>4</v>
      </c>
      <c r="H9" s="123">
        <v>4</v>
      </c>
      <c r="I9" s="123">
        <v>4</v>
      </c>
      <c r="J9" s="123">
        <v>3</v>
      </c>
      <c r="K9" s="123">
        <v>4</v>
      </c>
      <c r="L9" s="123">
        <v>5</v>
      </c>
      <c r="M9" s="123">
        <v>4</v>
      </c>
      <c r="N9" s="123">
        <v>4</v>
      </c>
      <c r="O9" s="123">
        <v>3</v>
      </c>
      <c r="P9" s="123"/>
      <c r="Q9" s="167">
        <f>SUM(E9:P9)</f>
        <v>40</v>
      </c>
      <c r="R9" s="168">
        <f>525+600+72645+17785+4710</f>
        <v>96265</v>
      </c>
    </row>
    <row r="10" spans="1:20" s="34" customFormat="1" ht="81" customHeight="1">
      <c r="A10" s="2222"/>
      <c r="B10" s="118">
        <v>1.2</v>
      </c>
      <c r="C10" s="148" t="str">
        <f>'02IncSociForm'!E10</f>
        <v xml:space="preserve">Presentación a la Honorable Junta de Gobierno para Declarar de Interés Social 70 solicitudes de Comunidades a nivel nacional.   </v>
      </c>
      <c r="D10" s="152" t="str">
        <f>'02IncSociForm'!F10</f>
        <v>No. de comunidades declaradas de interés social en el año</v>
      </c>
      <c r="E10" s="118">
        <v>4</v>
      </c>
      <c r="F10" s="118">
        <v>5</v>
      </c>
      <c r="G10" s="118">
        <v>7</v>
      </c>
      <c r="H10" s="118">
        <v>5</v>
      </c>
      <c r="I10" s="118"/>
      <c r="J10" s="118">
        <v>5</v>
      </c>
      <c r="K10" s="118">
        <v>7</v>
      </c>
      <c r="L10" s="118">
        <v>8</v>
      </c>
      <c r="M10" s="118">
        <v>7</v>
      </c>
      <c r="N10" s="118">
        <v>8</v>
      </c>
      <c r="O10" s="118">
        <v>8</v>
      </c>
      <c r="P10" s="118">
        <v>6</v>
      </c>
      <c r="Q10" s="169">
        <f>SUM(E10:P10)</f>
        <v>70</v>
      </c>
      <c r="R10" s="119">
        <f>300</f>
        <v>300</v>
      </c>
    </row>
    <row r="11" spans="1:20" s="34" customFormat="1" ht="63" customHeight="1">
      <c r="A11" s="2223"/>
      <c r="B11" s="118">
        <v>1.3</v>
      </c>
      <c r="C11" s="148" t="str">
        <f>'02IncSociForm'!E11</f>
        <v>Atender 400 solicitudes para  solvencias sociales solicitadas para la emisión de factibilidades y/o aprobación de planos.</v>
      </c>
      <c r="D11" s="152" t="str">
        <f>'02IncSociForm'!F11</f>
        <v>No. de solicitudes para solvencias sociales atendidas en el año</v>
      </c>
      <c r="E11" s="118">
        <v>33</v>
      </c>
      <c r="F11" s="118">
        <v>33</v>
      </c>
      <c r="G11" s="118">
        <v>33</v>
      </c>
      <c r="H11" s="118">
        <v>33</v>
      </c>
      <c r="I11" s="118">
        <v>33</v>
      </c>
      <c r="J11" s="118">
        <v>33</v>
      </c>
      <c r="K11" s="118">
        <v>34</v>
      </c>
      <c r="L11" s="118">
        <v>34</v>
      </c>
      <c r="M11" s="118">
        <v>34</v>
      </c>
      <c r="N11" s="118">
        <v>34</v>
      </c>
      <c r="O11" s="118">
        <v>33</v>
      </c>
      <c r="P11" s="118">
        <v>33</v>
      </c>
      <c r="Q11" s="169">
        <f t="shared" ref="Q11" si="0">SUM(E11:P11)</f>
        <v>400</v>
      </c>
      <c r="R11" s="119">
        <v>18000</v>
      </c>
    </row>
    <row r="12" spans="1:20" s="34" customFormat="1" ht="100.9" customHeight="1">
      <c r="A12" s="2221">
        <v>2</v>
      </c>
      <c r="B12" s="118">
        <v>2.1</v>
      </c>
      <c r="C12" s="148" t="str">
        <f>'02IncSociForm'!E12</f>
        <v>Atender 60 solicitudes enviadas por la Gerencia de Atención a Sistemas y Comunidades Rurales para declarar Juntas de Agua de Interés social</v>
      </c>
      <c r="D12" s="152" t="str">
        <f>'02IncSociForm'!F12</f>
        <v>No. de solicitudes atendidas en el año</v>
      </c>
      <c r="E12" s="118">
        <v>5</v>
      </c>
      <c r="F12" s="118">
        <v>5</v>
      </c>
      <c r="G12" s="118">
        <v>5</v>
      </c>
      <c r="H12" s="118">
        <v>5</v>
      </c>
      <c r="I12" s="118">
        <v>5</v>
      </c>
      <c r="J12" s="118">
        <v>5</v>
      </c>
      <c r="K12" s="118">
        <v>5</v>
      </c>
      <c r="L12" s="118">
        <v>5</v>
      </c>
      <c r="M12" s="118">
        <v>5</v>
      </c>
      <c r="N12" s="118">
        <v>5</v>
      </c>
      <c r="O12" s="118">
        <v>5</v>
      </c>
      <c r="P12" s="118">
        <v>5</v>
      </c>
      <c r="Q12" s="169">
        <f>SUM(E12:P12)</f>
        <v>60</v>
      </c>
      <c r="R12" s="119">
        <f>495+810+13080</f>
        <v>14385</v>
      </c>
    </row>
    <row r="13" spans="1:20" s="34" customFormat="1" ht="105" customHeight="1">
      <c r="A13" s="2222"/>
      <c r="B13" s="118">
        <v>2.2000000000000002</v>
      </c>
      <c r="C13" s="148" t="str">
        <f>'02IncSociForm'!E13</f>
        <v xml:space="preserve">Atender el 100.0% de los requerimientos de apoyo solicitados por las diferentes Unidades, Direcciones y Gerencias de la Institución, tales como volanteos, perifoneos, visitas técnicas sociales, etc. </v>
      </c>
      <c r="D13" s="152" t="str">
        <f>'02IncSociForm'!F13</f>
        <v>No. de requerimientos atendidos en el año/No. de requerimientos solicitados</v>
      </c>
      <c r="E13" s="170">
        <v>1</v>
      </c>
      <c r="F13" s="170">
        <v>1</v>
      </c>
      <c r="G13" s="170">
        <v>1</v>
      </c>
      <c r="H13" s="170">
        <v>1</v>
      </c>
      <c r="I13" s="170">
        <v>1</v>
      </c>
      <c r="J13" s="170">
        <v>1</v>
      </c>
      <c r="K13" s="170">
        <v>1</v>
      </c>
      <c r="L13" s="170">
        <v>1</v>
      </c>
      <c r="M13" s="170">
        <v>1</v>
      </c>
      <c r="N13" s="170">
        <v>1</v>
      </c>
      <c r="O13" s="170">
        <v>1</v>
      </c>
      <c r="P13" s="170">
        <v>1</v>
      </c>
      <c r="Q13" s="171">
        <f>AVERAGE(E13:P13)</f>
        <v>1</v>
      </c>
      <c r="R13" s="119">
        <f>550+2550+50+1725</f>
        <v>4875</v>
      </c>
    </row>
    <row r="14" spans="1:20" s="34" customFormat="1" ht="108.75" customHeight="1">
      <c r="A14" s="2223"/>
      <c r="B14" s="118">
        <v>2.2999999999999998</v>
      </c>
      <c r="C14" s="148" t="str">
        <f>'02IncSociForm'!E14</f>
        <v>Atender el 100.0% de gestiones mediáticas presentadas, intervenciones, amenazas de cierre,  por la población a nivel nacional.</v>
      </c>
      <c r="D14" s="152" t="str">
        <f>'02IncSociForm'!F14</f>
        <v>No. de gestiones mediáticas atendidas/No. de gestiones mediáticas presentadas</v>
      </c>
      <c r="E14" s="170">
        <v>1</v>
      </c>
      <c r="F14" s="170">
        <v>1</v>
      </c>
      <c r="G14" s="170">
        <v>1</v>
      </c>
      <c r="H14" s="170">
        <v>1</v>
      </c>
      <c r="I14" s="170">
        <v>1</v>
      </c>
      <c r="J14" s="170">
        <v>1</v>
      </c>
      <c r="K14" s="170">
        <v>1</v>
      </c>
      <c r="L14" s="170">
        <v>1</v>
      </c>
      <c r="M14" s="170">
        <v>1</v>
      </c>
      <c r="N14" s="170">
        <v>1</v>
      </c>
      <c r="O14" s="170">
        <v>1</v>
      </c>
      <c r="P14" s="170">
        <v>1</v>
      </c>
      <c r="Q14" s="171">
        <f>AVERAGE(E14:P14)</f>
        <v>1</v>
      </c>
      <c r="R14" s="119">
        <f>810+900+870</f>
        <v>2580</v>
      </c>
    </row>
    <row r="15" spans="1:20" s="34" customFormat="1" ht="66" customHeight="1">
      <c r="A15" s="2221">
        <v>3</v>
      </c>
      <c r="B15" s="118">
        <v>3.1</v>
      </c>
      <c r="C15" s="148" t="str">
        <f>'02IncSociForm'!E15</f>
        <v>Reportar al área correspondiente, el 100.0% de las denuncias recibidas de la población.</v>
      </c>
      <c r="D15" s="152" t="str">
        <f>'02IncSociForm'!F15</f>
        <v>No. de denuncias reportadas/No. de denuncias recibidas</v>
      </c>
      <c r="E15" s="170">
        <v>1</v>
      </c>
      <c r="F15" s="170">
        <v>1</v>
      </c>
      <c r="G15" s="170">
        <v>1</v>
      </c>
      <c r="H15" s="170">
        <v>1</v>
      </c>
      <c r="I15" s="170">
        <v>1</v>
      </c>
      <c r="J15" s="170">
        <v>1</v>
      </c>
      <c r="K15" s="170">
        <v>1</v>
      </c>
      <c r="L15" s="170">
        <v>1</v>
      </c>
      <c r="M15" s="170">
        <v>1</v>
      </c>
      <c r="N15" s="170">
        <v>1</v>
      </c>
      <c r="O15" s="170">
        <v>1</v>
      </c>
      <c r="P15" s="170">
        <v>1</v>
      </c>
      <c r="Q15" s="171">
        <f>AVERAGE(E15:P15)</f>
        <v>1</v>
      </c>
      <c r="R15" s="119">
        <v>12000</v>
      </c>
    </row>
    <row r="16" spans="1:20" s="34" customFormat="1" ht="128.44999999999999" customHeight="1">
      <c r="A16" s="2223"/>
      <c r="B16" s="118">
        <v>3.2</v>
      </c>
      <c r="C16" s="148" t="str">
        <f>'02IncSociForm'!E16</f>
        <v xml:space="preserve">Realizar 400 visitas para desarrollar campaña educativa de sensibilización de ahorro y buen uso del agua en Centros Escolares programados; Comunidades de proyectos finalizados y  medios de comunicación.  </v>
      </c>
      <c r="D16" s="152" t="str">
        <f>'02IncSociForm'!F16</f>
        <v>No. de visitas realizadas</v>
      </c>
      <c r="E16" s="118">
        <v>34</v>
      </c>
      <c r="F16" s="118">
        <v>33</v>
      </c>
      <c r="G16" s="118">
        <v>34</v>
      </c>
      <c r="H16" s="118">
        <v>33</v>
      </c>
      <c r="I16" s="118">
        <v>34</v>
      </c>
      <c r="J16" s="118">
        <v>33</v>
      </c>
      <c r="K16" s="118">
        <v>34</v>
      </c>
      <c r="L16" s="118">
        <v>33</v>
      </c>
      <c r="M16" s="118">
        <v>34</v>
      </c>
      <c r="N16" s="118">
        <v>33</v>
      </c>
      <c r="O16" s="118">
        <v>34</v>
      </c>
      <c r="P16" s="118">
        <v>31</v>
      </c>
      <c r="Q16" s="169">
        <f>SUM(E16:P16)</f>
        <v>400</v>
      </c>
      <c r="R16" s="119">
        <f>3070+2200+470</f>
        <v>5740</v>
      </c>
    </row>
    <row r="17" spans="1:18" s="34" customFormat="1" ht="43.5" customHeight="1" thickBot="1">
      <c r="A17" s="2208" t="s">
        <v>12</v>
      </c>
      <c r="B17" s="2209"/>
      <c r="C17" s="2209"/>
      <c r="D17" s="2209"/>
      <c r="E17" s="2209"/>
      <c r="F17" s="2209"/>
      <c r="G17" s="2209"/>
      <c r="H17" s="136"/>
      <c r="I17" s="136"/>
      <c r="J17" s="136"/>
      <c r="K17" s="136"/>
      <c r="L17" s="136"/>
      <c r="M17" s="136"/>
      <c r="N17" s="136"/>
      <c r="O17" s="136"/>
      <c r="P17" s="136"/>
      <c r="Q17" s="136"/>
      <c r="R17" s="172">
        <f>SUM(R9:R16)</f>
        <v>154145</v>
      </c>
    </row>
  </sheetData>
  <mergeCells count="13">
    <mergeCell ref="A9:A11"/>
    <mergeCell ref="A12:A14"/>
    <mergeCell ref="A15:A16"/>
    <mergeCell ref="A17:G17"/>
    <mergeCell ref="A1:R1"/>
    <mergeCell ref="A2:R2"/>
    <mergeCell ref="A3:R3"/>
    <mergeCell ref="A6:A7"/>
    <mergeCell ref="B6:C7"/>
    <mergeCell ref="D6:D7"/>
    <mergeCell ref="E6:P6"/>
    <mergeCell ref="Q6:Q7"/>
    <mergeCell ref="R6:R7"/>
  </mergeCells>
  <pageMargins left="0.17" right="0.17" top="0.26" bottom="0.28999999999999998" header="0.31496062992125984" footer="0.17"/>
  <pageSetup paperSize="256" scale="6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tint="-0.249977111117893"/>
  </sheetPr>
  <dimension ref="B1:K19"/>
  <sheetViews>
    <sheetView showGridLines="0" view="pageBreakPreview" zoomScaleNormal="82" zoomScaleSheetLayoutView="100" workbookViewId="0">
      <selection activeCell="G17" sqref="G17"/>
    </sheetView>
  </sheetViews>
  <sheetFormatPr baseColWidth="10" defaultRowHeight="12.75"/>
  <cols>
    <col min="1" max="1" width="1.85546875" customWidth="1"/>
    <col min="2" max="2" width="4.42578125" customWidth="1"/>
    <col min="3" max="3" width="28.28515625" customWidth="1"/>
    <col min="4" max="4" width="28.85546875" customWidth="1"/>
    <col min="5" max="5" width="17.5703125" customWidth="1"/>
    <col min="6" max="6" width="6" customWidth="1"/>
    <col min="7" max="7" width="45.85546875" customWidth="1"/>
    <col min="8" max="8" width="39.7109375" customWidth="1"/>
    <col min="9" max="9" width="3.5703125" customWidth="1"/>
  </cols>
  <sheetData>
    <row r="1" spans="2:11" ht="16.5">
      <c r="B1" s="2159" t="s">
        <v>28</v>
      </c>
      <c r="C1" s="2159"/>
      <c r="D1" s="2159"/>
      <c r="E1" s="2159"/>
      <c r="F1" s="2159"/>
      <c r="G1" s="2159"/>
      <c r="H1" s="2159"/>
    </row>
    <row r="2" spans="2:11" s="1" customFormat="1" ht="16.5">
      <c r="B2" s="2159" t="s">
        <v>29</v>
      </c>
      <c r="C2" s="2159"/>
      <c r="D2" s="2159"/>
      <c r="E2" s="2159"/>
      <c r="F2" s="2159"/>
      <c r="G2" s="2159"/>
      <c r="H2" s="2159"/>
      <c r="I2" s="18"/>
      <c r="J2" s="18"/>
    </row>
    <row r="3" spans="2:11" s="1" customFormat="1" ht="16.5">
      <c r="B3" s="2159" t="s">
        <v>52</v>
      </c>
      <c r="C3" s="2159"/>
      <c r="D3" s="2159"/>
      <c r="E3" s="2159"/>
      <c r="F3" s="2159"/>
      <c r="G3" s="2159"/>
      <c r="H3" s="2159"/>
    </row>
    <row r="4" spans="2:11" s="1" customFormat="1" ht="18">
      <c r="B4" s="2160" t="s">
        <v>30</v>
      </c>
      <c r="C4" s="2160"/>
      <c r="D4" s="2160"/>
      <c r="E4" s="2160"/>
      <c r="F4" s="2160"/>
      <c r="G4" s="2160"/>
      <c r="H4" s="2160"/>
    </row>
    <row r="5" spans="2:11" s="1" customFormat="1" ht="21" customHeight="1">
      <c r="B5" s="1" t="s">
        <v>168</v>
      </c>
    </row>
    <row r="6" spans="2:11" s="1" customFormat="1" ht="20.25" customHeight="1">
      <c r="B6" s="173" t="s">
        <v>169</v>
      </c>
      <c r="D6" s="1" t="s">
        <v>170</v>
      </c>
      <c r="H6" s="5" t="s">
        <v>0</v>
      </c>
    </row>
    <row r="7" spans="2:11" ht="16.5" customHeight="1" thickBot="1">
      <c r="B7" s="4"/>
      <c r="H7" s="142"/>
    </row>
    <row r="8" spans="2:11" s="2" customFormat="1" ht="45" customHeight="1">
      <c r="B8" s="35" t="s">
        <v>50</v>
      </c>
      <c r="C8" s="36" t="s">
        <v>31</v>
      </c>
      <c r="D8" s="174" t="s">
        <v>53</v>
      </c>
      <c r="E8" s="36" t="s">
        <v>54</v>
      </c>
      <c r="F8" s="2161" t="s">
        <v>55</v>
      </c>
      <c r="G8" s="2163"/>
      <c r="H8" s="175" t="s">
        <v>56</v>
      </c>
      <c r="I8" s="146"/>
      <c r="J8" s="146"/>
    </row>
    <row r="9" spans="2:11" s="3" customFormat="1" ht="36.75" customHeight="1">
      <c r="B9" s="2642">
        <v>1</v>
      </c>
      <c r="C9" s="2279" t="s">
        <v>171</v>
      </c>
      <c r="D9" s="2635" t="s">
        <v>172</v>
      </c>
      <c r="E9" s="2643" t="s">
        <v>173</v>
      </c>
      <c r="F9" s="176">
        <v>1.1000000000000001</v>
      </c>
      <c r="G9" s="177" t="s">
        <v>174</v>
      </c>
      <c r="H9" s="2644" t="s">
        <v>175</v>
      </c>
    </row>
    <row r="10" spans="2:11" s="3" customFormat="1" ht="47.25" customHeight="1">
      <c r="B10" s="2642"/>
      <c r="C10" s="2279"/>
      <c r="D10" s="2636"/>
      <c r="E10" s="2643"/>
      <c r="F10" s="176">
        <v>1.2</v>
      </c>
      <c r="G10" s="177" t="s">
        <v>176</v>
      </c>
      <c r="H10" s="2644"/>
    </row>
    <row r="11" spans="2:11" s="3" customFormat="1" ht="36.75" customHeight="1">
      <c r="B11" s="2642"/>
      <c r="C11" s="2279"/>
      <c r="D11" s="2637"/>
      <c r="E11" s="2643"/>
      <c r="F11" s="176">
        <v>1.3</v>
      </c>
      <c r="G11" s="177" t="s">
        <v>177</v>
      </c>
      <c r="H11" s="2644"/>
    </row>
    <row r="12" spans="2:11" s="3" customFormat="1" ht="35.25" customHeight="1">
      <c r="B12" s="2612">
        <v>2</v>
      </c>
      <c r="C12" s="2241" t="s">
        <v>178</v>
      </c>
      <c r="D12" s="2635" t="s">
        <v>179</v>
      </c>
      <c r="E12" s="2167" t="s">
        <v>180</v>
      </c>
      <c r="F12" s="179">
        <v>2.1</v>
      </c>
      <c r="G12" s="24" t="s">
        <v>181</v>
      </c>
      <c r="H12" s="2638" t="s">
        <v>182</v>
      </c>
    </row>
    <row r="13" spans="2:11" s="3" customFormat="1" ht="44.25" customHeight="1">
      <c r="B13" s="2613"/>
      <c r="C13" s="2242"/>
      <c r="D13" s="2636"/>
      <c r="E13" s="2168"/>
      <c r="F13" s="179">
        <v>2.2000000000000002</v>
      </c>
      <c r="G13" s="24" t="s">
        <v>183</v>
      </c>
      <c r="H13" s="2639"/>
    </row>
    <row r="14" spans="2:11" s="3" customFormat="1" ht="27.75" customHeight="1">
      <c r="B14" s="2473"/>
      <c r="C14" s="2243"/>
      <c r="D14" s="2637"/>
      <c r="E14" s="2169"/>
      <c r="F14" s="179">
        <v>2.2999999999999998</v>
      </c>
      <c r="G14" s="20" t="s">
        <v>184</v>
      </c>
      <c r="H14" s="2640"/>
    </row>
    <row r="15" spans="2:11" s="3" customFormat="1" ht="27.75" customHeight="1">
      <c r="B15" s="2626">
        <v>3</v>
      </c>
      <c r="C15" s="2241" t="s">
        <v>185</v>
      </c>
      <c r="D15" s="2635" t="s">
        <v>186</v>
      </c>
      <c r="E15" s="2241" t="s">
        <v>187</v>
      </c>
      <c r="F15" s="179">
        <v>3.1</v>
      </c>
      <c r="G15" s="15" t="s">
        <v>188</v>
      </c>
      <c r="H15" s="2638" t="s">
        <v>189</v>
      </c>
    </row>
    <row r="16" spans="2:11" ht="63" customHeight="1">
      <c r="B16" s="2641"/>
      <c r="C16" s="2242"/>
      <c r="D16" s="2636"/>
      <c r="E16" s="2243"/>
      <c r="F16" s="176">
        <v>3.2</v>
      </c>
      <c r="G16" s="15" t="s">
        <v>190</v>
      </c>
      <c r="H16" s="2639"/>
      <c r="K16" s="3"/>
    </row>
    <row r="17" spans="2:11" ht="76.5" customHeight="1">
      <c r="B17" s="182">
        <v>4</v>
      </c>
      <c r="C17" s="2243"/>
      <c r="D17" s="183" t="s">
        <v>191</v>
      </c>
      <c r="E17" s="184" t="s">
        <v>192</v>
      </c>
      <c r="F17" s="179">
        <v>4.0999999999999996</v>
      </c>
      <c r="G17" s="20" t="s">
        <v>193</v>
      </c>
      <c r="H17" s="2640"/>
      <c r="K17" s="3"/>
    </row>
    <row r="18" spans="2:11" ht="35.25" customHeight="1">
      <c r="B18" s="2626">
        <v>5</v>
      </c>
      <c r="C18" s="2628" t="s">
        <v>194</v>
      </c>
      <c r="D18" s="2630" t="s">
        <v>195</v>
      </c>
      <c r="E18" s="2241" t="s">
        <v>196</v>
      </c>
      <c r="F18" s="176">
        <v>5.0999999999999996</v>
      </c>
      <c r="G18" s="20" t="s">
        <v>197</v>
      </c>
      <c r="H18" s="2633" t="s">
        <v>198</v>
      </c>
      <c r="K18" s="185"/>
    </row>
    <row r="19" spans="2:11" ht="60.75" customHeight="1" thickBot="1">
      <c r="B19" s="2627"/>
      <c r="C19" s="2629"/>
      <c r="D19" s="2631"/>
      <c r="E19" s="2632"/>
      <c r="F19" s="186">
        <v>5.2</v>
      </c>
      <c r="G19" s="187" t="s">
        <v>199</v>
      </c>
      <c r="H19" s="2634"/>
    </row>
  </sheetData>
  <mergeCells count="25">
    <mergeCell ref="B9:B11"/>
    <mergeCell ref="C9:C11"/>
    <mergeCell ref="D9:D11"/>
    <mergeCell ref="E9:E11"/>
    <mergeCell ref="H9:H11"/>
    <mergeCell ref="B1:H1"/>
    <mergeCell ref="B2:H2"/>
    <mergeCell ref="B3:H3"/>
    <mergeCell ref="B4:H4"/>
    <mergeCell ref="F8:G8"/>
    <mergeCell ref="B15:B16"/>
    <mergeCell ref="C15:C17"/>
    <mergeCell ref="D15:D16"/>
    <mergeCell ref="E15:E16"/>
    <mergeCell ref="H15:H17"/>
    <mergeCell ref="B12:B14"/>
    <mergeCell ref="C12:C14"/>
    <mergeCell ref="D12:D14"/>
    <mergeCell ref="E12:E14"/>
    <mergeCell ref="H12:H14"/>
    <mergeCell ref="B18:B19"/>
    <mergeCell ref="C18:C19"/>
    <mergeCell ref="D18:D19"/>
    <mergeCell ref="E18:E19"/>
    <mergeCell ref="H18:H19"/>
  </mergeCells>
  <pageMargins left="0.74" right="0.19685039370078741" top="0.27559055118110237" bottom="0.19685039370078741" header="0.27559055118110237" footer="0"/>
  <pageSetup paperSize="9" scale="73"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249977111117893"/>
  </sheetPr>
  <dimension ref="B1:U14"/>
  <sheetViews>
    <sheetView showGridLines="0" view="pageBreakPreview" zoomScaleNormal="80" zoomScaleSheetLayoutView="100" workbookViewId="0">
      <selection activeCell="G17" sqref="G17"/>
    </sheetView>
  </sheetViews>
  <sheetFormatPr baseColWidth="10" defaultRowHeight="14.25"/>
  <cols>
    <col min="1" max="1" width="0.85546875" style="188" customWidth="1"/>
    <col min="2" max="2" width="3.5703125" style="188" customWidth="1"/>
    <col min="3" max="3" width="3.85546875" style="188" customWidth="1"/>
    <col min="4" max="4" width="22.7109375" style="188" customWidth="1"/>
    <col min="5" max="5" width="14" style="188" customWidth="1"/>
    <col min="6" max="17" width="7" style="188" customWidth="1"/>
    <col min="18" max="18" width="8.28515625" style="188" customWidth="1"/>
    <col min="19" max="19" width="15.140625" style="188" customWidth="1"/>
    <col min="20" max="20" width="1.85546875" style="188" customWidth="1"/>
    <col min="21" max="16384" width="11.42578125" style="188"/>
  </cols>
  <sheetData>
    <row r="1" spans="2:21" ht="16.5">
      <c r="B1" s="2159" t="s">
        <v>28</v>
      </c>
      <c r="C1" s="2159"/>
      <c r="D1" s="2159"/>
      <c r="E1" s="2159"/>
      <c r="F1" s="2159"/>
      <c r="G1" s="2159"/>
      <c r="H1" s="2159"/>
      <c r="I1" s="2159"/>
      <c r="J1" s="2159"/>
      <c r="K1" s="2159"/>
      <c r="L1" s="2159"/>
      <c r="M1" s="2159"/>
      <c r="N1" s="2159"/>
      <c r="O1" s="2159"/>
      <c r="P1" s="2159"/>
      <c r="Q1" s="2159"/>
      <c r="R1" s="2159"/>
      <c r="S1" s="2159"/>
    </row>
    <row r="2" spans="2:21" ht="16.5">
      <c r="B2" s="2159" t="s">
        <v>29</v>
      </c>
      <c r="C2" s="2159"/>
      <c r="D2" s="2159"/>
      <c r="E2" s="2159"/>
      <c r="F2" s="2159"/>
      <c r="G2" s="2159"/>
      <c r="H2" s="2159"/>
      <c r="I2" s="2159"/>
      <c r="J2" s="2159"/>
      <c r="K2" s="2159"/>
      <c r="L2" s="2159"/>
      <c r="M2" s="2159"/>
      <c r="N2" s="2159"/>
      <c r="O2" s="2159"/>
      <c r="P2" s="2159"/>
      <c r="Q2" s="2159"/>
      <c r="R2" s="2159"/>
      <c r="S2" s="2159"/>
    </row>
    <row r="3" spans="2:21" s="189" customFormat="1" ht="18" customHeight="1">
      <c r="B3" s="2160" t="s">
        <v>57</v>
      </c>
      <c r="C3" s="2160"/>
      <c r="D3" s="2160"/>
      <c r="E3" s="2160"/>
      <c r="F3" s="2160"/>
      <c r="G3" s="2160"/>
      <c r="H3" s="2160"/>
      <c r="I3" s="2160"/>
      <c r="J3" s="2160"/>
      <c r="K3" s="2160"/>
      <c r="L3" s="2160"/>
      <c r="M3" s="2160"/>
      <c r="N3" s="2160"/>
      <c r="O3" s="2160"/>
      <c r="P3" s="2160"/>
      <c r="Q3" s="2160"/>
      <c r="R3" s="2160"/>
      <c r="S3" s="2160"/>
    </row>
    <row r="4" spans="2:21" s="189" customFormat="1" ht="27.75" customHeight="1">
      <c r="B4" s="173" t="s">
        <v>200</v>
      </c>
      <c r="R4" s="190"/>
      <c r="S4" s="191" t="s">
        <v>27</v>
      </c>
    </row>
    <row r="5" spans="2:21" ht="3" customHeight="1" thickBot="1">
      <c r="S5" s="190"/>
    </row>
    <row r="6" spans="2:21" s="189" customFormat="1" ht="27" customHeight="1">
      <c r="B6" s="2293" t="s">
        <v>1</v>
      </c>
      <c r="C6" s="2297" t="s">
        <v>58</v>
      </c>
      <c r="D6" s="2297"/>
      <c r="E6" s="2297" t="s">
        <v>40</v>
      </c>
      <c r="F6" s="2299" t="s">
        <v>26</v>
      </c>
      <c r="G6" s="2299"/>
      <c r="H6" s="2299"/>
      <c r="I6" s="2299"/>
      <c r="J6" s="2299"/>
      <c r="K6" s="2299"/>
      <c r="L6" s="2299"/>
      <c r="M6" s="2299"/>
      <c r="N6" s="2299"/>
      <c r="O6" s="2299"/>
      <c r="P6" s="2299"/>
      <c r="Q6" s="2299"/>
      <c r="R6" s="2299" t="s">
        <v>25</v>
      </c>
      <c r="S6" s="2301" t="s">
        <v>59</v>
      </c>
      <c r="T6" s="194"/>
      <c r="U6" s="194"/>
    </row>
    <row r="7" spans="2:21" s="189" customFormat="1" ht="48.75" customHeight="1" thickBot="1">
      <c r="B7" s="2294"/>
      <c r="C7" s="2298"/>
      <c r="D7" s="2298"/>
      <c r="E7" s="2298"/>
      <c r="F7" s="195" t="s">
        <v>24</v>
      </c>
      <c r="G7" s="196" t="s">
        <v>23</v>
      </c>
      <c r="H7" s="196" t="s">
        <v>22</v>
      </c>
      <c r="I7" s="196" t="s">
        <v>21</v>
      </c>
      <c r="J7" s="196" t="s">
        <v>20</v>
      </c>
      <c r="K7" s="196" t="s">
        <v>19</v>
      </c>
      <c r="L7" s="196" t="s">
        <v>18</v>
      </c>
      <c r="M7" s="196" t="s">
        <v>17</v>
      </c>
      <c r="N7" s="196" t="s">
        <v>16</v>
      </c>
      <c r="O7" s="196" t="s">
        <v>15</v>
      </c>
      <c r="P7" s="196" t="s">
        <v>14</v>
      </c>
      <c r="Q7" s="196" t="s">
        <v>13</v>
      </c>
      <c r="R7" s="2300"/>
      <c r="S7" s="2302"/>
      <c r="T7" s="194"/>
      <c r="U7" s="194"/>
    </row>
    <row r="8" spans="2:21" s="201" customFormat="1" ht="9.75" customHeight="1">
      <c r="B8" s="198"/>
      <c r="C8" s="199"/>
      <c r="D8" s="199"/>
      <c r="E8" s="199"/>
      <c r="F8" s="199"/>
      <c r="G8" s="199"/>
      <c r="H8" s="199"/>
      <c r="I8" s="199"/>
      <c r="J8" s="199"/>
      <c r="K8" s="199"/>
      <c r="L8" s="199"/>
      <c r="M8" s="199"/>
      <c r="N8" s="199"/>
      <c r="O8" s="199"/>
      <c r="P8" s="199"/>
      <c r="Q8" s="199"/>
      <c r="R8" s="199"/>
      <c r="S8" s="200"/>
    </row>
    <row r="9" spans="2:21" s="201" customFormat="1" ht="108.75" customHeight="1">
      <c r="B9" s="202">
        <v>1</v>
      </c>
      <c r="C9" s="2647" t="str">
        <f>'03PlantEnvForm'!D9</f>
        <v>Cumplir con el 100.0% de los pedidos  de agua envasada.</v>
      </c>
      <c r="D9" s="2648"/>
      <c r="E9" s="203" t="str">
        <f>'03PlantEnvForm'!E9</f>
        <v>Litros de agua envasada entregados/Litros de agua producidos.</v>
      </c>
      <c r="F9" s="204">
        <v>1</v>
      </c>
      <c r="G9" s="204">
        <v>1</v>
      </c>
      <c r="H9" s="204">
        <v>1</v>
      </c>
      <c r="I9" s="204">
        <v>1</v>
      </c>
      <c r="J9" s="204">
        <v>1</v>
      </c>
      <c r="K9" s="204">
        <v>1</v>
      </c>
      <c r="L9" s="204">
        <v>1</v>
      </c>
      <c r="M9" s="204">
        <v>1</v>
      </c>
      <c r="N9" s="204">
        <v>1</v>
      </c>
      <c r="O9" s="204">
        <v>1</v>
      </c>
      <c r="P9" s="204">
        <v>1</v>
      </c>
      <c r="Q9" s="204">
        <v>1</v>
      </c>
      <c r="R9" s="205">
        <v>1</v>
      </c>
      <c r="S9" s="206">
        <v>262040</v>
      </c>
    </row>
    <row r="10" spans="2:21" s="201" customFormat="1" ht="78" customHeight="1">
      <c r="B10" s="202">
        <v>2</v>
      </c>
      <c r="C10" s="2647" t="str">
        <f>'03PlantEnvForm'!D12</f>
        <v>Envío de 336 muestras de agua y envase vacío para Análisis Microbiológico y físico químico del agua envasada.</v>
      </c>
      <c r="D10" s="2648"/>
      <c r="E10" s="207" t="str">
        <f>'03PlantEnvForm'!E12</f>
        <v>N° de muestras enviadas</v>
      </c>
      <c r="F10" s="208">
        <v>28</v>
      </c>
      <c r="G10" s="208">
        <v>28</v>
      </c>
      <c r="H10" s="208">
        <v>28</v>
      </c>
      <c r="I10" s="208">
        <v>28</v>
      </c>
      <c r="J10" s="208">
        <v>28</v>
      </c>
      <c r="K10" s="208">
        <v>28</v>
      </c>
      <c r="L10" s="208">
        <v>28</v>
      </c>
      <c r="M10" s="208">
        <v>28</v>
      </c>
      <c r="N10" s="208">
        <v>28</v>
      </c>
      <c r="O10" s="208">
        <v>28</v>
      </c>
      <c r="P10" s="208">
        <v>28</v>
      </c>
      <c r="Q10" s="208">
        <v>28</v>
      </c>
      <c r="R10" s="209">
        <f>SUM(F10:Q10)</f>
        <v>336</v>
      </c>
      <c r="S10" s="206">
        <v>4600</v>
      </c>
    </row>
    <row r="11" spans="2:21" s="201" customFormat="1" ht="75" customHeight="1">
      <c r="B11" s="202">
        <v>3</v>
      </c>
      <c r="C11" s="2647" t="str">
        <f>'03PlantEnvForm'!D15</f>
        <v>Aumentar eficiencias de producción arriba del 77.0% en la Planta envasadora de agua.</v>
      </c>
      <c r="D11" s="2648"/>
      <c r="E11" s="203" t="str">
        <f>'03PlantEnvForm'!E15</f>
        <v>Porcentaje</v>
      </c>
      <c r="F11" s="210">
        <v>0.77</v>
      </c>
      <c r="G11" s="210">
        <v>0.77</v>
      </c>
      <c r="H11" s="210">
        <v>0.77</v>
      </c>
      <c r="I11" s="210">
        <v>0.77</v>
      </c>
      <c r="J11" s="210">
        <v>0.77</v>
      </c>
      <c r="K11" s="210">
        <v>0.77</v>
      </c>
      <c r="L11" s="210">
        <v>0.77</v>
      </c>
      <c r="M11" s="210">
        <v>0.77</v>
      </c>
      <c r="N11" s="210">
        <v>0.77</v>
      </c>
      <c r="O11" s="210">
        <v>0.77</v>
      </c>
      <c r="P11" s="210">
        <v>0.77</v>
      </c>
      <c r="Q11" s="210">
        <v>0.77</v>
      </c>
      <c r="R11" s="211">
        <v>0.77</v>
      </c>
      <c r="S11" s="206">
        <v>0</v>
      </c>
    </row>
    <row r="12" spans="2:21" s="201" customFormat="1" ht="94.5" customHeight="1">
      <c r="B12" s="202">
        <v>4</v>
      </c>
      <c r="C12" s="2647" t="str">
        <f>'03PlantEnvForm'!D17</f>
        <v>Eficientizar el uso de energía eléctrica (Lograr envasar mas de 40 Lts / KWH).</v>
      </c>
      <c r="D12" s="2648"/>
      <c r="E12" s="203" t="str">
        <f>'03PlantEnvForm'!E17</f>
        <v>Litros / KWH</v>
      </c>
      <c r="F12" s="203">
        <v>40</v>
      </c>
      <c r="G12" s="203">
        <v>40</v>
      </c>
      <c r="H12" s="203">
        <v>40</v>
      </c>
      <c r="I12" s="203">
        <v>40</v>
      </c>
      <c r="J12" s="203">
        <v>40</v>
      </c>
      <c r="K12" s="203">
        <v>40</v>
      </c>
      <c r="L12" s="203">
        <v>40</v>
      </c>
      <c r="M12" s="203">
        <v>40</v>
      </c>
      <c r="N12" s="203">
        <v>40</v>
      </c>
      <c r="O12" s="203">
        <v>40</v>
      </c>
      <c r="P12" s="203">
        <v>40</v>
      </c>
      <c r="Q12" s="203">
        <v>40</v>
      </c>
      <c r="R12" s="212">
        <v>40</v>
      </c>
      <c r="S12" s="206">
        <v>0</v>
      </c>
    </row>
    <row r="13" spans="2:21" s="201" customFormat="1" ht="87" customHeight="1">
      <c r="B13" s="202">
        <v>5</v>
      </c>
      <c r="C13" s="2647" t="str">
        <f>'03PlantEnvForm'!D18</f>
        <v>Reducir en 5.0% el gasto en papelería y consumibles con respecto al promedio de gastos de los últimos dos años. (No. PEI: 2.2.2.1)</v>
      </c>
      <c r="D13" s="2648"/>
      <c r="E13" s="203" t="str">
        <f>'03PlantEnvForm'!E18</f>
        <v>Gasto real 2016/ Promedio de gasto año 2014 y 2015</v>
      </c>
      <c r="F13" s="213">
        <v>0</v>
      </c>
      <c r="G13" s="213">
        <v>0</v>
      </c>
      <c r="H13" s="213">
        <v>0</v>
      </c>
      <c r="I13" s="213">
        <v>0</v>
      </c>
      <c r="J13" s="210">
        <v>0</v>
      </c>
      <c r="K13" s="210">
        <v>0</v>
      </c>
      <c r="L13" s="210">
        <v>0</v>
      </c>
      <c r="M13" s="210">
        <v>0</v>
      </c>
      <c r="N13" s="210">
        <v>0</v>
      </c>
      <c r="O13" s="210">
        <v>0</v>
      </c>
      <c r="P13" s="210">
        <v>0</v>
      </c>
      <c r="Q13" s="210">
        <v>0.05</v>
      </c>
      <c r="R13" s="211">
        <v>0.05</v>
      </c>
      <c r="S13" s="206">
        <v>2290</v>
      </c>
    </row>
    <row r="14" spans="2:21" s="201" customFormat="1" ht="33" customHeight="1" thickBot="1">
      <c r="B14" s="2645" t="s">
        <v>12</v>
      </c>
      <c r="C14" s="2646"/>
      <c r="D14" s="2646"/>
      <c r="E14" s="2646"/>
      <c r="F14" s="2646"/>
      <c r="G14" s="2646"/>
      <c r="H14" s="2646"/>
      <c r="I14" s="214"/>
      <c r="J14" s="214"/>
      <c r="K14" s="214"/>
      <c r="L14" s="214"/>
      <c r="M14" s="214"/>
      <c r="N14" s="214"/>
      <c r="O14" s="214"/>
      <c r="P14" s="214"/>
      <c r="Q14" s="215"/>
      <c r="R14" s="216"/>
      <c r="S14" s="217">
        <f>SUM(S9:S13)</f>
        <v>268930</v>
      </c>
    </row>
  </sheetData>
  <mergeCells count="15">
    <mergeCell ref="B14:H14"/>
    <mergeCell ref="B1:S1"/>
    <mergeCell ref="B2:S2"/>
    <mergeCell ref="B3:S3"/>
    <mergeCell ref="B6:B7"/>
    <mergeCell ref="C6:D7"/>
    <mergeCell ref="E6:E7"/>
    <mergeCell ref="F6:Q6"/>
    <mergeCell ref="R6:R7"/>
    <mergeCell ref="S6:S7"/>
    <mergeCell ref="C9:D9"/>
    <mergeCell ref="C10:D10"/>
    <mergeCell ref="C11:D11"/>
    <mergeCell ref="C12:D12"/>
    <mergeCell ref="C13:D13"/>
  </mergeCells>
  <pageMargins left="0.17" right="0.17" top="0.18" bottom="0.17" header="0" footer="0"/>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1:U18"/>
  <sheetViews>
    <sheetView showGridLines="0" view="pageBreakPreview" topLeftCell="A13" zoomScaleNormal="70" zoomScaleSheetLayoutView="100" workbookViewId="0">
      <selection activeCell="O16" sqref="O16"/>
    </sheetView>
  </sheetViews>
  <sheetFormatPr baseColWidth="10" defaultRowHeight="14.25"/>
  <cols>
    <col min="1" max="1" width="3.140625" style="28" customWidth="1"/>
    <col min="2" max="3" width="3.85546875" style="28" customWidth="1"/>
    <col min="4" max="4" width="26.5703125" style="28" customWidth="1"/>
    <col min="5" max="5" width="27.85546875" style="28" customWidth="1"/>
    <col min="6" max="17" width="7" style="28" customWidth="1"/>
    <col min="18" max="18" width="10.42578125" style="28" customWidth="1"/>
    <col min="19" max="19" width="17.140625" style="28" customWidth="1"/>
    <col min="20" max="20" width="1.85546875" style="28" customWidth="1"/>
    <col min="21" max="16384" width="11.42578125" style="28"/>
  </cols>
  <sheetData>
    <row r="1" spans="2:21" ht="16.5">
      <c r="B1" s="2196" t="s">
        <v>28</v>
      </c>
      <c r="C1" s="2196"/>
      <c r="D1" s="2196"/>
      <c r="E1" s="2196"/>
      <c r="F1" s="2196"/>
      <c r="G1" s="2196"/>
      <c r="H1" s="2196"/>
      <c r="I1" s="2196"/>
      <c r="J1" s="2196"/>
      <c r="K1" s="2196"/>
      <c r="L1" s="2196"/>
      <c r="M1" s="2196"/>
      <c r="N1" s="2196"/>
      <c r="O1" s="2196"/>
      <c r="P1" s="2196"/>
      <c r="Q1" s="2196"/>
      <c r="R1" s="2196"/>
      <c r="S1" s="2196"/>
    </row>
    <row r="2" spans="2:21" ht="16.5">
      <c r="B2" s="2196" t="s">
        <v>29</v>
      </c>
      <c r="C2" s="2196"/>
      <c r="D2" s="2196"/>
      <c r="E2" s="2196"/>
      <c r="F2" s="2196"/>
      <c r="G2" s="2196"/>
      <c r="H2" s="2196"/>
      <c r="I2" s="2196"/>
      <c r="J2" s="2196"/>
      <c r="K2" s="2196"/>
      <c r="L2" s="2196"/>
      <c r="M2" s="2196"/>
      <c r="N2" s="2196"/>
      <c r="O2" s="2196"/>
      <c r="P2" s="2196"/>
      <c r="Q2" s="2196"/>
      <c r="R2" s="2196"/>
      <c r="S2" s="2196"/>
    </row>
    <row r="3" spans="2:21" s="7" customFormat="1" ht="18" customHeight="1">
      <c r="B3" s="2197" t="s">
        <v>57</v>
      </c>
      <c r="C3" s="2197"/>
      <c r="D3" s="2197"/>
      <c r="E3" s="2197"/>
      <c r="F3" s="2197"/>
      <c r="G3" s="2197"/>
      <c r="H3" s="2197"/>
      <c r="I3" s="2197"/>
      <c r="J3" s="2197"/>
      <c r="K3" s="2197"/>
      <c r="L3" s="2197"/>
      <c r="M3" s="2197"/>
      <c r="N3" s="2197"/>
      <c r="O3" s="2197"/>
      <c r="P3" s="2197"/>
      <c r="Q3" s="2197"/>
      <c r="R3" s="2197"/>
      <c r="S3" s="2197"/>
    </row>
    <row r="4" spans="2:21" s="7" customFormat="1" ht="27.75" customHeight="1">
      <c r="B4" s="29" t="s">
        <v>1962</v>
      </c>
      <c r="R4" s="30"/>
      <c r="S4" s="31" t="s">
        <v>27</v>
      </c>
    </row>
    <row r="5" spans="2:21" ht="3" customHeight="1" thickBot="1">
      <c r="S5" s="30"/>
    </row>
    <row r="6" spans="2:21" s="7" customFormat="1" ht="27" customHeight="1">
      <c r="B6" s="2198" t="s">
        <v>1</v>
      </c>
      <c r="C6" s="2200" t="s">
        <v>58</v>
      </c>
      <c r="D6" s="2200"/>
      <c r="E6" s="2200" t="s">
        <v>40</v>
      </c>
      <c r="F6" s="2202" t="s">
        <v>26</v>
      </c>
      <c r="G6" s="2202"/>
      <c r="H6" s="2202"/>
      <c r="I6" s="2202"/>
      <c r="J6" s="2202"/>
      <c r="K6" s="2202"/>
      <c r="L6" s="2202"/>
      <c r="M6" s="2202"/>
      <c r="N6" s="2202"/>
      <c r="O6" s="2202"/>
      <c r="P6" s="2202"/>
      <c r="Q6" s="2202"/>
      <c r="R6" s="2202" t="s">
        <v>25</v>
      </c>
      <c r="S6" s="2204" t="s">
        <v>59</v>
      </c>
      <c r="T6" s="6"/>
      <c r="U6" s="6"/>
    </row>
    <row r="7" spans="2:21" s="7" customFormat="1" ht="30.75" customHeight="1" thickBot="1">
      <c r="B7" s="2199"/>
      <c r="C7" s="2201"/>
      <c r="D7" s="2201"/>
      <c r="E7" s="2201"/>
      <c r="F7" s="1101" t="s">
        <v>24</v>
      </c>
      <c r="G7" s="1100" t="s">
        <v>23</v>
      </c>
      <c r="H7" s="1100" t="s">
        <v>22</v>
      </c>
      <c r="I7" s="1100" t="s">
        <v>21</v>
      </c>
      <c r="J7" s="1100" t="s">
        <v>20</v>
      </c>
      <c r="K7" s="1100" t="s">
        <v>19</v>
      </c>
      <c r="L7" s="1100" t="s">
        <v>18</v>
      </c>
      <c r="M7" s="1100" t="s">
        <v>17</v>
      </c>
      <c r="N7" s="1100" t="s">
        <v>16</v>
      </c>
      <c r="O7" s="1100" t="s">
        <v>15</v>
      </c>
      <c r="P7" s="1100" t="s">
        <v>14</v>
      </c>
      <c r="Q7" s="1100" t="s">
        <v>13</v>
      </c>
      <c r="R7" s="2203"/>
      <c r="S7" s="2205"/>
      <c r="T7" s="6"/>
      <c r="U7" s="6"/>
    </row>
    <row r="8" spans="2:21" s="34" customFormat="1" ht="9.75" customHeight="1">
      <c r="B8" s="227"/>
      <c r="C8" s="228"/>
      <c r="D8" s="228"/>
      <c r="E8" s="228"/>
      <c r="F8" s="228"/>
      <c r="G8" s="228"/>
      <c r="H8" s="228"/>
      <c r="I8" s="228"/>
      <c r="J8" s="228"/>
      <c r="K8" s="228"/>
      <c r="L8" s="228"/>
      <c r="M8" s="228"/>
      <c r="N8" s="228"/>
      <c r="O8" s="228"/>
      <c r="P8" s="228"/>
      <c r="Q8" s="228"/>
      <c r="R8" s="228"/>
      <c r="S8" s="229"/>
    </row>
    <row r="9" spans="2:21" s="34" customFormat="1" ht="47.25" customHeight="1">
      <c r="B9" s="230">
        <v>1</v>
      </c>
      <c r="C9" s="2206" t="s">
        <v>1963</v>
      </c>
      <c r="D9" s="2207"/>
      <c r="E9" s="503" t="s">
        <v>1912</v>
      </c>
      <c r="F9" s="118"/>
      <c r="G9" s="118"/>
      <c r="H9" s="118">
        <v>1</v>
      </c>
      <c r="I9" s="118"/>
      <c r="J9" s="118"/>
      <c r="K9" s="118">
        <v>1</v>
      </c>
      <c r="L9" s="118"/>
      <c r="M9" s="118"/>
      <c r="N9" s="118">
        <v>1</v>
      </c>
      <c r="O9" s="118"/>
      <c r="P9" s="118"/>
      <c r="Q9" s="118">
        <v>1</v>
      </c>
      <c r="R9" s="118">
        <f>SUM(F9:Q9)</f>
        <v>4</v>
      </c>
      <c r="S9" s="233">
        <v>5000</v>
      </c>
    </row>
    <row r="10" spans="2:21" s="34" customFormat="1" ht="47.25" customHeight="1">
      <c r="B10" s="230">
        <v>2</v>
      </c>
      <c r="C10" s="2206" t="s">
        <v>1919</v>
      </c>
      <c r="D10" s="2207"/>
      <c r="E10" s="503" t="s">
        <v>1912</v>
      </c>
      <c r="F10" s="118"/>
      <c r="G10" s="118"/>
      <c r="H10" s="118">
        <v>1</v>
      </c>
      <c r="I10" s="118"/>
      <c r="J10" s="118"/>
      <c r="K10" s="118">
        <v>1</v>
      </c>
      <c r="L10" s="118"/>
      <c r="M10" s="118"/>
      <c r="N10" s="118">
        <v>1</v>
      </c>
      <c r="O10" s="118"/>
      <c r="P10" s="118"/>
      <c r="Q10" s="118">
        <v>1</v>
      </c>
      <c r="R10" s="118">
        <f t="shared" ref="R10:R17" si="0">SUM(F10:Q10)</f>
        <v>4</v>
      </c>
      <c r="S10" s="1121">
        <v>4000</v>
      </c>
    </row>
    <row r="11" spans="2:21" s="34" customFormat="1" ht="47.25" customHeight="1">
      <c r="B11" s="230">
        <v>3</v>
      </c>
      <c r="C11" s="2206" t="s">
        <v>1964</v>
      </c>
      <c r="D11" s="2207"/>
      <c r="E11" s="503" t="s">
        <v>1912</v>
      </c>
      <c r="F11" s="118"/>
      <c r="G11" s="118"/>
      <c r="H11" s="118">
        <v>1</v>
      </c>
      <c r="I11" s="118"/>
      <c r="J11" s="118"/>
      <c r="K11" s="118">
        <v>1</v>
      </c>
      <c r="L11" s="118"/>
      <c r="M11" s="118"/>
      <c r="N11" s="118">
        <v>1</v>
      </c>
      <c r="O11" s="118"/>
      <c r="P11" s="118"/>
      <c r="Q11" s="118">
        <v>1</v>
      </c>
      <c r="R11" s="118">
        <f t="shared" si="0"/>
        <v>4</v>
      </c>
      <c r="S11" s="1121">
        <v>6000</v>
      </c>
    </row>
    <row r="12" spans="2:21" s="34" customFormat="1" ht="47.25" customHeight="1">
      <c r="B12" s="230">
        <v>4</v>
      </c>
      <c r="C12" s="2206" t="s">
        <v>1965</v>
      </c>
      <c r="D12" s="2207"/>
      <c r="E12" s="503" t="s">
        <v>1912</v>
      </c>
      <c r="F12" s="118"/>
      <c r="G12" s="118"/>
      <c r="H12" s="118"/>
      <c r="I12" s="118"/>
      <c r="J12" s="118"/>
      <c r="K12" s="118"/>
      <c r="L12" s="118"/>
      <c r="M12" s="118"/>
      <c r="N12" s="118"/>
      <c r="O12" s="118"/>
      <c r="P12" s="118"/>
      <c r="Q12" s="118">
        <v>1</v>
      </c>
      <c r="R12" s="118">
        <f t="shared" si="0"/>
        <v>1</v>
      </c>
      <c r="S12" s="1121">
        <v>1000</v>
      </c>
    </row>
    <row r="13" spans="2:21" s="34" customFormat="1" ht="47.25" customHeight="1">
      <c r="B13" s="230">
        <v>5</v>
      </c>
      <c r="C13" s="2206" t="s">
        <v>1966</v>
      </c>
      <c r="D13" s="2207"/>
      <c r="E13" s="503" t="s">
        <v>1912</v>
      </c>
      <c r="F13" s="118"/>
      <c r="G13" s="118"/>
      <c r="H13" s="118"/>
      <c r="I13" s="118"/>
      <c r="J13" s="118"/>
      <c r="K13" s="118"/>
      <c r="L13" s="118"/>
      <c r="M13" s="118"/>
      <c r="N13" s="118"/>
      <c r="O13" s="118"/>
      <c r="P13" s="118"/>
      <c r="Q13" s="118">
        <v>1</v>
      </c>
      <c r="R13" s="118">
        <f t="shared" si="0"/>
        <v>1</v>
      </c>
      <c r="S13" s="1121">
        <v>1000</v>
      </c>
    </row>
    <row r="14" spans="2:21" s="34" customFormat="1" ht="47.25" customHeight="1">
      <c r="B14" s="230">
        <v>6</v>
      </c>
      <c r="C14" s="2206" t="s">
        <v>1967</v>
      </c>
      <c r="D14" s="2207"/>
      <c r="E14" s="503" t="s">
        <v>1912</v>
      </c>
      <c r="F14" s="118"/>
      <c r="G14" s="118"/>
      <c r="H14" s="118">
        <v>2</v>
      </c>
      <c r="I14" s="118"/>
      <c r="J14" s="118"/>
      <c r="K14" s="118">
        <v>2</v>
      </c>
      <c r="L14" s="118"/>
      <c r="M14" s="118"/>
      <c r="N14" s="118">
        <v>2</v>
      </c>
      <c r="O14" s="118"/>
      <c r="P14" s="118"/>
      <c r="Q14" s="118">
        <v>2</v>
      </c>
      <c r="R14" s="118">
        <f t="shared" si="0"/>
        <v>8</v>
      </c>
      <c r="S14" s="1121">
        <v>8000</v>
      </c>
    </row>
    <row r="15" spans="2:21" s="34" customFormat="1" ht="59.25" customHeight="1">
      <c r="B15" s="230">
        <v>7</v>
      </c>
      <c r="C15" s="2206" t="s">
        <v>1968</v>
      </c>
      <c r="D15" s="2207"/>
      <c r="E15" s="503" t="s">
        <v>1945</v>
      </c>
      <c r="F15" s="118">
        <v>4</v>
      </c>
      <c r="G15" s="118">
        <v>2</v>
      </c>
      <c r="H15" s="118">
        <v>1</v>
      </c>
      <c r="I15" s="118">
        <v>3</v>
      </c>
      <c r="J15" s="118"/>
      <c r="K15" s="118">
        <v>2</v>
      </c>
      <c r="L15" s="118">
        <v>4</v>
      </c>
      <c r="M15" s="118"/>
      <c r="N15" s="118">
        <v>1</v>
      </c>
      <c r="O15" s="118">
        <v>3</v>
      </c>
      <c r="P15" s="118">
        <v>1</v>
      </c>
      <c r="Q15" s="118">
        <v>2</v>
      </c>
      <c r="R15" s="118">
        <f t="shared" si="0"/>
        <v>23</v>
      </c>
      <c r="S15" s="1121">
        <v>12590</v>
      </c>
    </row>
    <row r="16" spans="2:21" s="34" customFormat="1" ht="47.25" customHeight="1">
      <c r="B16" s="230">
        <v>8</v>
      </c>
      <c r="C16" s="2206" t="s">
        <v>1969</v>
      </c>
      <c r="D16" s="2207"/>
      <c r="E16" s="503" t="s">
        <v>1970</v>
      </c>
      <c r="F16" s="118"/>
      <c r="G16" s="118"/>
      <c r="H16" s="118"/>
      <c r="I16" s="118"/>
      <c r="J16" s="118"/>
      <c r="K16" s="118">
        <v>1</v>
      </c>
      <c r="L16" s="118"/>
      <c r="M16" s="118"/>
      <c r="N16" s="118"/>
      <c r="O16" s="118"/>
      <c r="P16" s="118"/>
      <c r="Q16" s="118">
        <v>1</v>
      </c>
      <c r="R16" s="118">
        <f t="shared" si="0"/>
        <v>2</v>
      </c>
      <c r="S16" s="1121">
        <v>2500</v>
      </c>
    </row>
    <row r="17" spans="2:19" s="34" customFormat="1" ht="47.25" customHeight="1">
      <c r="B17" s="230">
        <v>9</v>
      </c>
      <c r="C17" s="2206" t="s">
        <v>1957</v>
      </c>
      <c r="D17" s="2207"/>
      <c r="E17" s="503" t="s">
        <v>1970</v>
      </c>
      <c r="F17" s="118"/>
      <c r="G17" s="118"/>
      <c r="H17" s="118"/>
      <c r="I17" s="118"/>
      <c r="J17" s="118"/>
      <c r="K17" s="118">
        <v>1</v>
      </c>
      <c r="L17" s="118"/>
      <c r="M17" s="118"/>
      <c r="N17" s="118"/>
      <c r="O17" s="118"/>
      <c r="P17" s="118"/>
      <c r="Q17" s="118">
        <v>1</v>
      </c>
      <c r="R17" s="118">
        <f t="shared" si="0"/>
        <v>2</v>
      </c>
      <c r="S17" s="1121">
        <v>2500</v>
      </c>
    </row>
    <row r="18" spans="2:19" s="34" customFormat="1" ht="37.5" customHeight="1" thickBot="1">
      <c r="B18" s="2208" t="s">
        <v>12</v>
      </c>
      <c r="C18" s="2209"/>
      <c r="D18" s="2209"/>
      <c r="E18" s="2209"/>
      <c r="F18" s="2209"/>
      <c r="G18" s="2209"/>
      <c r="H18" s="2209"/>
      <c r="I18" s="136"/>
      <c r="J18" s="136"/>
      <c r="K18" s="136"/>
      <c r="L18" s="136"/>
      <c r="M18" s="136"/>
      <c r="N18" s="136"/>
      <c r="O18" s="136"/>
      <c r="P18" s="136"/>
      <c r="Q18" s="136"/>
      <c r="R18" s="136"/>
      <c r="S18" s="237">
        <f>SUM(S9:S17)</f>
        <v>42590</v>
      </c>
    </row>
  </sheetData>
  <mergeCells count="19">
    <mergeCell ref="C15:D15"/>
    <mergeCell ref="C16:D16"/>
    <mergeCell ref="C17:D17"/>
    <mergeCell ref="B18:H18"/>
    <mergeCell ref="C9:D9"/>
    <mergeCell ref="C10:D10"/>
    <mergeCell ref="C11:D11"/>
    <mergeCell ref="C12:D12"/>
    <mergeCell ref="C13:D13"/>
    <mergeCell ref="C14:D14"/>
    <mergeCell ref="B1:S1"/>
    <mergeCell ref="B2:S2"/>
    <mergeCell ref="B3:S3"/>
    <mergeCell ref="B6:B7"/>
    <mergeCell ref="C6:D7"/>
    <mergeCell ref="E6:E7"/>
    <mergeCell ref="F6:Q6"/>
    <mergeCell ref="R6:R7"/>
    <mergeCell ref="S6:S7"/>
  </mergeCells>
  <printOptions horizontalCentered="1"/>
  <pageMargins left="1.1055511811023622" right="0.98425196850393704" top="0.19685039370078741" bottom="0" header="0" footer="0"/>
  <pageSetup paperSize="9" scale="67"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J57"/>
  <sheetViews>
    <sheetView showGridLines="0" view="pageBreakPreview" zoomScale="110" zoomScaleNormal="80" zoomScaleSheetLayoutView="110" workbookViewId="0">
      <selection activeCell="G13" sqref="G13"/>
    </sheetView>
  </sheetViews>
  <sheetFormatPr baseColWidth="10" defaultRowHeight="12.75"/>
  <cols>
    <col min="1" max="1" width="5.7109375" customWidth="1"/>
    <col min="2" max="2" width="23.5703125" customWidth="1"/>
    <col min="3" max="3" width="4.42578125" customWidth="1"/>
    <col min="4" max="4" width="28.85546875" customWidth="1"/>
    <col min="5" max="5" width="19.28515625" customWidth="1"/>
    <col min="6" max="6" width="6.140625" customWidth="1"/>
    <col min="7" max="7" width="38.5703125" customWidth="1"/>
    <col min="8" max="8" width="39.7109375" customWidth="1"/>
    <col min="9" max="9" width="33.5703125" customWidth="1"/>
  </cols>
  <sheetData>
    <row r="1" spans="1:10" ht="15.75">
      <c r="A1" s="2727" t="s">
        <v>28</v>
      </c>
      <c r="B1" s="2727"/>
      <c r="C1" s="2727"/>
      <c r="D1" s="2727"/>
      <c r="E1" s="2727"/>
      <c r="F1" s="2727"/>
      <c r="G1" s="2727"/>
      <c r="H1" s="2727"/>
    </row>
    <row r="2" spans="1:10" s="1" customFormat="1" ht="16.5">
      <c r="A2" s="2728" t="s">
        <v>563</v>
      </c>
      <c r="B2" s="2728"/>
      <c r="C2" s="2728"/>
      <c r="D2" s="2728"/>
      <c r="E2" s="2728"/>
      <c r="F2" s="2728"/>
      <c r="G2" s="2728"/>
      <c r="H2" s="2728"/>
      <c r="I2" s="18"/>
      <c r="J2" s="18"/>
    </row>
    <row r="3" spans="1:10" s="1" customFormat="1" ht="16.5">
      <c r="A3" s="2728" t="s">
        <v>52</v>
      </c>
      <c r="B3" s="2728"/>
      <c r="C3" s="2728"/>
      <c r="D3" s="2728"/>
      <c r="E3" s="2728"/>
      <c r="F3" s="2728"/>
      <c r="G3" s="2728"/>
      <c r="H3" s="2728"/>
    </row>
    <row r="4" spans="1:10" s="1" customFormat="1" ht="18">
      <c r="A4" s="2729" t="s">
        <v>30</v>
      </c>
      <c r="B4" s="2729"/>
      <c r="C4" s="2729"/>
      <c r="D4" s="2729"/>
      <c r="E4" s="2729"/>
      <c r="F4" s="2729"/>
      <c r="G4" s="2729"/>
      <c r="H4" s="2729"/>
    </row>
    <row r="5" spans="1:10" s="1" customFormat="1" ht="21" customHeight="1">
      <c r="A5" s="173" t="s">
        <v>1586</v>
      </c>
    </row>
    <row r="6" spans="1:10" s="1" customFormat="1" ht="20.25" customHeight="1">
      <c r="A6" s="4" t="s">
        <v>1587</v>
      </c>
      <c r="H6" s="5" t="s">
        <v>0</v>
      </c>
    </row>
    <row r="7" spans="1:10" ht="7.5" customHeight="1" thickBot="1">
      <c r="A7" s="4"/>
      <c r="H7" s="142"/>
    </row>
    <row r="8" spans="1:10" s="2" customFormat="1" ht="40.5" customHeight="1" thickBot="1">
      <c r="A8" s="545" t="s">
        <v>50</v>
      </c>
      <c r="B8" s="546" t="s">
        <v>31</v>
      </c>
      <c r="C8" s="2274" t="s">
        <v>53</v>
      </c>
      <c r="D8" s="2162"/>
      <c r="E8" s="546" t="s">
        <v>238</v>
      </c>
      <c r="F8" s="2274" t="s">
        <v>1588</v>
      </c>
      <c r="G8" s="2162"/>
      <c r="H8" s="145" t="s">
        <v>56</v>
      </c>
      <c r="I8" s="146"/>
      <c r="J8" s="146"/>
    </row>
    <row r="9" spans="1:10" s="2" customFormat="1" ht="18.75" customHeight="1" thickBot="1">
      <c r="A9" s="2649" t="s">
        <v>1589</v>
      </c>
      <c r="B9" s="2650"/>
      <c r="C9" s="2650"/>
      <c r="D9" s="2650"/>
      <c r="E9" s="2650"/>
      <c r="F9" s="2650"/>
      <c r="G9" s="2650"/>
      <c r="H9" s="2651"/>
      <c r="I9" s="146"/>
      <c r="J9" s="146"/>
    </row>
    <row r="10" spans="1:10" s="3" customFormat="1" ht="45" customHeight="1">
      <c r="A10" s="727"/>
      <c r="B10" s="728"/>
      <c r="C10" s="729">
        <v>1.1000000000000001</v>
      </c>
      <c r="D10" s="2721" t="s">
        <v>1590</v>
      </c>
      <c r="E10" s="2685" t="s">
        <v>1591</v>
      </c>
      <c r="F10" s="730" t="s">
        <v>2</v>
      </c>
      <c r="G10" s="731" t="s">
        <v>1592</v>
      </c>
      <c r="H10" s="2723" t="s">
        <v>1593</v>
      </c>
    </row>
    <row r="11" spans="1:10" s="3" customFormat="1" ht="48.75" customHeight="1">
      <c r="A11" s="694"/>
      <c r="B11" s="364"/>
      <c r="C11" s="732"/>
      <c r="D11" s="2716"/>
      <c r="E11" s="2686"/>
      <c r="F11" s="733" t="s">
        <v>3</v>
      </c>
      <c r="G11" s="734" t="s">
        <v>1594</v>
      </c>
      <c r="H11" s="2724"/>
    </row>
    <row r="12" spans="1:10" s="3" customFormat="1" ht="55.5" customHeight="1" thickBot="1">
      <c r="A12" s="694"/>
      <c r="B12" s="364"/>
      <c r="C12" s="732"/>
      <c r="D12" s="2722"/>
      <c r="E12" s="2686"/>
      <c r="F12" s="735"/>
      <c r="G12" s="736"/>
      <c r="H12" s="2725"/>
    </row>
    <row r="13" spans="1:10" s="3" customFormat="1" ht="39.950000000000003" customHeight="1">
      <c r="A13" s="694"/>
      <c r="B13" s="364"/>
      <c r="C13" s="737">
        <v>1.2</v>
      </c>
      <c r="D13" s="2715" t="s">
        <v>1595</v>
      </c>
      <c r="E13" s="2685" t="s">
        <v>1591</v>
      </c>
      <c r="F13" s="738" t="s">
        <v>32</v>
      </c>
      <c r="G13" s="739" t="s">
        <v>1596</v>
      </c>
      <c r="H13" s="2726" t="s">
        <v>1597</v>
      </c>
    </row>
    <row r="14" spans="1:10" s="3" customFormat="1" ht="39.950000000000003" customHeight="1">
      <c r="A14" s="740">
        <v>1</v>
      </c>
      <c r="B14" s="543" t="s">
        <v>1598</v>
      </c>
      <c r="C14" s="732"/>
      <c r="D14" s="2716"/>
      <c r="E14" s="2686"/>
      <c r="F14" s="733" t="s">
        <v>33</v>
      </c>
      <c r="G14" s="734" t="s">
        <v>1599</v>
      </c>
      <c r="H14" s="2724"/>
    </row>
    <row r="15" spans="1:10" s="3" customFormat="1" ht="46.5" customHeight="1" thickBot="1">
      <c r="A15" s="694"/>
      <c r="B15" s="364"/>
      <c r="C15" s="732"/>
      <c r="D15" s="2722"/>
      <c r="E15" s="2686"/>
      <c r="F15" s="733"/>
      <c r="G15" s="736"/>
      <c r="H15" s="2725"/>
    </row>
    <row r="16" spans="1:10" s="3" customFormat="1" ht="50.1" customHeight="1">
      <c r="A16" s="694"/>
      <c r="B16" s="364"/>
      <c r="C16" s="737">
        <v>1.3</v>
      </c>
      <c r="D16" s="2710" t="s">
        <v>1600</v>
      </c>
      <c r="E16" s="2685" t="s">
        <v>1601</v>
      </c>
      <c r="F16" s="738" t="s">
        <v>244</v>
      </c>
      <c r="G16" s="2711" t="s">
        <v>1602</v>
      </c>
      <c r="H16" s="2713" t="s">
        <v>1603</v>
      </c>
    </row>
    <row r="17" spans="1:8" s="3" customFormat="1" ht="50.1" customHeight="1">
      <c r="A17" s="694"/>
      <c r="B17" s="364"/>
      <c r="C17" s="732"/>
      <c r="D17" s="2684"/>
      <c r="E17" s="2686"/>
      <c r="F17" s="733"/>
      <c r="G17" s="2712"/>
      <c r="H17" s="2699"/>
    </row>
    <row r="18" spans="1:8" s="3" customFormat="1" ht="50.1" customHeight="1" thickBot="1">
      <c r="A18" s="694"/>
      <c r="B18" s="364"/>
      <c r="C18" s="741"/>
      <c r="D18" s="2671"/>
      <c r="E18" s="2707"/>
      <c r="F18" s="742"/>
      <c r="G18" s="743"/>
      <c r="H18" s="2699"/>
    </row>
    <row r="19" spans="1:8" s="3" customFormat="1" ht="35.1" customHeight="1">
      <c r="A19" s="694"/>
      <c r="B19" s="364"/>
      <c r="C19" s="521">
        <v>1.4</v>
      </c>
      <c r="D19" s="2715" t="s">
        <v>1604</v>
      </c>
      <c r="E19" s="2685" t="s">
        <v>1591</v>
      </c>
      <c r="F19" s="738" t="s">
        <v>247</v>
      </c>
      <c r="G19" s="2719" t="s">
        <v>1605</v>
      </c>
      <c r="H19" s="2699"/>
    </row>
    <row r="20" spans="1:8" s="3" customFormat="1" ht="35.1" customHeight="1">
      <c r="A20" s="694"/>
      <c r="B20" s="364"/>
      <c r="C20" s="732"/>
      <c r="D20" s="2716"/>
      <c r="E20" s="2686"/>
      <c r="F20" s="733"/>
      <c r="G20" s="2720"/>
      <c r="H20" s="2699"/>
    </row>
    <row r="21" spans="1:8" s="3" customFormat="1" ht="35.1" customHeight="1" thickBot="1">
      <c r="A21" s="544"/>
      <c r="B21" s="744"/>
      <c r="C21" s="745"/>
      <c r="D21" s="2717"/>
      <c r="E21" s="2718"/>
      <c r="F21" s="746" t="s">
        <v>573</v>
      </c>
      <c r="G21" s="747" t="s">
        <v>1606</v>
      </c>
      <c r="H21" s="2714"/>
    </row>
    <row r="22" spans="1:8" s="3" customFormat="1" ht="23.25" customHeight="1">
      <c r="A22" s="2692">
        <v>2</v>
      </c>
      <c r="B22" s="2695" t="s">
        <v>1607</v>
      </c>
      <c r="C22" s="729">
        <v>2.1</v>
      </c>
      <c r="D22" s="2655" t="s">
        <v>1608</v>
      </c>
      <c r="E22" s="2685" t="s">
        <v>1609</v>
      </c>
      <c r="F22" s="748" t="s">
        <v>6</v>
      </c>
      <c r="G22" s="749" t="s">
        <v>1610</v>
      </c>
      <c r="H22" s="2698" t="s">
        <v>1611</v>
      </c>
    </row>
    <row r="23" spans="1:8" s="3" customFormat="1" ht="38.25" customHeight="1">
      <c r="A23" s="2693"/>
      <c r="B23" s="2696"/>
      <c r="C23" s="750"/>
      <c r="D23" s="2684"/>
      <c r="E23" s="2248"/>
      <c r="F23" s="521" t="s">
        <v>7</v>
      </c>
      <c r="G23" s="751" t="s">
        <v>1612</v>
      </c>
      <c r="H23" s="2699"/>
    </row>
    <row r="24" spans="1:8" s="3" customFormat="1" ht="104.25" customHeight="1" thickBot="1">
      <c r="A24" s="2694"/>
      <c r="B24" s="2697"/>
      <c r="C24" s="752">
        <v>2.2000000000000002</v>
      </c>
      <c r="D24" s="753" t="s">
        <v>1613</v>
      </c>
      <c r="E24" s="754" t="s">
        <v>1614</v>
      </c>
      <c r="F24" s="755" t="s">
        <v>36</v>
      </c>
      <c r="G24" s="756" t="s">
        <v>1615</v>
      </c>
      <c r="H24" s="2700"/>
    </row>
    <row r="25" spans="1:8" s="3" customFormat="1" ht="18.75" customHeight="1" thickBot="1">
      <c r="A25" s="2662" t="s">
        <v>1616</v>
      </c>
      <c r="B25" s="2663"/>
      <c r="C25" s="2663"/>
      <c r="D25" s="2663"/>
      <c r="E25" s="2663"/>
      <c r="F25" s="2663"/>
      <c r="G25" s="2663"/>
      <c r="H25" s="2664"/>
    </row>
    <row r="26" spans="1:8" s="3" customFormat="1" ht="36.75" customHeight="1">
      <c r="A26" s="2701">
        <v>2</v>
      </c>
      <c r="B26" s="2616" t="s">
        <v>1607</v>
      </c>
      <c r="C26" s="757">
        <v>2.2999999999999998</v>
      </c>
      <c r="D26" s="2704" t="s">
        <v>1617</v>
      </c>
      <c r="E26" s="2685" t="s">
        <v>1618</v>
      </c>
      <c r="F26" s="730" t="s">
        <v>38</v>
      </c>
      <c r="G26" s="2708" t="s">
        <v>1619</v>
      </c>
      <c r="H26" s="2689" t="s">
        <v>1620</v>
      </c>
    </row>
    <row r="27" spans="1:8" s="3" customFormat="1" ht="37.5" customHeight="1">
      <c r="A27" s="2702"/>
      <c r="B27" s="2288"/>
      <c r="C27" s="758"/>
      <c r="D27" s="2705"/>
      <c r="E27" s="2686"/>
      <c r="F27" s="735"/>
      <c r="G27" s="2709"/>
      <c r="H27" s="2690"/>
    </row>
    <row r="28" spans="1:8" s="3" customFormat="1" ht="45.75" customHeight="1" thickBot="1">
      <c r="A28" s="2703"/>
      <c r="B28" s="2615"/>
      <c r="C28" s="759"/>
      <c r="D28" s="2706"/>
      <c r="E28" s="2707"/>
      <c r="F28" s="759"/>
      <c r="G28" s="760"/>
      <c r="H28" s="2691"/>
    </row>
    <row r="29" spans="1:8" ht="18.75" customHeight="1" thickBot="1">
      <c r="A29" s="2662" t="s">
        <v>1621</v>
      </c>
      <c r="B29" s="2663"/>
      <c r="C29" s="2663"/>
      <c r="D29" s="2663"/>
      <c r="E29" s="2663"/>
      <c r="F29" s="2663"/>
      <c r="G29" s="2663"/>
      <c r="H29" s="2664"/>
    </row>
    <row r="30" spans="1:8" ht="18.75" customHeight="1" thickBot="1">
      <c r="A30" s="2649" t="s">
        <v>1622</v>
      </c>
      <c r="B30" s="2650"/>
      <c r="C30" s="2650"/>
      <c r="D30" s="2650"/>
      <c r="E30" s="2650"/>
      <c r="F30" s="2650"/>
      <c r="G30" s="2650"/>
      <c r="H30" s="2651"/>
    </row>
    <row r="31" spans="1:8" ht="27.95" customHeight="1">
      <c r="A31" s="2665">
        <v>3</v>
      </c>
      <c r="B31" s="2668" t="s">
        <v>1623</v>
      </c>
      <c r="C31" s="757">
        <v>3.1</v>
      </c>
      <c r="D31" s="2655" t="s">
        <v>1624</v>
      </c>
      <c r="E31" s="2685" t="s">
        <v>1625</v>
      </c>
      <c r="F31" s="730" t="s">
        <v>9</v>
      </c>
      <c r="G31" s="2687" t="s">
        <v>1626</v>
      </c>
      <c r="H31" s="2689" t="s">
        <v>1627</v>
      </c>
    </row>
    <row r="32" spans="1:8" ht="27.95" customHeight="1">
      <c r="A32" s="2666"/>
      <c r="B32" s="2669"/>
      <c r="C32" s="758"/>
      <c r="D32" s="2684"/>
      <c r="E32" s="2686"/>
      <c r="F32" s="735"/>
      <c r="G32" s="2688"/>
      <c r="H32" s="2690"/>
    </row>
    <row r="33" spans="1:8" ht="41.25" customHeight="1" thickBot="1">
      <c r="A33" s="2666"/>
      <c r="B33" s="2669"/>
      <c r="C33" s="735"/>
      <c r="D33" s="2681"/>
      <c r="E33" s="2686"/>
      <c r="F33" s="735"/>
      <c r="G33" s="2688"/>
      <c r="H33" s="761"/>
    </row>
    <row r="34" spans="1:8" ht="80.25" customHeight="1" thickBot="1">
      <c r="A34" s="2667"/>
      <c r="B34" s="2670"/>
      <c r="C34" s="762">
        <v>3.2</v>
      </c>
      <c r="D34" s="763" t="s">
        <v>1628</v>
      </c>
      <c r="E34" s="764" t="s">
        <v>1629</v>
      </c>
      <c r="F34" s="765" t="s">
        <v>207</v>
      </c>
      <c r="G34" s="764" t="s">
        <v>1630</v>
      </c>
      <c r="H34" s="766" t="s">
        <v>1631</v>
      </c>
    </row>
    <row r="35" spans="1:8">
      <c r="A35" s="767"/>
      <c r="B35" s="768"/>
      <c r="C35" s="769"/>
      <c r="D35" s="770"/>
      <c r="E35" s="771"/>
      <c r="F35" s="772"/>
      <c r="G35" s="773"/>
      <c r="H35" s="774"/>
    </row>
    <row r="36" spans="1:8" ht="18.75" customHeight="1" thickBot="1">
      <c r="A36" s="2662" t="s">
        <v>1632</v>
      </c>
      <c r="B36" s="2663"/>
      <c r="C36" s="2663"/>
      <c r="D36" s="2663"/>
      <c r="E36" s="2663"/>
      <c r="F36" s="2663"/>
      <c r="G36" s="2663"/>
      <c r="H36" s="2664"/>
    </row>
    <row r="37" spans="1:8" ht="80.25" customHeight="1">
      <c r="A37" s="2665">
        <v>3</v>
      </c>
      <c r="B37" s="2668" t="s">
        <v>1623</v>
      </c>
      <c r="C37" s="775">
        <v>3.3</v>
      </c>
      <c r="D37" s="776" t="s">
        <v>1633</v>
      </c>
      <c r="E37" s="149" t="s">
        <v>1634</v>
      </c>
      <c r="F37" s="777" t="s">
        <v>211</v>
      </c>
      <c r="G37" s="778" t="s">
        <v>1635</v>
      </c>
      <c r="H37" s="779" t="s">
        <v>1636</v>
      </c>
    </row>
    <row r="38" spans="1:8" ht="38.25" customHeight="1">
      <c r="A38" s="2666"/>
      <c r="B38" s="2669"/>
      <c r="C38" s="733">
        <v>3.4</v>
      </c>
      <c r="D38" s="2499" t="s">
        <v>1637</v>
      </c>
      <c r="E38" s="780"/>
      <c r="F38" s="733" t="s">
        <v>507</v>
      </c>
      <c r="G38" s="2672" t="s">
        <v>1638</v>
      </c>
      <c r="H38" s="2674" t="s">
        <v>1639</v>
      </c>
    </row>
    <row r="39" spans="1:8" ht="41.25" customHeight="1" thickBot="1">
      <c r="A39" s="2666"/>
      <c r="B39" s="2669"/>
      <c r="C39" s="742"/>
      <c r="D39" s="2671"/>
      <c r="E39" s="781" t="s">
        <v>1640</v>
      </c>
      <c r="F39" s="742"/>
      <c r="G39" s="2673"/>
      <c r="H39" s="2675"/>
    </row>
    <row r="40" spans="1:8" ht="74.25" customHeight="1" thickBot="1">
      <c r="A40" s="2667"/>
      <c r="B40" s="2670"/>
      <c r="C40" s="782">
        <v>3.5</v>
      </c>
      <c r="D40" s="783" t="s">
        <v>1641</v>
      </c>
      <c r="E40" s="784"/>
      <c r="F40" s="785" t="s">
        <v>705</v>
      </c>
      <c r="G40" s="786" t="s">
        <v>1642</v>
      </c>
      <c r="H40" s="787" t="s">
        <v>1643</v>
      </c>
    </row>
    <row r="41" spans="1:8" ht="18.75" customHeight="1" thickBot="1">
      <c r="A41" s="2649" t="s">
        <v>1589</v>
      </c>
      <c r="B41" s="2650"/>
      <c r="C41" s="2650"/>
      <c r="D41" s="2650"/>
      <c r="E41" s="2650"/>
      <c r="F41" s="2650"/>
      <c r="G41" s="2650"/>
      <c r="H41" s="2651"/>
    </row>
    <row r="42" spans="1:8" ht="69" customHeight="1" thickBot="1">
      <c r="A42" s="788">
        <v>4</v>
      </c>
      <c r="B42" s="789" t="s">
        <v>576</v>
      </c>
      <c r="C42" s="790">
        <v>4.0999999999999996</v>
      </c>
      <c r="D42" s="791" t="s">
        <v>1644</v>
      </c>
      <c r="E42" s="792" t="s">
        <v>1554</v>
      </c>
      <c r="F42" s="793" t="s">
        <v>510</v>
      </c>
      <c r="G42" s="794" t="s">
        <v>1645</v>
      </c>
      <c r="H42" s="2676" t="s">
        <v>1646</v>
      </c>
    </row>
    <row r="43" spans="1:8" ht="70.5" customHeight="1" thickBot="1">
      <c r="A43" s="795"/>
      <c r="B43" s="796"/>
      <c r="C43" s="797">
        <v>4.2</v>
      </c>
      <c r="D43" s="798" t="s">
        <v>1647</v>
      </c>
      <c r="E43" s="799" t="s">
        <v>1554</v>
      </c>
      <c r="F43" s="800" t="s">
        <v>517</v>
      </c>
      <c r="G43" s="801" t="s">
        <v>1648</v>
      </c>
      <c r="H43" s="2677"/>
    </row>
    <row r="44" spans="1:8" ht="70.5" customHeight="1" thickBot="1">
      <c r="A44" s="795"/>
      <c r="B44" s="796"/>
      <c r="C44" s="797">
        <v>4.3</v>
      </c>
      <c r="D44" s="798" t="s">
        <v>1649</v>
      </c>
      <c r="E44" s="799" t="s">
        <v>1650</v>
      </c>
      <c r="F44" s="800" t="s">
        <v>524</v>
      </c>
      <c r="G44" s="801" t="s">
        <v>1651</v>
      </c>
      <c r="H44" s="2678" t="s">
        <v>1652</v>
      </c>
    </row>
    <row r="45" spans="1:8" ht="41.25" customHeight="1" thickBot="1">
      <c r="A45" s="795"/>
      <c r="B45" s="796"/>
      <c r="C45" s="797">
        <v>4.4000000000000004</v>
      </c>
      <c r="D45" s="798" t="s">
        <v>1653</v>
      </c>
      <c r="E45" s="799" t="s">
        <v>1654</v>
      </c>
      <c r="F45" s="800" t="s">
        <v>531</v>
      </c>
      <c r="G45" s="801" t="s">
        <v>1655</v>
      </c>
      <c r="H45" s="2679"/>
    </row>
    <row r="46" spans="1:8" ht="41.25" customHeight="1" thickBot="1">
      <c r="A46" s="795"/>
      <c r="B46" s="789" t="s">
        <v>576</v>
      </c>
      <c r="C46" s="797">
        <v>4.5</v>
      </c>
      <c r="D46" s="798" t="s">
        <v>1656</v>
      </c>
      <c r="E46" s="799" t="s">
        <v>1657</v>
      </c>
      <c r="F46" s="800" t="s">
        <v>631</v>
      </c>
      <c r="G46" s="801" t="s">
        <v>1655</v>
      </c>
      <c r="H46" s="2679"/>
    </row>
    <row r="47" spans="1:8" ht="49.5" customHeight="1" thickBot="1">
      <c r="A47" s="795"/>
      <c r="B47" s="796"/>
      <c r="C47" s="797">
        <v>4.5999999999999996</v>
      </c>
      <c r="D47" s="798" t="s">
        <v>1658</v>
      </c>
      <c r="E47" s="799" t="s">
        <v>1659</v>
      </c>
      <c r="F47" s="800" t="s">
        <v>1385</v>
      </c>
      <c r="G47" s="801" t="s">
        <v>1655</v>
      </c>
      <c r="H47" s="2679"/>
    </row>
    <row r="48" spans="1:8" ht="33.75" customHeight="1">
      <c r="A48" s="795"/>
      <c r="B48" s="796"/>
      <c r="C48" s="797">
        <v>4.7</v>
      </c>
      <c r="D48" s="2680" t="s">
        <v>1660</v>
      </c>
      <c r="E48" s="2682" t="s">
        <v>1661</v>
      </c>
      <c r="F48" s="800" t="s">
        <v>1386</v>
      </c>
      <c r="G48" s="801" t="s">
        <v>1662</v>
      </c>
      <c r="H48" s="2679"/>
    </row>
    <row r="49" spans="1:8" ht="57.75" customHeight="1" thickBot="1">
      <c r="A49" s="795"/>
      <c r="B49" s="796"/>
      <c r="C49" s="758"/>
      <c r="D49" s="2681"/>
      <c r="E49" s="2683"/>
      <c r="F49" s="733" t="s">
        <v>1663</v>
      </c>
      <c r="G49" s="802" t="s">
        <v>1664</v>
      </c>
      <c r="H49" s="2679"/>
    </row>
    <row r="50" spans="1:8" ht="93.75" customHeight="1" thickBot="1">
      <c r="A50" s="803"/>
      <c r="B50" s="804"/>
      <c r="C50" s="797">
        <v>4.8</v>
      </c>
      <c r="D50" s="798" t="s">
        <v>1665</v>
      </c>
      <c r="E50" s="799" t="s">
        <v>1666</v>
      </c>
      <c r="F50" s="800" t="s">
        <v>1387</v>
      </c>
      <c r="G50" s="800" t="s">
        <v>1667</v>
      </c>
      <c r="H50" s="2661"/>
    </row>
    <row r="51" spans="1:8" ht="18.75" customHeight="1" thickBot="1">
      <c r="A51" s="2649" t="s">
        <v>1616</v>
      </c>
      <c r="B51" s="2650"/>
      <c r="C51" s="2650"/>
      <c r="D51" s="2650"/>
      <c r="E51" s="2650"/>
      <c r="F51" s="2650"/>
      <c r="G51" s="2650"/>
      <c r="H51" s="2651"/>
    </row>
    <row r="52" spans="1:8" ht="37.5" customHeight="1">
      <c r="A52" s="2652">
        <v>4</v>
      </c>
      <c r="B52" s="2616" t="s">
        <v>576</v>
      </c>
      <c r="C52" s="758">
        <v>4.9000000000000004</v>
      </c>
      <c r="D52" s="2655" t="s">
        <v>1668</v>
      </c>
      <c r="E52" s="2248" t="s">
        <v>1669</v>
      </c>
      <c r="F52" s="733" t="s">
        <v>1670</v>
      </c>
      <c r="G52" s="2658" t="s">
        <v>1671</v>
      </c>
      <c r="H52" s="2660" t="s">
        <v>1620</v>
      </c>
    </row>
    <row r="53" spans="1:8" ht="33.75" customHeight="1" thickBot="1">
      <c r="A53" s="2654"/>
      <c r="B53" s="2615"/>
      <c r="C53" s="805"/>
      <c r="D53" s="2656"/>
      <c r="E53" s="2657"/>
      <c r="F53" s="806"/>
      <c r="G53" s="2659"/>
      <c r="H53" s="2661"/>
    </row>
    <row r="54" spans="1:8" ht="18.75" customHeight="1" thickBot="1">
      <c r="A54" s="2649" t="s">
        <v>1622</v>
      </c>
      <c r="B54" s="2650"/>
      <c r="C54" s="2650"/>
      <c r="D54" s="2650"/>
      <c r="E54" s="2650"/>
      <c r="F54" s="2650"/>
      <c r="G54" s="2650"/>
      <c r="H54" s="2651"/>
    </row>
    <row r="55" spans="1:8" ht="75.75" customHeight="1" thickBot="1">
      <c r="A55" s="2652">
        <v>4</v>
      </c>
      <c r="B55" s="2616" t="s">
        <v>576</v>
      </c>
      <c r="C55" s="807">
        <v>4.0999999999999996</v>
      </c>
      <c r="D55" s="808" t="s">
        <v>1672</v>
      </c>
      <c r="E55" s="809" t="s">
        <v>1673</v>
      </c>
      <c r="F55" s="738" t="s">
        <v>1674</v>
      </c>
      <c r="G55" s="810" t="s">
        <v>1675</v>
      </c>
      <c r="H55" s="811" t="s">
        <v>1676</v>
      </c>
    </row>
    <row r="56" spans="1:8" ht="89.25" customHeight="1" thickBot="1">
      <c r="A56" s="2653"/>
      <c r="B56" s="2288"/>
      <c r="C56" s="812">
        <v>4.1100000000000003</v>
      </c>
      <c r="D56" s="813" t="s">
        <v>1677</v>
      </c>
      <c r="E56" s="814" t="s">
        <v>1678</v>
      </c>
      <c r="F56" s="815" t="s">
        <v>1679</v>
      </c>
      <c r="G56" s="816" t="s">
        <v>1680</v>
      </c>
      <c r="H56" s="817" t="s">
        <v>1681</v>
      </c>
    </row>
    <row r="57" spans="1:8" ht="106.5" customHeight="1" thickBot="1">
      <c r="A57" s="2654"/>
      <c r="B57" s="2615"/>
      <c r="C57" s="818">
        <v>4.12</v>
      </c>
      <c r="D57" s="819" t="s">
        <v>1682</v>
      </c>
      <c r="E57" s="820" t="s">
        <v>1683</v>
      </c>
      <c r="F57" s="821" t="s">
        <v>1684</v>
      </c>
      <c r="G57" s="822" t="s">
        <v>1685</v>
      </c>
      <c r="H57" s="823" t="s">
        <v>1686</v>
      </c>
    </row>
  </sheetData>
  <mergeCells count="61">
    <mergeCell ref="A1:H1"/>
    <mergeCell ref="A2:H2"/>
    <mergeCell ref="A3:H3"/>
    <mergeCell ref="A4:H4"/>
    <mergeCell ref="C8:D8"/>
    <mergeCell ref="F8:G8"/>
    <mergeCell ref="A9:H9"/>
    <mergeCell ref="D10:D12"/>
    <mergeCell ref="E10:E12"/>
    <mergeCell ref="H10:H12"/>
    <mergeCell ref="D13:D15"/>
    <mergeCell ref="E13:E15"/>
    <mergeCell ref="H13:H15"/>
    <mergeCell ref="D16:D18"/>
    <mergeCell ref="E16:E18"/>
    <mergeCell ref="G16:G17"/>
    <mergeCell ref="H16:H21"/>
    <mergeCell ref="D19:D21"/>
    <mergeCell ref="E19:E21"/>
    <mergeCell ref="G19:G20"/>
    <mergeCell ref="H26:H28"/>
    <mergeCell ref="A22:A24"/>
    <mergeCell ref="B22:B24"/>
    <mergeCell ref="D22:D23"/>
    <mergeCell ref="E22:E23"/>
    <mergeCell ref="H22:H24"/>
    <mergeCell ref="A25:H25"/>
    <mergeCell ref="A26:A28"/>
    <mergeCell ref="B26:B28"/>
    <mergeCell ref="D26:D28"/>
    <mergeCell ref="E26:E28"/>
    <mergeCell ref="G26:G27"/>
    <mergeCell ref="A29:H29"/>
    <mergeCell ref="A30:H30"/>
    <mergeCell ref="A31:A34"/>
    <mergeCell ref="B31:B34"/>
    <mergeCell ref="D31:D33"/>
    <mergeCell ref="E31:E33"/>
    <mergeCell ref="G31:G33"/>
    <mergeCell ref="H31:H32"/>
    <mergeCell ref="A51:H51"/>
    <mergeCell ref="A36:H36"/>
    <mergeCell ref="A37:A40"/>
    <mergeCell ref="B37:B40"/>
    <mergeCell ref="D38:D39"/>
    <mergeCell ref="G38:G39"/>
    <mergeCell ref="H38:H39"/>
    <mergeCell ref="A41:H41"/>
    <mergeCell ref="H42:H43"/>
    <mergeCell ref="H44:H50"/>
    <mergeCell ref="D48:D49"/>
    <mergeCell ref="E48:E49"/>
    <mergeCell ref="A54:H54"/>
    <mergeCell ref="A55:A57"/>
    <mergeCell ref="B55:B57"/>
    <mergeCell ref="A52:A53"/>
    <mergeCell ref="B52:B53"/>
    <mergeCell ref="D52:D53"/>
    <mergeCell ref="E52:E53"/>
    <mergeCell ref="G52:G53"/>
    <mergeCell ref="H52:H53"/>
  </mergeCells>
  <pageMargins left="0.84496062992125986" right="0.35433070866141736" top="0.27559055118110237" bottom="0.37" header="0.27559055118110237" footer="0.41"/>
  <pageSetup paperSize="9" scale="76" orientation="landscape" r:id="rId1"/>
  <headerFooter alignWithMargins="0">
    <oddFooter>&amp;C&amp;8&amp;P</oddFooter>
  </headerFooter>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T66"/>
  <sheetViews>
    <sheetView showGridLines="0" view="pageBreakPreview" topLeftCell="A38" zoomScale="110" zoomScaleNormal="100" zoomScaleSheetLayoutView="110" workbookViewId="0">
      <selection activeCell="A54" sqref="A54:H57"/>
    </sheetView>
  </sheetViews>
  <sheetFormatPr baseColWidth="10" defaultRowHeight="12.75"/>
  <cols>
    <col min="1" max="1" width="4.85546875" customWidth="1"/>
    <col min="2" max="2" width="4.140625" customWidth="1"/>
    <col min="3" max="3" width="32.42578125" customWidth="1"/>
    <col min="4" max="4" width="25" customWidth="1"/>
    <col min="5" max="5" width="9.28515625" customWidth="1"/>
    <col min="6" max="16" width="7" customWidth="1"/>
    <col min="17" max="17" width="9.5703125" customWidth="1"/>
    <col min="18" max="18" width="15.5703125" customWidth="1"/>
    <col min="19" max="19" width="33.5703125" customWidth="1"/>
  </cols>
  <sheetData>
    <row r="1" spans="1:20" ht="15.75">
      <c r="A1" s="2727" t="s">
        <v>28</v>
      </c>
      <c r="B1" s="2727"/>
      <c r="C1" s="2727"/>
      <c r="D1" s="2727"/>
      <c r="E1" s="2727"/>
      <c r="F1" s="2727"/>
      <c r="G1" s="2727"/>
      <c r="H1" s="2727"/>
      <c r="I1" s="2727"/>
      <c r="J1" s="2727"/>
      <c r="K1" s="2727"/>
      <c r="L1" s="2727"/>
      <c r="M1" s="2727"/>
      <c r="N1" s="2727"/>
      <c r="O1" s="2727"/>
      <c r="P1" s="2727"/>
      <c r="Q1" s="2727"/>
      <c r="R1" s="2727"/>
    </row>
    <row r="2" spans="1:20" ht="16.5">
      <c r="A2" s="2728" t="s">
        <v>563</v>
      </c>
      <c r="B2" s="2728"/>
      <c r="C2" s="2728"/>
      <c r="D2" s="2728"/>
      <c r="E2" s="2728"/>
      <c r="F2" s="2728"/>
      <c r="G2" s="2728"/>
      <c r="H2" s="2728"/>
      <c r="I2" s="2728"/>
      <c r="J2" s="2728"/>
      <c r="K2" s="2728"/>
      <c r="L2" s="2728"/>
      <c r="M2" s="2728"/>
      <c r="N2" s="2728"/>
      <c r="O2" s="2728"/>
      <c r="P2" s="2728"/>
      <c r="Q2" s="2728"/>
      <c r="R2" s="2728"/>
    </row>
    <row r="3" spans="1:20" s="1" customFormat="1" ht="17.25" customHeight="1">
      <c r="A3" s="2729" t="s">
        <v>57</v>
      </c>
      <c r="B3" s="2729"/>
      <c r="C3" s="2729"/>
      <c r="D3" s="2729"/>
      <c r="E3" s="2729"/>
      <c r="F3" s="2729"/>
      <c r="G3" s="2729"/>
      <c r="H3" s="2729"/>
      <c r="I3" s="2729"/>
      <c r="J3" s="2729"/>
      <c r="K3" s="2729"/>
      <c r="L3" s="2729"/>
      <c r="M3" s="2729"/>
      <c r="N3" s="2729"/>
      <c r="O3" s="2729"/>
      <c r="P3" s="2729"/>
      <c r="Q3" s="2729"/>
      <c r="R3" s="2729"/>
    </row>
    <row r="4" spans="1:20" s="1" customFormat="1" ht="18">
      <c r="A4" s="2729"/>
      <c r="B4" s="2729"/>
      <c r="C4" s="2729"/>
      <c r="D4" s="2729"/>
      <c r="E4" s="2729"/>
      <c r="F4" s="2729"/>
      <c r="G4" s="2729"/>
      <c r="H4" s="2729"/>
      <c r="I4" s="2729"/>
      <c r="J4" s="2729"/>
      <c r="K4" s="2729"/>
      <c r="L4" s="2729"/>
      <c r="M4" s="2729"/>
      <c r="N4" s="2729"/>
      <c r="O4" s="2729"/>
      <c r="P4" s="2729"/>
      <c r="Q4" s="2729"/>
      <c r="R4" s="2729"/>
    </row>
    <row r="5" spans="1:20" s="1" customFormat="1" ht="18" customHeight="1">
      <c r="A5" s="173" t="s">
        <v>1687</v>
      </c>
      <c r="B5" s="4"/>
      <c r="Q5" s="142"/>
      <c r="R5" s="277" t="s">
        <v>27</v>
      </c>
    </row>
    <row r="6" spans="1:20" ht="3" customHeight="1" thickBot="1">
      <c r="R6" s="142"/>
    </row>
    <row r="7" spans="1:20" s="189" customFormat="1" ht="21" customHeight="1">
      <c r="A7" s="2783" t="s">
        <v>1</v>
      </c>
      <c r="B7" s="2161" t="s">
        <v>58</v>
      </c>
      <c r="C7" s="2163"/>
      <c r="D7" s="2295" t="s">
        <v>40</v>
      </c>
      <c r="E7" s="2274" t="s">
        <v>26</v>
      </c>
      <c r="F7" s="2787"/>
      <c r="G7" s="2787"/>
      <c r="H7" s="2787"/>
      <c r="I7" s="2787"/>
      <c r="J7" s="2787"/>
      <c r="K7" s="2787"/>
      <c r="L7" s="2787"/>
      <c r="M7" s="2787"/>
      <c r="N7" s="2787"/>
      <c r="O7" s="2787"/>
      <c r="P7" s="2162"/>
      <c r="Q7" s="2295" t="s">
        <v>25</v>
      </c>
      <c r="R7" s="2788" t="s">
        <v>586</v>
      </c>
      <c r="S7" s="194"/>
      <c r="T7" s="194"/>
    </row>
    <row r="8" spans="1:20" s="189" customFormat="1" ht="40.5" customHeight="1" thickBot="1">
      <c r="A8" s="2784"/>
      <c r="B8" s="2785"/>
      <c r="C8" s="2786"/>
      <c r="D8" s="2296"/>
      <c r="E8" s="547" t="s">
        <v>24</v>
      </c>
      <c r="F8" s="547" t="s">
        <v>23</v>
      </c>
      <c r="G8" s="547" t="s">
        <v>22</v>
      </c>
      <c r="H8" s="547" t="s">
        <v>21</v>
      </c>
      <c r="I8" s="547" t="s">
        <v>20</v>
      </c>
      <c r="J8" s="547" t="s">
        <v>19</v>
      </c>
      <c r="K8" s="547" t="s">
        <v>18</v>
      </c>
      <c r="L8" s="547" t="s">
        <v>17</v>
      </c>
      <c r="M8" s="547" t="s">
        <v>16</v>
      </c>
      <c r="N8" s="547" t="s">
        <v>15</v>
      </c>
      <c r="O8" s="547" t="s">
        <v>14</v>
      </c>
      <c r="P8" s="547" t="s">
        <v>13</v>
      </c>
      <c r="Q8" s="2296"/>
      <c r="R8" s="2789"/>
      <c r="S8" s="194"/>
      <c r="T8" s="194"/>
    </row>
    <row r="9" spans="1:20" s="189" customFormat="1" ht="21.75" customHeight="1" thickBot="1">
      <c r="A9" s="2776" t="s">
        <v>1589</v>
      </c>
      <c r="B9" s="2777"/>
      <c r="C9" s="2777"/>
      <c r="D9" s="2777"/>
      <c r="E9" s="2777"/>
      <c r="F9" s="2777"/>
      <c r="G9" s="2777"/>
      <c r="H9" s="2777"/>
      <c r="I9" s="2777"/>
      <c r="J9" s="2777"/>
      <c r="K9" s="2777"/>
      <c r="L9" s="2777"/>
      <c r="M9" s="2777"/>
      <c r="N9" s="2777"/>
      <c r="O9" s="2777"/>
      <c r="P9" s="2777"/>
      <c r="Q9" s="2777"/>
      <c r="R9" s="2778"/>
      <c r="S9" s="194"/>
      <c r="T9" s="194"/>
    </row>
    <row r="10" spans="1:20" s="3" customFormat="1" ht="39.950000000000003" customHeight="1">
      <c r="A10" s="2780">
        <v>1.1000000000000001</v>
      </c>
      <c r="B10" s="2757" t="s">
        <v>1688</v>
      </c>
      <c r="C10" s="2758"/>
      <c r="D10" s="2745"/>
      <c r="E10" s="824"/>
      <c r="F10" s="824"/>
      <c r="G10" s="824"/>
      <c r="H10" s="824"/>
      <c r="I10" s="824"/>
      <c r="J10" s="824"/>
      <c r="K10" s="824"/>
      <c r="L10" s="824"/>
      <c r="M10" s="824"/>
      <c r="N10" s="824"/>
      <c r="O10" s="824"/>
      <c r="P10" s="824"/>
      <c r="Q10" s="824"/>
      <c r="R10" s="825"/>
    </row>
    <row r="11" spans="1:20" s="3" customFormat="1" ht="39.950000000000003" customHeight="1">
      <c r="A11" s="2781"/>
      <c r="B11" s="2759"/>
      <c r="C11" s="2760"/>
      <c r="D11" s="2746"/>
      <c r="E11" s="826"/>
      <c r="F11" s="826"/>
      <c r="G11" s="826"/>
      <c r="H11" s="826"/>
      <c r="I11" s="826"/>
      <c r="J11" s="826"/>
      <c r="K11" s="826"/>
      <c r="L11" s="826"/>
      <c r="M11" s="826"/>
      <c r="N11" s="826"/>
      <c r="O11" s="826"/>
      <c r="P11" s="826"/>
      <c r="Q11" s="826"/>
      <c r="R11" s="827">
        <v>50000</v>
      </c>
    </row>
    <row r="12" spans="1:20" s="3" customFormat="1" ht="39.950000000000003" customHeight="1" thickBot="1">
      <c r="A12" s="2781"/>
      <c r="B12" s="2761"/>
      <c r="C12" s="2762"/>
      <c r="D12" s="2747"/>
      <c r="E12" s="828"/>
      <c r="F12" s="828"/>
      <c r="G12" s="828"/>
      <c r="H12" s="828"/>
      <c r="I12" s="828"/>
      <c r="J12" s="828"/>
      <c r="K12" s="828"/>
      <c r="L12" s="828"/>
      <c r="M12" s="828"/>
      <c r="N12" s="828"/>
      <c r="O12" s="828"/>
      <c r="P12" s="828"/>
      <c r="Q12" s="828"/>
      <c r="R12" s="827"/>
    </row>
    <row r="13" spans="1:20" s="3" customFormat="1" ht="59.25" customHeight="1" thickBot="1">
      <c r="A13" s="2781"/>
      <c r="B13" s="829" t="s">
        <v>2</v>
      </c>
      <c r="C13" s="830" t="s">
        <v>1689</v>
      </c>
      <c r="D13" s="831" t="s">
        <v>1690</v>
      </c>
      <c r="E13" s="832">
        <v>1</v>
      </c>
      <c r="F13" s="832">
        <v>1</v>
      </c>
      <c r="G13" s="832">
        <v>1</v>
      </c>
      <c r="H13" s="832">
        <v>1</v>
      </c>
      <c r="I13" s="832">
        <v>1</v>
      </c>
      <c r="J13" s="832">
        <v>1</v>
      </c>
      <c r="K13" s="832">
        <v>1</v>
      </c>
      <c r="L13" s="832">
        <v>1</v>
      </c>
      <c r="M13" s="832">
        <v>1</v>
      </c>
      <c r="N13" s="832">
        <v>1</v>
      </c>
      <c r="O13" s="832">
        <v>1</v>
      </c>
      <c r="P13" s="832">
        <v>1</v>
      </c>
      <c r="Q13" s="832">
        <f>AVERAGE(E13:P13)</f>
        <v>1</v>
      </c>
      <c r="R13" s="827"/>
    </row>
    <row r="14" spans="1:20" s="3" customFormat="1" ht="63.75" customHeight="1" thickBot="1">
      <c r="A14" s="2782"/>
      <c r="B14" s="833" t="s">
        <v>3</v>
      </c>
      <c r="C14" s="834" t="s">
        <v>1691</v>
      </c>
      <c r="D14" s="835" t="s">
        <v>1692</v>
      </c>
      <c r="E14" s="832">
        <v>1</v>
      </c>
      <c r="F14" s="832">
        <v>1</v>
      </c>
      <c r="G14" s="832">
        <v>1</v>
      </c>
      <c r="H14" s="832">
        <v>1</v>
      </c>
      <c r="I14" s="832">
        <v>1</v>
      </c>
      <c r="J14" s="832">
        <v>1</v>
      </c>
      <c r="K14" s="832">
        <v>1</v>
      </c>
      <c r="L14" s="832">
        <v>1</v>
      </c>
      <c r="M14" s="832">
        <v>1</v>
      </c>
      <c r="N14" s="832">
        <v>1</v>
      </c>
      <c r="O14" s="832">
        <v>1</v>
      </c>
      <c r="P14" s="832">
        <v>1</v>
      </c>
      <c r="Q14" s="836">
        <f>AVERAGE(E14:P14)</f>
        <v>1</v>
      </c>
      <c r="R14" s="837"/>
    </row>
    <row r="15" spans="1:20" s="3" customFormat="1" ht="35.25" customHeight="1">
      <c r="A15" s="838">
        <v>1.2</v>
      </c>
      <c r="B15" s="2757" t="s">
        <v>1693</v>
      </c>
      <c r="C15" s="2758"/>
      <c r="D15" s="2746"/>
      <c r="E15" s="550"/>
      <c r="F15" s="550"/>
      <c r="G15" s="550"/>
      <c r="H15" s="550"/>
      <c r="I15" s="550"/>
      <c r="J15" s="550"/>
      <c r="K15" s="550"/>
      <c r="L15" s="550"/>
      <c r="M15" s="550"/>
      <c r="N15" s="550"/>
      <c r="O15" s="550"/>
      <c r="P15" s="550"/>
      <c r="Q15" s="550"/>
      <c r="R15" s="827"/>
    </row>
    <row r="16" spans="1:20" s="3" customFormat="1" ht="36.75" customHeight="1">
      <c r="A16" s="838"/>
      <c r="B16" s="2759"/>
      <c r="C16" s="2760"/>
      <c r="D16" s="2746"/>
      <c r="E16" s="826"/>
      <c r="F16" s="826"/>
      <c r="G16" s="826"/>
      <c r="H16" s="826"/>
      <c r="I16" s="826"/>
      <c r="J16" s="826"/>
      <c r="K16" s="826"/>
      <c r="L16" s="826"/>
      <c r="M16" s="826"/>
      <c r="N16" s="826"/>
      <c r="O16" s="826"/>
      <c r="P16" s="826"/>
      <c r="Q16" s="826"/>
      <c r="R16" s="827">
        <v>100000</v>
      </c>
    </row>
    <row r="17" spans="1:18" s="3" customFormat="1" ht="36" customHeight="1" thickBot="1">
      <c r="A17" s="838"/>
      <c r="B17" s="2761"/>
      <c r="C17" s="2762"/>
      <c r="D17" s="2746"/>
      <c r="E17" s="548"/>
      <c r="F17" s="548"/>
      <c r="G17" s="548"/>
      <c r="H17" s="548"/>
      <c r="I17" s="548"/>
      <c r="J17" s="548"/>
      <c r="K17" s="548"/>
      <c r="L17" s="548"/>
      <c r="M17" s="548"/>
      <c r="N17" s="548"/>
      <c r="O17" s="548"/>
      <c r="P17" s="548"/>
      <c r="Q17" s="548"/>
      <c r="R17" s="827"/>
    </row>
    <row r="18" spans="1:18" s="3" customFormat="1" ht="62.25" customHeight="1" thickBot="1">
      <c r="A18" s="838"/>
      <c r="B18" s="829" t="s">
        <v>32</v>
      </c>
      <c r="C18" s="830" t="s">
        <v>1694</v>
      </c>
      <c r="D18" s="831" t="s">
        <v>1695</v>
      </c>
      <c r="E18" s="832">
        <v>1</v>
      </c>
      <c r="F18" s="832">
        <v>1</v>
      </c>
      <c r="G18" s="832">
        <v>1</v>
      </c>
      <c r="H18" s="832">
        <v>1</v>
      </c>
      <c r="I18" s="832">
        <v>1</v>
      </c>
      <c r="J18" s="832">
        <v>1</v>
      </c>
      <c r="K18" s="832">
        <v>1</v>
      </c>
      <c r="L18" s="832">
        <v>1</v>
      </c>
      <c r="M18" s="832">
        <v>1</v>
      </c>
      <c r="N18" s="832">
        <v>1</v>
      </c>
      <c r="O18" s="832">
        <v>1</v>
      </c>
      <c r="P18" s="832">
        <v>1</v>
      </c>
      <c r="Q18" s="832">
        <f>AVERAGE(E18:P18)</f>
        <v>1</v>
      </c>
      <c r="R18" s="827"/>
    </row>
    <row r="19" spans="1:18" s="3" customFormat="1" ht="62.25" customHeight="1" thickBot="1">
      <c r="A19" s="838"/>
      <c r="B19" s="829" t="s">
        <v>33</v>
      </c>
      <c r="C19" s="830" t="s">
        <v>1696</v>
      </c>
      <c r="D19" s="831" t="s">
        <v>1690</v>
      </c>
      <c r="E19" s="832">
        <v>1</v>
      </c>
      <c r="F19" s="832">
        <v>1</v>
      </c>
      <c r="G19" s="832">
        <v>1</v>
      </c>
      <c r="H19" s="832">
        <v>1</v>
      </c>
      <c r="I19" s="832">
        <v>1</v>
      </c>
      <c r="J19" s="832">
        <v>1</v>
      </c>
      <c r="K19" s="832">
        <v>1</v>
      </c>
      <c r="L19" s="832">
        <v>1</v>
      </c>
      <c r="M19" s="832">
        <v>1</v>
      </c>
      <c r="N19" s="832">
        <v>1</v>
      </c>
      <c r="O19" s="832">
        <v>1</v>
      </c>
      <c r="P19" s="832">
        <v>1</v>
      </c>
      <c r="Q19" s="832">
        <f>AVERAGE(E19:P19)</f>
        <v>1</v>
      </c>
      <c r="R19" s="827"/>
    </row>
    <row r="20" spans="1:18" s="3" customFormat="1" ht="39.950000000000003" customHeight="1">
      <c r="A20" s="839">
        <v>1.3</v>
      </c>
      <c r="B20" s="2757" t="s">
        <v>1697</v>
      </c>
      <c r="C20" s="2758"/>
      <c r="D20" s="2745" t="s">
        <v>1601</v>
      </c>
      <c r="E20" s="840"/>
      <c r="F20" s="840"/>
      <c r="G20" s="840"/>
      <c r="H20" s="840"/>
      <c r="I20" s="840"/>
      <c r="J20" s="840"/>
      <c r="K20" s="840"/>
      <c r="L20" s="840"/>
      <c r="M20" s="840"/>
      <c r="N20" s="840"/>
      <c r="O20" s="840"/>
      <c r="P20" s="840"/>
      <c r="Q20" s="840"/>
      <c r="R20" s="825"/>
    </row>
    <row r="21" spans="1:18" s="3" customFormat="1" ht="39.950000000000003" customHeight="1">
      <c r="A21" s="838"/>
      <c r="B21" s="2759"/>
      <c r="C21" s="2760"/>
      <c r="D21" s="2746"/>
      <c r="E21" s="548"/>
      <c r="F21" s="548"/>
      <c r="G21" s="548"/>
      <c r="H21" s="548"/>
      <c r="I21" s="548"/>
      <c r="J21" s="548"/>
      <c r="K21" s="548">
        <v>3</v>
      </c>
      <c r="L21" s="548"/>
      <c r="M21" s="548">
        <v>4</v>
      </c>
      <c r="N21" s="548"/>
      <c r="O21" s="548"/>
      <c r="P21" s="548"/>
      <c r="Q21" s="548">
        <f>SUM(E21:P21)</f>
        <v>7</v>
      </c>
      <c r="R21" s="841">
        <v>65000</v>
      </c>
    </row>
    <row r="22" spans="1:18" s="3" customFormat="1" ht="42.75" customHeight="1">
      <c r="A22" s="842"/>
      <c r="B22" s="2770"/>
      <c r="C22" s="2771"/>
      <c r="D22" s="2772"/>
      <c r="E22" s="549"/>
      <c r="F22" s="549"/>
      <c r="G22" s="549"/>
      <c r="H22" s="549"/>
      <c r="I22" s="549"/>
      <c r="J22" s="549"/>
      <c r="K22" s="549"/>
      <c r="L22" s="549"/>
      <c r="M22" s="549"/>
      <c r="N22" s="549"/>
      <c r="O22" s="549"/>
      <c r="P22" s="549"/>
      <c r="Q22" s="549"/>
      <c r="R22" s="843"/>
    </row>
    <row r="23" spans="1:18" s="3" customFormat="1" ht="39.950000000000003" customHeight="1">
      <c r="A23" s="838">
        <v>1.4</v>
      </c>
      <c r="B23" s="2773" t="s">
        <v>1698</v>
      </c>
      <c r="C23" s="2760"/>
      <c r="D23" s="2746" t="s">
        <v>1591</v>
      </c>
      <c r="E23" s="550"/>
      <c r="F23" s="550"/>
      <c r="G23" s="550"/>
      <c r="H23" s="550"/>
      <c r="I23" s="550"/>
      <c r="J23" s="550"/>
      <c r="K23" s="550"/>
      <c r="L23" s="550"/>
      <c r="M23" s="550"/>
      <c r="N23" s="550"/>
      <c r="O23" s="550"/>
      <c r="P23" s="550"/>
      <c r="Q23" s="550"/>
      <c r="R23" s="827"/>
    </row>
    <row r="24" spans="1:18" s="3" customFormat="1">
      <c r="A24" s="838"/>
      <c r="B24" s="2759"/>
      <c r="C24" s="2760"/>
      <c r="D24" s="2746"/>
      <c r="E24" s="663">
        <v>1</v>
      </c>
      <c r="F24" s="663">
        <v>1</v>
      </c>
      <c r="G24" s="663">
        <v>1</v>
      </c>
      <c r="H24" s="663">
        <v>1</v>
      </c>
      <c r="I24" s="663">
        <v>1</v>
      </c>
      <c r="J24" s="663">
        <v>1</v>
      </c>
      <c r="K24" s="663">
        <v>1</v>
      </c>
      <c r="L24" s="663">
        <v>1</v>
      </c>
      <c r="M24" s="663">
        <v>1</v>
      </c>
      <c r="N24" s="663">
        <v>1</v>
      </c>
      <c r="O24" s="663">
        <v>1</v>
      </c>
      <c r="P24" s="663">
        <v>1</v>
      </c>
      <c r="Q24" s="663">
        <f>AVERAGE(E24:P24)</f>
        <v>1</v>
      </c>
      <c r="R24" s="827">
        <v>5000</v>
      </c>
    </row>
    <row r="25" spans="1:18" s="3" customFormat="1" ht="34.5" customHeight="1" thickBot="1">
      <c r="A25" s="838"/>
      <c r="B25" s="2759"/>
      <c r="C25" s="2760"/>
      <c r="D25" s="2746"/>
      <c r="E25" s="663"/>
      <c r="F25" s="663"/>
      <c r="G25" s="663"/>
      <c r="H25" s="663"/>
      <c r="I25" s="663"/>
      <c r="J25" s="663"/>
      <c r="K25" s="663"/>
      <c r="L25" s="663"/>
      <c r="M25" s="663"/>
      <c r="N25" s="663"/>
      <c r="O25" s="663"/>
      <c r="P25" s="663"/>
      <c r="Q25" s="663"/>
      <c r="R25" s="827"/>
    </row>
    <row r="26" spans="1:18" s="3" customFormat="1" ht="24.75" customHeight="1">
      <c r="A26" s="839">
        <v>2.1</v>
      </c>
      <c r="B26" s="2757" t="s">
        <v>1608</v>
      </c>
      <c r="C26" s="2758"/>
      <c r="D26" s="2745" t="s">
        <v>1609</v>
      </c>
      <c r="E26" s="844"/>
      <c r="F26" s="844"/>
      <c r="G26" s="844"/>
      <c r="H26" s="844"/>
      <c r="I26" s="844"/>
      <c r="J26" s="844"/>
      <c r="K26" s="844"/>
      <c r="L26" s="844"/>
      <c r="M26" s="844"/>
      <c r="N26" s="844"/>
      <c r="O26" s="844"/>
      <c r="P26" s="844"/>
      <c r="Q26" s="844"/>
      <c r="R26" s="825"/>
    </row>
    <row r="27" spans="1:18" s="3" customFormat="1" ht="18" customHeight="1">
      <c r="A27" s="838"/>
      <c r="B27" s="2759"/>
      <c r="C27" s="2760"/>
      <c r="D27" s="2746"/>
      <c r="E27" s="663">
        <v>1</v>
      </c>
      <c r="F27" s="663">
        <v>1</v>
      </c>
      <c r="G27" s="663">
        <v>1</v>
      </c>
      <c r="H27" s="663">
        <v>1</v>
      </c>
      <c r="I27" s="663">
        <v>1</v>
      </c>
      <c r="J27" s="663">
        <v>1</v>
      </c>
      <c r="K27" s="663">
        <v>1</v>
      </c>
      <c r="L27" s="663">
        <v>1</v>
      </c>
      <c r="M27" s="663">
        <v>1</v>
      </c>
      <c r="N27" s="663">
        <v>1</v>
      </c>
      <c r="O27" s="663">
        <v>1</v>
      </c>
      <c r="P27" s="663">
        <v>1</v>
      </c>
      <c r="Q27" s="663">
        <f>AVERAGE(E27:P27)</f>
        <v>1</v>
      </c>
      <c r="R27" s="827">
        <v>45000</v>
      </c>
    </row>
    <row r="28" spans="1:18" s="3" customFormat="1" ht="14.25" customHeight="1" thickBot="1">
      <c r="A28" s="838"/>
      <c r="B28" s="2759"/>
      <c r="C28" s="2760"/>
      <c r="D28" s="2746"/>
      <c r="E28" s="548"/>
      <c r="F28" s="548"/>
      <c r="G28" s="548"/>
      <c r="H28" s="548"/>
      <c r="I28" s="548"/>
      <c r="J28" s="548"/>
      <c r="K28" s="548"/>
      <c r="L28" s="548"/>
      <c r="M28" s="548"/>
      <c r="N28" s="548"/>
      <c r="O28" s="548"/>
      <c r="P28" s="548"/>
      <c r="Q28" s="548"/>
      <c r="R28" s="843"/>
    </row>
    <row r="29" spans="1:18" s="3" customFormat="1" ht="77.25" customHeight="1">
      <c r="A29" s="845">
        <v>2.2000000000000002</v>
      </c>
      <c r="B29" s="2774" t="s">
        <v>1613</v>
      </c>
      <c r="C29" s="2775"/>
      <c r="D29" s="555" t="s">
        <v>1614</v>
      </c>
      <c r="E29" s="846">
        <v>1</v>
      </c>
      <c r="F29" s="846">
        <v>1</v>
      </c>
      <c r="G29" s="846">
        <v>1</v>
      </c>
      <c r="H29" s="846">
        <v>1</v>
      </c>
      <c r="I29" s="846">
        <v>1</v>
      </c>
      <c r="J29" s="846">
        <v>1</v>
      </c>
      <c r="K29" s="846">
        <v>1</v>
      </c>
      <c r="L29" s="846">
        <v>1</v>
      </c>
      <c r="M29" s="846">
        <v>1</v>
      </c>
      <c r="N29" s="846">
        <v>1</v>
      </c>
      <c r="O29" s="846">
        <v>1</v>
      </c>
      <c r="P29" s="846">
        <v>1</v>
      </c>
      <c r="Q29" s="846">
        <f>AVERAGE(E29:P29)</f>
        <v>1</v>
      </c>
      <c r="R29" s="847">
        <v>100000</v>
      </c>
    </row>
    <row r="30" spans="1:18" s="3" customFormat="1" ht="21" customHeight="1" thickBot="1">
      <c r="A30" s="2776" t="s">
        <v>1616</v>
      </c>
      <c r="B30" s="2777"/>
      <c r="C30" s="2777"/>
      <c r="D30" s="2777"/>
      <c r="E30" s="2777"/>
      <c r="F30" s="2777"/>
      <c r="G30" s="2777"/>
      <c r="H30" s="2777"/>
      <c r="I30" s="2777"/>
      <c r="J30" s="2777"/>
      <c r="K30" s="2777"/>
      <c r="L30" s="2777"/>
      <c r="M30" s="2777"/>
      <c r="N30" s="2777"/>
      <c r="O30" s="2777"/>
      <c r="P30" s="2777"/>
      <c r="Q30" s="2777"/>
      <c r="R30" s="2778"/>
    </row>
    <row r="31" spans="1:18" s="3" customFormat="1" ht="36" customHeight="1">
      <c r="A31" s="838">
        <v>2.2999999999999998</v>
      </c>
      <c r="B31" s="2736" t="s">
        <v>1617</v>
      </c>
      <c r="C31" s="2737"/>
      <c r="D31" s="2779" t="s">
        <v>1618</v>
      </c>
      <c r="E31" s="548"/>
      <c r="F31" s="548"/>
      <c r="G31" s="548"/>
      <c r="H31" s="548"/>
      <c r="I31" s="548"/>
      <c r="J31" s="548"/>
      <c r="K31" s="548"/>
      <c r="L31" s="548"/>
      <c r="M31" s="548"/>
      <c r="N31" s="548"/>
      <c r="O31" s="548"/>
      <c r="P31" s="548"/>
      <c r="Q31" s="548"/>
      <c r="R31" s="827"/>
    </row>
    <row r="32" spans="1:18" s="3" customFormat="1" ht="19.5" customHeight="1">
      <c r="A32" s="838"/>
      <c r="B32" s="2738"/>
      <c r="C32" s="2739"/>
      <c r="D32" s="2779"/>
      <c r="E32" s="663">
        <v>1</v>
      </c>
      <c r="F32" s="663">
        <v>1</v>
      </c>
      <c r="G32" s="663">
        <v>1</v>
      </c>
      <c r="H32" s="663">
        <v>1</v>
      </c>
      <c r="I32" s="663">
        <v>1</v>
      </c>
      <c r="J32" s="663">
        <v>1</v>
      </c>
      <c r="K32" s="663">
        <v>1</v>
      </c>
      <c r="L32" s="663">
        <v>1</v>
      </c>
      <c r="M32" s="663">
        <v>1</v>
      </c>
      <c r="N32" s="663">
        <v>1</v>
      </c>
      <c r="O32" s="663">
        <v>1</v>
      </c>
      <c r="P32" s="663">
        <v>1</v>
      </c>
      <c r="Q32" s="663">
        <f>AVERAGE(E32:P32)</f>
        <v>1</v>
      </c>
      <c r="R32" s="827">
        <v>5000</v>
      </c>
    </row>
    <row r="33" spans="1:18" s="3" customFormat="1" ht="26.25" customHeight="1" thickBot="1">
      <c r="A33" s="838"/>
      <c r="B33" s="2740"/>
      <c r="C33" s="2741"/>
      <c r="D33" s="2779"/>
      <c r="E33" s="548"/>
      <c r="F33" s="548"/>
      <c r="G33" s="548"/>
      <c r="H33" s="548"/>
      <c r="I33" s="548"/>
      <c r="J33" s="548"/>
      <c r="K33" s="548"/>
      <c r="L33" s="548"/>
      <c r="M33" s="548"/>
      <c r="N33" s="548"/>
      <c r="O33" s="548"/>
      <c r="P33" s="548"/>
      <c r="Q33" s="548"/>
      <c r="R33" s="827"/>
    </row>
    <row r="34" spans="1:18" s="3" customFormat="1" ht="21" customHeight="1" thickBot="1">
      <c r="A34" s="2750" t="s">
        <v>1622</v>
      </c>
      <c r="B34" s="2751"/>
      <c r="C34" s="2751"/>
      <c r="D34" s="2751"/>
      <c r="E34" s="2751"/>
      <c r="F34" s="2751"/>
      <c r="G34" s="2751"/>
      <c r="H34" s="2751"/>
      <c r="I34" s="2751"/>
      <c r="J34" s="2751"/>
      <c r="K34" s="2751"/>
      <c r="L34" s="2751"/>
      <c r="M34" s="2751"/>
      <c r="N34" s="2751"/>
      <c r="O34" s="2751"/>
      <c r="P34" s="2751"/>
      <c r="Q34" s="2751"/>
      <c r="R34" s="2752"/>
    </row>
    <row r="35" spans="1:18" s="3" customFormat="1" ht="81" customHeight="1" thickBot="1">
      <c r="A35" s="839">
        <v>3.1</v>
      </c>
      <c r="B35" s="2766" t="s">
        <v>1624</v>
      </c>
      <c r="C35" s="2767"/>
      <c r="D35" s="848" t="s">
        <v>1699</v>
      </c>
      <c r="E35" s="849">
        <v>5.0000000000000001E-4</v>
      </c>
      <c r="F35" s="849">
        <v>5.0000000000000001E-4</v>
      </c>
      <c r="G35" s="849">
        <v>5.0000000000000001E-4</v>
      </c>
      <c r="H35" s="849">
        <v>5.0000000000000001E-4</v>
      </c>
      <c r="I35" s="849">
        <v>5.0000000000000001E-4</v>
      </c>
      <c r="J35" s="849">
        <v>5.0000000000000001E-4</v>
      </c>
      <c r="K35" s="849">
        <v>5.0000000000000001E-4</v>
      </c>
      <c r="L35" s="849">
        <v>5.0000000000000001E-4</v>
      </c>
      <c r="M35" s="849">
        <v>5.0000000000000001E-4</v>
      </c>
      <c r="N35" s="849">
        <v>5.0000000000000001E-4</v>
      </c>
      <c r="O35" s="849">
        <v>5.0000000000000001E-4</v>
      </c>
      <c r="P35" s="849">
        <v>5.0000000000000001E-4</v>
      </c>
      <c r="Q35" s="850">
        <f>AVERAGE(E35:P35)</f>
        <v>5.0000000000000012E-4</v>
      </c>
      <c r="R35" s="2768">
        <v>5854309.6500000004</v>
      </c>
    </row>
    <row r="36" spans="1:18" s="3" customFormat="1" ht="64.5" customHeight="1" thickBot="1">
      <c r="A36" s="839">
        <v>3.2</v>
      </c>
      <c r="B36" s="2766" t="s">
        <v>1628</v>
      </c>
      <c r="C36" s="2767"/>
      <c r="D36" s="851" t="s">
        <v>1629</v>
      </c>
      <c r="E36" s="852">
        <v>0.8</v>
      </c>
      <c r="F36" s="852">
        <v>0.8</v>
      </c>
      <c r="G36" s="852">
        <v>0.8</v>
      </c>
      <c r="H36" s="852">
        <v>0.8</v>
      </c>
      <c r="I36" s="852">
        <v>0.8</v>
      </c>
      <c r="J36" s="852">
        <v>0.8</v>
      </c>
      <c r="K36" s="852">
        <v>0.8</v>
      </c>
      <c r="L36" s="852">
        <v>0.8</v>
      </c>
      <c r="M36" s="852">
        <v>0.8</v>
      </c>
      <c r="N36" s="852">
        <v>0.8</v>
      </c>
      <c r="O36" s="852">
        <v>0.8</v>
      </c>
      <c r="P36" s="852">
        <v>0.8</v>
      </c>
      <c r="Q36" s="853">
        <f>AVERAGE(E36:P36)</f>
        <v>0.79999999999999993</v>
      </c>
      <c r="R36" s="2769"/>
    </row>
    <row r="37" spans="1:18" s="3" customFormat="1" ht="21" customHeight="1" thickBot="1">
      <c r="A37" s="2750" t="s">
        <v>1632</v>
      </c>
      <c r="B37" s="2751"/>
      <c r="C37" s="2751"/>
      <c r="D37" s="2751"/>
      <c r="E37" s="2751"/>
      <c r="F37" s="2751"/>
      <c r="G37" s="2751"/>
      <c r="H37" s="2751"/>
      <c r="I37" s="2751"/>
      <c r="J37" s="2751"/>
      <c r="K37" s="2751"/>
      <c r="L37" s="2751"/>
      <c r="M37" s="2751"/>
      <c r="N37" s="2751"/>
      <c r="O37" s="2751"/>
      <c r="P37" s="2751"/>
      <c r="Q37" s="2751"/>
      <c r="R37" s="2752"/>
    </row>
    <row r="38" spans="1:18" s="3" customFormat="1" ht="93" customHeight="1">
      <c r="A38" s="854">
        <v>3.3</v>
      </c>
      <c r="B38" s="2753" t="s">
        <v>1633</v>
      </c>
      <c r="C38" s="2754"/>
      <c r="D38" s="855" t="s">
        <v>1700</v>
      </c>
      <c r="E38" s="856">
        <v>5.0000000000000001E-4</v>
      </c>
      <c r="F38" s="856">
        <v>5.0000000000000001E-4</v>
      </c>
      <c r="G38" s="856">
        <v>5.0000000000000001E-4</v>
      </c>
      <c r="H38" s="856">
        <v>5.0000000000000001E-4</v>
      </c>
      <c r="I38" s="856">
        <v>5.0000000000000001E-4</v>
      </c>
      <c r="J38" s="856">
        <v>5.0000000000000001E-4</v>
      </c>
      <c r="K38" s="856">
        <v>5.0000000000000001E-4</v>
      </c>
      <c r="L38" s="856">
        <v>5.0000000000000001E-4</v>
      </c>
      <c r="M38" s="856">
        <v>5.0000000000000001E-4</v>
      </c>
      <c r="N38" s="856">
        <v>5.0000000000000001E-4</v>
      </c>
      <c r="O38" s="856">
        <v>5.0000000000000001E-4</v>
      </c>
      <c r="P38" s="856">
        <v>5.0000000000000001E-4</v>
      </c>
      <c r="Q38" s="856">
        <f>AVERAGE(E38:P38)</f>
        <v>5.0000000000000012E-4</v>
      </c>
      <c r="R38" s="857">
        <v>27421.67</v>
      </c>
    </row>
    <row r="39" spans="1:18" s="3" customFormat="1" ht="120" customHeight="1" thickBot="1">
      <c r="A39" s="858">
        <v>3.4</v>
      </c>
      <c r="B39" s="2755" t="s">
        <v>1637</v>
      </c>
      <c r="C39" s="2741"/>
      <c r="D39" s="859" t="s">
        <v>1701</v>
      </c>
      <c r="E39" s="860"/>
      <c r="F39" s="860"/>
      <c r="G39" s="860"/>
      <c r="H39" s="860"/>
      <c r="I39" s="860"/>
      <c r="J39" s="860"/>
      <c r="K39" s="860"/>
      <c r="L39" s="860"/>
      <c r="M39" s="860"/>
      <c r="N39" s="860"/>
      <c r="O39" s="860"/>
      <c r="P39" s="836">
        <v>0.05</v>
      </c>
      <c r="Q39" s="836">
        <f>SUM(E39:P39)</f>
        <v>0.05</v>
      </c>
      <c r="R39" s="861">
        <v>27421.66</v>
      </c>
    </row>
    <row r="40" spans="1:18" s="3" customFormat="1" ht="45" customHeight="1" thickBot="1">
      <c r="A40" s="842">
        <v>3.5</v>
      </c>
      <c r="B40" s="2753" t="s">
        <v>1641</v>
      </c>
      <c r="C40" s="2754"/>
      <c r="D40" s="855"/>
      <c r="E40" s="862"/>
      <c r="F40" s="862"/>
      <c r="G40" s="862"/>
      <c r="H40" s="862"/>
      <c r="I40" s="862"/>
      <c r="J40" s="862"/>
      <c r="K40" s="862"/>
      <c r="L40" s="862"/>
      <c r="M40" s="862"/>
      <c r="N40" s="862"/>
      <c r="O40" s="862"/>
      <c r="P40" s="863">
        <v>2.5000000000000001E-2</v>
      </c>
      <c r="Q40" s="863">
        <f>SUM(E40:P40)</f>
        <v>2.5000000000000001E-2</v>
      </c>
      <c r="R40" s="864">
        <v>27421.66</v>
      </c>
    </row>
    <row r="41" spans="1:18" s="3" customFormat="1" ht="21" customHeight="1" thickBot="1">
      <c r="A41" s="2750" t="s">
        <v>576</v>
      </c>
      <c r="B41" s="2751"/>
      <c r="C41" s="2751"/>
      <c r="D41" s="2751"/>
      <c r="E41" s="2751"/>
      <c r="F41" s="2751"/>
      <c r="G41" s="2751"/>
      <c r="H41" s="2751"/>
      <c r="I41" s="2751"/>
      <c r="J41" s="2751"/>
      <c r="K41" s="2751"/>
      <c r="L41" s="2751"/>
      <c r="M41" s="2751"/>
      <c r="N41" s="2751"/>
      <c r="O41" s="2751"/>
      <c r="P41" s="2751"/>
      <c r="Q41" s="2751"/>
      <c r="R41" s="2752"/>
    </row>
    <row r="42" spans="1:18" s="3" customFormat="1" ht="57.75" customHeight="1" thickBot="1">
      <c r="A42" s="865">
        <v>4.0999999999999996</v>
      </c>
      <c r="B42" s="2730" t="s">
        <v>1644</v>
      </c>
      <c r="C42" s="2756"/>
      <c r="D42" s="866" t="s">
        <v>1554</v>
      </c>
      <c r="E42" s="867"/>
      <c r="F42" s="867"/>
      <c r="G42" s="867"/>
      <c r="H42" s="867"/>
      <c r="I42" s="867"/>
      <c r="J42" s="867"/>
      <c r="K42" s="867"/>
      <c r="L42" s="867"/>
      <c r="M42" s="867"/>
      <c r="N42" s="867"/>
      <c r="O42" s="867"/>
      <c r="P42" s="832">
        <v>0.05</v>
      </c>
      <c r="Q42" s="832">
        <f>SUM(E42:P42)</f>
        <v>0.05</v>
      </c>
      <c r="R42" s="868">
        <v>0</v>
      </c>
    </row>
    <row r="43" spans="1:18" s="3" customFormat="1" ht="58.5" customHeight="1" thickBot="1">
      <c r="A43" s="865">
        <v>4.2</v>
      </c>
      <c r="B43" s="2730" t="s">
        <v>1647</v>
      </c>
      <c r="C43" s="2731"/>
      <c r="D43" s="866" t="s">
        <v>1554</v>
      </c>
      <c r="E43" s="867"/>
      <c r="F43" s="867"/>
      <c r="G43" s="867"/>
      <c r="H43" s="867"/>
      <c r="I43" s="867"/>
      <c r="J43" s="867"/>
      <c r="K43" s="867"/>
      <c r="L43" s="867"/>
      <c r="M43" s="867"/>
      <c r="N43" s="867"/>
      <c r="O43" s="867"/>
      <c r="P43" s="832">
        <v>0.05</v>
      </c>
      <c r="Q43" s="832">
        <f>SUM(E43:P43)</f>
        <v>0.05</v>
      </c>
      <c r="R43" s="868">
        <v>0</v>
      </c>
    </row>
    <row r="44" spans="1:18" s="3" customFormat="1" ht="39.75" customHeight="1" thickBot="1">
      <c r="A44" s="869">
        <v>4.3</v>
      </c>
      <c r="B44" s="2757" t="s">
        <v>1649</v>
      </c>
      <c r="C44" s="2758"/>
      <c r="D44" s="2763" t="s">
        <v>1650</v>
      </c>
      <c r="E44" s="870"/>
      <c r="F44" s="870"/>
      <c r="G44" s="870"/>
      <c r="H44" s="870"/>
      <c r="I44" s="870"/>
      <c r="J44" s="870"/>
      <c r="K44" s="870"/>
      <c r="L44" s="870"/>
      <c r="M44" s="870"/>
      <c r="N44" s="870"/>
      <c r="O44" s="870"/>
      <c r="P44" s="870"/>
      <c r="Q44" s="870"/>
      <c r="R44" s="871"/>
    </row>
    <row r="45" spans="1:18" s="3" customFormat="1" ht="19.5" customHeight="1" thickBot="1">
      <c r="A45" s="869"/>
      <c r="B45" s="2759"/>
      <c r="C45" s="2760"/>
      <c r="D45" s="2763"/>
      <c r="E45" s="872"/>
      <c r="F45" s="872"/>
      <c r="G45" s="872"/>
      <c r="H45" s="872"/>
      <c r="I45" s="872"/>
      <c r="J45" s="872"/>
      <c r="K45" s="872"/>
      <c r="L45" s="872"/>
      <c r="M45" s="872"/>
      <c r="N45" s="872"/>
      <c r="O45" s="872"/>
      <c r="P45" s="853">
        <v>0.05</v>
      </c>
      <c r="Q45" s="853">
        <f>SUM(E45:P45)</f>
        <v>0.05</v>
      </c>
      <c r="R45" s="871">
        <v>50000</v>
      </c>
    </row>
    <row r="46" spans="1:18" s="3" customFormat="1" ht="21.75" customHeight="1" thickBot="1">
      <c r="A46" s="873"/>
      <c r="B46" s="2761"/>
      <c r="C46" s="2762"/>
      <c r="D46" s="2763"/>
      <c r="E46" s="874"/>
      <c r="F46" s="874"/>
      <c r="G46" s="874"/>
      <c r="H46" s="874"/>
      <c r="I46" s="874"/>
      <c r="J46" s="874"/>
      <c r="K46" s="874"/>
      <c r="L46" s="874"/>
      <c r="M46" s="874"/>
      <c r="N46" s="874"/>
      <c r="O46" s="874"/>
      <c r="P46" s="874"/>
      <c r="Q46" s="874"/>
      <c r="R46" s="875"/>
    </row>
    <row r="47" spans="1:18" s="3" customFormat="1" ht="46.5" customHeight="1" thickBot="1">
      <c r="A47" s="876">
        <v>4.4000000000000004</v>
      </c>
      <c r="B47" s="2764" t="s">
        <v>1702</v>
      </c>
      <c r="C47" s="2765"/>
      <c r="D47" s="877" t="s">
        <v>1654</v>
      </c>
      <c r="E47" s="867"/>
      <c r="F47" s="867"/>
      <c r="G47" s="867"/>
      <c r="H47" s="867"/>
      <c r="I47" s="867"/>
      <c r="J47" s="867"/>
      <c r="K47" s="867"/>
      <c r="L47" s="867"/>
      <c r="M47" s="867"/>
      <c r="N47" s="867"/>
      <c r="O47" s="867"/>
      <c r="P47" s="832">
        <v>0.05</v>
      </c>
      <c r="Q47" s="832">
        <f>SUM(E47:P47)</f>
        <v>0.05</v>
      </c>
      <c r="R47" s="868">
        <v>55000</v>
      </c>
    </row>
    <row r="48" spans="1:18" s="3" customFormat="1" ht="46.5" customHeight="1" thickBot="1">
      <c r="A48" s="876">
        <v>4.5</v>
      </c>
      <c r="B48" s="2764" t="s">
        <v>1703</v>
      </c>
      <c r="C48" s="2765"/>
      <c r="D48" s="877" t="s">
        <v>1657</v>
      </c>
      <c r="E48" s="867"/>
      <c r="F48" s="867"/>
      <c r="G48" s="867"/>
      <c r="H48" s="867"/>
      <c r="I48" s="867"/>
      <c r="J48" s="867"/>
      <c r="K48" s="867"/>
      <c r="L48" s="867"/>
      <c r="M48" s="867"/>
      <c r="N48" s="867"/>
      <c r="O48" s="867"/>
      <c r="P48" s="832">
        <v>0.03</v>
      </c>
      <c r="Q48" s="832">
        <f>SUM(E48:P48)</f>
        <v>0.03</v>
      </c>
      <c r="R48" s="868">
        <v>45000</v>
      </c>
    </row>
    <row r="49" spans="1:18" s="3" customFormat="1" ht="46.5" customHeight="1" thickBot="1">
      <c r="A49" s="876">
        <v>4.5999999999999996</v>
      </c>
      <c r="B49" s="2748" t="s">
        <v>1704</v>
      </c>
      <c r="C49" s="2749"/>
      <c r="D49" s="877" t="s">
        <v>1659</v>
      </c>
      <c r="E49" s="867"/>
      <c r="F49" s="867"/>
      <c r="G49" s="867"/>
      <c r="H49" s="867"/>
      <c r="I49" s="867"/>
      <c r="J49" s="867"/>
      <c r="K49" s="867"/>
      <c r="L49" s="867"/>
      <c r="M49" s="867"/>
      <c r="N49" s="867"/>
      <c r="O49" s="867"/>
      <c r="P49" s="832">
        <v>0.02</v>
      </c>
      <c r="Q49" s="832">
        <f>SUM(E49:P49)</f>
        <v>0.02</v>
      </c>
      <c r="R49" s="868">
        <v>17800</v>
      </c>
    </row>
    <row r="50" spans="1:18" s="3" customFormat="1" ht="36" customHeight="1">
      <c r="A50" s="839">
        <v>4.7</v>
      </c>
      <c r="B50" s="2736" t="s">
        <v>1705</v>
      </c>
      <c r="C50" s="2737"/>
      <c r="D50" s="2742" t="s">
        <v>1661</v>
      </c>
      <c r="E50" s="824"/>
      <c r="F50" s="824"/>
      <c r="G50" s="824"/>
      <c r="H50" s="824"/>
      <c r="I50" s="824"/>
      <c r="J50" s="824"/>
      <c r="K50" s="824"/>
      <c r="L50" s="824"/>
      <c r="M50" s="824"/>
      <c r="N50" s="824"/>
      <c r="O50" s="824"/>
      <c r="P50" s="824"/>
      <c r="Q50" s="824"/>
      <c r="R50" s="825"/>
    </row>
    <row r="51" spans="1:18" s="3" customFormat="1" ht="25.5" customHeight="1">
      <c r="A51" s="838"/>
      <c r="B51" s="2738"/>
      <c r="C51" s="2739"/>
      <c r="D51" s="2743"/>
      <c r="E51" s="878">
        <v>30</v>
      </c>
      <c r="F51" s="878">
        <v>30</v>
      </c>
      <c r="G51" s="878">
        <v>30</v>
      </c>
      <c r="H51" s="878">
        <v>30</v>
      </c>
      <c r="I51" s="878">
        <v>30</v>
      </c>
      <c r="J51" s="878">
        <v>30</v>
      </c>
      <c r="K51" s="878">
        <v>30</v>
      </c>
      <c r="L51" s="878">
        <v>30</v>
      </c>
      <c r="M51" s="878">
        <v>30</v>
      </c>
      <c r="N51" s="878">
        <v>30</v>
      </c>
      <c r="O51" s="878">
        <v>30</v>
      </c>
      <c r="P51" s="878">
        <v>30</v>
      </c>
      <c r="Q51" s="878">
        <f>SUM(E51:P51)</f>
        <v>360</v>
      </c>
      <c r="R51" s="827">
        <v>39500</v>
      </c>
    </row>
    <row r="52" spans="1:18" s="3" customFormat="1" ht="22.5" customHeight="1" thickBot="1">
      <c r="A52" s="858"/>
      <c r="B52" s="2740"/>
      <c r="C52" s="2741"/>
      <c r="D52" s="2744"/>
      <c r="E52" s="828"/>
      <c r="F52" s="828"/>
      <c r="G52" s="828"/>
      <c r="H52" s="828"/>
      <c r="I52" s="828"/>
      <c r="J52" s="828"/>
      <c r="K52" s="828"/>
      <c r="L52" s="828"/>
      <c r="M52" s="828"/>
      <c r="N52" s="828"/>
      <c r="O52" s="828"/>
      <c r="P52" s="828"/>
      <c r="Q52" s="828"/>
      <c r="R52" s="837"/>
    </row>
    <row r="53" spans="1:18" s="3" customFormat="1" ht="68.25" customHeight="1" thickBot="1">
      <c r="A53" s="838">
        <v>4.8</v>
      </c>
      <c r="B53" s="2736" t="s">
        <v>1706</v>
      </c>
      <c r="C53" s="2737"/>
      <c r="D53" s="879" t="s">
        <v>1666</v>
      </c>
      <c r="E53" s="870"/>
      <c r="F53" s="870"/>
      <c r="G53" s="870"/>
      <c r="H53" s="870"/>
      <c r="I53" s="870"/>
      <c r="J53" s="870"/>
      <c r="K53" s="870"/>
      <c r="L53" s="870"/>
      <c r="M53" s="870"/>
      <c r="N53" s="870"/>
      <c r="O53" s="870"/>
      <c r="P53" s="853">
        <v>0.1</v>
      </c>
      <c r="Q53" s="853">
        <f>SUM(E53:P53)</f>
        <v>0.1</v>
      </c>
      <c r="R53" s="880">
        <v>100000</v>
      </c>
    </row>
    <row r="54" spans="1:18" s="3" customFormat="1" ht="20.25" customHeight="1">
      <c r="A54" s="839">
        <v>4.9000000000000004</v>
      </c>
      <c r="B54" s="2736" t="s">
        <v>1707</v>
      </c>
      <c r="C54" s="2737"/>
      <c r="D54" s="2745" t="s">
        <v>1669</v>
      </c>
      <c r="E54" s="824"/>
      <c r="F54" s="824"/>
      <c r="G54" s="824"/>
      <c r="H54" s="824"/>
      <c r="I54" s="824"/>
      <c r="J54" s="824"/>
      <c r="K54" s="824"/>
      <c r="L54" s="824"/>
      <c r="M54" s="824"/>
      <c r="N54" s="824"/>
      <c r="O54" s="824"/>
      <c r="P54" s="824"/>
      <c r="Q54" s="824"/>
      <c r="R54" s="825"/>
    </row>
    <row r="55" spans="1:18" s="3" customFormat="1" ht="18.75" customHeight="1">
      <c r="A55" s="838"/>
      <c r="B55" s="2738"/>
      <c r="C55" s="2739"/>
      <c r="D55" s="2746"/>
      <c r="E55" s="878">
        <v>8000</v>
      </c>
      <c r="F55" s="878">
        <v>8000</v>
      </c>
      <c r="G55" s="878">
        <v>8000</v>
      </c>
      <c r="H55" s="878">
        <v>8000</v>
      </c>
      <c r="I55" s="878">
        <v>8000</v>
      </c>
      <c r="J55" s="878">
        <v>8000</v>
      </c>
      <c r="K55" s="878">
        <v>8000</v>
      </c>
      <c r="L55" s="878">
        <v>8000</v>
      </c>
      <c r="M55" s="878">
        <v>8000</v>
      </c>
      <c r="N55" s="878">
        <v>8000</v>
      </c>
      <c r="O55" s="878">
        <v>8000</v>
      </c>
      <c r="P55" s="878">
        <v>8000</v>
      </c>
      <c r="Q55" s="878">
        <f>SUM(E55:P55)</f>
        <v>96000</v>
      </c>
      <c r="R55" s="827">
        <v>84750</v>
      </c>
    </row>
    <row r="56" spans="1:18" s="3" customFormat="1" ht="22.5" customHeight="1" thickBot="1">
      <c r="A56" s="838"/>
      <c r="B56" s="2740"/>
      <c r="C56" s="2741"/>
      <c r="D56" s="2747"/>
      <c r="E56" s="828"/>
      <c r="F56" s="828"/>
      <c r="G56" s="828"/>
      <c r="H56" s="828"/>
      <c r="I56" s="828"/>
      <c r="J56" s="828"/>
      <c r="K56" s="828"/>
      <c r="L56" s="828"/>
      <c r="M56" s="828"/>
      <c r="N56" s="828"/>
      <c r="O56" s="828"/>
      <c r="P56" s="828"/>
      <c r="Q56" s="828"/>
      <c r="R56" s="837"/>
    </row>
    <row r="57" spans="1:18" s="3" customFormat="1" ht="60" customHeight="1" thickBot="1">
      <c r="A57" s="881">
        <v>4.0999999999999996</v>
      </c>
      <c r="B57" s="2730" t="s">
        <v>1672</v>
      </c>
      <c r="C57" s="2731"/>
      <c r="D57" s="882" t="s">
        <v>1708</v>
      </c>
      <c r="E57" s="883"/>
      <c r="F57" s="883"/>
      <c r="G57" s="883"/>
      <c r="H57" s="883"/>
      <c r="I57" s="883"/>
      <c r="J57" s="883"/>
      <c r="K57" s="883"/>
      <c r="L57" s="883"/>
      <c r="M57" s="883"/>
      <c r="N57" s="883"/>
      <c r="O57" s="883"/>
      <c r="P57" s="844">
        <v>1</v>
      </c>
      <c r="Q57" s="663">
        <f>SUM(E57:P57)</f>
        <v>1</v>
      </c>
      <c r="R57" s="841">
        <v>5000</v>
      </c>
    </row>
    <row r="58" spans="1:18" s="3" customFormat="1" ht="50.25" customHeight="1" thickBot="1">
      <c r="A58" s="881">
        <v>4.1100000000000003</v>
      </c>
      <c r="B58" s="2730" t="s">
        <v>1709</v>
      </c>
      <c r="C58" s="2731"/>
      <c r="D58" s="884" t="s">
        <v>1678</v>
      </c>
      <c r="E58" s="885"/>
      <c r="F58" s="885"/>
      <c r="G58" s="885"/>
      <c r="H58" s="885"/>
      <c r="I58" s="885"/>
      <c r="J58" s="885"/>
      <c r="K58" s="885"/>
      <c r="L58" s="885"/>
      <c r="M58" s="885"/>
      <c r="N58" s="885"/>
      <c r="O58" s="885"/>
      <c r="P58" s="886">
        <v>1</v>
      </c>
      <c r="Q58" s="886">
        <f>SUM(E58:P58)</f>
        <v>1</v>
      </c>
      <c r="R58" s="868">
        <v>29425.360000000001</v>
      </c>
    </row>
    <row r="59" spans="1:18" s="3" customFormat="1" ht="108.75" customHeight="1" thickBot="1">
      <c r="A59" s="887">
        <v>4.12</v>
      </c>
      <c r="B59" s="2732" t="s">
        <v>1710</v>
      </c>
      <c r="C59" s="2733"/>
      <c r="D59" s="820" t="s">
        <v>1683</v>
      </c>
      <c r="E59" s="888"/>
      <c r="F59" s="888"/>
      <c r="G59" s="888"/>
      <c r="H59" s="888"/>
      <c r="I59" s="888"/>
      <c r="J59" s="888"/>
      <c r="K59" s="888"/>
      <c r="L59" s="888"/>
      <c r="M59" s="888"/>
      <c r="N59" s="888"/>
      <c r="O59" s="888"/>
      <c r="P59" s="889">
        <v>0.25</v>
      </c>
      <c r="Q59" s="889">
        <f>SUM(E59:P59)</f>
        <v>0.25</v>
      </c>
      <c r="R59" s="890">
        <v>25000</v>
      </c>
    </row>
    <row r="60" spans="1:18" s="3" customFormat="1" ht="25.5" customHeight="1" thickBot="1">
      <c r="A60" s="2734" t="s">
        <v>12</v>
      </c>
      <c r="B60" s="2735"/>
      <c r="C60" s="2735"/>
      <c r="D60" s="2735"/>
      <c r="E60" s="2735"/>
      <c r="F60" s="2735"/>
      <c r="G60" s="2735"/>
      <c r="H60" s="891"/>
      <c r="I60" s="891"/>
      <c r="J60" s="891"/>
      <c r="K60" s="891"/>
      <c r="L60" s="891"/>
      <c r="M60" s="891"/>
      <c r="N60" s="891"/>
      <c r="O60" s="891"/>
      <c r="P60" s="892"/>
      <c r="Q60" s="893"/>
      <c r="R60" s="894">
        <f>+R11+R16+R21+R24+R27+R29+R32+R35+R38+R39+R40+R42+R43+R45+R47+R48+R49+R51+R53+R55+R57+R58+R59</f>
        <v>6758050.0000000009</v>
      </c>
    </row>
    <row r="62" spans="1:18">
      <c r="R62" s="895"/>
    </row>
    <row r="64" spans="1:18">
      <c r="R64" s="896"/>
    </row>
    <row r="65" spans="18:18">
      <c r="R65" s="896"/>
    </row>
    <row r="66" spans="18:18">
      <c r="R66" s="896"/>
    </row>
  </sheetData>
  <mergeCells count="51">
    <mergeCell ref="A1:R1"/>
    <mergeCell ref="A2:R2"/>
    <mergeCell ref="A3:R3"/>
    <mergeCell ref="A4:R4"/>
    <mergeCell ref="A7:A8"/>
    <mergeCell ref="B7:C8"/>
    <mergeCell ref="D7:D8"/>
    <mergeCell ref="E7:P7"/>
    <mergeCell ref="Q7:Q8"/>
    <mergeCell ref="R7:R8"/>
    <mergeCell ref="A9:R9"/>
    <mergeCell ref="A10:A14"/>
    <mergeCell ref="B10:C12"/>
    <mergeCell ref="D10:D12"/>
    <mergeCell ref="B15:C17"/>
    <mergeCell ref="D15:D17"/>
    <mergeCell ref="B35:C35"/>
    <mergeCell ref="R35:R36"/>
    <mergeCell ref="B36:C36"/>
    <mergeCell ref="B20:C22"/>
    <mergeCell ref="D20:D22"/>
    <mergeCell ref="B23:C25"/>
    <mergeCell ref="D23:D25"/>
    <mergeCell ref="B26:C28"/>
    <mergeCell ref="D26:D28"/>
    <mergeCell ref="B29:C29"/>
    <mergeCell ref="A30:R30"/>
    <mergeCell ref="B31:C33"/>
    <mergeCell ref="D31:D33"/>
    <mergeCell ref="A34:R34"/>
    <mergeCell ref="B49:C49"/>
    <mergeCell ref="A37:R37"/>
    <mergeCell ref="B38:C38"/>
    <mergeCell ref="B39:C39"/>
    <mergeCell ref="B40:C40"/>
    <mergeCell ref="A41:R41"/>
    <mergeCell ref="B42:C42"/>
    <mergeCell ref="B43:C43"/>
    <mergeCell ref="B44:C46"/>
    <mergeCell ref="D44:D46"/>
    <mergeCell ref="B47:C47"/>
    <mergeCell ref="B48:C48"/>
    <mergeCell ref="B58:C58"/>
    <mergeCell ref="B59:C59"/>
    <mergeCell ref="A60:G60"/>
    <mergeCell ref="B50:C52"/>
    <mergeCell ref="D50:D52"/>
    <mergeCell ref="B53:C53"/>
    <mergeCell ref="B54:C56"/>
    <mergeCell ref="D54:D56"/>
    <mergeCell ref="B57:C57"/>
  </mergeCells>
  <printOptions horizontalCentered="1"/>
  <pageMargins left="0.88933070866141739" right="0.23622047244094491" top="0.19" bottom="0.17" header="0" footer="0"/>
  <pageSetup paperSize="9" scale="72" orientation="landscape" r:id="rId1"/>
  <headerFooter alignWithMargins="0">
    <oddFooter>&amp;C&amp;8&amp;P</oddFooter>
  </headerFooter>
  <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pageSetUpPr fitToPage="1"/>
  </sheetPr>
  <dimension ref="B1:J18"/>
  <sheetViews>
    <sheetView showGridLines="0" view="pageBreakPreview" topLeftCell="A16" zoomScale="90" zoomScaleNormal="82" zoomScaleSheetLayoutView="90" workbookViewId="0">
      <selection activeCell="C8" sqref="C8"/>
    </sheetView>
  </sheetViews>
  <sheetFormatPr baseColWidth="10" defaultRowHeight="12.75"/>
  <cols>
    <col min="1" max="1" width="3.7109375" customWidth="1"/>
    <col min="2" max="2" width="4.42578125" customWidth="1"/>
    <col min="3" max="3" width="23.5703125" customWidth="1"/>
    <col min="4" max="4" width="3.7109375" customWidth="1"/>
    <col min="5" max="5" width="42" customWidth="1"/>
    <col min="6" max="6" width="29.5703125" customWidth="1"/>
    <col min="7" max="7" width="6" customWidth="1"/>
    <col min="8" max="8" width="54.28515625" customWidth="1"/>
    <col min="9" max="9" width="53.5703125" customWidth="1"/>
    <col min="10" max="10" width="2.85546875" customWidth="1"/>
  </cols>
  <sheetData>
    <row r="1" spans="2:10" ht="16.5">
      <c r="B1" s="2159" t="s">
        <v>28</v>
      </c>
      <c r="C1" s="2159"/>
      <c r="D1" s="2159"/>
      <c r="E1" s="2159"/>
      <c r="F1" s="2159"/>
      <c r="G1" s="2159"/>
      <c r="H1" s="2159"/>
      <c r="I1" s="2159"/>
    </row>
    <row r="2" spans="2:10" s="1" customFormat="1" ht="16.5">
      <c r="B2" s="2159" t="s">
        <v>29</v>
      </c>
      <c r="C2" s="2159"/>
      <c r="D2" s="2159"/>
      <c r="E2" s="2159"/>
      <c r="F2" s="2159"/>
      <c r="G2" s="2159"/>
      <c r="H2" s="2159"/>
      <c r="I2" s="2159"/>
      <c r="J2" s="1281"/>
    </row>
    <row r="3" spans="2:10" s="1" customFormat="1" ht="16.5">
      <c r="B3" s="2159" t="s">
        <v>52</v>
      </c>
      <c r="C3" s="2159"/>
      <c r="D3" s="2159"/>
      <c r="E3" s="2159"/>
      <c r="F3" s="2159"/>
      <c r="G3" s="2159"/>
      <c r="H3" s="2159"/>
      <c r="I3" s="2159"/>
    </row>
    <row r="4" spans="2:10" s="1" customFormat="1" ht="18">
      <c r="B4" s="2160" t="s">
        <v>30</v>
      </c>
      <c r="C4" s="2160"/>
      <c r="D4" s="2160"/>
      <c r="E4" s="2160"/>
      <c r="F4" s="2160"/>
      <c r="G4" s="2160"/>
      <c r="H4" s="2160"/>
      <c r="I4" s="2160"/>
    </row>
    <row r="5" spans="2:10" s="1" customFormat="1" ht="21" customHeight="1">
      <c r="B5" s="4" t="s">
        <v>201</v>
      </c>
    </row>
    <row r="6" spans="2:10" s="1" customFormat="1" ht="20.25" customHeight="1">
      <c r="B6" s="4" t="s">
        <v>202</v>
      </c>
      <c r="I6" s="5" t="s">
        <v>0</v>
      </c>
    </row>
    <row r="7" spans="2:10" ht="16.5" customHeight="1" thickBot="1">
      <c r="B7" s="4"/>
      <c r="I7" s="142"/>
    </row>
    <row r="8" spans="2:10" s="2" customFormat="1" ht="45" customHeight="1" thickBot="1">
      <c r="B8" s="1278" t="s">
        <v>50</v>
      </c>
      <c r="C8" s="1275" t="s">
        <v>31</v>
      </c>
      <c r="D8" s="2790" t="s">
        <v>53</v>
      </c>
      <c r="E8" s="2791"/>
      <c r="F8" s="1271" t="s">
        <v>54</v>
      </c>
      <c r="G8" s="2274" t="s">
        <v>55</v>
      </c>
      <c r="H8" s="2162"/>
      <c r="I8" s="145" t="s">
        <v>56</v>
      </c>
      <c r="J8" s="146"/>
    </row>
    <row r="9" spans="2:10" s="2" customFormat="1" ht="14.25" customHeight="1">
      <c r="B9" s="551"/>
      <c r="C9" s="552"/>
      <c r="D9" s="1283"/>
      <c r="E9" s="1283"/>
      <c r="F9" s="553"/>
      <c r="G9" s="1284"/>
      <c r="H9" s="553"/>
      <c r="I9" s="554"/>
      <c r="J9" s="146"/>
    </row>
    <row r="10" spans="2:10" s="2" customFormat="1" ht="59.25" customHeight="1">
      <c r="B10" s="2612">
        <v>1</v>
      </c>
      <c r="C10" s="2792" t="s">
        <v>1365</v>
      </c>
      <c r="D10" s="2794">
        <v>1.1000000000000001</v>
      </c>
      <c r="E10" s="484" t="s">
        <v>2526</v>
      </c>
      <c r="F10" s="969" t="s">
        <v>1793</v>
      </c>
      <c r="G10" s="427" t="s">
        <v>2</v>
      </c>
      <c r="H10" s="505" t="s">
        <v>1794</v>
      </c>
      <c r="I10" s="2795" t="s">
        <v>1366</v>
      </c>
      <c r="J10" s="146"/>
    </row>
    <row r="11" spans="2:10" s="2" customFormat="1" ht="56.25" customHeight="1">
      <c r="B11" s="2473"/>
      <c r="C11" s="2793"/>
      <c r="D11" s="2794"/>
      <c r="E11" s="484" t="s">
        <v>2527</v>
      </c>
      <c r="F11" s="563" t="s">
        <v>1795</v>
      </c>
      <c r="G11" s="1280" t="s">
        <v>3</v>
      </c>
      <c r="H11" s="505" t="s">
        <v>1796</v>
      </c>
      <c r="I11" s="2796"/>
      <c r="J11" s="146"/>
    </row>
    <row r="12" spans="2:10" s="3" customFormat="1" ht="82.5" customHeight="1">
      <c r="B12" s="1335">
        <v>2</v>
      </c>
      <c r="C12" s="2797" t="s">
        <v>576</v>
      </c>
      <c r="D12" s="556">
        <v>2.1</v>
      </c>
      <c r="E12" s="223" t="s">
        <v>2528</v>
      </c>
      <c r="F12" s="1286" t="s">
        <v>1367</v>
      </c>
      <c r="G12" s="427" t="s">
        <v>6</v>
      </c>
      <c r="H12" s="557" t="s">
        <v>2529</v>
      </c>
      <c r="I12" s="558" t="s">
        <v>203</v>
      </c>
      <c r="J12" s="27"/>
    </row>
    <row r="13" spans="2:10" s="3" customFormat="1" ht="69.75" customHeight="1">
      <c r="B13" s="1279">
        <v>3</v>
      </c>
      <c r="C13" s="2798"/>
      <c r="D13" s="559">
        <v>3.1</v>
      </c>
      <c r="E13" s="221" t="s">
        <v>2530</v>
      </c>
      <c r="F13" s="1277" t="s">
        <v>1368</v>
      </c>
      <c r="G13" s="1280" t="s">
        <v>9</v>
      </c>
      <c r="H13" s="223" t="s">
        <v>204</v>
      </c>
      <c r="I13" s="560" t="s">
        <v>205</v>
      </c>
    </row>
    <row r="14" spans="2:10" s="3" customFormat="1" ht="75.75" customHeight="1">
      <c r="B14" s="1279">
        <v>4</v>
      </c>
      <c r="C14" s="2798"/>
      <c r="D14" s="559">
        <v>4.0999999999999996</v>
      </c>
      <c r="E14" s="221" t="s">
        <v>2531</v>
      </c>
      <c r="F14" s="1277" t="s">
        <v>1797</v>
      </c>
      <c r="G14" s="1280" t="s">
        <v>510</v>
      </c>
      <c r="H14" s="561" t="s">
        <v>206</v>
      </c>
      <c r="I14" s="562" t="s">
        <v>205</v>
      </c>
    </row>
    <row r="15" spans="2:10" s="3" customFormat="1" ht="74.25" customHeight="1">
      <c r="B15" s="1279">
        <v>6</v>
      </c>
      <c r="C15" s="2798"/>
      <c r="D15" s="564">
        <v>5.0999999999999996</v>
      </c>
      <c r="E15" s="223" t="s">
        <v>2532</v>
      </c>
      <c r="F15" s="1276" t="s">
        <v>2533</v>
      </c>
      <c r="G15" s="1282" t="s">
        <v>538</v>
      </c>
      <c r="H15" s="565" t="s">
        <v>208</v>
      </c>
      <c r="I15" s="558" t="s">
        <v>209</v>
      </c>
    </row>
    <row r="16" spans="2:10" s="3" customFormat="1" ht="79.5" customHeight="1">
      <c r="B16" s="1279">
        <v>7</v>
      </c>
      <c r="C16" s="2798"/>
      <c r="D16" s="556">
        <v>6.1</v>
      </c>
      <c r="E16" s="223" t="s">
        <v>210</v>
      </c>
      <c r="F16" s="1286" t="s">
        <v>2534</v>
      </c>
      <c r="G16" s="427" t="s">
        <v>551</v>
      </c>
      <c r="H16" s="223" t="s">
        <v>2535</v>
      </c>
      <c r="I16" s="558" t="s">
        <v>212</v>
      </c>
    </row>
    <row r="17" spans="2:9" ht="45.75" customHeight="1">
      <c r="B17" s="2612">
        <v>8</v>
      </c>
      <c r="C17" s="2798"/>
      <c r="D17" s="2800">
        <v>7.1</v>
      </c>
      <c r="E17" s="2802" t="s">
        <v>1369</v>
      </c>
      <c r="F17" s="2247" t="s">
        <v>196</v>
      </c>
      <c r="G17" s="437" t="s">
        <v>578</v>
      </c>
      <c r="H17" s="566" t="s">
        <v>584</v>
      </c>
      <c r="I17" s="2795" t="s">
        <v>1370</v>
      </c>
    </row>
    <row r="18" spans="2:9" ht="56.25" customHeight="1" thickBot="1">
      <c r="B18" s="2614"/>
      <c r="C18" s="2799"/>
      <c r="D18" s="2801"/>
      <c r="E18" s="2803"/>
      <c r="F18" s="2657"/>
      <c r="G18" s="567" t="s">
        <v>579</v>
      </c>
      <c r="H18" s="568" t="s">
        <v>585</v>
      </c>
      <c r="I18" s="2804"/>
    </row>
  </sheetData>
  <mergeCells count="16">
    <mergeCell ref="B10:B11"/>
    <mergeCell ref="C10:C11"/>
    <mergeCell ref="D10:D11"/>
    <mergeCell ref="I10:I11"/>
    <mergeCell ref="C12:C18"/>
    <mergeCell ref="B17:B18"/>
    <mergeCell ref="D17:D18"/>
    <mergeCell ref="E17:E18"/>
    <mergeCell ref="F17:F18"/>
    <mergeCell ref="I17:I18"/>
    <mergeCell ref="B1:I1"/>
    <mergeCell ref="B2:I2"/>
    <mergeCell ref="B3:I3"/>
    <mergeCell ref="B4:I4"/>
    <mergeCell ref="D8:E8"/>
    <mergeCell ref="G8:H8"/>
  </mergeCells>
  <printOptions horizontalCentered="1"/>
  <pageMargins left="0" right="0" top="0" bottom="0" header="0" footer="0"/>
  <pageSetup paperSize="9" scale="58" orientation="landscape"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U17"/>
  <sheetViews>
    <sheetView showGridLines="0" topLeftCell="A2" zoomScaleNormal="100" zoomScaleSheetLayoutView="100" workbookViewId="0">
      <selection activeCell="J10" sqref="J10"/>
    </sheetView>
  </sheetViews>
  <sheetFormatPr baseColWidth="10" defaultRowHeight="14.25"/>
  <cols>
    <col min="1" max="1" width="3.140625" style="28" customWidth="1"/>
    <col min="2" max="3" width="3.85546875" style="28" customWidth="1"/>
    <col min="4" max="4" width="28.7109375" style="28" customWidth="1"/>
    <col min="5" max="5" width="24" style="28" customWidth="1"/>
    <col min="6" max="17" width="7" style="28" customWidth="1"/>
    <col min="18" max="18" width="10.42578125" style="28" customWidth="1"/>
    <col min="19" max="19" width="17.140625" style="28" customWidth="1"/>
    <col min="20" max="20" width="1.85546875" style="28" customWidth="1"/>
    <col min="21" max="16384" width="11.42578125" style="28"/>
  </cols>
  <sheetData>
    <row r="1" spans="2:21" ht="16.5">
      <c r="B1" s="2196" t="s">
        <v>28</v>
      </c>
      <c r="C1" s="2196"/>
      <c r="D1" s="2196"/>
      <c r="E1" s="2196"/>
      <c r="F1" s="2196"/>
      <c r="G1" s="2196"/>
      <c r="H1" s="2196"/>
      <c r="I1" s="2196"/>
      <c r="J1" s="2196"/>
      <c r="K1" s="2196"/>
      <c r="L1" s="2196"/>
      <c r="M1" s="2196"/>
      <c r="N1" s="2196"/>
      <c r="O1" s="2196"/>
      <c r="P1" s="2196"/>
      <c r="Q1" s="2196"/>
      <c r="R1" s="2196"/>
      <c r="S1" s="2196"/>
    </row>
    <row r="2" spans="2:21" ht="16.5">
      <c r="B2" s="2196" t="s">
        <v>29</v>
      </c>
      <c r="C2" s="2196"/>
      <c r="D2" s="2196"/>
      <c r="E2" s="2196"/>
      <c r="F2" s="2196"/>
      <c r="G2" s="2196"/>
      <c r="H2" s="2196"/>
      <c r="I2" s="2196"/>
      <c r="J2" s="2196"/>
      <c r="K2" s="2196"/>
      <c r="L2" s="2196"/>
      <c r="M2" s="2196"/>
      <c r="N2" s="2196"/>
      <c r="O2" s="2196"/>
      <c r="P2" s="2196"/>
      <c r="Q2" s="2196"/>
      <c r="R2" s="2196"/>
      <c r="S2" s="2196"/>
    </row>
    <row r="3" spans="2:21" s="7" customFormat="1" ht="18" customHeight="1">
      <c r="B3" s="2197" t="s">
        <v>57</v>
      </c>
      <c r="C3" s="2197"/>
      <c r="D3" s="2197"/>
      <c r="E3" s="2197"/>
      <c r="F3" s="2197"/>
      <c r="G3" s="2197"/>
      <c r="H3" s="2197"/>
      <c r="I3" s="2197"/>
      <c r="J3" s="2197"/>
      <c r="K3" s="2197"/>
      <c r="L3" s="2197"/>
      <c r="M3" s="2197"/>
      <c r="N3" s="2197"/>
      <c r="O3" s="2197"/>
      <c r="P3" s="2197"/>
      <c r="Q3" s="2197"/>
      <c r="R3" s="2197"/>
      <c r="S3" s="2197"/>
    </row>
    <row r="4" spans="2:21" s="7" customFormat="1" ht="27.75" customHeight="1">
      <c r="B4" s="29" t="s">
        <v>213</v>
      </c>
      <c r="R4" s="30"/>
      <c r="S4" s="31" t="s">
        <v>27</v>
      </c>
    </row>
    <row r="5" spans="2:21" ht="3" customHeight="1" thickBot="1">
      <c r="S5" s="30"/>
    </row>
    <row r="6" spans="2:21" s="7" customFormat="1" ht="27" customHeight="1">
      <c r="B6" s="2198" t="s">
        <v>1</v>
      </c>
      <c r="C6" s="2200" t="s">
        <v>58</v>
      </c>
      <c r="D6" s="2200"/>
      <c r="E6" s="2200" t="s">
        <v>40</v>
      </c>
      <c r="F6" s="2202" t="s">
        <v>26</v>
      </c>
      <c r="G6" s="2202"/>
      <c r="H6" s="2202"/>
      <c r="I6" s="2202"/>
      <c r="J6" s="2202"/>
      <c r="K6" s="2202"/>
      <c r="L6" s="2202"/>
      <c r="M6" s="2202"/>
      <c r="N6" s="2202"/>
      <c r="O6" s="2202"/>
      <c r="P6" s="2202"/>
      <c r="Q6" s="2202"/>
      <c r="R6" s="2202" t="s">
        <v>25</v>
      </c>
      <c r="S6" s="2204" t="s">
        <v>59</v>
      </c>
      <c r="T6" s="6"/>
      <c r="U6" s="6"/>
    </row>
    <row r="7" spans="2:21" s="7" customFormat="1" ht="30.75" customHeight="1" thickBot="1">
      <c r="B7" s="2199"/>
      <c r="C7" s="2201"/>
      <c r="D7" s="2201"/>
      <c r="E7" s="2201"/>
      <c r="F7" s="1273" t="s">
        <v>24</v>
      </c>
      <c r="G7" s="1272" t="s">
        <v>23</v>
      </c>
      <c r="H7" s="1272" t="s">
        <v>22</v>
      </c>
      <c r="I7" s="1272" t="s">
        <v>21</v>
      </c>
      <c r="J7" s="1272" t="s">
        <v>20</v>
      </c>
      <c r="K7" s="1272" t="s">
        <v>19</v>
      </c>
      <c r="L7" s="1272" t="s">
        <v>18</v>
      </c>
      <c r="M7" s="1272" t="s">
        <v>17</v>
      </c>
      <c r="N7" s="1272" t="s">
        <v>16</v>
      </c>
      <c r="O7" s="1272" t="s">
        <v>15</v>
      </c>
      <c r="P7" s="1272" t="s">
        <v>14</v>
      </c>
      <c r="Q7" s="1272" t="s">
        <v>13</v>
      </c>
      <c r="R7" s="2203"/>
      <c r="S7" s="2205"/>
      <c r="T7" s="6"/>
      <c r="U7" s="6"/>
    </row>
    <row r="8" spans="2:21" s="7" customFormat="1" ht="9.75" customHeight="1">
      <c r="B8" s="569"/>
      <c r="C8" s="570"/>
      <c r="D8" s="570"/>
      <c r="E8" s="570"/>
      <c r="F8" s="570"/>
      <c r="G8" s="570"/>
      <c r="H8" s="570"/>
      <c r="I8" s="570"/>
      <c r="J8" s="570"/>
      <c r="K8" s="570"/>
      <c r="L8" s="570"/>
      <c r="M8" s="570"/>
      <c r="N8" s="570"/>
      <c r="O8" s="570"/>
      <c r="P8" s="570"/>
      <c r="Q8" s="570"/>
      <c r="R8" s="570"/>
      <c r="S8" s="571"/>
      <c r="T8" s="6"/>
      <c r="U8" s="6"/>
    </row>
    <row r="9" spans="2:21" s="7" customFormat="1" ht="63.75" customHeight="1">
      <c r="B9" s="2807">
        <v>1</v>
      </c>
      <c r="C9" s="2809" t="str">
        <f>'05SOCForm'!E10</f>
        <v>Resolver el 80% de reclamos por alto consumo en 24 días habiles, disminuyendo el tiempo de respuesta de las demandas tomadas en agencias a nivel nacional.</v>
      </c>
      <c r="D9" s="2810"/>
      <c r="E9" s="1706" t="s">
        <v>2827</v>
      </c>
      <c r="F9" s="573">
        <v>0.8</v>
      </c>
      <c r="G9" s="573">
        <v>0.8</v>
      </c>
      <c r="H9" s="573">
        <v>0.8</v>
      </c>
      <c r="I9" s="573">
        <v>0.8</v>
      </c>
      <c r="J9" s="573">
        <v>0.8</v>
      </c>
      <c r="K9" s="573">
        <v>0.8</v>
      </c>
      <c r="L9" s="573">
        <v>0.8</v>
      </c>
      <c r="M9" s="573">
        <v>0.8</v>
      </c>
      <c r="N9" s="573">
        <v>0.8</v>
      </c>
      <c r="O9" s="573">
        <v>0.8</v>
      </c>
      <c r="P9" s="573">
        <v>0.8</v>
      </c>
      <c r="Q9" s="573">
        <v>0.8</v>
      </c>
      <c r="R9" s="231">
        <v>0.8</v>
      </c>
      <c r="S9" s="1336">
        <v>185586</v>
      </c>
      <c r="T9" s="6"/>
      <c r="U9" s="6"/>
    </row>
    <row r="10" spans="2:21" s="34" customFormat="1" ht="65.25" customHeight="1">
      <c r="B10" s="2808"/>
      <c r="C10" s="2805" t="str">
        <f>'05SOCForm'!E11</f>
        <v>Resolver el 35% de reclamos en 26 días, disminuyendo el tiempo de respuesta de las demandas tomadas en defensoriada en avenimiento a nivel nacional.</v>
      </c>
      <c r="D10" s="2806"/>
      <c r="E10" s="1707" t="s">
        <v>2828</v>
      </c>
      <c r="F10" s="573">
        <v>0.35</v>
      </c>
      <c r="G10" s="573">
        <v>0.35</v>
      </c>
      <c r="H10" s="573">
        <v>0.35</v>
      </c>
      <c r="I10" s="573">
        <v>0.35</v>
      </c>
      <c r="J10" s="573">
        <v>0.35</v>
      </c>
      <c r="K10" s="573">
        <v>0.35</v>
      </c>
      <c r="L10" s="573">
        <v>0.35</v>
      </c>
      <c r="M10" s="573">
        <v>0.35</v>
      </c>
      <c r="N10" s="573">
        <v>0.35</v>
      </c>
      <c r="O10" s="573">
        <v>0.35</v>
      </c>
      <c r="P10" s="573">
        <v>0.35</v>
      </c>
      <c r="Q10" s="573">
        <v>0.35</v>
      </c>
      <c r="R10" s="231">
        <v>0.35</v>
      </c>
      <c r="S10" s="1336">
        <v>167140</v>
      </c>
    </row>
    <row r="11" spans="2:21" s="34" customFormat="1" ht="63" customHeight="1">
      <c r="B11" s="1337">
        <v>2</v>
      </c>
      <c r="C11" s="2805" t="str">
        <f>+'05SOCForm'!E12</f>
        <v>Revisar y actualizar el Manual de Lectura y Aviso, Facturación y de Resolución de Reclamos de la Sub Gerencia de Operaciones Comerciales a abril 2016. (PEI: 1.1.1)</v>
      </c>
      <c r="D11" s="2806"/>
      <c r="E11" s="1708" t="str">
        <f>+'05SOCForm'!F12</f>
        <v>Manual aprobado</v>
      </c>
      <c r="F11" s="231">
        <v>0</v>
      </c>
      <c r="G11" s="231">
        <v>0</v>
      </c>
      <c r="H11" s="231">
        <v>0</v>
      </c>
      <c r="I11" s="231">
        <v>1</v>
      </c>
      <c r="J11" s="231">
        <v>0</v>
      </c>
      <c r="K11" s="231">
        <v>0</v>
      </c>
      <c r="L11" s="231">
        <v>0</v>
      </c>
      <c r="M11" s="231">
        <v>0</v>
      </c>
      <c r="N11" s="231">
        <v>0</v>
      </c>
      <c r="O11" s="231">
        <v>0</v>
      </c>
      <c r="P11" s="231">
        <v>0</v>
      </c>
      <c r="Q11" s="231">
        <v>0</v>
      </c>
      <c r="R11" s="121">
        <f>SUM(F11:Q11)</f>
        <v>1</v>
      </c>
      <c r="S11" s="1336">
        <v>21661</v>
      </c>
    </row>
    <row r="12" spans="2:21" s="34" customFormat="1" ht="45" customHeight="1">
      <c r="B12" s="572">
        <v>3</v>
      </c>
      <c r="C12" s="2805" t="str">
        <f>+'05SOCForm'!E13</f>
        <v>Facturar al 100% los valores proyectados en el presupuesto para el 2016 (PEI: 2.1.1.1)</v>
      </c>
      <c r="D12" s="2806"/>
      <c r="E12" s="1708" t="str">
        <f>+'05SOCForm'!F13</f>
        <v>Valor facturado devengado/ Valor facturado</v>
      </c>
      <c r="F12" s="574">
        <v>8.1283214855512584E-2</v>
      </c>
      <c r="G12" s="574">
        <v>8.1628003605391783E-2</v>
      </c>
      <c r="H12" s="574">
        <v>8.5328222974700163E-2</v>
      </c>
      <c r="I12" s="574">
        <v>8.1900840863650473E-2</v>
      </c>
      <c r="J12" s="574">
        <v>8.6096438906072562E-2</v>
      </c>
      <c r="K12" s="574">
        <v>8.439465241023282E-2</v>
      </c>
      <c r="L12" s="574">
        <v>8.8310202316513084E-2</v>
      </c>
      <c r="M12" s="574">
        <v>8.2167350112179072E-2</v>
      </c>
      <c r="N12" s="574">
        <v>8.2788050491583817E-2</v>
      </c>
      <c r="O12" s="574">
        <v>8.0971469875209354E-2</v>
      </c>
      <c r="P12" s="574">
        <v>8.201835113581013E-2</v>
      </c>
      <c r="Q12" s="574">
        <v>8.3113202459561483E-2</v>
      </c>
      <c r="R12" s="121">
        <v>1</v>
      </c>
      <c r="S12" s="1336">
        <v>735819</v>
      </c>
    </row>
    <row r="13" spans="2:21" s="34" customFormat="1" ht="45" customHeight="1">
      <c r="B13" s="572">
        <v>4</v>
      </c>
      <c r="C13" s="2805" t="str">
        <f>+'05SOCForm'!E14</f>
        <v>Registrar el 100% de los ingresos proyectados en el presupuesto para el 2016   (PEI : 2.1.1.2)</v>
      </c>
      <c r="D13" s="2806"/>
      <c r="E13" s="1708" t="str">
        <f>+'05SOCForm'!F14</f>
        <v xml:space="preserve">Ingresos registrados 2016 /                ingresos proyectados 2016  </v>
      </c>
      <c r="F13" s="574">
        <v>8.1426162394558646E-2</v>
      </c>
      <c r="G13" s="574">
        <v>8.1746910239356305E-2</v>
      </c>
      <c r="H13" s="574">
        <v>8.5189126345305358E-2</v>
      </c>
      <c r="I13" s="574">
        <v>8.2000723516609808E-2</v>
      </c>
      <c r="J13" s="574">
        <v>8.590377728566595E-2</v>
      </c>
      <c r="K13" s="574">
        <v>8.432065036798779E-2</v>
      </c>
      <c r="L13" s="574">
        <v>8.796318277102326E-2</v>
      </c>
      <c r="M13" s="574">
        <v>8.2248650013962588E-2</v>
      </c>
      <c r="N13" s="574">
        <v>8.2826071142201002E-2</v>
      </c>
      <c r="O13" s="574">
        <v>8.1136154293674323E-2</v>
      </c>
      <c r="P13" s="574">
        <v>8.2110040211397575E-2</v>
      </c>
      <c r="Q13" s="574">
        <v>8.3128551408732598E-2</v>
      </c>
      <c r="R13" s="121">
        <f>SUM(F13:Q13)</f>
        <v>0.99999999999047517</v>
      </c>
      <c r="S13" s="1336">
        <v>310861.59999999998</v>
      </c>
    </row>
    <row r="14" spans="2:21" s="34" customFormat="1" ht="45" customHeight="1">
      <c r="B14" s="572">
        <v>6</v>
      </c>
      <c r="C14" s="2805" t="str">
        <f>+'05SOCForm'!E15</f>
        <v>Gestionar la adquisición de 100,000 micro medidores a nivel nacional  (PEI 3.3.2.1)</v>
      </c>
      <c r="D14" s="2806"/>
      <c r="E14" s="1708" t="str">
        <f>+'05SOCForm'!F15</f>
        <v>Gestión de compra realizada para Junio 2016</v>
      </c>
      <c r="F14" s="231">
        <v>0</v>
      </c>
      <c r="G14" s="231">
        <v>0</v>
      </c>
      <c r="H14" s="231">
        <v>0</v>
      </c>
      <c r="I14" s="231">
        <v>0</v>
      </c>
      <c r="J14" s="231">
        <v>0</v>
      </c>
      <c r="K14" s="231">
        <v>1</v>
      </c>
      <c r="L14" s="231">
        <v>0</v>
      </c>
      <c r="M14" s="231">
        <v>0</v>
      </c>
      <c r="N14" s="231">
        <v>0</v>
      </c>
      <c r="O14" s="231">
        <v>0</v>
      </c>
      <c r="P14" s="231">
        <v>0</v>
      </c>
      <c r="Q14" s="231">
        <v>0</v>
      </c>
      <c r="R14" s="121">
        <f t="shared" ref="R14:R16" si="0">SUM(F14:Q14)</f>
        <v>1</v>
      </c>
      <c r="S14" s="1336">
        <v>1197394</v>
      </c>
    </row>
    <row r="15" spans="2:21" s="34" customFormat="1" ht="45" customHeight="1">
      <c r="B15" s="572">
        <v>7</v>
      </c>
      <c r="C15" s="2805" t="str">
        <f>+'05SOCForm'!E16</f>
        <v>Gestionar la adquisición de 200 dispositivos electrónicos para la  toma de lectura de medidores  (PEI 3.4.2.1)</v>
      </c>
      <c r="D15" s="2806"/>
      <c r="E15" s="1708" t="str">
        <f>+'05SOCForm'!F16</f>
        <v>Gestion de compra realizada para Mayo 2016</v>
      </c>
      <c r="F15" s="231">
        <v>0</v>
      </c>
      <c r="G15" s="231">
        <v>0</v>
      </c>
      <c r="H15" s="231">
        <v>0</v>
      </c>
      <c r="I15" s="231">
        <v>0</v>
      </c>
      <c r="J15" s="231">
        <v>1</v>
      </c>
      <c r="K15" s="231">
        <v>0</v>
      </c>
      <c r="L15" s="231">
        <v>0</v>
      </c>
      <c r="M15" s="231">
        <v>0</v>
      </c>
      <c r="N15" s="231">
        <v>0</v>
      </c>
      <c r="O15" s="231">
        <v>0</v>
      </c>
      <c r="P15" s="231">
        <v>0</v>
      </c>
      <c r="Q15" s="231">
        <v>0</v>
      </c>
      <c r="R15" s="121">
        <f t="shared" si="0"/>
        <v>1</v>
      </c>
      <c r="S15" s="1336">
        <v>100000</v>
      </c>
    </row>
    <row r="16" spans="2:21" s="34" customFormat="1" ht="45" customHeight="1">
      <c r="B16" s="572">
        <v>8</v>
      </c>
      <c r="C16" s="2805" t="str">
        <f>'05SOCForm'!E17</f>
        <v>Reducir en 3.0% anual el gasto en papelería , con respecto al gastos del  año 2015. (PEI: 2.2.2.1)</v>
      </c>
      <c r="D16" s="2806"/>
      <c r="E16" s="1708" t="s">
        <v>196</v>
      </c>
      <c r="F16" s="1274"/>
      <c r="G16" s="1274"/>
      <c r="H16" s="1274"/>
      <c r="I16" s="1274"/>
      <c r="J16" s="1274"/>
      <c r="K16" s="1274"/>
      <c r="L16" s="1274"/>
      <c r="M16" s="1274"/>
      <c r="N16" s="1274"/>
      <c r="O16" s="1274"/>
      <c r="P16" s="1274"/>
      <c r="Q16" s="231">
        <v>0.03</v>
      </c>
      <c r="R16" s="231">
        <f t="shared" si="0"/>
        <v>0.03</v>
      </c>
      <c r="S16" s="1336">
        <v>3973.4</v>
      </c>
    </row>
    <row r="17" spans="2:19" s="34" customFormat="1" ht="17.25" customHeight="1" thickBot="1">
      <c r="B17" s="2208" t="s">
        <v>12</v>
      </c>
      <c r="C17" s="2209"/>
      <c r="D17" s="2209"/>
      <c r="E17" s="2209"/>
      <c r="F17" s="2209"/>
      <c r="G17" s="2209"/>
      <c r="H17" s="2209"/>
      <c r="I17" s="136"/>
      <c r="J17" s="136"/>
      <c r="K17" s="136"/>
      <c r="L17" s="136"/>
      <c r="M17" s="136"/>
      <c r="N17" s="136"/>
      <c r="O17" s="136"/>
      <c r="P17" s="136"/>
      <c r="Q17" s="136"/>
      <c r="R17" s="136"/>
      <c r="S17" s="575">
        <f>SUM(S9:S16)</f>
        <v>2722435</v>
      </c>
    </row>
  </sheetData>
  <mergeCells count="19">
    <mergeCell ref="C14:D14"/>
    <mergeCell ref="C15:D15"/>
    <mergeCell ref="C16:D16"/>
    <mergeCell ref="B17:H17"/>
    <mergeCell ref="B9:B10"/>
    <mergeCell ref="C9:D9"/>
    <mergeCell ref="C10:D10"/>
    <mergeCell ref="C11:D11"/>
    <mergeCell ref="C12:D12"/>
    <mergeCell ref="C13:D13"/>
    <mergeCell ref="B1:S1"/>
    <mergeCell ref="B2:S2"/>
    <mergeCell ref="B3:S3"/>
    <mergeCell ref="B6:B7"/>
    <mergeCell ref="C6:D7"/>
    <mergeCell ref="E6:E7"/>
    <mergeCell ref="F6:Q6"/>
    <mergeCell ref="R6:R7"/>
    <mergeCell ref="S6:S7"/>
  </mergeCells>
  <pageMargins left="0" right="0" top="0" bottom="0" header="0" footer="0"/>
  <pageSetup paperSize="9" scale="85"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K25"/>
  <sheetViews>
    <sheetView showGridLines="0" view="pageBreakPreview" topLeftCell="A3" zoomScaleNormal="82" zoomScaleSheetLayoutView="100" workbookViewId="0">
      <pane xSplit="6" ySplit="6" topLeftCell="G18" activePane="bottomRight" state="frozen"/>
      <selection activeCell="E9" sqref="E9"/>
      <selection pane="topRight" activeCell="E9" sqref="E9"/>
      <selection pane="bottomLeft" activeCell="E9" sqref="E9"/>
      <selection pane="bottomRight" activeCell="I11" sqref="I11"/>
    </sheetView>
  </sheetViews>
  <sheetFormatPr baseColWidth="10" defaultRowHeight="12.75"/>
  <cols>
    <col min="1" max="1" width="3.7109375" customWidth="1"/>
    <col min="2" max="2" width="5.7109375" customWidth="1"/>
    <col min="3" max="3" width="21.85546875" bestFit="1" customWidth="1"/>
    <col min="4" max="4" width="5.7109375" customWidth="1"/>
    <col min="5" max="5" width="32.85546875" customWidth="1"/>
    <col min="6" max="6" width="22.28515625" customWidth="1"/>
    <col min="7" max="7" width="7.140625" customWidth="1"/>
    <col min="8" max="8" width="41.7109375" customWidth="1"/>
    <col min="9" max="9" width="40.7109375" customWidth="1"/>
    <col min="10" max="10" width="0.85546875" hidden="1" customWidth="1"/>
    <col min="11" max="12" width="2.7109375" customWidth="1"/>
  </cols>
  <sheetData>
    <row r="1" spans="1:11" ht="16.5">
      <c r="B1" s="2159" t="s">
        <v>28</v>
      </c>
      <c r="C1" s="2159"/>
      <c r="D1" s="2159"/>
      <c r="E1" s="2159"/>
      <c r="F1" s="2159"/>
      <c r="G1" s="2159"/>
      <c r="H1" s="2159"/>
      <c r="I1" s="2159"/>
    </row>
    <row r="2" spans="1:11" s="1" customFormat="1" ht="16.5">
      <c r="B2" s="2159" t="s">
        <v>29</v>
      </c>
      <c r="C2" s="2159"/>
      <c r="D2" s="2159"/>
      <c r="E2" s="2159"/>
      <c r="F2" s="2159"/>
      <c r="G2" s="2159"/>
      <c r="H2" s="2159"/>
      <c r="I2" s="2159"/>
      <c r="J2" s="1281"/>
      <c r="K2" s="1281"/>
    </row>
    <row r="3" spans="1:11" s="1" customFormat="1" ht="16.5">
      <c r="B3" s="2159" t="s">
        <v>52</v>
      </c>
      <c r="C3" s="2159"/>
      <c r="D3" s="2159"/>
      <c r="E3" s="2159"/>
      <c r="F3" s="2159"/>
      <c r="G3" s="2159"/>
      <c r="H3" s="2159"/>
      <c r="I3" s="2159"/>
    </row>
    <row r="4" spans="1:11" s="1" customFormat="1" ht="18">
      <c r="B4" s="2160" t="s">
        <v>214</v>
      </c>
      <c r="C4" s="2160"/>
      <c r="D4" s="2160"/>
      <c r="E4" s="2160"/>
      <c r="F4" s="2160"/>
      <c r="G4" s="2160"/>
      <c r="H4" s="2160"/>
      <c r="I4" s="2160"/>
    </row>
    <row r="5" spans="1:11" s="1" customFormat="1" ht="21" customHeight="1">
      <c r="B5" s="4" t="s">
        <v>215</v>
      </c>
    </row>
    <row r="6" spans="1:11" s="1" customFormat="1" ht="20.25" customHeight="1">
      <c r="B6" s="4" t="s">
        <v>2536</v>
      </c>
      <c r="I6" s="5" t="s">
        <v>0</v>
      </c>
    </row>
    <row r="7" spans="1:11" ht="16.5" customHeight="1" thickBot="1">
      <c r="A7" s="3"/>
      <c r="B7" s="4"/>
      <c r="I7" s="142"/>
    </row>
    <row r="8" spans="1:11" s="2" customFormat="1" ht="45" customHeight="1" thickBot="1">
      <c r="A8" s="576"/>
      <c r="B8" s="238" t="s">
        <v>50</v>
      </c>
      <c r="C8" s="239" t="s">
        <v>31</v>
      </c>
      <c r="D8" s="2602" t="s">
        <v>53</v>
      </c>
      <c r="E8" s="2603"/>
      <c r="F8" s="239" t="s">
        <v>54</v>
      </c>
      <c r="G8" s="2602" t="s">
        <v>55</v>
      </c>
      <c r="H8" s="2603"/>
      <c r="I8" s="38" t="s">
        <v>56</v>
      </c>
      <c r="J8" s="146"/>
      <c r="K8" s="146"/>
    </row>
    <row r="9" spans="1:11" s="3" customFormat="1" ht="71.25">
      <c r="B9" s="2811">
        <v>1</v>
      </c>
      <c r="C9" s="2813" t="s">
        <v>216</v>
      </c>
      <c r="D9" s="1469">
        <v>1.1000000000000001</v>
      </c>
      <c r="E9" s="1710" t="s">
        <v>1371</v>
      </c>
      <c r="F9" s="1471" t="s">
        <v>2829</v>
      </c>
      <c r="G9" s="1471" t="s">
        <v>2</v>
      </c>
      <c r="H9" s="1697" t="s">
        <v>217</v>
      </c>
      <c r="I9" s="1711" t="s">
        <v>1372</v>
      </c>
    </row>
    <row r="10" spans="1:11" s="3" customFormat="1" ht="71.25">
      <c r="B10" s="2812"/>
      <c r="C10" s="2814"/>
      <c r="D10" s="1470">
        <v>1.2</v>
      </c>
      <c r="E10" s="1442" t="s">
        <v>2537</v>
      </c>
      <c r="F10" s="1440" t="s">
        <v>1373</v>
      </c>
      <c r="G10" s="1465" t="s">
        <v>32</v>
      </c>
      <c r="H10" s="243" t="s">
        <v>218</v>
      </c>
      <c r="I10" s="1712" t="s">
        <v>1374</v>
      </c>
    </row>
    <row r="11" spans="1:11" s="3" customFormat="1" ht="42.75">
      <c r="B11" s="2812">
        <v>2</v>
      </c>
      <c r="C11" s="2814" t="s">
        <v>220</v>
      </c>
      <c r="D11" s="1470">
        <v>2.1</v>
      </c>
      <c r="E11" s="1442" t="s">
        <v>221</v>
      </c>
      <c r="F11" s="1440" t="s">
        <v>222</v>
      </c>
      <c r="G11" s="1465" t="s">
        <v>6</v>
      </c>
      <c r="H11" s="243" t="s">
        <v>223</v>
      </c>
      <c r="I11" s="1712" t="s">
        <v>224</v>
      </c>
    </row>
    <row r="12" spans="1:11" s="3" customFormat="1" ht="42.75">
      <c r="B12" s="2812"/>
      <c r="C12" s="2814"/>
      <c r="D12" s="1470">
        <v>2.2000000000000002</v>
      </c>
      <c r="E12" s="1442" t="s">
        <v>225</v>
      </c>
      <c r="F12" s="1440" t="s">
        <v>222</v>
      </c>
      <c r="G12" s="1465" t="s">
        <v>36</v>
      </c>
      <c r="H12" s="243" t="s">
        <v>226</v>
      </c>
      <c r="I12" s="1712" t="s">
        <v>227</v>
      </c>
    </row>
    <row r="13" spans="1:11" s="3" customFormat="1" ht="71.25">
      <c r="B13" s="2812"/>
      <c r="C13" s="2814"/>
      <c r="D13" s="1470">
        <v>2.2999999999999998</v>
      </c>
      <c r="E13" s="1442" t="s">
        <v>2538</v>
      </c>
      <c r="F13" s="1440" t="s">
        <v>1375</v>
      </c>
      <c r="G13" s="1465" t="s">
        <v>1102</v>
      </c>
      <c r="H13" s="243" t="s">
        <v>228</v>
      </c>
      <c r="I13" s="1712" t="s">
        <v>229</v>
      </c>
    </row>
    <row r="14" spans="1:11" s="3" customFormat="1" ht="100.5" thickBot="1">
      <c r="B14" s="1713">
        <v>3</v>
      </c>
      <c r="C14" s="1010" t="s">
        <v>2539</v>
      </c>
      <c r="D14" s="1714">
        <v>3.1</v>
      </c>
      <c r="E14" s="1010" t="s">
        <v>2540</v>
      </c>
      <c r="F14" s="1010" t="s">
        <v>2541</v>
      </c>
      <c r="G14" s="920" t="s">
        <v>9</v>
      </c>
      <c r="H14" s="1704" t="s">
        <v>2542</v>
      </c>
      <c r="I14" s="1715" t="s">
        <v>2543</v>
      </c>
    </row>
    <row r="15" spans="1:11" s="3" customFormat="1" ht="42.75">
      <c r="B15" s="2568">
        <v>4</v>
      </c>
      <c r="C15" s="2815" t="s">
        <v>654</v>
      </c>
      <c r="D15" s="2821">
        <v>4.0999999999999996</v>
      </c>
      <c r="E15" s="2813" t="s">
        <v>2544</v>
      </c>
      <c r="F15" s="2823" t="s">
        <v>1375</v>
      </c>
      <c r="G15" s="1471" t="s">
        <v>510</v>
      </c>
      <c r="H15" s="1697" t="s">
        <v>1376</v>
      </c>
      <c r="I15" s="2825" t="s">
        <v>2545</v>
      </c>
    </row>
    <row r="16" spans="1:11" s="3" customFormat="1" ht="28.5">
      <c r="B16" s="2569"/>
      <c r="C16" s="2816"/>
      <c r="D16" s="2822"/>
      <c r="E16" s="2814"/>
      <c r="F16" s="2824"/>
      <c r="G16" s="1465" t="s">
        <v>513</v>
      </c>
      <c r="H16" s="243" t="s">
        <v>1377</v>
      </c>
      <c r="I16" s="2826"/>
    </row>
    <row r="17" spans="1:9" s="3" customFormat="1" ht="28.5">
      <c r="B17" s="2569"/>
      <c r="C17" s="2816"/>
      <c r="D17" s="2822"/>
      <c r="E17" s="2814"/>
      <c r="F17" s="2824"/>
      <c r="G17" s="1465" t="s">
        <v>515</v>
      </c>
      <c r="H17" s="243" t="s">
        <v>1378</v>
      </c>
      <c r="I17" s="2826"/>
    </row>
    <row r="18" spans="1:9" s="3" customFormat="1" ht="85.5" customHeight="1">
      <c r="B18" s="2569"/>
      <c r="C18" s="2816"/>
      <c r="D18" s="1470">
        <v>4.2</v>
      </c>
      <c r="E18" s="1442" t="s">
        <v>2546</v>
      </c>
      <c r="F18" s="1440" t="s">
        <v>1379</v>
      </c>
      <c r="G18" s="1465" t="s">
        <v>517</v>
      </c>
      <c r="H18" s="243" t="s">
        <v>219</v>
      </c>
      <c r="I18" s="1712" t="s">
        <v>1380</v>
      </c>
    </row>
    <row r="19" spans="1:9" s="3" customFormat="1" ht="57">
      <c r="B19" s="2569"/>
      <c r="C19" s="2816"/>
      <c r="D19" s="2822">
        <v>4.3</v>
      </c>
      <c r="E19" s="2814" t="s">
        <v>1381</v>
      </c>
      <c r="F19" s="2824" t="s">
        <v>1382</v>
      </c>
      <c r="G19" s="1465" t="s">
        <v>524</v>
      </c>
      <c r="H19" s="243" t="s">
        <v>584</v>
      </c>
      <c r="I19" s="2830" t="s">
        <v>1383</v>
      </c>
    </row>
    <row r="20" spans="1:9" s="3" customFormat="1" ht="57.75" thickBot="1">
      <c r="B20" s="2570"/>
      <c r="C20" s="2817"/>
      <c r="D20" s="2827"/>
      <c r="E20" s="2828"/>
      <c r="F20" s="2829"/>
      <c r="G20" s="920" t="s">
        <v>524</v>
      </c>
      <c r="H20" s="1704" t="s">
        <v>1384</v>
      </c>
      <c r="I20" s="2831"/>
    </row>
    <row r="21" spans="1:9" s="3" customFormat="1" ht="85.5">
      <c r="A21" s="577"/>
      <c r="B21" s="2568">
        <v>4</v>
      </c>
      <c r="C21" s="2815" t="s">
        <v>654</v>
      </c>
      <c r="D21" s="1469">
        <v>4.4000000000000004</v>
      </c>
      <c r="E21" s="1710" t="s">
        <v>2547</v>
      </c>
      <c r="F21" s="1688" t="s">
        <v>230</v>
      </c>
      <c r="G21" s="1471" t="s">
        <v>531</v>
      </c>
      <c r="H21" s="1697" t="s">
        <v>231</v>
      </c>
      <c r="I21" s="2818" t="s">
        <v>232</v>
      </c>
    </row>
    <row r="22" spans="1:9" s="3" customFormat="1" ht="57">
      <c r="A22" s="577"/>
      <c r="B22" s="2569"/>
      <c r="C22" s="2816"/>
      <c r="D22" s="1470">
        <v>4.5</v>
      </c>
      <c r="E22" s="1442" t="s">
        <v>2548</v>
      </c>
      <c r="F22" s="1440" t="s">
        <v>230</v>
      </c>
      <c r="G22" s="1465" t="s">
        <v>631</v>
      </c>
      <c r="H22" s="243" t="s">
        <v>233</v>
      </c>
      <c r="I22" s="2819"/>
    </row>
    <row r="23" spans="1:9" s="3" customFormat="1" ht="57">
      <c r="A23" s="577"/>
      <c r="B23" s="2569"/>
      <c r="C23" s="2816"/>
      <c r="D23" s="1470">
        <v>4.5999999999999996</v>
      </c>
      <c r="E23" s="1442" t="s">
        <v>2549</v>
      </c>
      <c r="F23" s="1442" t="s">
        <v>230</v>
      </c>
      <c r="G23" s="1465" t="s">
        <v>1385</v>
      </c>
      <c r="H23" s="243" t="s">
        <v>234</v>
      </c>
      <c r="I23" s="2819"/>
    </row>
    <row r="24" spans="1:9" s="3" customFormat="1" ht="57.75" thickBot="1">
      <c r="B24" s="2570"/>
      <c r="C24" s="2817"/>
      <c r="D24" s="1714">
        <v>4.7</v>
      </c>
      <c r="E24" s="1010" t="s">
        <v>2550</v>
      </c>
      <c r="F24" s="1010" t="s">
        <v>230</v>
      </c>
      <c r="G24" s="920" t="s">
        <v>1386</v>
      </c>
      <c r="H24" s="1704" t="s">
        <v>2551</v>
      </c>
      <c r="I24" s="2820"/>
    </row>
    <row r="25" spans="1:9">
      <c r="F25" s="3"/>
    </row>
  </sheetData>
  <mergeCells count="23">
    <mergeCell ref="B21:B24"/>
    <mergeCell ref="C21:C24"/>
    <mergeCell ref="I21:I24"/>
    <mergeCell ref="D15:D17"/>
    <mergeCell ref="E15:E17"/>
    <mergeCell ref="F15:F17"/>
    <mergeCell ref="I15:I17"/>
    <mergeCell ref="D19:D20"/>
    <mergeCell ref="E19:E20"/>
    <mergeCell ref="F19:F20"/>
    <mergeCell ref="I19:I20"/>
    <mergeCell ref="B9:B10"/>
    <mergeCell ref="C9:C10"/>
    <mergeCell ref="B11:B13"/>
    <mergeCell ref="C11:C13"/>
    <mergeCell ref="B15:B20"/>
    <mergeCell ref="C15:C20"/>
    <mergeCell ref="B1:I1"/>
    <mergeCell ref="B2:I2"/>
    <mergeCell ref="B3:I3"/>
    <mergeCell ref="B4:I4"/>
    <mergeCell ref="D8:E8"/>
    <mergeCell ref="G8:H8"/>
  </mergeCells>
  <pageMargins left="0.39370078740157483" right="0.19685039370078741" top="0.39370078740157483" bottom="0.39370078740157483" header="0.59055118110236227" footer="0"/>
  <pageSetup paperSize="9" scale="78" fitToHeight="0" orientation="landscape" r:id="rId1"/>
  <headerFooter alignWithMargins="0"/>
  <colBreaks count="1" manualBreakCount="1">
    <brk id="2" max="24"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U25"/>
  <sheetViews>
    <sheetView showGridLines="0" view="pageBreakPreview" zoomScaleNormal="80" zoomScaleSheetLayoutView="100" workbookViewId="0">
      <selection activeCell="E10" sqref="E10"/>
    </sheetView>
  </sheetViews>
  <sheetFormatPr baseColWidth="10" defaultRowHeight="14.25"/>
  <cols>
    <col min="1" max="2" width="3.85546875" style="28" customWidth="1"/>
    <col min="3" max="3" width="33.140625" style="28" customWidth="1"/>
    <col min="4" max="4" width="22.42578125" style="28" bestFit="1" customWidth="1"/>
    <col min="5" max="16" width="13.42578125" style="28" bestFit="1" customWidth="1"/>
    <col min="17" max="17" width="15.7109375" style="28" customWidth="1"/>
    <col min="18" max="18" width="17.140625" style="28" customWidth="1"/>
    <col min="19" max="19" width="1.85546875" style="28" customWidth="1"/>
    <col min="20" max="20" width="13.85546875" style="28" hidden="1" customWidth="1"/>
    <col min="21" max="16384" width="11.42578125" style="28"/>
  </cols>
  <sheetData>
    <row r="1" spans="1:20" ht="16.5">
      <c r="A1" s="2196" t="s">
        <v>235</v>
      </c>
      <c r="B1" s="2196"/>
      <c r="C1" s="2196"/>
      <c r="D1" s="2196"/>
      <c r="E1" s="2196"/>
      <c r="F1" s="2196"/>
      <c r="G1" s="2196"/>
      <c r="H1" s="2196"/>
      <c r="I1" s="2196"/>
      <c r="J1" s="2196"/>
      <c r="K1" s="2196"/>
      <c r="L1" s="2196"/>
      <c r="M1" s="2196"/>
      <c r="N1" s="2196"/>
      <c r="O1" s="2196"/>
      <c r="P1" s="2196"/>
      <c r="Q1" s="2196"/>
      <c r="R1" s="2196"/>
    </row>
    <row r="2" spans="1:20" ht="16.5">
      <c r="A2" s="2196" t="s">
        <v>236</v>
      </c>
      <c r="B2" s="2196"/>
      <c r="C2" s="2196"/>
      <c r="D2" s="2196"/>
      <c r="E2" s="2196"/>
      <c r="F2" s="2196"/>
      <c r="G2" s="2196"/>
      <c r="H2" s="2196"/>
      <c r="I2" s="2196"/>
      <c r="J2" s="2196"/>
      <c r="K2" s="2196"/>
      <c r="L2" s="2196"/>
      <c r="M2" s="2196"/>
      <c r="N2" s="2196"/>
      <c r="O2" s="2196"/>
      <c r="P2" s="2196"/>
      <c r="Q2" s="2196"/>
      <c r="R2" s="2196"/>
    </row>
    <row r="3" spans="1:20" s="7" customFormat="1" ht="18" customHeight="1">
      <c r="A3" s="2197" t="s">
        <v>57</v>
      </c>
      <c r="B3" s="2197"/>
      <c r="C3" s="2197"/>
      <c r="D3" s="2197"/>
      <c r="E3" s="2197"/>
      <c r="F3" s="2197"/>
      <c r="G3" s="2197"/>
      <c r="H3" s="2197"/>
      <c r="I3" s="2197"/>
      <c r="J3" s="2197"/>
      <c r="K3" s="2197"/>
      <c r="L3" s="2197"/>
      <c r="M3" s="2197"/>
      <c r="N3" s="2197"/>
      <c r="O3" s="2197"/>
      <c r="P3" s="2197"/>
      <c r="Q3" s="2197"/>
      <c r="R3" s="2197"/>
    </row>
    <row r="4" spans="1:20" s="7" customFormat="1" ht="27.75" customHeight="1">
      <c r="A4" s="1751" t="s">
        <v>237</v>
      </c>
      <c r="B4" s="28"/>
      <c r="Q4" s="30"/>
      <c r="R4" s="31" t="s">
        <v>27</v>
      </c>
    </row>
    <row r="5" spans="1:20" ht="3" customHeight="1" thickBot="1">
      <c r="R5" s="30"/>
    </row>
    <row r="6" spans="1:20" s="7" customFormat="1" ht="27" customHeight="1">
      <c r="A6" s="2198" t="s">
        <v>1</v>
      </c>
      <c r="B6" s="2200" t="s">
        <v>58</v>
      </c>
      <c r="C6" s="2200"/>
      <c r="D6" s="2200" t="s">
        <v>40</v>
      </c>
      <c r="E6" s="2202" t="s">
        <v>26</v>
      </c>
      <c r="F6" s="2202"/>
      <c r="G6" s="2202"/>
      <c r="H6" s="2202"/>
      <c r="I6" s="2202"/>
      <c r="J6" s="2202"/>
      <c r="K6" s="2202"/>
      <c r="L6" s="2202"/>
      <c r="M6" s="2202"/>
      <c r="N6" s="2202"/>
      <c r="O6" s="2202"/>
      <c r="P6" s="2202"/>
      <c r="Q6" s="2202" t="s">
        <v>25</v>
      </c>
      <c r="R6" s="2204" t="s">
        <v>59</v>
      </c>
      <c r="S6" s="6"/>
      <c r="T6" s="6"/>
    </row>
    <row r="7" spans="1:20" s="7" customFormat="1" ht="30.75" customHeight="1" thickBot="1">
      <c r="A7" s="2199"/>
      <c r="B7" s="2201"/>
      <c r="C7" s="2201"/>
      <c r="D7" s="2201"/>
      <c r="E7" s="1273" t="s">
        <v>24</v>
      </c>
      <c r="F7" s="1272" t="s">
        <v>23</v>
      </c>
      <c r="G7" s="1272" t="s">
        <v>22</v>
      </c>
      <c r="H7" s="1272" t="s">
        <v>21</v>
      </c>
      <c r="I7" s="1272" t="s">
        <v>20</v>
      </c>
      <c r="J7" s="1272" t="s">
        <v>19</v>
      </c>
      <c r="K7" s="1272" t="s">
        <v>18</v>
      </c>
      <c r="L7" s="1272" t="s">
        <v>17</v>
      </c>
      <c r="M7" s="1272" t="s">
        <v>16</v>
      </c>
      <c r="N7" s="1272" t="s">
        <v>15</v>
      </c>
      <c r="O7" s="1272" t="s">
        <v>14</v>
      </c>
      <c r="P7" s="1272" t="s">
        <v>13</v>
      </c>
      <c r="Q7" s="2203"/>
      <c r="R7" s="2205"/>
      <c r="S7" s="6"/>
      <c r="T7" s="6"/>
    </row>
    <row r="8" spans="1:20" s="34" customFormat="1" ht="9.75" customHeight="1" thickBot="1">
      <c r="A8" s="1338"/>
      <c r="B8" s="115"/>
      <c r="C8" s="115"/>
      <c r="D8" s="115"/>
      <c r="E8" s="115"/>
      <c r="F8" s="115"/>
      <c r="G8" s="115"/>
      <c r="H8" s="115"/>
      <c r="I8" s="115"/>
      <c r="J8" s="115"/>
      <c r="K8" s="115"/>
      <c r="L8" s="115"/>
      <c r="M8" s="115"/>
      <c r="N8" s="115"/>
      <c r="O8" s="115"/>
      <c r="P8" s="115"/>
      <c r="Q8" s="115"/>
      <c r="R8" s="1339"/>
    </row>
    <row r="9" spans="1:20" s="34" customFormat="1" ht="75">
      <c r="A9" s="1728">
        <v>1</v>
      </c>
      <c r="B9" s="1729"/>
      <c r="C9" s="1730" t="str">
        <f>+'06SACForm'!E9</f>
        <v>Crear en un 100% la cuentas de usuarios en un (1) día hábil.</v>
      </c>
      <c r="D9" s="1731" t="str">
        <f>+'06SACForm'!F9</f>
        <v># de Ctas. creadas / # de fichas c/ Registro de datos de Instalación completado</v>
      </c>
      <c r="E9" s="1716">
        <v>1</v>
      </c>
      <c r="F9" s="1716">
        <v>1</v>
      </c>
      <c r="G9" s="1716">
        <v>1</v>
      </c>
      <c r="H9" s="1716">
        <v>1</v>
      </c>
      <c r="I9" s="1716">
        <v>1</v>
      </c>
      <c r="J9" s="1716">
        <v>1</v>
      </c>
      <c r="K9" s="1716">
        <v>1</v>
      </c>
      <c r="L9" s="1716">
        <v>1</v>
      </c>
      <c r="M9" s="1716">
        <v>1</v>
      </c>
      <c r="N9" s="1716">
        <v>1</v>
      </c>
      <c r="O9" s="1716">
        <v>1</v>
      </c>
      <c r="P9" s="1716">
        <v>1</v>
      </c>
      <c r="Q9" s="1716">
        <f>SUM(E9:P9)/12</f>
        <v>1</v>
      </c>
      <c r="R9" s="1732">
        <v>5000</v>
      </c>
    </row>
    <row r="10" spans="1:20" s="34" customFormat="1" ht="60.75" thickBot="1">
      <c r="A10" s="1733">
        <v>2</v>
      </c>
      <c r="B10" s="1734"/>
      <c r="C10" s="1735" t="str">
        <f>+'06SACForm'!E10</f>
        <v>Actualizar el 100% de los datos personales de las cuentas de los usuarios en cinco (5) días hábiles.</v>
      </c>
      <c r="D10" s="1736" t="str">
        <f>+'06SACForm'!F10</f>
        <v># de Cuentas actualizadas /    # de solicitudes de actualización</v>
      </c>
      <c r="E10" s="1717" t="s">
        <v>1388</v>
      </c>
      <c r="F10" s="1718">
        <v>1</v>
      </c>
      <c r="G10" s="1718">
        <v>1</v>
      </c>
      <c r="H10" s="1718">
        <v>1</v>
      </c>
      <c r="I10" s="1718">
        <v>1</v>
      </c>
      <c r="J10" s="1718">
        <v>1</v>
      </c>
      <c r="K10" s="1718">
        <v>1</v>
      </c>
      <c r="L10" s="1718">
        <v>1</v>
      </c>
      <c r="M10" s="1718">
        <v>1</v>
      </c>
      <c r="N10" s="1718">
        <v>1</v>
      </c>
      <c r="O10" s="1718">
        <v>1</v>
      </c>
      <c r="P10" s="1718" t="s">
        <v>1388</v>
      </c>
      <c r="Q10" s="1718">
        <f>SUM(E10:P10)/10</f>
        <v>1</v>
      </c>
      <c r="R10" s="1721">
        <v>5000</v>
      </c>
    </row>
    <row r="11" spans="1:20" s="34" customFormat="1" ht="30">
      <c r="A11" s="1728">
        <v>3</v>
      </c>
      <c r="B11" s="1729"/>
      <c r="C11" s="1730" t="str">
        <f>+'06SACForm'!E11</f>
        <v>Realizar mejoras en las instalaciones de 20 sucursales.</v>
      </c>
      <c r="D11" s="1731" t="str">
        <f>+'06SACForm'!F11</f>
        <v># de Sucursales</v>
      </c>
      <c r="E11" s="1719" t="s">
        <v>1388</v>
      </c>
      <c r="F11" s="1719" t="s">
        <v>1388</v>
      </c>
      <c r="G11" s="1719">
        <v>2</v>
      </c>
      <c r="H11" s="1719">
        <v>2</v>
      </c>
      <c r="I11" s="1719">
        <v>2</v>
      </c>
      <c r="J11" s="1719">
        <v>2</v>
      </c>
      <c r="K11" s="1719">
        <v>3</v>
      </c>
      <c r="L11" s="1719">
        <v>2</v>
      </c>
      <c r="M11" s="1719">
        <v>2</v>
      </c>
      <c r="N11" s="1719">
        <v>3</v>
      </c>
      <c r="O11" s="1719">
        <v>2</v>
      </c>
      <c r="P11" s="1719" t="s">
        <v>1388</v>
      </c>
      <c r="Q11" s="1719">
        <f>SUM(E11:P11)</f>
        <v>20</v>
      </c>
      <c r="R11" s="1724">
        <v>30000</v>
      </c>
    </row>
    <row r="12" spans="1:20" s="34" customFormat="1" ht="45">
      <c r="A12" s="1737">
        <v>4</v>
      </c>
      <c r="B12" s="1738"/>
      <c r="C12" s="1739" t="str">
        <f>+'06SACForm'!E12</f>
        <v>Renovación de mobiliario de Kioscos en 8 sucursales de la Región Metropolitana.</v>
      </c>
      <c r="D12" s="1740" t="str">
        <f>+'06SACForm'!F12</f>
        <v># de Sucursales</v>
      </c>
      <c r="E12" s="1536" t="s">
        <v>1388</v>
      </c>
      <c r="F12" s="1536" t="s">
        <v>1388</v>
      </c>
      <c r="G12" s="1536" t="s">
        <v>1388</v>
      </c>
      <c r="H12" s="1536" t="s">
        <v>1388</v>
      </c>
      <c r="I12" s="1536" t="s">
        <v>1388</v>
      </c>
      <c r="J12" s="1536">
        <v>8</v>
      </c>
      <c r="K12" s="1536" t="s">
        <v>1388</v>
      </c>
      <c r="L12" s="1536" t="s">
        <v>1388</v>
      </c>
      <c r="M12" s="1536" t="s">
        <v>1388</v>
      </c>
      <c r="N12" s="1536" t="s">
        <v>1388</v>
      </c>
      <c r="O12" s="1536" t="s">
        <v>1388</v>
      </c>
      <c r="P12" s="1536" t="s">
        <v>1388</v>
      </c>
      <c r="Q12" s="1536">
        <f>SUM(E12:P12)</f>
        <v>8</v>
      </c>
      <c r="R12" s="1720">
        <v>5000</v>
      </c>
    </row>
    <row r="13" spans="1:20" s="34" customFormat="1" ht="75.75" thickBot="1">
      <c r="A13" s="1733">
        <v>5</v>
      </c>
      <c r="B13" s="1734"/>
      <c r="C13" s="1735" t="str">
        <f>+'06SACForm'!E13</f>
        <v>Desarrollo y seguimiento del 100% en el Plan para la Implementación de Impresión de Factura o Ticket en Kioscos y Cajas.</v>
      </c>
      <c r="D13" s="1736" t="str">
        <f>+'06SACForm'!F13</f>
        <v>Avance % del proyecto implementado</v>
      </c>
      <c r="E13" s="1718" t="s">
        <v>1388</v>
      </c>
      <c r="F13" s="1718" t="s">
        <v>1388</v>
      </c>
      <c r="G13" s="1718" t="s">
        <v>1388</v>
      </c>
      <c r="H13" s="1718" t="s">
        <v>1388</v>
      </c>
      <c r="I13" s="1718" t="s">
        <v>1388</v>
      </c>
      <c r="J13" s="1718" t="s">
        <v>1388</v>
      </c>
      <c r="K13" s="1718">
        <v>1</v>
      </c>
      <c r="L13" s="1718">
        <v>1</v>
      </c>
      <c r="M13" s="1718">
        <v>1</v>
      </c>
      <c r="N13" s="1718">
        <v>1</v>
      </c>
      <c r="O13" s="1718">
        <v>1</v>
      </c>
      <c r="P13" s="1718">
        <v>1</v>
      </c>
      <c r="Q13" s="1718">
        <f>SUM(E13:P13)/6</f>
        <v>1</v>
      </c>
      <c r="R13" s="1721">
        <v>3000</v>
      </c>
    </row>
    <row r="14" spans="1:20" s="34" customFormat="1" ht="60.75" thickBot="1">
      <c r="A14" s="1741">
        <v>6</v>
      </c>
      <c r="B14" s="1742"/>
      <c r="C14" s="1743" t="str">
        <f>+'06SACForm'!E14</f>
        <v>Depurar el 20% de la Cartera de Recuperación de Mora de usuarios con estado de servicio en "No Facturar"</v>
      </c>
      <c r="D14" s="1744" t="str">
        <f>+'06SACForm'!F14</f>
        <v># de Cuentas Depuradas / # de Cuentas Depuradas Programadas</v>
      </c>
      <c r="E14" s="1722"/>
      <c r="F14" s="1722">
        <v>0.2</v>
      </c>
      <c r="G14" s="1722">
        <v>0.2</v>
      </c>
      <c r="H14" s="1722">
        <v>0.2</v>
      </c>
      <c r="I14" s="1722">
        <v>0.2</v>
      </c>
      <c r="J14" s="1722">
        <v>0.2</v>
      </c>
      <c r="K14" s="1722">
        <v>0.2</v>
      </c>
      <c r="L14" s="1722">
        <v>0.2</v>
      </c>
      <c r="M14" s="1722">
        <v>0.2</v>
      </c>
      <c r="N14" s="1722">
        <v>0.2</v>
      </c>
      <c r="O14" s="1722">
        <v>0.2</v>
      </c>
      <c r="P14" s="1722"/>
      <c r="Q14" s="1718">
        <f>SUM(E14:P14)/10</f>
        <v>0.19999999999999998</v>
      </c>
      <c r="R14" s="1723">
        <v>5000</v>
      </c>
    </row>
    <row r="15" spans="1:20" s="34" customFormat="1" ht="75">
      <c r="A15" s="1728">
        <v>7</v>
      </c>
      <c r="B15" s="1729"/>
      <c r="C15" s="1730" t="str">
        <f>+'06SACForm'!E15</f>
        <v>Desarrollar 100% del Plan para la  Implementación de Firma de Contrato para Nuevos Servicios.                   (PEI No. 1.6.1.3)</v>
      </c>
      <c r="D15" s="1731" t="str">
        <f>+'06SACForm'!F15</f>
        <v>Avance % del proyecto implementado</v>
      </c>
      <c r="E15" s="1716" t="s">
        <v>1388</v>
      </c>
      <c r="F15" s="1716" t="s">
        <v>1388</v>
      </c>
      <c r="G15" s="1716" t="s">
        <v>1388</v>
      </c>
      <c r="H15" s="1716" t="s">
        <v>1388</v>
      </c>
      <c r="I15" s="1716" t="s">
        <v>1388</v>
      </c>
      <c r="J15" s="1716" t="s">
        <v>1388</v>
      </c>
      <c r="K15" s="1716">
        <v>1</v>
      </c>
      <c r="L15" s="1716">
        <v>1</v>
      </c>
      <c r="M15" s="1716">
        <v>1</v>
      </c>
      <c r="N15" s="1716">
        <v>1</v>
      </c>
      <c r="O15" s="1716">
        <v>1</v>
      </c>
      <c r="P15" s="1716">
        <v>1</v>
      </c>
      <c r="Q15" s="1716">
        <f>SUM(E15:P15)/6</f>
        <v>1</v>
      </c>
      <c r="R15" s="1724">
        <v>3000</v>
      </c>
    </row>
    <row r="16" spans="1:20" s="34" customFormat="1" ht="105">
      <c r="A16" s="1737">
        <v>8</v>
      </c>
      <c r="B16" s="1738"/>
      <c r="C16" s="1739" t="str">
        <f>+'06SACForm'!E18</f>
        <v>Realizar 20 capacitaciones del personal de las Sucursales,  Recuperación de Mora y SAC en temas de mejoramiento de Calidad en el Servicio al Cliente y afines.                                            (PEI No. 2.3.1.1.)</v>
      </c>
      <c r="D16" s="1740" t="str">
        <f>+'06SACForm'!F18</f>
        <v># de         Capacitaciones realizadas</v>
      </c>
      <c r="E16" s="1536" t="s">
        <v>1388</v>
      </c>
      <c r="F16" s="1536" t="s">
        <v>1388</v>
      </c>
      <c r="G16" s="1536">
        <v>2</v>
      </c>
      <c r="H16" s="1536">
        <v>2</v>
      </c>
      <c r="I16" s="1536">
        <v>2</v>
      </c>
      <c r="J16" s="1536">
        <v>2</v>
      </c>
      <c r="K16" s="1536">
        <v>3</v>
      </c>
      <c r="L16" s="1536">
        <v>2</v>
      </c>
      <c r="M16" s="1536">
        <v>2</v>
      </c>
      <c r="N16" s="1536">
        <v>3</v>
      </c>
      <c r="O16" s="1536">
        <v>2</v>
      </c>
      <c r="P16" s="1536" t="s">
        <v>1388</v>
      </c>
      <c r="Q16" s="1536">
        <f>SUM(E16:P16)</f>
        <v>20</v>
      </c>
      <c r="R16" s="1720">
        <v>1000</v>
      </c>
    </row>
    <row r="17" spans="1:21" s="34" customFormat="1" ht="60.75" thickBot="1">
      <c r="A17" s="1733">
        <v>9</v>
      </c>
      <c r="B17" s="1734"/>
      <c r="C17" s="1735" t="str">
        <f>+'06SACForm'!E19</f>
        <v>Reducir en un 3% anual, el consumo en papelería, con respecto al gasto del año 2015. (PEI No. 2.2.2.1)</v>
      </c>
      <c r="D17" s="1736" t="str">
        <f>+'06SACForm'!F19</f>
        <v>Gasto año 2016 / Gasto año 2015</v>
      </c>
      <c r="E17" s="1718" t="s">
        <v>1388</v>
      </c>
      <c r="F17" s="1718" t="s">
        <v>1388</v>
      </c>
      <c r="G17" s="1718" t="s">
        <v>1388</v>
      </c>
      <c r="H17" s="1718" t="s">
        <v>1388</v>
      </c>
      <c r="I17" s="1718" t="s">
        <v>1388</v>
      </c>
      <c r="J17" s="1718" t="s">
        <v>1388</v>
      </c>
      <c r="K17" s="1718" t="s">
        <v>1388</v>
      </c>
      <c r="L17" s="1718" t="s">
        <v>1388</v>
      </c>
      <c r="M17" s="1718" t="s">
        <v>1388</v>
      </c>
      <c r="N17" s="1718" t="s">
        <v>1388</v>
      </c>
      <c r="O17" s="1718" t="s">
        <v>1388</v>
      </c>
      <c r="P17" s="1718">
        <v>-0.03</v>
      </c>
      <c r="Q17" s="1718">
        <f>SUM(E17:P17)/1</f>
        <v>-0.03</v>
      </c>
      <c r="R17" s="1721">
        <v>1000</v>
      </c>
    </row>
    <row r="18" spans="1:21" s="34" customFormat="1" ht="60">
      <c r="A18" s="1728">
        <v>10</v>
      </c>
      <c r="B18" s="1729"/>
      <c r="C18" s="1730" t="str">
        <f>+'06SACForm'!E21</f>
        <v>Recuperar Mora de Particulares.             $8,100,000.00                                 (PEI No. 2.1.2.1)</v>
      </c>
      <c r="D18" s="1731" t="str">
        <f>+'06SACForm'!F21</f>
        <v>Monto en $ Recuperados</v>
      </c>
      <c r="E18" s="1745">
        <v>630000</v>
      </c>
      <c r="F18" s="1745">
        <v>575000</v>
      </c>
      <c r="G18" s="1745">
        <v>650000</v>
      </c>
      <c r="H18" s="1745">
        <v>560000</v>
      </c>
      <c r="I18" s="1745">
        <v>900000</v>
      </c>
      <c r="J18" s="1745">
        <v>730000</v>
      </c>
      <c r="K18" s="1745">
        <v>825000</v>
      </c>
      <c r="L18" s="1745">
        <v>525000</v>
      </c>
      <c r="M18" s="1745">
        <v>675000</v>
      </c>
      <c r="N18" s="1745">
        <v>670000</v>
      </c>
      <c r="O18" s="1745">
        <v>680000</v>
      </c>
      <c r="P18" s="1745">
        <v>680000</v>
      </c>
      <c r="Q18" s="1746">
        <f t="shared" ref="Q18:Q19" si="0">SUM(E18:P18)</f>
        <v>8100000</v>
      </c>
      <c r="R18" s="1725">
        <f>+Q18*T$18</f>
        <v>2025000</v>
      </c>
      <c r="T18" s="578">
        <v>0.25</v>
      </c>
      <c r="U18" s="578">
        <f>+R18/Q18</f>
        <v>0.25</v>
      </c>
    </row>
    <row r="19" spans="1:21" s="34" customFormat="1" ht="60">
      <c r="A19" s="1737">
        <v>11</v>
      </c>
      <c r="B19" s="1738"/>
      <c r="C19" s="1739" t="str">
        <f>+'06SACForm'!E22</f>
        <v>Recuperar Mora de Municipalidades.         $700,000.00                               (PEI No. 2.1.2.1)</v>
      </c>
      <c r="D19" s="1740" t="str">
        <f>+'06SACForm'!F22</f>
        <v>Monto en $ Recuperados</v>
      </c>
      <c r="E19" s="1747">
        <v>70000</v>
      </c>
      <c r="F19" s="1747">
        <v>45000</v>
      </c>
      <c r="G19" s="1747">
        <v>60000</v>
      </c>
      <c r="H19" s="1747">
        <v>20000</v>
      </c>
      <c r="I19" s="1747">
        <v>110000</v>
      </c>
      <c r="J19" s="1747">
        <v>110000</v>
      </c>
      <c r="K19" s="1747">
        <v>75000</v>
      </c>
      <c r="L19" s="1747">
        <v>55000</v>
      </c>
      <c r="M19" s="1747">
        <v>40000</v>
      </c>
      <c r="N19" s="1747">
        <v>15000</v>
      </c>
      <c r="O19" s="1747">
        <v>50000</v>
      </c>
      <c r="P19" s="1747">
        <v>50000</v>
      </c>
      <c r="Q19" s="1748">
        <f t="shared" si="0"/>
        <v>700000</v>
      </c>
      <c r="R19" s="1726">
        <f t="shared" ref="R19:R20" si="1">+Q19*T$18</f>
        <v>175000</v>
      </c>
      <c r="T19" s="579">
        <f>SUM(Q18:Q20)</f>
        <v>9000000</v>
      </c>
      <c r="U19" s="578">
        <f t="shared" ref="U19:U20" si="2">+R19/Q19</f>
        <v>0.25</v>
      </c>
    </row>
    <row r="20" spans="1:21" s="34" customFormat="1" ht="60">
      <c r="A20" s="1737">
        <v>12</v>
      </c>
      <c r="B20" s="1738"/>
      <c r="C20" s="1739" t="str">
        <f>+'06SACForm'!E23</f>
        <v>Recuperar Mora de Explotaciones Privadas.     $200,000.00                  (PEI No. 2.1.2.1)</v>
      </c>
      <c r="D20" s="1740" t="str">
        <f>+'06SACForm'!F23</f>
        <v>Monto en $ Recuperados</v>
      </c>
      <c r="E20" s="1747">
        <v>5000</v>
      </c>
      <c r="F20" s="1747">
        <v>9000</v>
      </c>
      <c r="G20" s="1747">
        <v>20000</v>
      </c>
      <c r="H20" s="1747">
        <v>7000</v>
      </c>
      <c r="I20" s="1747">
        <v>10000</v>
      </c>
      <c r="J20" s="1747">
        <v>30000</v>
      </c>
      <c r="K20" s="1747">
        <v>5000</v>
      </c>
      <c r="L20" s="1747">
        <v>65000</v>
      </c>
      <c r="M20" s="1747">
        <v>10000</v>
      </c>
      <c r="N20" s="1747">
        <v>15000</v>
      </c>
      <c r="O20" s="1747">
        <v>12000</v>
      </c>
      <c r="P20" s="1747">
        <v>12000</v>
      </c>
      <c r="Q20" s="1748">
        <f>SUM(E20:P20)</f>
        <v>200000</v>
      </c>
      <c r="R20" s="1726">
        <f t="shared" si="1"/>
        <v>50000</v>
      </c>
      <c r="T20" s="580">
        <f>SUM(R18:R20)</f>
        <v>2250000</v>
      </c>
      <c r="U20" s="578">
        <f t="shared" si="2"/>
        <v>0.25</v>
      </c>
    </row>
    <row r="21" spans="1:21" s="34" customFormat="1" ht="60">
      <c r="A21" s="1737">
        <v>13</v>
      </c>
      <c r="B21" s="1738"/>
      <c r="C21" s="1739" t="str">
        <f>+'06SACForm'!E24</f>
        <v>Recuperar $100,000.00 por Rubros Urbanísticos no Registrados.                            (PEI No. 2.1.2.1)</v>
      </c>
      <c r="D21" s="1740" t="str">
        <f>+'06SACForm'!F24</f>
        <v>Monto en $ Recuperados</v>
      </c>
      <c r="E21" s="1747">
        <v>1000</v>
      </c>
      <c r="F21" s="1747">
        <v>9000</v>
      </c>
      <c r="G21" s="1747">
        <f t="shared" ref="G21:P21" si="3">+F21</f>
        <v>9000</v>
      </c>
      <c r="H21" s="1747">
        <f t="shared" si="3"/>
        <v>9000</v>
      </c>
      <c r="I21" s="1747">
        <f t="shared" si="3"/>
        <v>9000</v>
      </c>
      <c r="J21" s="1747">
        <f t="shared" si="3"/>
        <v>9000</v>
      </c>
      <c r="K21" s="1747">
        <f t="shared" si="3"/>
        <v>9000</v>
      </c>
      <c r="L21" s="1747">
        <f t="shared" si="3"/>
        <v>9000</v>
      </c>
      <c r="M21" s="1747">
        <f t="shared" si="3"/>
        <v>9000</v>
      </c>
      <c r="N21" s="1747">
        <f t="shared" si="3"/>
        <v>9000</v>
      </c>
      <c r="O21" s="1747">
        <v>9000</v>
      </c>
      <c r="P21" s="1747">
        <f t="shared" si="3"/>
        <v>9000</v>
      </c>
      <c r="Q21" s="1749">
        <f>SUM(E21:P21)</f>
        <v>100000</v>
      </c>
      <c r="R21" s="1720">
        <v>25000</v>
      </c>
    </row>
    <row r="22" spans="1:21" s="34" customFormat="1" ht="16.5" thickBot="1">
      <c r="A22" s="2832" t="s">
        <v>12</v>
      </c>
      <c r="B22" s="2833"/>
      <c r="C22" s="2833"/>
      <c r="D22" s="2833"/>
      <c r="E22" s="2833"/>
      <c r="F22" s="2833"/>
      <c r="G22" s="2833"/>
      <c r="H22" s="1750"/>
      <c r="I22" s="1750"/>
      <c r="J22" s="1750"/>
      <c r="K22" s="1750"/>
      <c r="L22" s="1750"/>
      <c r="M22" s="1750"/>
      <c r="N22" s="1750"/>
      <c r="O22" s="1750"/>
      <c r="P22" s="1750"/>
      <c r="Q22" s="1750"/>
      <c r="R22" s="1727">
        <f>SUM(R9:R21)</f>
        <v>2333000</v>
      </c>
    </row>
    <row r="23" spans="1:21" ht="15">
      <c r="A23" s="581"/>
      <c r="B23" s="581"/>
      <c r="C23" s="581"/>
      <c r="D23" s="581"/>
      <c r="E23" s="582">
        <f>SUM(E18:E20)</f>
        <v>705000</v>
      </c>
      <c r="F23" s="582">
        <f t="shared" ref="F23:P23" si="4">SUM(F18:F20)</f>
        <v>629000</v>
      </c>
      <c r="G23" s="582">
        <f t="shared" si="4"/>
        <v>730000</v>
      </c>
      <c r="H23" s="582">
        <f t="shared" si="4"/>
        <v>587000</v>
      </c>
      <c r="I23" s="582">
        <f t="shared" si="4"/>
        <v>1020000</v>
      </c>
      <c r="J23" s="582">
        <f t="shared" si="4"/>
        <v>870000</v>
      </c>
      <c r="K23" s="582">
        <f t="shared" si="4"/>
        <v>905000</v>
      </c>
      <c r="L23" s="582">
        <f t="shared" si="4"/>
        <v>645000</v>
      </c>
      <c r="M23" s="582">
        <f t="shared" si="4"/>
        <v>725000</v>
      </c>
      <c r="N23" s="582">
        <f t="shared" si="4"/>
        <v>700000</v>
      </c>
      <c r="O23" s="582">
        <f t="shared" si="4"/>
        <v>742000</v>
      </c>
      <c r="P23" s="582">
        <f t="shared" si="4"/>
        <v>742000</v>
      </c>
      <c r="Q23" s="583">
        <f>SUM(Q18:Q20)</f>
        <v>9000000</v>
      </c>
      <c r="R23" s="581"/>
    </row>
    <row r="24" spans="1:21" ht="15">
      <c r="A24" s="581"/>
      <c r="B24" s="581"/>
      <c r="C24" s="581"/>
      <c r="D24" s="581"/>
      <c r="E24" s="582">
        <f>SUM(E21:E21)</f>
        <v>1000</v>
      </c>
      <c r="F24" s="582">
        <f t="shared" ref="F24:P24" si="5">SUM(F21:F21)</f>
        <v>9000</v>
      </c>
      <c r="G24" s="582">
        <f t="shared" si="5"/>
        <v>9000</v>
      </c>
      <c r="H24" s="582">
        <f t="shared" si="5"/>
        <v>9000</v>
      </c>
      <c r="I24" s="582">
        <f t="shared" si="5"/>
        <v>9000</v>
      </c>
      <c r="J24" s="582">
        <f t="shared" si="5"/>
        <v>9000</v>
      </c>
      <c r="K24" s="582">
        <f t="shared" si="5"/>
        <v>9000</v>
      </c>
      <c r="L24" s="582">
        <f t="shared" si="5"/>
        <v>9000</v>
      </c>
      <c r="M24" s="582">
        <f t="shared" si="5"/>
        <v>9000</v>
      </c>
      <c r="N24" s="582">
        <f t="shared" si="5"/>
        <v>9000</v>
      </c>
      <c r="O24" s="582">
        <f t="shared" si="5"/>
        <v>9000</v>
      </c>
      <c r="P24" s="582">
        <f t="shared" si="5"/>
        <v>9000</v>
      </c>
      <c r="Q24" s="584">
        <f>SUM(Q21:Q21)</f>
        <v>100000</v>
      </c>
      <c r="R24" s="581"/>
    </row>
    <row r="25" spans="1:21" ht="15">
      <c r="A25" s="581"/>
      <c r="B25" s="581"/>
      <c r="C25" s="581"/>
      <c r="D25" s="581"/>
      <c r="E25" s="582">
        <f>SUM(E23:E24)</f>
        <v>706000</v>
      </c>
      <c r="F25" s="582">
        <f t="shared" ref="F25:P25" si="6">SUM(F23:F24)</f>
        <v>638000</v>
      </c>
      <c r="G25" s="582">
        <f t="shared" si="6"/>
        <v>739000</v>
      </c>
      <c r="H25" s="582">
        <f t="shared" si="6"/>
        <v>596000</v>
      </c>
      <c r="I25" s="582">
        <f t="shared" si="6"/>
        <v>1029000</v>
      </c>
      <c r="J25" s="582">
        <f t="shared" si="6"/>
        <v>879000</v>
      </c>
      <c r="K25" s="582">
        <f t="shared" si="6"/>
        <v>914000</v>
      </c>
      <c r="L25" s="582">
        <f t="shared" si="6"/>
        <v>654000</v>
      </c>
      <c r="M25" s="582">
        <f t="shared" si="6"/>
        <v>734000</v>
      </c>
      <c r="N25" s="582">
        <f t="shared" si="6"/>
        <v>709000</v>
      </c>
      <c r="O25" s="582">
        <f t="shared" si="6"/>
        <v>751000</v>
      </c>
      <c r="P25" s="582">
        <f t="shared" si="6"/>
        <v>751000</v>
      </c>
      <c r="Q25" s="585">
        <f>SUM(Q23:Q24)</f>
        <v>9100000</v>
      </c>
      <c r="R25" s="581"/>
    </row>
  </sheetData>
  <mergeCells count="10">
    <mergeCell ref="A22:G22"/>
    <mergeCell ref="A1:R1"/>
    <mergeCell ref="A2:R2"/>
    <mergeCell ref="A3:R3"/>
    <mergeCell ref="A6:A7"/>
    <mergeCell ref="B6:C7"/>
    <mergeCell ref="D6:D7"/>
    <mergeCell ref="E6:P6"/>
    <mergeCell ref="Q6:Q7"/>
    <mergeCell ref="R6:R7"/>
  </mergeCells>
  <pageMargins left="0.39370078740157483" right="0" top="0.78740157480314965" bottom="0.39370078740157483" header="0.39370078740157483" footer="0"/>
  <pageSetup paperSize="9" scale="54"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31"/>
  <sheetViews>
    <sheetView showGridLines="0" view="pageBreakPreview" topLeftCell="A28" zoomScaleNormal="80" zoomScaleSheetLayoutView="100" workbookViewId="0">
      <selection activeCell="D34" sqref="D34"/>
    </sheetView>
  </sheetViews>
  <sheetFormatPr baseColWidth="10" defaultRowHeight="12.75"/>
  <cols>
    <col min="1" max="1" width="4.42578125" customWidth="1"/>
    <col min="2" max="2" width="23.5703125" customWidth="1"/>
    <col min="3" max="3" width="5.5703125" customWidth="1"/>
    <col min="4" max="4" width="44" customWidth="1"/>
    <col min="5" max="5" width="34.42578125" customWidth="1"/>
    <col min="6" max="6" width="6" bestFit="1" customWidth="1"/>
    <col min="7" max="7" width="59.5703125" customWidth="1"/>
    <col min="8" max="8" width="39.7109375" customWidth="1"/>
    <col min="9" max="9" width="3.5703125" customWidth="1"/>
  </cols>
  <sheetData>
    <row r="1" spans="1:10" ht="16.5">
      <c r="A1" s="2159" t="s">
        <v>28</v>
      </c>
      <c r="B1" s="2159"/>
      <c r="C1" s="2159"/>
      <c r="D1" s="2159"/>
      <c r="E1" s="2159"/>
      <c r="F1" s="2159"/>
      <c r="G1" s="2159"/>
      <c r="H1" s="2159"/>
    </row>
    <row r="2" spans="1:10" s="1" customFormat="1" ht="16.5">
      <c r="A2" s="2159" t="s">
        <v>29</v>
      </c>
      <c r="B2" s="2159"/>
      <c r="C2" s="2159"/>
      <c r="D2" s="2159"/>
      <c r="E2" s="2159"/>
      <c r="F2" s="2159"/>
      <c r="G2" s="2159"/>
      <c r="H2" s="2159"/>
      <c r="I2" s="18"/>
      <c r="J2" s="18"/>
    </row>
    <row r="3" spans="1:10" s="1" customFormat="1" ht="16.5">
      <c r="A3" s="2159" t="s">
        <v>52</v>
      </c>
      <c r="B3" s="2159"/>
      <c r="C3" s="2159"/>
      <c r="D3" s="2159"/>
      <c r="E3" s="2159"/>
      <c r="F3" s="2159"/>
      <c r="G3" s="2159"/>
      <c r="H3" s="2159"/>
    </row>
    <row r="4" spans="1:10" s="1" customFormat="1" ht="18">
      <c r="A4" s="2160" t="s">
        <v>30</v>
      </c>
      <c r="B4" s="2160"/>
      <c r="C4" s="2160"/>
      <c r="D4" s="2160"/>
      <c r="E4" s="2160"/>
      <c r="F4" s="2160"/>
      <c r="G4" s="2160"/>
      <c r="H4" s="2160"/>
    </row>
    <row r="5" spans="1:10" s="1" customFormat="1" ht="21" customHeight="1">
      <c r="A5" s="1493" t="s">
        <v>2830</v>
      </c>
    </row>
    <row r="6" spans="1:10" s="1" customFormat="1" ht="20.25" customHeight="1">
      <c r="A6" s="1493" t="s">
        <v>2831</v>
      </c>
      <c r="H6" s="5" t="s">
        <v>0</v>
      </c>
    </row>
    <row r="7" spans="1:10" ht="16.5" customHeight="1" thickBot="1">
      <c r="A7" s="4"/>
      <c r="H7" s="142"/>
    </row>
    <row r="8" spans="1:10" s="2" customFormat="1" ht="45" customHeight="1">
      <c r="A8" s="143" t="s">
        <v>50</v>
      </c>
      <c r="B8" s="144" t="s">
        <v>31</v>
      </c>
      <c r="C8" s="2161" t="s">
        <v>53</v>
      </c>
      <c r="D8" s="2162"/>
      <c r="E8" s="144" t="s">
        <v>238</v>
      </c>
      <c r="F8" s="2274" t="s">
        <v>55</v>
      </c>
      <c r="G8" s="2162"/>
      <c r="H8" s="145" t="s">
        <v>56</v>
      </c>
      <c r="I8" s="146"/>
      <c r="J8" s="146"/>
    </row>
    <row r="9" spans="1:10" s="3" customFormat="1" ht="120">
      <c r="A9" s="2840">
        <v>1</v>
      </c>
      <c r="B9" s="2834" t="s">
        <v>239</v>
      </c>
      <c r="C9" s="1656">
        <v>1.1000000000000001</v>
      </c>
      <c r="D9" s="1684" t="s">
        <v>2832</v>
      </c>
      <c r="E9" s="1684" t="s">
        <v>2833</v>
      </c>
      <c r="F9" s="1684" t="s">
        <v>2</v>
      </c>
      <c r="G9" s="1752" t="s">
        <v>240</v>
      </c>
      <c r="H9" s="1684" t="s">
        <v>241</v>
      </c>
    </row>
    <row r="10" spans="1:10" ht="105">
      <c r="A10" s="2841"/>
      <c r="B10" s="2835"/>
      <c r="C10" s="1656">
        <v>1.2</v>
      </c>
      <c r="D10" s="1684" t="s">
        <v>2834</v>
      </c>
      <c r="E10" s="1684" t="s">
        <v>2835</v>
      </c>
      <c r="F10" s="1684" t="s">
        <v>32</v>
      </c>
      <c r="G10" s="1752" t="s">
        <v>242</v>
      </c>
      <c r="H10" s="1752" t="s">
        <v>243</v>
      </c>
    </row>
    <row r="11" spans="1:10" ht="75.75">
      <c r="A11" s="2841"/>
      <c r="B11" s="2835"/>
      <c r="C11" s="1656">
        <v>1.3</v>
      </c>
      <c r="D11" s="1684" t="s">
        <v>2836</v>
      </c>
      <c r="E11" s="1684" t="s">
        <v>2837</v>
      </c>
      <c r="F11" s="1684" t="s">
        <v>244</v>
      </c>
      <c r="G11" s="1752" t="s">
        <v>245</v>
      </c>
      <c r="H11" s="1752" t="s">
        <v>246</v>
      </c>
    </row>
    <row r="12" spans="1:10" s="3" customFormat="1" ht="135.75">
      <c r="A12" s="2842"/>
      <c r="B12" s="2836"/>
      <c r="C12" s="1656">
        <v>1.4</v>
      </c>
      <c r="D12" s="1684" t="s">
        <v>2838</v>
      </c>
      <c r="E12" s="1684" t="s">
        <v>2839</v>
      </c>
      <c r="F12" s="1684" t="s">
        <v>247</v>
      </c>
      <c r="G12" s="1752" t="s">
        <v>248</v>
      </c>
      <c r="H12" s="1684" t="s">
        <v>249</v>
      </c>
    </row>
    <row r="13" spans="1:10" s="3" customFormat="1" ht="150">
      <c r="A13" s="2840">
        <v>2</v>
      </c>
      <c r="B13" s="2834" t="s">
        <v>250</v>
      </c>
      <c r="C13" s="1656">
        <v>2.1</v>
      </c>
      <c r="D13" s="1684" t="s">
        <v>2840</v>
      </c>
      <c r="E13" s="1684" t="s">
        <v>2841</v>
      </c>
      <c r="F13" s="1684" t="s">
        <v>6</v>
      </c>
      <c r="G13" s="1684" t="s">
        <v>251</v>
      </c>
      <c r="H13" s="1684" t="s">
        <v>252</v>
      </c>
    </row>
    <row r="14" spans="1:10" s="3" customFormat="1" ht="165.75">
      <c r="A14" s="2841"/>
      <c r="B14" s="2835"/>
      <c r="C14" s="1656">
        <v>2.2000000000000002</v>
      </c>
      <c r="D14" s="1752" t="s">
        <v>2842</v>
      </c>
      <c r="E14" s="1752" t="s">
        <v>2843</v>
      </c>
      <c r="F14" s="1684" t="s">
        <v>36</v>
      </c>
      <c r="G14" s="1684" t="s">
        <v>253</v>
      </c>
      <c r="H14" s="1684" t="s">
        <v>252</v>
      </c>
    </row>
    <row r="15" spans="1:10" s="3" customFormat="1" ht="135">
      <c r="A15" s="2841"/>
      <c r="B15" s="2838"/>
      <c r="C15" s="1656">
        <v>2.2999999999999998</v>
      </c>
      <c r="D15" s="1684" t="s">
        <v>2844</v>
      </c>
      <c r="E15" s="1684" t="s">
        <v>2845</v>
      </c>
      <c r="F15" s="1684" t="s">
        <v>38</v>
      </c>
      <c r="G15" s="1752" t="s">
        <v>248</v>
      </c>
      <c r="H15" s="1753" t="s">
        <v>254</v>
      </c>
    </row>
    <row r="16" spans="1:10" s="3" customFormat="1" ht="105">
      <c r="A16" s="2841"/>
      <c r="B16" s="2838"/>
      <c r="C16" s="1656">
        <v>2.4</v>
      </c>
      <c r="D16" s="1684" t="s">
        <v>2846</v>
      </c>
      <c r="E16" s="1684" t="s">
        <v>2847</v>
      </c>
      <c r="F16" s="1684" t="s">
        <v>45</v>
      </c>
      <c r="G16" s="1752" t="s">
        <v>255</v>
      </c>
      <c r="H16" s="1752" t="s">
        <v>256</v>
      </c>
    </row>
    <row r="17" spans="1:8" ht="90">
      <c r="A17" s="2841"/>
      <c r="B17" s="2838"/>
      <c r="C17" s="1656">
        <v>2.5</v>
      </c>
      <c r="D17" s="1684" t="s">
        <v>257</v>
      </c>
      <c r="E17" s="1684" t="s">
        <v>258</v>
      </c>
      <c r="F17" s="1684" t="s">
        <v>259</v>
      </c>
      <c r="G17" s="1752" t="s">
        <v>260</v>
      </c>
      <c r="H17" s="1752" t="s">
        <v>261</v>
      </c>
    </row>
    <row r="18" spans="1:8" ht="120.75">
      <c r="A18" s="2841"/>
      <c r="B18" s="2838"/>
      <c r="C18" s="1656">
        <v>2.6</v>
      </c>
      <c r="D18" s="1684" t="s">
        <v>2848</v>
      </c>
      <c r="E18" s="1684" t="s">
        <v>2849</v>
      </c>
      <c r="F18" s="1684" t="s">
        <v>262</v>
      </c>
      <c r="G18" s="1752" t="s">
        <v>263</v>
      </c>
      <c r="H18" s="1752" t="s">
        <v>264</v>
      </c>
    </row>
    <row r="19" spans="1:8" ht="105">
      <c r="A19" s="2842"/>
      <c r="B19" s="2839"/>
      <c r="C19" s="1656">
        <v>2.7</v>
      </c>
      <c r="D19" s="1684" t="s">
        <v>2850</v>
      </c>
      <c r="E19" s="1684" t="s">
        <v>2851</v>
      </c>
      <c r="F19" s="1684" t="s">
        <v>265</v>
      </c>
      <c r="G19" s="1752" t="s">
        <v>266</v>
      </c>
      <c r="H19" s="1752" t="s">
        <v>267</v>
      </c>
    </row>
    <row r="20" spans="1:8" ht="15.75">
      <c r="A20" s="2843" t="s">
        <v>268</v>
      </c>
      <c r="B20" s="2844"/>
      <c r="C20" s="2844"/>
      <c r="D20" s="2844"/>
      <c r="E20" s="2844"/>
      <c r="F20" s="2844"/>
      <c r="G20" s="2844"/>
      <c r="H20" s="2845"/>
    </row>
    <row r="21" spans="1:8" ht="31.5">
      <c r="A21" s="1754" t="s">
        <v>50</v>
      </c>
      <c r="B21" s="1755" t="s">
        <v>31</v>
      </c>
      <c r="C21" s="1756"/>
      <c r="D21" s="1755" t="s">
        <v>53</v>
      </c>
      <c r="E21" s="1755" t="s">
        <v>54</v>
      </c>
      <c r="F21" s="2846" t="s">
        <v>1348</v>
      </c>
      <c r="G21" s="2847"/>
      <c r="H21" s="1757" t="s">
        <v>56</v>
      </c>
    </row>
    <row r="22" spans="1:8" ht="45">
      <c r="A22" s="1680">
        <v>1</v>
      </c>
      <c r="B22" s="2834" t="s">
        <v>239</v>
      </c>
      <c r="C22" s="1758">
        <v>1.1000000000000001</v>
      </c>
      <c r="D22" s="1684" t="s">
        <v>269</v>
      </c>
      <c r="E22" s="1684" t="s">
        <v>270</v>
      </c>
      <c r="F22" s="1759" t="s">
        <v>2</v>
      </c>
      <c r="G22" s="1684" t="s">
        <v>271</v>
      </c>
      <c r="H22" s="1684" t="s">
        <v>272</v>
      </c>
    </row>
    <row r="23" spans="1:8" ht="90">
      <c r="A23" s="1655"/>
      <c r="B23" s="2835"/>
      <c r="C23" s="1760">
        <v>1.2</v>
      </c>
      <c r="D23" s="1761" t="s">
        <v>273</v>
      </c>
      <c r="E23" s="1761" t="s">
        <v>274</v>
      </c>
      <c r="F23" s="1762" t="s">
        <v>32</v>
      </c>
      <c r="G23" s="1761" t="s">
        <v>275</v>
      </c>
      <c r="H23" s="1761" t="s">
        <v>276</v>
      </c>
    </row>
    <row r="24" spans="1:8" ht="75">
      <c r="A24" s="1655"/>
      <c r="B24" s="2835"/>
      <c r="C24" s="1763">
        <v>1.3</v>
      </c>
      <c r="D24" s="1684" t="s">
        <v>277</v>
      </c>
      <c r="E24" s="1684" t="s">
        <v>278</v>
      </c>
      <c r="F24" s="1764" t="s">
        <v>244</v>
      </c>
      <c r="G24" s="1684" t="s">
        <v>279</v>
      </c>
      <c r="H24" s="1684" t="s">
        <v>280</v>
      </c>
    </row>
    <row r="25" spans="1:8" ht="105">
      <c r="A25" s="1655"/>
      <c r="B25" s="2836"/>
      <c r="C25" s="1763">
        <v>1.4</v>
      </c>
      <c r="D25" s="1684" t="s">
        <v>281</v>
      </c>
      <c r="E25" s="1684" t="s">
        <v>282</v>
      </c>
      <c r="F25" s="1759" t="s">
        <v>247</v>
      </c>
      <c r="G25" s="1684" t="s">
        <v>283</v>
      </c>
      <c r="H25" s="1684" t="s">
        <v>284</v>
      </c>
    </row>
    <row r="26" spans="1:8" ht="75">
      <c r="A26" s="1510"/>
      <c r="B26" s="2837" t="s">
        <v>285</v>
      </c>
      <c r="C26" s="1763">
        <v>2.1</v>
      </c>
      <c r="D26" s="1684" t="s">
        <v>286</v>
      </c>
      <c r="E26" s="1684" t="s">
        <v>287</v>
      </c>
      <c r="F26" s="1764" t="s">
        <v>6</v>
      </c>
      <c r="G26" s="1684" t="s">
        <v>288</v>
      </c>
      <c r="H26" s="1684" t="s">
        <v>289</v>
      </c>
    </row>
    <row r="27" spans="1:8" ht="90">
      <c r="A27" s="1655"/>
      <c r="B27" s="2838"/>
      <c r="C27" s="1765">
        <v>2.2000000000000002</v>
      </c>
      <c r="D27" s="1684" t="s">
        <v>290</v>
      </c>
      <c r="E27" s="1684" t="s">
        <v>291</v>
      </c>
      <c r="F27" s="1766" t="s">
        <v>36</v>
      </c>
      <c r="G27" s="1684" t="s">
        <v>275</v>
      </c>
      <c r="H27" s="1684" t="s">
        <v>292</v>
      </c>
    </row>
    <row r="28" spans="1:8" ht="60">
      <c r="A28" s="1767">
        <v>2</v>
      </c>
      <c r="B28" s="2838"/>
      <c r="C28" s="1763">
        <v>2.2999999999999998</v>
      </c>
      <c r="D28" s="1684" t="s">
        <v>293</v>
      </c>
      <c r="E28" s="1684" t="s">
        <v>294</v>
      </c>
      <c r="F28" s="1766" t="s">
        <v>38</v>
      </c>
      <c r="G28" s="1684" t="s">
        <v>295</v>
      </c>
      <c r="H28" s="1684" t="s">
        <v>296</v>
      </c>
    </row>
    <row r="29" spans="1:8" ht="60">
      <c r="A29" s="1767"/>
      <c r="B29" s="2838"/>
      <c r="C29" s="1763">
        <v>2.4</v>
      </c>
      <c r="D29" s="1684" t="s">
        <v>297</v>
      </c>
      <c r="E29" s="1684" t="s">
        <v>298</v>
      </c>
      <c r="F29" s="1766" t="s">
        <v>45</v>
      </c>
      <c r="G29" s="1684" t="s">
        <v>299</v>
      </c>
      <c r="H29" s="1684" t="s">
        <v>300</v>
      </c>
    </row>
    <row r="30" spans="1:8" ht="75">
      <c r="A30" s="1767"/>
      <c r="B30" s="2838"/>
      <c r="C30" s="1763">
        <v>2.5</v>
      </c>
      <c r="D30" s="1684" t="s">
        <v>301</v>
      </c>
      <c r="E30" s="1684" t="s">
        <v>302</v>
      </c>
      <c r="F30" s="1766" t="s">
        <v>259</v>
      </c>
      <c r="G30" s="1684" t="s">
        <v>303</v>
      </c>
      <c r="H30" s="1684" t="s">
        <v>304</v>
      </c>
    </row>
    <row r="31" spans="1:8" ht="60">
      <c r="A31" s="1768"/>
      <c r="B31" s="2839"/>
      <c r="C31" s="1769">
        <v>2.6</v>
      </c>
      <c r="D31" s="1684" t="s">
        <v>305</v>
      </c>
      <c r="E31" s="1684" t="s">
        <v>306</v>
      </c>
      <c r="F31" s="1759" t="s">
        <v>262</v>
      </c>
      <c r="G31" s="1684" t="s">
        <v>307</v>
      </c>
      <c r="H31" s="1684" t="s">
        <v>308</v>
      </c>
    </row>
  </sheetData>
  <mergeCells count="14">
    <mergeCell ref="A1:H1"/>
    <mergeCell ref="A2:H2"/>
    <mergeCell ref="A3:H3"/>
    <mergeCell ref="A4:H4"/>
    <mergeCell ref="C8:D8"/>
    <mergeCell ref="F8:G8"/>
    <mergeCell ref="B22:B25"/>
    <mergeCell ref="B26:B31"/>
    <mergeCell ref="A9:A12"/>
    <mergeCell ref="B9:B12"/>
    <mergeCell ref="A13:A19"/>
    <mergeCell ref="B13:B19"/>
    <mergeCell ref="A20:H20"/>
    <mergeCell ref="F21:G21"/>
  </mergeCells>
  <pageMargins left="0.31496062992125984" right="0.35433070866141736" top="0.27559055118110237" bottom="0.19685039370078741" header="0.27559055118110237" footer="0"/>
  <pageSetup paperSize="9" scale="65"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T31"/>
  <sheetViews>
    <sheetView showGridLines="0" view="pageBreakPreview" topLeftCell="A28" zoomScaleNormal="80" zoomScaleSheetLayoutView="100" workbookViewId="0">
      <selection activeCell="D35" sqref="D35"/>
    </sheetView>
  </sheetViews>
  <sheetFormatPr baseColWidth="10" defaultRowHeight="14.25"/>
  <cols>
    <col min="1" max="1" width="3.85546875" style="188" customWidth="1"/>
    <col min="2" max="2" width="4.85546875" style="188" customWidth="1"/>
    <col min="3" max="3" width="43.42578125" style="188" customWidth="1"/>
    <col min="4" max="4" width="37.28515625" style="188" customWidth="1"/>
    <col min="5" max="16" width="5.7109375" style="188" customWidth="1"/>
    <col min="17" max="17" width="10.42578125" style="188" customWidth="1"/>
    <col min="18" max="18" width="17.140625" style="260" customWidth="1"/>
    <col min="19" max="19" width="1.85546875" style="188" customWidth="1"/>
    <col min="20" max="16384" width="11.42578125" style="188"/>
  </cols>
  <sheetData>
    <row r="1" spans="1:20" ht="16.5">
      <c r="A1" s="2159" t="s">
        <v>28</v>
      </c>
      <c r="B1" s="2159"/>
      <c r="C1" s="2159"/>
      <c r="D1" s="2159"/>
      <c r="E1" s="2159"/>
      <c r="F1" s="2159"/>
      <c r="G1" s="2159"/>
      <c r="H1" s="2159"/>
      <c r="I1" s="2159"/>
      <c r="J1" s="2159"/>
      <c r="K1" s="2159"/>
      <c r="L1" s="2159"/>
      <c r="M1" s="2159"/>
      <c r="N1" s="2159"/>
      <c r="O1" s="2159"/>
      <c r="P1" s="2159"/>
      <c r="Q1" s="2159"/>
      <c r="R1" s="2159"/>
    </row>
    <row r="2" spans="1:20" ht="16.5">
      <c r="A2" s="2159" t="s">
        <v>29</v>
      </c>
      <c r="B2" s="2159"/>
      <c r="C2" s="2159"/>
      <c r="D2" s="2159"/>
      <c r="E2" s="2159"/>
      <c r="F2" s="2159"/>
      <c r="G2" s="2159"/>
      <c r="H2" s="2159"/>
      <c r="I2" s="2159"/>
      <c r="J2" s="2159"/>
      <c r="K2" s="2159"/>
      <c r="L2" s="2159"/>
      <c r="M2" s="2159"/>
      <c r="N2" s="2159"/>
      <c r="O2" s="2159"/>
      <c r="P2" s="2159"/>
      <c r="Q2" s="2159"/>
      <c r="R2" s="2159"/>
    </row>
    <row r="3" spans="1:20" s="189" customFormat="1" ht="18" customHeight="1">
      <c r="A3" s="2160" t="s">
        <v>57</v>
      </c>
      <c r="B3" s="2160"/>
      <c r="C3" s="2160"/>
      <c r="D3" s="2160"/>
      <c r="E3" s="2160"/>
      <c r="F3" s="2160"/>
      <c r="G3" s="2160"/>
      <c r="H3" s="2160"/>
      <c r="I3" s="2160"/>
      <c r="J3" s="2160"/>
      <c r="K3" s="2160"/>
      <c r="L3" s="2160"/>
      <c r="M3" s="2160"/>
      <c r="N3" s="2160"/>
      <c r="O3" s="2160"/>
      <c r="P3" s="2160"/>
      <c r="Q3" s="2160"/>
      <c r="R3" s="2160"/>
    </row>
    <row r="4" spans="1:20" s="189" customFormat="1" ht="27.75" customHeight="1">
      <c r="A4" s="173" t="s">
        <v>309</v>
      </c>
      <c r="Q4" s="190"/>
      <c r="R4" s="252" t="s">
        <v>27</v>
      </c>
    </row>
    <row r="5" spans="1:20" ht="3" customHeight="1" thickBot="1">
      <c r="R5" s="253"/>
    </row>
    <row r="6" spans="1:20" s="189" customFormat="1" ht="27" customHeight="1">
      <c r="A6" s="2293" t="s">
        <v>1</v>
      </c>
      <c r="B6" s="2297" t="s">
        <v>58</v>
      </c>
      <c r="C6" s="2297"/>
      <c r="D6" s="2297" t="s">
        <v>40</v>
      </c>
      <c r="E6" s="2299" t="s">
        <v>26</v>
      </c>
      <c r="F6" s="2299"/>
      <c r="G6" s="2299"/>
      <c r="H6" s="2299"/>
      <c r="I6" s="2299"/>
      <c r="J6" s="2299"/>
      <c r="K6" s="2299"/>
      <c r="L6" s="2299"/>
      <c r="M6" s="2299"/>
      <c r="N6" s="2299"/>
      <c r="O6" s="2299"/>
      <c r="P6" s="2299"/>
      <c r="Q6" s="2299" t="s">
        <v>25</v>
      </c>
      <c r="R6" s="2301" t="s">
        <v>59</v>
      </c>
      <c r="S6" s="194"/>
      <c r="T6" s="194"/>
    </row>
    <row r="7" spans="1:20" s="189" customFormat="1" ht="30.75" customHeight="1" thickBot="1">
      <c r="A7" s="2294"/>
      <c r="B7" s="2298"/>
      <c r="C7" s="2298"/>
      <c r="D7" s="2298"/>
      <c r="E7" s="195" t="s">
        <v>24</v>
      </c>
      <c r="F7" s="196" t="s">
        <v>23</v>
      </c>
      <c r="G7" s="196" t="s">
        <v>22</v>
      </c>
      <c r="H7" s="196" t="s">
        <v>21</v>
      </c>
      <c r="I7" s="196" t="s">
        <v>20</v>
      </c>
      <c r="J7" s="196" t="s">
        <v>19</v>
      </c>
      <c r="K7" s="196" t="s">
        <v>18</v>
      </c>
      <c r="L7" s="196" t="s">
        <v>17</v>
      </c>
      <c r="M7" s="196" t="s">
        <v>16</v>
      </c>
      <c r="N7" s="196" t="s">
        <v>15</v>
      </c>
      <c r="O7" s="196" t="s">
        <v>14</v>
      </c>
      <c r="P7" s="196" t="s">
        <v>13</v>
      </c>
      <c r="Q7" s="2300"/>
      <c r="R7" s="2302"/>
      <c r="S7" s="194"/>
      <c r="T7" s="194"/>
    </row>
    <row r="8" spans="1:20" s="201" customFormat="1" ht="9.75" customHeight="1">
      <c r="A8" s="198"/>
      <c r="B8" s="199"/>
      <c r="C8" s="199"/>
      <c r="D8" s="199"/>
      <c r="E8" s="199"/>
      <c r="F8" s="199"/>
      <c r="G8" s="199"/>
      <c r="H8" s="199"/>
      <c r="I8" s="199"/>
      <c r="J8" s="199"/>
      <c r="K8" s="199"/>
      <c r="L8" s="199"/>
      <c r="M8" s="199"/>
      <c r="N8" s="199"/>
      <c r="O8" s="199"/>
      <c r="P8" s="199"/>
      <c r="Q8" s="199"/>
      <c r="R8" s="254"/>
    </row>
    <row r="9" spans="1:20" s="201" customFormat="1" ht="90">
      <c r="A9" s="2580">
        <v>1</v>
      </c>
      <c r="B9" s="1684">
        <v>1.1000000000000001</v>
      </c>
      <c r="C9" s="1684" t="s">
        <v>310</v>
      </c>
      <c r="D9" s="1684" t="s">
        <v>311</v>
      </c>
      <c r="E9" s="1504">
        <v>0</v>
      </c>
      <c r="F9" s="1504">
        <v>0</v>
      </c>
      <c r="G9" s="1504">
        <v>0.8</v>
      </c>
      <c r="H9" s="1504">
        <v>0.8</v>
      </c>
      <c r="I9" s="1504">
        <v>0.8</v>
      </c>
      <c r="J9" s="1504">
        <v>0.8</v>
      </c>
      <c r="K9" s="1504">
        <v>0.8</v>
      </c>
      <c r="L9" s="1504">
        <v>0.8</v>
      </c>
      <c r="M9" s="1504">
        <v>0.8</v>
      </c>
      <c r="N9" s="1504">
        <v>0.8</v>
      </c>
      <c r="O9" s="1504">
        <v>0.8</v>
      </c>
      <c r="P9" s="1504">
        <v>0.8</v>
      </c>
      <c r="Q9" s="1504">
        <v>0.8</v>
      </c>
      <c r="R9" s="1770">
        <v>40000</v>
      </c>
    </row>
    <row r="10" spans="1:20" s="201" customFormat="1" ht="60">
      <c r="A10" s="2581"/>
      <c r="B10" s="1684">
        <v>1.2</v>
      </c>
      <c r="C10" s="1684" t="s">
        <v>312</v>
      </c>
      <c r="D10" s="1684" t="s">
        <v>313</v>
      </c>
      <c r="E10" s="1504">
        <v>0.9</v>
      </c>
      <c r="F10" s="1504">
        <v>0.9</v>
      </c>
      <c r="G10" s="1504">
        <v>0.9</v>
      </c>
      <c r="H10" s="1504">
        <v>0.9</v>
      </c>
      <c r="I10" s="1504">
        <v>0.9</v>
      </c>
      <c r="J10" s="1504">
        <v>0.9</v>
      </c>
      <c r="K10" s="1504">
        <v>0.9</v>
      </c>
      <c r="L10" s="1504">
        <v>0.9</v>
      </c>
      <c r="M10" s="1504">
        <v>0.9</v>
      </c>
      <c r="N10" s="1504">
        <v>0.9</v>
      </c>
      <c r="O10" s="1504">
        <v>0.9</v>
      </c>
      <c r="P10" s="1504">
        <v>0.9</v>
      </c>
      <c r="Q10" s="1504">
        <v>0.9</v>
      </c>
      <c r="R10" s="1770">
        <v>5000</v>
      </c>
    </row>
    <row r="11" spans="1:20" s="201" customFormat="1" ht="75">
      <c r="A11" s="2581"/>
      <c r="B11" s="1684">
        <v>1.3</v>
      </c>
      <c r="C11" s="1684" t="s">
        <v>314</v>
      </c>
      <c r="D11" s="1684" t="s">
        <v>315</v>
      </c>
      <c r="E11" s="1504">
        <v>0.9</v>
      </c>
      <c r="F11" s="1504">
        <v>0.9</v>
      </c>
      <c r="G11" s="1504">
        <v>0.9</v>
      </c>
      <c r="H11" s="1504">
        <v>0.9</v>
      </c>
      <c r="I11" s="1504">
        <v>0.9</v>
      </c>
      <c r="J11" s="1504">
        <v>0.9</v>
      </c>
      <c r="K11" s="1504">
        <v>0.9</v>
      </c>
      <c r="L11" s="1504">
        <v>0.9</v>
      </c>
      <c r="M11" s="1504">
        <v>0.9</v>
      </c>
      <c r="N11" s="1504">
        <v>0.9</v>
      </c>
      <c r="O11" s="1504">
        <v>0.9</v>
      </c>
      <c r="P11" s="1504">
        <v>0.9</v>
      </c>
      <c r="Q11" s="1504">
        <v>0.9</v>
      </c>
      <c r="R11" s="1770">
        <v>10000</v>
      </c>
    </row>
    <row r="12" spans="1:20" s="201" customFormat="1" ht="135">
      <c r="A12" s="2581"/>
      <c r="B12" s="1684">
        <v>1.4</v>
      </c>
      <c r="C12" s="1684" t="s">
        <v>316</v>
      </c>
      <c r="D12" s="1684" t="s">
        <v>317</v>
      </c>
      <c r="E12" s="1504">
        <v>0</v>
      </c>
      <c r="F12" s="1504">
        <v>0.8</v>
      </c>
      <c r="G12" s="1504">
        <v>0.8</v>
      </c>
      <c r="H12" s="1504">
        <v>0.8</v>
      </c>
      <c r="I12" s="1504">
        <v>0.8</v>
      </c>
      <c r="J12" s="1504">
        <v>0.8</v>
      </c>
      <c r="K12" s="1504">
        <v>0.8</v>
      </c>
      <c r="L12" s="1504">
        <v>0.8</v>
      </c>
      <c r="M12" s="1504">
        <v>0.8</v>
      </c>
      <c r="N12" s="1504">
        <v>0.8</v>
      </c>
      <c r="O12" s="1504">
        <v>0.8</v>
      </c>
      <c r="P12" s="1504">
        <v>0.8</v>
      </c>
      <c r="Q12" s="1504">
        <v>0.8</v>
      </c>
      <c r="R12" s="1770">
        <v>20000</v>
      </c>
    </row>
    <row r="13" spans="1:20" s="201" customFormat="1" ht="120">
      <c r="A13" s="2581">
        <v>2</v>
      </c>
      <c r="B13" s="1684">
        <v>2.1</v>
      </c>
      <c r="C13" s="1684" t="s">
        <v>318</v>
      </c>
      <c r="D13" s="1684" t="s">
        <v>319</v>
      </c>
      <c r="E13" s="1504">
        <v>0</v>
      </c>
      <c r="F13" s="1504">
        <v>0.85</v>
      </c>
      <c r="G13" s="1504">
        <v>0.85</v>
      </c>
      <c r="H13" s="1504">
        <v>0.85</v>
      </c>
      <c r="I13" s="1504">
        <v>0.85</v>
      </c>
      <c r="J13" s="1504">
        <v>0.85</v>
      </c>
      <c r="K13" s="1504">
        <v>0.85</v>
      </c>
      <c r="L13" s="1504">
        <v>0.85</v>
      </c>
      <c r="M13" s="1504">
        <v>0.85</v>
      </c>
      <c r="N13" s="1504">
        <v>0.85</v>
      </c>
      <c r="O13" s="1504">
        <v>0.85</v>
      </c>
      <c r="P13" s="1504">
        <v>0.85</v>
      </c>
      <c r="Q13" s="1504">
        <v>0.85</v>
      </c>
      <c r="R13" s="1770">
        <v>41890</v>
      </c>
    </row>
    <row r="14" spans="1:20" s="201" customFormat="1" ht="150">
      <c r="A14" s="2581"/>
      <c r="B14" s="1684">
        <v>2.2000000000000002</v>
      </c>
      <c r="C14" s="1752" t="s">
        <v>320</v>
      </c>
      <c r="D14" s="1752" t="s">
        <v>321</v>
      </c>
      <c r="E14" s="1771">
        <v>0.85</v>
      </c>
      <c r="F14" s="1771">
        <v>0.85</v>
      </c>
      <c r="G14" s="1771">
        <v>0.85</v>
      </c>
      <c r="H14" s="1771">
        <v>0.85</v>
      </c>
      <c r="I14" s="1771">
        <v>0.85</v>
      </c>
      <c r="J14" s="1771">
        <v>0.85</v>
      </c>
      <c r="K14" s="1771">
        <v>0.85</v>
      </c>
      <c r="L14" s="1771">
        <v>0.85</v>
      </c>
      <c r="M14" s="1771">
        <v>0.85</v>
      </c>
      <c r="N14" s="1771">
        <v>0.85</v>
      </c>
      <c r="O14" s="1771">
        <v>0.85</v>
      </c>
      <c r="P14" s="1771">
        <v>0.85</v>
      </c>
      <c r="Q14" s="1771">
        <v>0.85</v>
      </c>
      <c r="R14" s="1770">
        <v>10000</v>
      </c>
    </row>
    <row r="15" spans="1:20" s="201" customFormat="1" ht="90">
      <c r="A15" s="2581"/>
      <c r="B15" s="1684">
        <v>2.2999999999999998</v>
      </c>
      <c r="C15" s="1684" t="s">
        <v>322</v>
      </c>
      <c r="D15" s="1684" t="s">
        <v>323</v>
      </c>
      <c r="E15" s="1504">
        <v>0</v>
      </c>
      <c r="F15" s="1504">
        <v>0</v>
      </c>
      <c r="G15" s="1504">
        <v>0.85</v>
      </c>
      <c r="H15" s="1504">
        <v>0</v>
      </c>
      <c r="I15" s="1504">
        <v>0</v>
      </c>
      <c r="J15" s="1504">
        <v>0.85</v>
      </c>
      <c r="K15" s="1504">
        <v>0</v>
      </c>
      <c r="L15" s="1504">
        <v>0</v>
      </c>
      <c r="M15" s="1504">
        <v>0.85</v>
      </c>
      <c r="N15" s="1504">
        <v>0</v>
      </c>
      <c r="O15" s="1504">
        <v>0</v>
      </c>
      <c r="P15" s="1504">
        <v>0.85</v>
      </c>
      <c r="Q15" s="1504">
        <v>0.85</v>
      </c>
      <c r="R15" s="1770">
        <v>15000</v>
      </c>
    </row>
    <row r="16" spans="1:20" s="201" customFormat="1" ht="75">
      <c r="A16" s="2581"/>
      <c r="B16" s="1684">
        <v>2.4</v>
      </c>
      <c r="C16" s="1684" t="s">
        <v>324</v>
      </c>
      <c r="D16" s="1684" t="s">
        <v>325</v>
      </c>
      <c r="E16" s="1504">
        <v>0.95</v>
      </c>
      <c r="F16" s="1504">
        <v>0.95</v>
      </c>
      <c r="G16" s="1504">
        <v>0.95</v>
      </c>
      <c r="H16" s="1504">
        <v>0.95</v>
      </c>
      <c r="I16" s="1504">
        <v>0.95</v>
      </c>
      <c r="J16" s="1504">
        <v>0.95</v>
      </c>
      <c r="K16" s="1504">
        <v>0.95</v>
      </c>
      <c r="L16" s="1504">
        <v>0.95</v>
      </c>
      <c r="M16" s="1504">
        <v>0.95</v>
      </c>
      <c r="N16" s="1504">
        <v>0.95</v>
      </c>
      <c r="O16" s="1504">
        <v>0.95</v>
      </c>
      <c r="P16" s="1504">
        <v>0.95</v>
      </c>
      <c r="Q16" s="1504">
        <v>0.95</v>
      </c>
      <c r="R16" s="1770">
        <v>15000</v>
      </c>
    </row>
    <row r="17" spans="1:18" s="201" customFormat="1" ht="75">
      <c r="A17" s="2581"/>
      <c r="B17" s="1684">
        <v>2.5</v>
      </c>
      <c r="C17" s="1684" t="s">
        <v>257</v>
      </c>
      <c r="D17" s="1684" t="s">
        <v>258</v>
      </c>
      <c r="E17" s="1657"/>
      <c r="F17" s="1657"/>
      <c r="G17" s="1657">
        <v>1</v>
      </c>
      <c r="H17" s="1657"/>
      <c r="I17" s="1657"/>
      <c r="J17" s="1657">
        <v>1</v>
      </c>
      <c r="K17" s="1657"/>
      <c r="L17" s="1657"/>
      <c r="M17" s="1657">
        <v>1</v>
      </c>
      <c r="N17" s="1657"/>
      <c r="O17" s="1657"/>
      <c r="P17" s="1657">
        <v>1</v>
      </c>
      <c r="Q17" s="1657">
        <f>SUM(E17:P17)</f>
        <v>4</v>
      </c>
      <c r="R17" s="1770">
        <v>15000</v>
      </c>
    </row>
    <row r="18" spans="1:18" s="201" customFormat="1" ht="105">
      <c r="A18" s="2581"/>
      <c r="B18" s="1684">
        <v>2.6</v>
      </c>
      <c r="C18" s="1684" t="s">
        <v>326</v>
      </c>
      <c r="D18" s="1684" t="s">
        <v>2849</v>
      </c>
      <c r="E18" s="1504">
        <v>0.9</v>
      </c>
      <c r="F18" s="1504">
        <v>0.9</v>
      </c>
      <c r="G18" s="1504">
        <v>0.9</v>
      </c>
      <c r="H18" s="1504">
        <v>0.9</v>
      </c>
      <c r="I18" s="1504">
        <v>0.9</v>
      </c>
      <c r="J18" s="1504">
        <v>0.9</v>
      </c>
      <c r="K18" s="1504">
        <v>0.9</v>
      </c>
      <c r="L18" s="1504">
        <v>0.9</v>
      </c>
      <c r="M18" s="1504">
        <v>0.9</v>
      </c>
      <c r="N18" s="1504">
        <v>0.9</v>
      </c>
      <c r="O18" s="1504">
        <v>0.9</v>
      </c>
      <c r="P18" s="1504">
        <v>0.9</v>
      </c>
      <c r="Q18" s="1504">
        <v>0.9</v>
      </c>
      <c r="R18" s="1770">
        <v>10000</v>
      </c>
    </row>
    <row r="19" spans="1:18" s="201" customFormat="1" ht="90">
      <c r="A19" s="2581"/>
      <c r="B19" s="1684">
        <v>2.7</v>
      </c>
      <c r="C19" s="1684" t="s">
        <v>327</v>
      </c>
      <c r="D19" s="1684" t="s">
        <v>2851</v>
      </c>
      <c r="E19" s="1504">
        <v>0.9</v>
      </c>
      <c r="F19" s="1504">
        <v>0.9</v>
      </c>
      <c r="G19" s="1504">
        <v>0.9</v>
      </c>
      <c r="H19" s="1504">
        <v>0.9</v>
      </c>
      <c r="I19" s="1504">
        <v>0.9</v>
      </c>
      <c r="J19" s="1504">
        <v>0.9</v>
      </c>
      <c r="K19" s="1504">
        <v>0.9</v>
      </c>
      <c r="L19" s="1504">
        <v>0.9</v>
      </c>
      <c r="M19" s="1504">
        <v>0.9</v>
      </c>
      <c r="N19" s="1504">
        <v>0.9</v>
      </c>
      <c r="O19" s="1504">
        <v>0.9</v>
      </c>
      <c r="P19" s="1504">
        <v>0.9</v>
      </c>
      <c r="Q19" s="1504">
        <v>0.9</v>
      </c>
      <c r="R19" s="1770">
        <v>5000</v>
      </c>
    </row>
    <row r="20" spans="1:18" s="201" customFormat="1" ht="15.75">
      <c r="A20" s="44"/>
      <c r="B20" s="2501" t="s">
        <v>268</v>
      </c>
      <c r="C20" s="2502"/>
      <c r="D20" s="2502"/>
      <c r="E20" s="2502"/>
      <c r="F20" s="2502"/>
      <c r="G20" s="2502"/>
      <c r="H20" s="2502"/>
      <c r="I20" s="2502"/>
      <c r="J20" s="2502"/>
      <c r="K20" s="2502"/>
      <c r="L20" s="2502"/>
      <c r="M20" s="2502"/>
      <c r="N20" s="2502"/>
      <c r="O20" s="2502"/>
      <c r="P20" s="2502"/>
      <c r="Q20" s="2502"/>
      <c r="R20" s="2848"/>
    </row>
    <row r="21" spans="1:18" s="201" customFormat="1" ht="45">
      <c r="A21" s="2849">
        <v>1</v>
      </c>
      <c r="B21" s="1772">
        <v>1.1000000000000001</v>
      </c>
      <c r="C21" s="1684" t="s">
        <v>269</v>
      </c>
      <c r="D21" s="1684" t="s">
        <v>270</v>
      </c>
      <c r="E21" s="1504">
        <v>0</v>
      </c>
      <c r="F21" s="1504">
        <v>0</v>
      </c>
      <c r="G21" s="1504">
        <v>0</v>
      </c>
      <c r="H21" s="1504">
        <v>0.8</v>
      </c>
      <c r="I21" s="1504">
        <v>0.8</v>
      </c>
      <c r="J21" s="1504">
        <v>0.8</v>
      </c>
      <c r="K21" s="1504">
        <v>0.8</v>
      </c>
      <c r="L21" s="1504">
        <v>0.8</v>
      </c>
      <c r="M21" s="1504">
        <v>0.8</v>
      </c>
      <c r="N21" s="1504">
        <v>0.8</v>
      </c>
      <c r="O21" s="1504">
        <v>0.8</v>
      </c>
      <c r="P21" s="1504">
        <v>0.8</v>
      </c>
      <c r="Q21" s="1504">
        <v>0.8</v>
      </c>
      <c r="R21" s="1770">
        <v>90000</v>
      </c>
    </row>
    <row r="22" spans="1:18" s="201" customFormat="1" ht="90">
      <c r="A22" s="2849"/>
      <c r="B22" s="1773">
        <v>1.2</v>
      </c>
      <c r="C22" s="1684" t="s">
        <v>273</v>
      </c>
      <c r="D22" s="1684" t="s">
        <v>274</v>
      </c>
      <c r="E22" s="1504">
        <v>0</v>
      </c>
      <c r="F22" s="1504">
        <v>0</v>
      </c>
      <c r="G22" s="1504">
        <v>0</v>
      </c>
      <c r="H22" s="1504">
        <v>0.8</v>
      </c>
      <c r="I22" s="1504">
        <v>0.8</v>
      </c>
      <c r="J22" s="1504">
        <v>0.8</v>
      </c>
      <c r="K22" s="1504">
        <v>0.8</v>
      </c>
      <c r="L22" s="1504">
        <v>0.8</v>
      </c>
      <c r="M22" s="1504">
        <v>0.8</v>
      </c>
      <c r="N22" s="1504">
        <v>0.8</v>
      </c>
      <c r="O22" s="1504">
        <v>0.8</v>
      </c>
      <c r="P22" s="1504">
        <v>0.8</v>
      </c>
      <c r="Q22" s="1504">
        <v>0.8</v>
      </c>
      <c r="R22" s="1770">
        <v>5000</v>
      </c>
    </row>
    <row r="23" spans="1:18" s="201" customFormat="1" ht="75">
      <c r="A23" s="2849"/>
      <c r="B23" s="1685">
        <v>1.3</v>
      </c>
      <c r="C23" s="1684" t="s">
        <v>277</v>
      </c>
      <c r="D23" s="1684" t="s">
        <v>278</v>
      </c>
      <c r="E23" s="1504">
        <v>0.9</v>
      </c>
      <c r="F23" s="1504">
        <v>0.9</v>
      </c>
      <c r="G23" s="1504">
        <v>0.9</v>
      </c>
      <c r="H23" s="1504">
        <v>0.9</v>
      </c>
      <c r="I23" s="1504">
        <v>0.9</v>
      </c>
      <c r="J23" s="1504">
        <v>0.9</v>
      </c>
      <c r="K23" s="1504">
        <v>0.9</v>
      </c>
      <c r="L23" s="1504">
        <v>0.9</v>
      </c>
      <c r="M23" s="1504">
        <v>0.9</v>
      </c>
      <c r="N23" s="1504">
        <v>0.9</v>
      </c>
      <c r="O23" s="1504">
        <v>0.9</v>
      </c>
      <c r="P23" s="1504">
        <v>0.9</v>
      </c>
      <c r="Q23" s="1504">
        <v>0.9</v>
      </c>
      <c r="R23" s="1770">
        <v>5000</v>
      </c>
    </row>
    <row r="24" spans="1:18" s="201" customFormat="1" ht="90">
      <c r="A24" s="2849"/>
      <c r="B24" s="1685">
        <v>1.4</v>
      </c>
      <c r="C24" s="1684" t="s">
        <v>281</v>
      </c>
      <c r="D24" s="1684" t="s">
        <v>282</v>
      </c>
      <c r="E24" s="1504">
        <v>0.9</v>
      </c>
      <c r="F24" s="1504">
        <v>0.9</v>
      </c>
      <c r="G24" s="1504">
        <v>0.9</v>
      </c>
      <c r="H24" s="1504">
        <v>0.9</v>
      </c>
      <c r="I24" s="1504">
        <v>0.9</v>
      </c>
      <c r="J24" s="1504">
        <v>0.9</v>
      </c>
      <c r="K24" s="1504">
        <v>0.9</v>
      </c>
      <c r="L24" s="1504">
        <v>0.9</v>
      </c>
      <c r="M24" s="1504">
        <v>0.9</v>
      </c>
      <c r="N24" s="1504">
        <v>0.9</v>
      </c>
      <c r="O24" s="1504">
        <v>0.9</v>
      </c>
      <c r="P24" s="1504">
        <v>0.9</v>
      </c>
      <c r="Q24" s="1504">
        <v>0.9</v>
      </c>
      <c r="R24" s="1770">
        <v>5000</v>
      </c>
    </row>
    <row r="25" spans="1:18" s="201" customFormat="1" ht="75">
      <c r="A25" s="2849">
        <v>2</v>
      </c>
      <c r="B25" s="1685">
        <v>2.1</v>
      </c>
      <c r="C25" s="1684" t="s">
        <v>286</v>
      </c>
      <c r="D25" s="1684" t="s">
        <v>287</v>
      </c>
      <c r="E25" s="1504">
        <v>0.8</v>
      </c>
      <c r="F25" s="1504">
        <v>0.8</v>
      </c>
      <c r="G25" s="1504">
        <v>0.8</v>
      </c>
      <c r="H25" s="1504">
        <v>0.8</v>
      </c>
      <c r="I25" s="1504">
        <v>0.8</v>
      </c>
      <c r="J25" s="1504">
        <v>0.8</v>
      </c>
      <c r="K25" s="1504">
        <v>0.8</v>
      </c>
      <c r="L25" s="1504">
        <v>0.8</v>
      </c>
      <c r="M25" s="1504">
        <v>0.8</v>
      </c>
      <c r="N25" s="1504">
        <v>0.8</v>
      </c>
      <c r="O25" s="1504">
        <v>0.8</v>
      </c>
      <c r="P25" s="1504">
        <v>0.8</v>
      </c>
      <c r="Q25" s="1504">
        <v>0.8</v>
      </c>
      <c r="R25" s="1770">
        <v>20000</v>
      </c>
    </row>
    <row r="26" spans="1:18" s="201" customFormat="1" ht="75">
      <c r="A26" s="2849"/>
      <c r="B26" s="1773">
        <v>2.2000000000000002</v>
      </c>
      <c r="C26" s="1684" t="s">
        <v>290</v>
      </c>
      <c r="D26" s="1684" t="s">
        <v>291</v>
      </c>
      <c r="E26" s="1504">
        <v>0.9</v>
      </c>
      <c r="F26" s="1504">
        <v>0.9</v>
      </c>
      <c r="G26" s="1504">
        <v>0.9</v>
      </c>
      <c r="H26" s="1504">
        <v>0.9</v>
      </c>
      <c r="I26" s="1504">
        <v>0.9</v>
      </c>
      <c r="J26" s="1504">
        <v>0.9</v>
      </c>
      <c r="K26" s="1504">
        <v>0.9</v>
      </c>
      <c r="L26" s="1504">
        <v>0.9</v>
      </c>
      <c r="M26" s="1504">
        <v>0.9</v>
      </c>
      <c r="N26" s="1504">
        <v>0.9</v>
      </c>
      <c r="O26" s="1504">
        <v>0.9</v>
      </c>
      <c r="P26" s="1504">
        <v>0.9</v>
      </c>
      <c r="Q26" s="1504">
        <v>0.9</v>
      </c>
      <c r="R26" s="1770">
        <v>5000</v>
      </c>
    </row>
    <row r="27" spans="1:18" s="201" customFormat="1" ht="60">
      <c r="A27" s="2849"/>
      <c r="B27" s="1685">
        <v>2.2999999999999998</v>
      </c>
      <c r="C27" s="1684" t="s">
        <v>293</v>
      </c>
      <c r="D27" s="1684" t="s">
        <v>294</v>
      </c>
      <c r="E27" s="1504">
        <v>0</v>
      </c>
      <c r="F27" s="1504">
        <v>0.9</v>
      </c>
      <c r="G27" s="1504">
        <v>0.9</v>
      </c>
      <c r="H27" s="1504">
        <v>0.9</v>
      </c>
      <c r="I27" s="1504">
        <v>0.9</v>
      </c>
      <c r="J27" s="1504">
        <v>0.9</v>
      </c>
      <c r="K27" s="1504">
        <v>0.9</v>
      </c>
      <c r="L27" s="1504">
        <v>0.9</v>
      </c>
      <c r="M27" s="1504">
        <v>0.9</v>
      </c>
      <c r="N27" s="1504">
        <v>0.9</v>
      </c>
      <c r="O27" s="1504">
        <v>0.9</v>
      </c>
      <c r="P27" s="1504">
        <v>0.9</v>
      </c>
      <c r="Q27" s="1504">
        <v>0.9</v>
      </c>
      <c r="R27" s="1770">
        <v>20000</v>
      </c>
    </row>
    <row r="28" spans="1:18" s="201" customFormat="1" ht="60">
      <c r="A28" s="2849"/>
      <c r="B28" s="1685">
        <v>2.4</v>
      </c>
      <c r="C28" s="1684" t="s">
        <v>328</v>
      </c>
      <c r="D28" s="1684" t="s">
        <v>298</v>
      </c>
      <c r="E28" s="1504">
        <v>0.8</v>
      </c>
      <c r="F28" s="1504">
        <v>0.8</v>
      </c>
      <c r="G28" s="1504">
        <v>0.8</v>
      </c>
      <c r="H28" s="1504">
        <v>0.8</v>
      </c>
      <c r="I28" s="1504">
        <v>0.8</v>
      </c>
      <c r="J28" s="1504">
        <v>0.8</v>
      </c>
      <c r="K28" s="1504">
        <v>0.8</v>
      </c>
      <c r="L28" s="1504">
        <v>0.8</v>
      </c>
      <c r="M28" s="1504">
        <v>0.8</v>
      </c>
      <c r="N28" s="1504">
        <v>0.8</v>
      </c>
      <c r="O28" s="1504">
        <v>0.8</v>
      </c>
      <c r="P28" s="1504">
        <v>0.8</v>
      </c>
      <c r="Q28" s="1504">
        <v>0.8</v>
      </c>
      <c r="R28" s="1770">
        <v>20000</v>
      </c>
    </row>
    <row r="29" spans="1:18" s="201" customFormat="1" ht="60">
      <c r="A29" s="2849"/>
      <c r="B29" s="1685">
        <v>2.5</v>
      </c>
      <c r="C29" s="1684" t="s">
        <v>301</v>
      </c>
      <c r="D29" s="1684" t="s">
        <v>302</v>
      </c>
      <c r="E29" s="1504">
        <v>0.9</v>
      </c>
      <c r="F29" s="1504">
        <v>0.9</v>
      </c>
      <c r="G29" s="1504">
        <v>0.9</v>
      </c>
      <c r="H29" s="1504">
        <v>0.9</v>
      </c>
      <c r="I29" s="1504">
        <v>0.9</v>
      </c>
      <c r="J29" s="1504">
        <v>0.9</v>
      </c>
      <c r="K29" s="1504">
        <v>0.9</v>
      </c>
      <c r="L29" s="1504">
        <v>0.9</v>
      </c>
      <c r="M29" s="1504">
        <v>0.9</v>
      </c>
      <c r="N29" s="1504">
        <v>0.9</v>
      </c>
      <c r="O29" s="1504">
        <v>0.9</v>
      </c>
      <c r="P29" s="1504">
        <v>0.9</v>
      </c>
      <c r="Q29" s="1504">
        <v>0.9</v>
      </c>
      <c r="R29" s="1770">
        <v>15000</v>
      </c>
    </row>
    <row r="30" spans="1:18" s="201" customFormat="1" ht="45">
      <c r="A30" s="2849"/>
      <c r="B30" s="1774">
        <v>2.6</v>
      </c>
      <c r="C30" s="1684" t="s">
        <v>305</v>
      </c>
      <c r="D30" s="1684" t="s">
        <v>306</v>
      </c>
      <c r="E30" s="1504">
        <v>0.9</v>
      </c>
      <c r="F30" s="1504">
        <v>0.9</v>
      </c>
      <c r="G30" s="1504">
        <v>0.9</v>
      </c>
      <c r="H30" s="1504">
        <v>0.9</v>
      </c>
      <c r="I30" s="1504">
        <v>0.9</v>
      </c>
      <c r="J30" s="1504">
        <v>0.9</v>
      </c>
      <c r="K30" s="1504">
        <v>0.9</v>
      </c>
      <c r="L30" s="1504">
        <v>0.9</v>
      </c>
      <c r="M30" s="1504">
        <v>0.9</v>
      </c>
      <c r="N30" s="1504">
        <v>0.9</v>
      </c>
      <c r="O30" s="1504">
        <v>0.9</v>
      </c>
      <c r="P30" s="1504">
        <v>0.9</v>
      </c>
      <c r="Q30" s="1504">
        <v>0.9</v>
      </c>
      <c r="R30" s="1770">
        <v>5000</v>
      </c>
    </row>
    <row r="31" spans="1:18" s="201" customFormat="1" ht="17.25" customHeight="1" thickBot="1">
      <c r="A31" s="2583" t="s">
        <v>12</v>
      </c>
      <c r="B31" s="2584"/>
      <c r="C31" s="2584"/>
      <c r="D31" s="2584"/>
      <c r="E31" s="2584"/>
      <c r="F31" s="2584"/>
      <c r="G31" s="2584"/>
      <c r="H31" s="1661"/>
      <c r="I31" s="1661"/>
      <c r="J31" s="1661"/>
      <c r="K31" s="1661"/>
      <c r="L31" s="1661"/>
      <c r="M31" s="1661"/>
      <c r="N31" s="1661"/>
      <c r="O31" s="1661"/>
      <c r="P31" s="1673"/>
      <c r="Q31" s="1674"/>
      <c r="R31" s="1675">
        <f>SUM(R9:R30)</f>
        <v>376890</v>
      </c>
    </row>
  </sheetData>
  <mergeCells count="15">
    <mergeCell ref="A31:G31"/>
    <mergeCell ref="A1:R1"/>
    <mergeCell ref="A2:R2"/>
    <mergeCell ref="A3:R3"/>
    <mergeCell ref="A6:A7"/>
    <mergeCell ref="B6:C7"/>
    <mergeCell ref="D6:D7"/>
    <mergeCell ref="E6:P6"/>
    <mergeCell ref="Q6:Q7"/>
    <mergeCell ref="R6:R7"/>
    <mergeCell ref="A9:A12"/>
    <mergeCell ref="A13:A19"/>
    <mergeCell ref="B20:R20"/>
    <mergeCell ref="A21:A24"/>
    <mergeCell ref="A25:A30"/>
  </mergeCells>
  <pageMargins left="0.39370078740157483" right="0.39370078740157483" top="0.74803149606299213" bottom="0.27559055118110237" header="0" footer="0"/>
  <pageSetup paperSize="9" scale="75" fitToHeight="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B1:K31"/>
  <sheetViews>
    <sheetView view="pageBreakPreview" zoomScaleNormal="115" zoomScaleSheetLayoutView="100" workbookViewId="0">
      <selection activeCell="J15" sqref="J15"/>
    </sheetView>
  </sheetViews>
  <sheetFormatPr baseColWidth="10" defaultRowHeight="12.75"/>
  <cols>
    <col min="1" max="1" width="1" customWidth="1"/>
    <col min="2" max="2" width="4.42578125" customWidth="1"/>
    <col min="3" max="3" width="23.5703125" customWidth="1"/>
    <col min="4" max="4" width="27" customWidth="1"/>
    <col min="5" max="5" width="15.85546875" customWidth="1"/>
    <col min="6" max="6" width="4.42578125" customWidth="1"/>
    <col min="7" max="7" width="32.85546875" customWidth="1"/>
    <col min="8" max="8" width="26" customWidth="1"/>
    <col min="9" max="9" width="3.5703125" customWidth="1"/>
  </cols>
  <sheetData>
    <row r="1" spans="2:9" ht="16.5">
      <c r="B1" s="2159" t="s">
        <v>28</v>
      </c>
      <c r="C1" s="2159"/>
      <c r="D1" s="2159"/>
      <c r="E1" s="2159"/>
      <c r="F1" s="2159"/>
      <c r="G1" s="2159"/>
      <c r="H1" s="2159"/>
    </row>
    <row r="2" spans="2:9" s="1" customFormat="1" ht="16.5">
      <c r="B2" s="2159" t="s">
        <v>29</v>
      </c>
      <c r="C2" s="2159"/>
      <c r="D2" s="2159"/>
      <c r="E2" s="2159"/>
      <c r="F2" s="2159"/>
      <c r="G2" s="2159"/>
      <c r="H2" s="2159"/>
      <c r="I2" s="957"/>
    </row>
    <row r="3" spans="2:9" s="1" customFormat="1" ht="16.5">
      <c r="B3" s="2159" t="s">
        <v>52</v>
      </c>
      <c r="C3" s="2159"/>
      <c r="D3" s="2159"/>
      <c r="E3" s="2159"/>
      <c r="F3" s="2159"/>
      <c r="G3" s="2159"/>
      <c r="H3" s="2159"/>
    </row>
    <row r="4" spans="2:9" s="1" customFormat="1" ht="15.75">
      <c r="B4" s="2727" t="s">
        <v>30</v>
      </c>
      <c r="C4" s="2727"/>
      <c r="D4" s="2727"/>
      <c r="E4" s="2727"/>
      <c r="F4" s="2727"/>
      <c r="G4" s="2727"/>
      <c r="H4" s="2727"/>
    </row>
    <row r="5" spans="2:9" s="1" customFormat="1" ht="21" customHeight="1">
      <c r="B5" s="4" t="s">
        <v>1062</v>
      </c>
      <c r="D5" s="1" t="s">
        <v>1346</v>
      </c>
    </row>
    <row r="6" spans="2:9" s="1" customFormat="1" ht="20.25" customHeight="1">
      <c r="B6" s="4" t="s">
        <v>1347</v>
      </c>
      <c r="H6" s="5" t="s">
        <v>0</v>
      </c>
    </row>
    <row r="7" spans="2:9" ht="4.5" customHeight="1" thickBot="1">
      <c r="B7" s="4"/>
      <c r="H7" s="142"/>
    </row>
    <row r="8" spans="2:9" s="2" customFormat="1" ht="36" customHeight="1" thickBot="1">
      <c r="B8" s="506" t="s">
        <v>50</v>
      </c>
      <c r="C8" s="507" t="s">
        <v>31</v>
      </c>
      <c r="D8" s="508" t="s">
        <v>53</v>
      </c>
      <c r="E8" s="507" t="s">
        <v>54</v>
      </c>
      <c r="F8" s="2855" t="s">
        <v>1348</v>
      </c>
      <c r="G8" s="2856"/>
      <c r="H8" s="960" t="s">
        <v>56</v>
      </c>
      <c r="I8" s="146"/>
    </row>
    <row r="9" spans="2:9" s="3" customFormat="1" ht="24" customHeight="1">
      <c r="B9" s="2472">
        <v>1</v>
      </c>
      <c r="C9" s="2616" t="s">
        <v>1349</v>
      </c>
      <c r="D9" s="2857" t="s">
        <v>1798</v>
      </c>
      <c r="E9" s="2857" t="s">
        <v>1350</v>
      </c>
      <c r="F9" s="509">
        <v>1.1000000000000001</v>
      </c>
      <c r="G9" s="510" t="s">
        <v>1351</v>
      </c>
      <c r="H9" s="2858" t="s">
        <v>1352</v>
      </c>
    </row>
    <row r="10" spans="2:9" s="3" customFormat="1" ht="24" customHeight="1">
      <c r="B10" s="2613"/>
      <c r="C10" s="2288"/>
      <c r="D10" s="2746"/>
      <c r="E10" s="2746"/>
      <c r="F10" s="511">
        <v>1.2</v>
      </c>
      <c r="G10" s="512" t="s">
        <v>1353</v>
      </c>
      <c r="H10" s="2852"/>
    </row>
    <row r="11" spans="2:9" s="3" customFormat="1" ht="24" customHeight="1">
      <c r="B11" s="2613"/>
      <c r="C11" s="2288"/>
      <c r="D11" s="2746"/>
      <c r="E11" s="2746"/>
      <c r="F11" s="511">
        <v>1.3</v>
      </c>
      <c r="G11" s="512" t="s">
        <v>1354</v>
      </c>
      <c r="H11" s="2852"/>
    </row>
    <row r="12" spans="2:9" s="3" customFormat="1" ht="24.75" customHeight="1">
      <c r="B12" s="951"/>
      <c r="C12" s="2288"/>
      <c r="D12" s="513"/>
      <c r="E12" s="514"/>
      <c r="F12" s="959">
        <v>1.4</v>
      </c>
      <c r="G12" s="515" t="s">
        <v>1799</v>
      </c>
      <c r="H12" s="2852"/>
    </row>
    <row r="13" spans="2:9" s="3" customFormat="1" ht="27.75" customHeight="1">
      <c r="B13" s="2612">
        <v>2</v>
      </c>
      <c r="C13" s="2288"/>
      <c r="D13" s="2850" t="s">
        <v>1800</v>
      </c>
      <c r="E13" s="2850" t="s">
        <v>1801</v>
      </c>
      <c r="F13" s="961">
        <v>2.1</v>
      </c>
      <c r="G13" s="516" t="s">
        <v>1802</v>
      </c>
      <c r="H13" s="2852"/>
    </row>
    <row r="14" spans="2:9" s="3" customFormat="1" ht="27.75" customHeight="1">
      <c r="B14" s="2473"/>
      <c r="C14" s="2288"/>
      <c r="D14" s="2772"/>
      <c r="E14" s="2772"/>
      <c r="F14" s="511">
        <v>2.2000000000000002</v>
      </c>
      <c r="G14" s="516" t="s">
        <v>1355</v>
      </c>
      <c r="H14" s="2852"/>
    </row>
    <row r="15" spans="2:9" s="3" customFormat="1" ht="36.75" customHeight="1">
      <c r="B15" s="953">
        <v>3</v>
      </c>
      <c r="C15" s="2288"/>
      <c r="D15" s="517" t="s">
        <v>1803</v>
      </c>
      <c r="E15" s="518" t="s">
        <v>1356</v>
      </c>
      <c r="F15" s="511">
        <v>3.1</v>
      </c>
      <c r="G15" s="519" t="s">
        <v>1804</v>
      </c>
      <c r="H15" s="2851" t="s">
        <v>1805</v>
      </c>
    </row>
    <row r="16" spans="2:9" s="3" customFormat="1" ht="24" customHeight="1">
      <c r="B16" s="2612">
        <v>4</v>
      </c>
      <c r="C16" s="2288"/>
      <c r="D16" s="2850" t="s">
        <v>1806</v>
      </c>
      <c r="E16" s="2850" t="s">
        <v>1357</v>
      </c>
      <c r="F16" s="511">
        <v>4.0999999999999996</v>
      </c>
      <c r="G16" s="519" t="s">
        <v>1358</v>
      </c>
      <c r="H16" s="2852"/>
    </row>
    <row r="17" spans="2:11" s="3" customFormat="1" ht="29.25" customHeight="1">
      <c r="B17" s="2613"/>
      <c r="C17" s="2288"/>
      <c r="D17" s="2746"/>
      <c r="E17" s="2746"/>
      <c r="F17" s="511">
        <v>4.2</v>
      </c>
      <c r="G17" s="519" t="s">
        <v>1807</v>
      </c>
      <c r="H17" s="2852"/>
    </row>
    <row r="18" spans="2:11" s="3" customFormat="1" ht="33.75" customHeight="1">
      <c r="B18" s="2613"/>
      <c r="C18" s="2288"/>
      <c r="D18" s="2746"/>
      <c r="E18" s="2746"/>
      <c r="F18" s="511">
        <v>4.3</v>
      </c>
      <c r="G18" s="519" t="s">
        <v>1359</v>
      </c>
      <c r="H18" s="2852"/>
    </row>
    <row r="19" spans="2:11" s="3" customFormat="1" ht="19.5" hidden="1" customHeight="1">
      <c r="B19" s="2473"/>
      <c r="C19" s="2288"/>
      <c r="D19" s="520"/>
      <c r="E19" s="520"/>
      <c r="F19" s="521"/>
      <c r="G19" s="958"/>
      <c r="H19" s="2859"/>
      <c r="K19" s="522"/>
    </row>
    <row r="20" spans="2:11" s="3" customFormat="1" ht="30" customHeight="1">
      <c r="B20" s="2612">
        <v>5</v>
      </c>
      <c r="C20" s="2241" t="s">
        <v>1360</v>
      </c>
      <c r="D20" s="2850" t="s">
        <v>1808</v>
      </c>
      <c r="E20" s="2850" t="s">
        <v>1361</v>
      </c>
      <c r="F20" s="511">
        <v>5.0999999999999996</v>
      </c>
      <c r="G20" s="512" t="s">
        <v>1351</v>
      </c>
      <c r="H20" s="2851" t="s">
        <v>1362</v>
      </c>
    </row>
    <row r="21" spans="2:11" s="3" customFormat="1" ht="23.25" customHeight="1">
      <c r="B21" s="2613"/>
      <c r="C21" s="2242"/>
      <c r="D21" s="2746"/>
      <c r="E21" s="2746"/>
      <c r="F21" s="511">
        <v>5.2</v>
      </c>
      <c r="G21" s="512" t="s">
        <v>1353</v>
      </c>
      <c r="H21" s="2852"/>
    </row>
    <row r="22" spans="2:11" s="3" customFormat="1" ht="22.5" customHeight="1">
      <c r="B22" s="2473"/>
      <c r="C22" s="2242"/>
      <c r="D22" s="2772"/>
      <c r="E22" s="2772"/>
      <c r="F22" s="959">
        <v>5.3</v>
      </c>
      <c r="G22" s="515" t="s">
        <v>1354</v>
      </c>
      <c r="H22" s="2852"/>
    </row>
    <row r="23" spans="2:11" s="3" customFormat="1" ht="21" customHeight="1">
      <c r="B23" s="2612">
        <v>6</v>
      </c>
      <c r="C23" s="2242"/>
      <c r="D23" s="2850" t="s">
        <v>1809</v>
      </c>
      <c r="E23" s="2850" t="s">
        <v>1363</v>
      </c>
      <c r="F23" s="511">
        <v>6.1</v>
      </c>
      <c r="G23" s="512" t="s">
        <v>1799</v>
      </c>
      <c r="H23" s="2852"/>
    </row>
    <row r="24" spans="2:11" s="3" customFormat="1" ht="19.5" customHeight="1">
      <c r="B24" s="2613"/>
      <c r="C24" s="2242"/>
      <c r="D24" s="2746"/>
      <c r="E24" s="2746"/>
      <c r="F24" s="511">
        <v>6.2</v>
      </c>
      <c r="G24" s="512" t="s">
        <v>1810</v>
      </c>
      <c r="H24" s="2852"/>
    </row>
    <row r="25" spans="2:11" s="3" customFormat="1" ht="24.75" customHeight="1">
      <c r="B25" s="2613"/>
      <c r="C25" s="2242"/>
      <c r="D25" s="2746"/>
      <c r="E25" s="2746"/>
      <c r="F25" s="511">
        <v>6.3</v>
      </c>
      <c r="G25" s="512" t="s">
        <v>1355</v>
      </c>
      <c r="H25" s="2852"/>
    </row>
    <row r="26" spans="2:11" s="3" customFormat="1" ht="32.25" customHeight="1" thickBot="1">
      <c r="B26" s="2614"/>
      <c r="C26" s="2632"/>
      <c r="D26" s="2854"/>
      <c r="E26" s="2854"/>
      <c r="F26" s="962">
        <v>6.4</v>
      </c>
      <c r="G26" s="523" t="s">
        <v>1364</v>
      </c>
      <c r="H26" s="2853"/>
    </row>
    <row r="29" spans="2:11" ht="25.5" customHeight="1"/>
    <row r="30" spans="2:11" ht="25.5" customHeight="1"/>
    <row r="31" spans="2:11" ht="25.5" customHeight="1"/>
  </sheetData>
  <mergeCells count="25">
    <mergeCell ref="B9:B11"/>
    <mergeCell ref="C9:C19"/>
    <mergeCell ref="D9:D11"/>
    <mergeCell ref="E9:E11"/>
    <mergeCell ref="H9:H14"/>
    <mergeCell ref="B13:B14"/>
    <mergeCell ref="D13:D14"/>
    <mergeCell ref="E13:E14"/>
    <mergeCell ref="H15:H19"/>
    <mergeCell ref="B16:B19"/>
    <mergeCell ref="D16:D18"/>
    <mergeCell ref="E16:E18"/>
    <mergeCell ref="B1:H1"/>
    <mergeCell ref="B2:H2"/>
    <mergeCell ref="B3:H3"/>
    <mergeCell ref="B4:H4"/>
    <mergeCell ref="F8:G8"/>
    <mergeCell ref="B20:B22"/>
    <mergeCell ref="C20:C26"/>
    <mergeCell ref="D20:D22"/>
    <mergeCell ref="E20:E22"/>
    <mergeCell ref="H20:H26"/>
    <mergeCell ref="B23:B26"/>
    <mergeCell ref="D23:D26"/>
    <mergeCell ref="E23:E26"/>
  </mergeCells>
  <pageMargins left="0.71000000000000008" right="0.17" top="0.17" bottom="0.19685039370078741" header="0.27559055118110237" footer="0"/>
  <pageSetup paperSize="9" scale="96"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W25"/>
  <sheetViews>
    <sheetView showGridLines="0" view="pageBreakPreview" topLeftCell="A11" zoomScaleNormal="80" zoomScaleSheetLayoutView="100" workbookViewId="0">
      <selection activeCell="B9" sqref="B9:C11"/>
    </sheetView>
  </sheetViews>
  <sheetFormatPr baseColWidth="10" defaultRowHeight="14.25"/>
  <cols>
    <col min="1" max="2" width="3.85546875" style="188" customWidth="1"/>
    <col min="3" max="3" width="22" style="188" customWidth="1"/>
    <col min="4" max="4" width="15.5703125" style="188" customWidth="1"/>
    <col min="5" max="16" width="6" style="188" customWidth="1"/>
    <col min="17" max="17" width="9.140625" style="188" customWidth="1"/>
    <col min="18" max="18" width="17.7109375" style="188" customWidth="1"/>
    <col min="19" max="19" width="1.85546875" style="188" customWidth="1"/>
    <col min="20" max="16384" width="11.42578125" style="188"/>
  </cols>
  <sheetData>
    <row r="1" spans="1:20" ht="16.5">
      <c r="A1" s="2159" t="s">
        <v>28</v>
      </c>
      <c r="B1" s="2159"/>
      <c r="C1" s="2159"/>
      <c r="D1" s="2159"/>
      <c r="E1" s="2159"/>
      <c r="F1" s="2159"/>
      <c r="G1" s="2159"/>
      <c r="H1" s="2159"/>
      <c r="I1" s="2159"/>
      <c r="J1" s="2159"/>
      <c r="K1" s="2159"/>
      <c r="L1" s="2159"/>
      <c r="M1" s="2159"/>
      <c r="N1" s="2159"/>
      <c r="O1" s="2159"/>
      <c r="P1" s="2159"/>
      <c r="Q1" s="2159"/>
      <c r="R1" s="2159"/>
    </row>
    <row r="2" spans="1:20" ht="16.5">
      <c r="A2" s="2159" t="s">
        <v>29</v>
      </c>
      <c r="B2" s="2159"/>
      <c r="C2" s="2159"/>
      <c r="D2" s="2159"/>
      <c r="E2" s="2159"/>
      <c r="F2" s="2159"/>
      <c r="G2" s="2159"/>
      <c r="H2" s="2159"/>
      <c r="I2" s="2159"/>
      <c r="J2" s="2159"/>
      <c r="K2" s="2159"/>
      <c r="L2" s="2159"/>
      <c r="M2" s="2159"/>
      <c r="N2" s="2159"/>
      <c r="O2" s="2159"/>
      <c r="P2" s="2159"/>
      <c r="Q2" s="2159"/>
      <c r="R2" s="2159"/>
    </row>
    <row r="3" spans="1:20" s="189" customFormat="1" ht="18" customHeight="1">
      <c r="A3" s="2160" t="s">
        <v>57</v>
      </c>
      <c r="B3" s="2160"/>
      <c r="C3" s="2160"/>
      <c r="D3" s="2160"/>
      <c r="E3" s="2160"/>
      <c r="F3" s="2160"/>
      <c r="G3" s="2160"/>
      <c r="H3" s="2160"/>
      <c r="I3" s="2160"/>
      <c r="J3" s="2160"/>
      <c r="K3" s="2160"/>
      <c r="L3" s="2160"/>
      <c r="M3" s="2160"/>
      <c r="N3" s="2160"/>
      <c r="O3" s="2160"/>
      <c r="P3" s="2160"/>
      <c r="Q3" s="2160"/>
      <c r="R3" s="2160"/>
    </row>
    <row r="4" spans="1:20" s="189" customFormat="1" ht="27.75" customHeight="1">
      <c r="A4" s="173" t="s">
        <v>1149</v>
      </c>
      <c r="E4" s="189" t="s">
        <v>1346</v>
      </c>
      <c r="Q4" s="967"/>
      <c r="R4" s="191" t="s">
        <v>27</v>
      </c>
    </row>
    <row r="5" spans="1:20" ht="3" customHeight="1" thickBot="1">
      <c r="R5" s="967"/>
    </row>
    <row r="6" spans="1:20" s="189" customFormat="1" ht="27" customHeight="1">
      <c r="A6" s="2293" t="s">
        <v>1</v>
      </c>
      <c r="B6" s="2297" t="s">
        <v>58</v>
      </c>
      <c r="C6" s="2297"/>
      <c r="D6" s="2297" t="s">
        <v>40</v>
      </c>
      <c r="E6" s="2299" t="s">
        <v>26</v>
      </c>
      <c r="F6" s="2299"/>
      <c r="G6" s="2299"/>
      <c r="H6" s="2299"/>
      <c r="I6" s="2299"/>
      <c r="J6" s="2299"/>
      <c r="K6" s="2299"/>
      <c r="L6" s="2299"/>
      <c r="M6" s="2299"/>
      <c r="N6" s="2299"/>
      <c r="O6" s="2299"/>
      <c r="P6" s="2299"/>
      <c r="Q6" s="2299" t="s">
        <v>25</v>
      </c>
      <c r="R6" s="2301" t="s">
        <v>59</v>
      </c>
      <c r="S6" s="194"/>
      <c r="T6" s="194"/>
    </row>
    <row r="7" spans="1:20" s="189" customFormat="1" ht="30.75" customHeight="1" thickBot="1">
      <c r="A7" s="2294"/>
      <c r="B7" s="2298"/>
      <c r="C7" s="2298"/>
      <c r="D7" s="2298"/>
      <c r="E7" s="956" t="s">
        <v>24</v>
      </c>
      <c r="F7" s="955" t="s">
        <v>23</v>
      </c>
      <c r="G7" s="955" t="s">
        <v>22</v>
      </c>
      <c r="H7" s="955" t="s">
        <v>21</v>
      </c>
      <c r="I7" s="955" t="s">
        <v>20</v>
      </c>
      <c r="J7" s="955" t="s">
        <v>19</v>
      </c>
      <c r="K7" s="955" t="s">
        <v>18</v>
      </c>
      <c r="L7" s="955" t="s">
        <v>17</v>
      </c>
      <c r="M7" s="955" t="s">
        <v>16</v>
      </c>
      <c r="N7" s="955" t="s">
        <v>15</v>
      </c>
      <c r="O7" s="955" t="s">
        <v>14</v>
      </c>
      <c r="P7" s="955" t="s">
        <v>13</v>
      </c>
      <c r="Q7" s="2300"/>
      <c r="R7" s="2302"/>
      <c r="S7" s="194"/>
      <c r="T7" s="194"/>
    </row>
    <row r="8" spans="1:20" s="201" customFormat="1" ht="9.75" customHeight="1" thickBot="1">
      <c r="A8" s="524"/>
      <c r="R8" s="525"/>
    </row>
    <row r="9" spans="1:20" s="201" customFormat="1" ht="25.5" customHeight="1">
      <c r="A9" s="952"/>
      <c r="B9" s="2872" t="str">
        <f>'08ULabForm'!D9</f>
        <v>Realizar 7,102 muestras para análisis mínimos.</v>
      </c>
      <c r="C9" s="2873"/>
      <c r="D9" s="2876" t="str">
        <f>'08ULabForm'!E9</f>
        <v>No. de Muestras Mínimas realizadas</v>
      </c>
      <c r="E9" s="526"/>
      <c r="F9" s="527"/>
      <c r="G9" s="527"/>
      <c r="H9" s="527"/>
      <c r="I9" s="527"/>
      <c r="J9" s="527"/>
      <c r="K9" s="527"/>
      <c r="L9" s="527"/>
      <c r="M9" s="527"/>
      <c r="N9" s="527"/>
      <c r="O9" s="527"/>
      <c r="P9" s="528"/>
      <c r="Q9" s="527"/>
      <c r="R9" s="529"/>
    </row>
    <row r="10" spans="1:20" s="201" customFormat="1" ht="25.5" customHeight="1">
      <c r="A10" s="950">
        <v>1</v>
      </c>
      <c r="B10" s="2866"/>
      <c r="C10" s="2874"/>
      <c r="D10" s="2242"/>
      <c r="E10" s="530">
        <v>592</v>
      </c>
      <c r="F10" s="965">
        <v>592</v>
      </c>
      <c r="G10" s="965">
        <v>592</v>
      </c>
      <c r="H10" s="965">
        <v>592</v>
      </c>
      <c r="I10" s="965">
        <v>592</v>
      </c>
      <c r="J10" s="965">
        <v>592</v>
      </c>
      <c r="K10" s="965">
        <v>592</v>
      </c>
      <c r="L10" s="965">
        <v>592</v>
      </c>
      <c r="M10" s="965">
        <v>592</v>
      </c>
      <c r="N10" s="965">
        <v>592</v>
      </c>
      <c r="O10" s="965">
        <v>592</v>
      </c>
      <c r="P10" s="395">
        <v>590</v>
      </c>
      <c r="Q10" s="531">
        <f t="shared" ref="Q10:Q22" si="0">SUM(E10:P10)</f>
        <v>7102</v>
      </c>
      <c r="R10" s="532">
        <v>143191</v>
      </c>
    </row>
    <row r="11" spans="1:20" s="201" customFormat="1" ht="25.5" customHeight="1">
      <c r="A11" s="951"/>
      <c r="B11" s="2868"/>
      <c r="C11" s="2875"/>
      <c r="D11" s="2243"/>
      <c r="E11" s="533"/>
      <c r="F11" s="966"/>
      <c r="G11" s="966"/>
      <c r="H11" s="966"/>
      <c r="I11" s="966"/>
      <c r="J11" s="966"/>
      <c r="K11" s="966"/>
      <c r="L11" s="966"/>
      <c r="M11" s="966"/>
      <c r="N11" s="966"/>
      <c r="O11" s="966"/>
      <c r="P11" s="417"/>
      <c r="Q11" s="966"/>
      <c r="R11" s="534"/>
    </row>
    <row r="12" spans="1:20" s="201" customFormat="1" ht="25.5" customHeight="1">
      <c r="A12" s="950"/>
      <c r="B12" s="535"/>
      <c r="C12" s="536"/>
      <c r="D12" s="963"/>
      <c r="E12" s="964"/>
      <c r="F12" s="964"/>
      <c r="G12" s="964"/>
      <c r="H12" s="964"/>
      <c r="I12" s="964"/>
      <c r="J12" s="964"/>
      <c r="K12" s="964"/>
      <c r="L12" s="964"/>
      <c r="M12" s="964"/>
      <c r="N12" s="964"/>
      <c r="O12" s="964"/>
      <c r="P12" s="964"/>
      <c r="Q12" s="964"/>
      <c r="R12" s="532"/>
    </row>
    <row r="13" spans="1:20" s="201" customFormat="1" ht="25.5" customHeight="1">
      <c r="A13" s="950">
        <v>2</v>
      </c>
      <c r="B13" s="2866" t="str">
        <f>'08ULabForm'!D13</f>
        <v xml:space="preserve">Realizar 1,505 muestras para análisis normales. </v>
      </c>
      <c r="C13" s="2867"/>
      <c r="D13" s="2182" t="str">
        <f>'08ULabForm'!E13</f>
        <v>No de muestras normales realizadas</v>
      </c>
      <c r="E13" s="965">
        <v>125</v>
      </c>
      <c r="F13" s="965">
        <v>125</v>
      </c>
      <c r="G13" s="965">
        <v>125</v>
      </c>
      <c r="H13" s="965">
        <v>125</v>
      </c>
      <c r="I13" s="965">
        <v>125</v>
      </c>
      <c r="J13" s="965">
        <v>125</v>
      </c>
      <c r="K13" s="965">
        <v>125</v>
      </c>
      <c r="L13" s="965">
        <v>126</v>
      </c>
      <c r="M13" s="965">
        <v>126</v>
      </c>
      <c r="N13" s="965">
        <v>126</v>
      </c>
      <c r="O13" s="965">
        <v>126</v>
      </c>
      <c r="P13" s="965">
        <v>126</v>
      </c>
      <c r="Q13" s="531">
        <f>SUM(E13:P13)</f>
        <v>1505</v>
      </c>
      <c r="R13" s="532">
        <v>258157</v>
      </c>
    </row>
    <row r="14" spans="1:20" s="201" customFormat="1" ht="25.5" customHeight="1">
      <c r="A14" s="950"/>
      <c r="B14" s="2866"/>
      <c r="C14" s="2867"/>
      <c r="D14" s="2183"/>
      <c r="E14" s="537"/>
      <c r="F14" s="537"/>
      <c r="G14" s="537"/>
      <c r="H14" s="537"/>
      <c r="I14" s="537"/>
      <c r="J14" s="537"/>
      <c r="K14" s="537"/>
      <c r="L14" s="537"/>
      <c r="M14" s="537"/>
      <c r="N14" s="537"/>
      <c r="O14" s="537"/>
      <c r="P14" s="537"/>
      <c r="Q14" s="537"/>
      <c r="R14" s="532"/>
    </row>
    <row r="15" spans="1:20" s="201" customFormat="1" ht="25.5" customHeight="1">
      <c r="A15" s="949"/>
      <c r="B15" s="2877" t="str">
        <f>'08ULabForm'!D15</f>
        <v>Realizar 452 muestras para análisis completos.</v>
      </c>
      <c r="C15" s="2878"/>
      <c r="D15" s="2241" t="str">
        <f>'08ULabForm'!E15</f>
        <v>No. de Muestras Completas realizadas</v>
      </c>
      <c r="E15" s="538"/>
      <c r="F15" s="964"/>
      <c r="G15" s="964"/>
      <c r="H15" s="964"/>
      <c r="I15" s="964"/>
      <c r="J15" s="964"/>
      <c r="K15" s="964"/>
      <c r="L15" s="964"/>
      <c r="M15" s="964"/>
      <c r="N15" s="964"/>
      <c r="O15" s="964"/>
      <c r="P15" s="539"/>
      <c r="Q15" s="964"/>
      <c r="R15" s="540"/>
    </row>
    <row r="16" spans="1:20" s="201" customFormat="1" ht="25.5" customHeight="1">
      <c r="A16" s="950">
        <v>3</v>
      </c>
      <c r="B16" s="2879"/>
      <c r="C16" s="2880"/>
      <c r="D16" s="2242"/>
      <c r="E16" s="530">
        <v>38</v>
      </c>
      <c r="F16" s="965">
        <v>38</v>
      </c>
      <c r="G16" s="965">
        <v>38</v>
      </c>
      <c r="H16" s="965">
        <v>38</v>
      </c>
      <c r="I16" s="965">
        <v>38</v>
      </c>
      <c r="J16" s="965">
        <v>38</v>
      </c>
      <c r="K16" s="965">
        <v>38</v>
      </c>
      <c r="L16" s="965">
        <v>38</v>
      </c>
      <c r="M16" s="965">
        <v>37</v>
      </c>
      <c r="N16" s="965">
        <v>37</v>
      </c>
      <c r="O16" s="965">
        <v>37</v>
      </c>
      <c r="P16" s="395">
        <v>37</v>
      </c>
      <c r="Q16" s="965">
        <f t="shared" si="0"/>
        <v>452</v>
      </c>
      <c r="R16" s="532">
        <v>258157</v>
      </c>
    </row>
    <row r="17" spans="1:23" s="201" customFormat="1" ht="25.5" customHeight="1">
      <c r="A17" s="951"/>
      <c r="B17" s="2881"/>
      <c r="C17" s="2882"/>
      <c r="D17" s="2243"/>
      <c r="E17" s="533"/>
      <c r="F17" s="966"/>
      <c r="G17" s="966"/>
      <c r="H17" s="966"/>
      <c r="I17" s="966"/>
      <c r="J17" s="966"/>
      <c r="K17" s="966"/>
      <c r="L17" s="966"/>
      <c r="M17" s="966"/>
      <c r="N17" s="966"/>
      <c r="O17" s="966"/>
      <c r="P17" s="417"/>
      <c r="Q17" s="966"/>
      <c r="R17" s="534"/>
      <c r="W17" s="2863"/>
    </row>
    <row r="18" spans="1:23" s="201" customFormat="1" ht="25.5" customHeight="1">
      <c r="A18" s="950"/>
      <c r="B18" s="2864" t="str">
        <f>'08ULabForm'!D16</f>
        <v>Implementar 28 Procedimientos del sistema de gestión de calidad en los laboratorios regionales.</v>
      </c>
      <c r="C18" s="2865"/>
      <c r="D18" s="2241" t="str">
        <f>'08ULabForm'!E16</f>
        <v>No. de procedimientos implementados</v>
      </c>
      <c r="E18" s="530"/>
      <c r="F18" s="965"/>
      <c r="G18" s="965"/>
      <c r="H18" s="965"/>
      <c r="I18" s="965"/>
      <c r="J18" s="965"/>
      <c r="K18" s="965"/>
      <c r="L18" s="965"/>
      <c r="M18" s="965"/>
      <c r="N18" s="965"/>
      <c r="O18" s="965"/>
      <c r="P18" s="395"/>
      <c r="Q18" s="965"/>
      <c r="R18" s="532"/>
      <c r="W18" s="2863"/>
    </row>
    <row r="19" spans="1:23" s="201" customFormat="1" ht="25.5" customHeight="1">
      <c r="A19" s="950">
        <v>4</v>
      </c>
      <c r="B19" s="2866"/>
      <c r="C19" s="2867"/>
      <c r="D19" s="2242"/>
      <c r="E19" s="530"/>
      <c r="F19" s="965"/>
      <c r="G19" s="965">
        <v>7</v>
      </c>
      <c r="H19" s="965"/>
      <c r="I19" s="965"/>
      <c r="J19" s="965">
        <v>7</v>
      </c>
      <c r="K19" s="965"/>
      <c r="L19" s="965"/>
      <c r="M19" s="965">
        <v>7</v>
      </c>
      <c r="N19" s="965"/>
      <c r="O19" s="965"/>
      <c r="P19" s="395">
        <v>7</v>
      </c>
      <c r="Q19" s="965">
        <f t="shared" si="0"/>
        <v>28</v>
      </c>
      <c r="R19" s="532">
        <v>30000</v>
      </c>
      <c r="W19" s="2863"/>
    </row>
    <row r="20" spans="1:23" s="201" customFormat="1" ht="25.5" customHeight="1">
      <c r="A20" s="951"/>
      <c r="B20" s="2868"/>
      <c r="C20" s="2869"/>
      <c r="D20" s="2243"/>
      <c r="E20" s="533"/>
      <c r="F20" s="966"/>
      <c r="G20" s="966"/>
      <c r="H20" s="966"/>
      <c r="I20" s="966"/>
      <c r="J20" s="966"/>
      <c r="K20" s="966"/>
      <c r="L20" s="966"/>
      <c r="M20" s="966"/>
      <c r="N20" s="966"/>
      <c r="O20" s="966"/>
      <c r="P20" s="417"/>
      <c r="Q20" s="966"/>
      <c r="R20" s="534"/>
    </row>
    <row r="21" spans="1:23" s="201" customFormat="1" ht="25.5" customHeight="1">
      <c r="A21" s="950"/>
      <c r="B21" s="2864" t="str">
        <f>'08ULabForm'!D20</f>
        <v>Realizar 475 análisis físico químicos para evaluar las aguas residuales de tipo especial y ordinarias.</v>
      </c>
      <c r="C21" s="2865"/>
      <c r="D21" s="2241" t="str">
        <f>'08ULabForm'!E20</f>
        <v>No. de análisis Físico Químicos realizados</v>
      </c>
      <c r="E21" s="530"/>
      <c r="F21" s="965"/>
      <c r="G21" s="965"/>
      <c r="H21" s="965"/>
      <c r="I21" s="965"/>
      <c r="J21" s="965"/>
      <c r="K21" s="965"/>
      <c r="L21" s="965"/>
      <c r="M21" s="965"/>
      <c r="N21" s="965"/>
      <c r="O21" s="965"/>
      <c r="P21" s="395"/>
      <c r="Q21" s="965"/>
      <c r="R21" s="532"/>
    </row>
    <row r="22" spans="1:23" s="201" customFormat="1" ht="25.5" customHeight="1">
      <c r="A22" s="950">
        <v>5</v>
      </c>
      <c r="B22" s="2866"/>
      <c r="C22" s="2867"/>
      <c r="D22" s="2242"/>
      <c r="E22" s="530">
        <v>40</v>
      </c>
      <c r="F22" s="965">
        <v>40</v>
      </c>
      <c r="G22" s="965">
        <v>40</v>
      </c>
      <c r="H22" s="965">
        <v>40</v>
      </c>
      <c r="I22" s="965">
        <v>40</v>
      </c>
      <c r="J22" s="965">
        <v>40</v>
      </c>
      <c r="K22" s="965">
        <v>40</v>
      </c>
      <c r="L22" s="965">
        <v>40</v>
      </c>
      <c r="M22" s="965">
        <v>40</v>
      </c>
      <c r="N22" s="965">
        <v>40</v>
      </c>
      <c r="O22" s="965">
        <v>40</v>
      </c>
      <c r="P22" s="395">
        <v>35</v>
      </c>
      <c r="Q22" s="965">
        <f t="shared" si="0"/>
        <v>475</v>
      </c>
      <c r="R22" s="532">
        <v>40000</v>
      </c>
    </row>
    <row r="23" spans="1:23" s="201" customFormat="1" ht="25.5" customHeight="1">
      <c r="A23" s="951"/>
      <c r="B23" s="2868"/>
      <c r="C23" s="2869"/>
      <c r="D23" s="2243"/>
      <c r="E23" s="533"/>
      <c r="F23" s="966"/>
      <c r="G23" s="966"/>
      <c r="H23" s="966"/>
      <c r="I23" s="966"/>
      <c r="J23" s="966"/>
      <c r="K23" s="966"/>
      <c r="L23" s="966"/>
      <c r="M23" s="966"/>
      <c r="N23" s="966"/>
      <c r="O23" s="966"/>
      <c r="P23" s="417"/>
      <c r="Q23" s="966"/>
      <c r="R23" s="532"/>
    </row>
    <row r="24" spans="1:23" s="201" customFormat="1" ht="64.5" customHeight="1">
      <c r="A24" s="950">
        <v>6</v>
      </c>
      <c r="B24" s="2870" t="str">
        <f>'08ULabForm'!D23</f>
        <v>Realizar 237 análisis microbiológicos para evaluar las aguas residuales de tipo especial y ordinarias.</v>
      </c>
      <c r="C24" s="2871"/>
      <c r="D24" s="954" t="str">
        <f>'08ULabForm'!E23</f>
        <v>No. de análisis  microbiológicos realizados</v>
      </c>
      <c r="E24" s="530">
        <v>19</v>
      </c>
      <c r="F24" s="965">
        <v>19</v>
      </c>
      <c r="G24" s="965">
        <v>19</v>
      </c>
      <c r="H24" s="965">
        <v>20</v>
      </c>
      <c r="I24" s="965">
        <v>20</v>
      </c>
      <c r="J24" s="965">
        <v>20</v>
      </c>
      <c r="K24" s="965">
        <v>20</v>
      </c>
      <c r="L24" s="965">
        <v>20</v>
      </c>
      <c r="M24" s="965">
        <v>20</v>
      </c>
      <c r="N24" s="965">
        <v>20</v>
      </c>
      <c r="O24" s="965">
        <v>20</v>
      </c>
      <c r="P24" s="395">
        <v>20</v>
      </c>
      <c r="Q24" s="968">
        <f t="shared" ref="Q24" si="1">SUM(E24:P24)</f>
        <v>237</v>
      </c>
      <c r="R24" s="977">
        <v>30000</v>
      </c>
    </row>
    <row r="25" spans="1:23" s="201" customFormat="1" ht="17.25" customHeight="1" thickBot="1">
      <c r="A25" s="2860" t="s">
        <v>12</v>
      </c>
      <c r="B25" s="2861"/>
      <c r="C25" s="2861"/>
      <c r="D25" s="2862"/>
      <c r="E25" s="2861"/>
      <c r="F25" s="2861"/>
      <c r="G25" s="2861"/>
      <c r="H25" s="541"/>
      <c r="I25" s="541"/>
      <c r="J25" s="541"/>
      <c r="K25" s="541"/>
      <c r="L25" s="541"/>
      <c r="M25" s="541"/>
      <c r="N25" s="541"/>
      <c r="O25" s="541"/>
      <c r="P25" s="541"/>
      <c r="Q25" s="542"/>
      <c r="R25" s="978">
        <f>SUM(R9:R24)</f>
        <v>759505</v>
      </c>
    </row>
  </sheetData>
  <mergeCells count="22">
    <mergeCell ref="A1:R1"/>
    <mergeCell ref="A2:R2"/>
    <mergeCell ref="A3:R3"/>
    <mergeCell ref="A6:A7"/>
    <mergeCell ref="B6:C7"/>
    <mergeCell ref="D6:D7"/>
    <mergeCell ref="E6:P6"/>
    <mergeCell ref="Q6:Q7"/>
    <mergeCell ref="R6:R7"/>
    <mergeCell ref="B9:C11"/>
    <mergeCell ref="D9:D11"/>
    <mergeCell ref="B13:C14"/>
    <mergeCell ref="D13:D14"/>
    <mergeCell ref="B15:C17"/>
    <mergeCell ref="D15:D17"/>
    <mergeCell ref="A25:G25"/>
    <mergeCell ref="W17:W19"/>
    <mergeCell ref="B18:C20"/>
    <mergeCell ref="D18:D20"/>
    <mergeCell ref="B21:C23"/>
    <mergeCell ref="D21:D23"/>
    <mergeCell ref="B24:C24"/>
  </mergeCells>
  <pageMargins left="0.6974803149606299" right="0.15748031496062992" top="0.15748031496062992" bottom="0.15748031496062992" header="0" footer="0"/>
  <pageSetup paperSize="9" scale="9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K21"/>
  <sheetViews>
    <sheetView showGridLines="0" view="pageBreakPreview" zoomScale="50" zoomScaleNormal="82" zoomScaleSheetLayoutView="50" workbookViewId="0">
      <selection activeCell="J11" sqref="J11"/>
    </sheetView>
  </sheetViews>
  <sheetFormatPr baseColWidth="10" defaultRowHeight="15"/>
  <cols>
    <col min="1" max="1" width="3.7109375" style="1136" customWidth="1"/>
    <col min="2" max="2" width="5.85546875" style="1136" customWidth="1"/>
    <col min="3" max="3" width="32.42578125" style="1136" customWidth="1"/>
    <col min="4" max="4" width="9.5703125" style="1136" customWidth="1"/>
    <col min="5" max="5" width="70.7109375" style="1136" bestFit="1" customWidth="1"/>
    <col min="6" max="6" width="33.85546875" style="1136" customWidth="1"/>
    <col min="7" max="7" width="7.5703125" style="1136" customWidth="1"/>
    <col min="8" max="8" width="70.85546875" style="1136" customWidth="1"/>
    <col min="9" max="9" width="59.7109375" style="1136" customWidth="1"/>
    <col min="10" max="10" width="49.5703125" style="1136" customWidth="1"/>
    <col min="11" max="255" width="11.42578125" style="1136"/>
    <col min="256" max="256" width="18.140625" style="1136" customWidth="1"/>
    <col min="257" max="257" width="3.7109375" style="1136" customWidth="1"/>
    <col min="258" max="258" width="5.85546875" style="1136" customWidth="1"/>
    <col min="259" max="259" width="32.42578125" style="1136" customWidth="1"/>
    <col min="260" max="260" width="9.5703125" style="1136" customWidth="1"/>
    <col min="261" max="261" width="47" style="1136" customWidth="1"/>
    <col min="262" max="262" width="27.28515625" style="1136" customWidth="1"/>
    <col min="263" max="263" width="7.5703125" style="1136" customWidth="1"/>
    <col min="264" max="264" width="63.7109375" style="1136" customWidth="1"/>
    <col min="265" max="265" width="59.7109375" style="1136" customWidth="1"/>
    <col min="266" max="266" width="49.5703125" style="1136" customWidth="1"/>
    <col min="267" max="511" width="11.42578125" style="1136"/>
    <col min="512" max="512" width="18.140625" style="1136" customWidth="1"/>
    <col min="513" max="513" width="3.7109375" style="1136" customWidth="1"/>
    <col min="514" max="514" width="5.85546875" style="1136" customWidth="1"/>
    <col min="515" max="515" width="32.42578125" style="1136" customWidth="1"/>
    <col min="516" max="516" width="9.5703125" style="1136" customWidth="1"/>
    <col min="517" max="517" width="47" style="1136" customWidth="1"/>
    <col min="518" max="518" width="27.28515625" style="1136" customWidth="1"/>
    <col min="519" max="519" width="7.5703125" style="1136" customWidth="1"/>
    <col min="520" max="520" width="63.7109375" style="1136" customWidth="1"/>
    <col min="521" max="521" width="59.7109375" style="1136" customWidth="1"/>
    <col min="522" max="522" width="49.5703125" style="1136" customWidth="1"/>
    <col min="523" max="767" width="11.42578125" style="1136"/>
    <col min="768" max="768" width="18.140625" style="1136" customWidth="1"/>
    <col min="769" max="769" width="3.7109375" style="1136" customWidth="1"/>
    <col min="770" max="770" width="5.85546875" style="1136" customWidth="1"/>
    <col min="771" max="771" width="32.42578125" style="1136" customWidth="1"/>
    <col min="772" max="772" width="9.5703125" style="1136" customWidth="1"/>
    <col min="773" max="773" width="47" style="1136" customWidth="1"/>
    <col min="774" max="774" width="27.28515625" style="1136" customWidth="1"/>
    <col min="775" max="775" width="7.5703125" style="1136" customWidth="1"/>
    <col min="776" max="776" width="63.7109375" style="1136" customWidth="1"/>
    <col min="777" max="777" width="59.7109375" style="1136" customWidth="1"/>
    <col min="778" max="778" width="49.5703125" style="1136" customWidth="1"/>
    <col min="779" max="1023" width="11.42578125" style="1136"/>
    <col min="1024" max="1024" width="18.140625" style="1136" customWidth="1"/>
    <col min="1025" max="1025" width="3.7109375" style="1136" customWidth="1"/>
    <col min="1026" max="1026" width="5.85546875" style="1136" customWidth="1"/>
    <col min="1027" max="1027" width="32.42578125" style="1136" customWidth="1"/>
    <col min="1028" max="1028" width="9.5703125" style="1136" customWidth="1"/>
    <col min="1029" max="1029" width="47" style="1136" customWidth="1"/>
    <col min="1030" max="1030" width="27.28515625" style="1136" customWidth="1"/>
    <col min="1031" max="1031" width="7.5703125" style="1136" customWidth="1"/>
    <col min="1032" max="1032" width="63.7109375" style="1136" customWidth="1"/>
    <col min="1033" max="1033" width="59.7109375" style="1136" customWidth="1"/>
    <col min="1034" max="1034" width="49.5703125" style="1136" customWidth="1"/>
    <col min="1035" max="1279" width="11.42578125" style="1136"/>
    <col min="1280" max="1280" width="18.140625" style="1136" customWidth="1"/>
    <col min="1281" max="1281" width="3.7109375" style="1136" customWidth="1"/>
    <col min="1282" max="1282" width="5.85546875" style="1136" customWidth="1"/>
    <col min="1283" max="1283" width="32.42578125" style="1136" customWidth="1"/>
    <col min="1284" max="1284" width="9.5703125" style="1136" customWidth="1"/>
    <col min="1285" max="1285" width="47" style="1136" customWidth="1"/>
    <col min="1286" max="1286" width="27.28515625" style="1136" customWidth="1"/>
    <col min="1287" max="1287" width="7.5703125" style="1136" customWidth="1"/>
    <col min="1288" max="1288" width="63.7109375" style="1136" customWidth="1"/>
    <col min="1289" max="1289" width="59.7109375" style="1136" customWidth="1"/>
    <col min="1290" max="1290" width="49.5703125" style="1136" customWidth="1"/>
    <col min="1291" max="1535" width="11.42578125" style="1136"/>
    <col min="1536" max="1536" width="18.140625" style="1136" customWidth="1"/>
    <col min="1537" max="1537" width="3.7109375" style="1136" customWidth="1"/>
    <col min="1538" max="1538" width="5.85546875" style="1136" customWidth="1"/>
    <col min="1539" max="1539" width="32.42578125" style="1136" customWidth="1"/>
    <col min="1540" max="1540" width="9.5703125" style="1136" customWidth="1"/>
    <col min="1541" max="1541" width="47" style="1136" customWidth="1"/>
    <col min="1542" max="1542" width="27.28515625" style="1136" customWidth="1"/>
    <col min="1543" max="1543" width="7.5703125" style="1136" customWidth="1"/>
    <col min="1544" max="1544" width="63.7109375" style="1136" customWidth="1"/>
    <col min="1545" max="1545" width="59.7109375" style="1136" customWidth="1"/>
    <col min="1546" max="1546" width="49.5703125" style="1136" customWidth="1"/>
    <col min="1547" max="1791" width="11.42578125" style="1136"/>
    <col min="1792" max="1792" width="18.140625" style="1136" customWidth="1"/>
    <col min="1793" max="1793" width="3.7109375" style="1136" customWidth="1"/>
    <col min="1794" max="1794" width="5.85546875" style="1136" customWidth="1"/>
    <col min="1795" max="1795" width="32.42578125" style="1136" customWidth="1"/>
    <col min="1796" max="1796" width="9.5703125" style="1136" customWidth="1"/>
    <col min="1797" max="1797" width="47" style="1136" customWidth="1"/>
    <col min="1798" max="1798" width="27.28515625" style="1136" customWidth="1"/>
    <col min="1799" max="1799" width="7.5703125" style="1136" customWidth="1"/>
    <col min="1800" max="1800" width="63.7109375" style="1136" customWidth="1"/>
    <col min="1801" max="1801" width="59.7109375" style="1136" customWidth="1"/>
    <col min="1802" max="1802" width="49.5703125" style="1136" customWidth="1"/>
    <col min="1803" max="2047" width="11.42578125" style="1136"/>
    <col min="2048" max="2048" width="18.140625" style="1136" customWidth="1"/>
    <col min="2049" max="2049" width="3.7109375" style="1136" customWidth="1"/>
    <col min="2050" max="2050" width="5.85546875" style="1136" customWidth="1"/>
    <col min="2051" max="2051" width="32.42578125" style="1136" customWidth="1"/>
    <col min="2052" max="2052" width="9.5703125" style="1136" customWidth="1"/>
    <col min="2053" max="2053" width="47" style="1136" customWidth="1"/>
    <col min="2054" max="2054" width="27.28515625" style="1136" customWidth="1"/>
    <col min="2055" max="2055" width="7.5703125" style="1136" customWidth="1"/>
    <col min="2056" max="2056" width="63.7109375" style="1136" customWidth="1"/>
    <col min="2057" max="2057" width="59.7109375" style="1136" customWidth="1"/>
    <col min="2058" max="2058" width="49.5703125" style="1136" customWidth="1"/>
    <col min="2059" max="2303" width="11.42578125" style="1136"/>
    <col min="2304" max="2304" width="18.140625" style="1136" customWidth="1"/>
    <col min="2305" max="2305" width="3.7109375" style="1136" customWidth="1"/>
    <col min="2306" max="2306" width="5.85546875" style="1136" customWidth="1"/>
    <col min="2307" max="2307" width="32.42578125" style="1136" customWidth="1"/>
    <col min="2308" max="2308" width="9.5703125" style="1136" customWidth="1"/>
    <col min="2309" max="2309" width="47" style="1136" customWidth="1"/>
    <col min="2310" max="2310" width="27.28515625" style="1136" customWidth="1"/>
    <col min="2311" max="2311" width="7.5703125" style="1136" customWidth="1"/>
    <col min="2312" max="2312" width="63.7109375" style="1136" customWidth="1"/>
    <col min="2313" max="2313" width="59.7109375" style="1136" customWidth="1"/>
    <col min="2314" max="2314" width="49.5703125" style="1136" customWidth="1"/>
    <col min="2315" max="2559" width="11.42578125" style="1136"/>
    <col min="2560" max="2560" width="18.140625" style="1136" customWidth="1"/>
    <col min="2561" max="2561" width="3.7109375" style="1136" customWidth="1"/>
    <col min="2562" max="2562" width="5.85546875" style="1136" customWidth="1"/>
    <col min="2563" max="2563" width="32.42578125" style="1136" customWidth="1"/>
    <col min="2564" max="2564" width="9.5703125" style="1136" customWidth="1"/>
    <col min="2565" max="2565" width="47" style="1136" customWidth="1"/>
    <col min="2566" max="2566" width="27.28515625" style="1136" customWidth="1"/>
    <col min="2567" max="2567" width="7.5703125" style="1136" customWidth="1"/>
    <col min="2568" max="2568" width="63.7109375" style="1136" customWidth="1"/>
    <col min="2569" max="2569" width="59.7109375" style="1136" customWidth="1"/>
    <col min="2570" max="2570" width="49.5703125" style="1136" customWidth="1"/>
    <col min="2571" max="2815" width="11.42578125" style="1136"/>
    <col min="2816" max="2816" width="18.140625" style="1136" customWidth="1"/>
    <col min="2817" max="2817" width="3.7109375" style="1136" customWidth="1"/>
    <col min="2818" max="2818" width="5.85546875" style="1136" customWidth="1"/>
    <col min="2819" max="2819" width="32.42578125" style="1136" customWidth="1"/>
    <col min="2820" max="2820" width="9.5703125" style="1136" customWidth="1"/>
    <col min="2821" max="2821" width="47" style="1136" customWidth="1"/>
    <col min="2822" max="2822" width="27.28515625" style="1136" customWidth="1"/>
    <col min="2823" max="2823" width="7.5703125" style="1136" customWidth="1"/>
    <col min="2824" max="2824" width="63.7109375" style="1136" customWidth="1"/>
    <col min="2825" max="2825" width="59.7109375" style="1136" customWidth="1"/>
    <col min="2826" max="2826" width="49.5703125" style="1136" customWidth="1"/>
    <col min="2827" max="3071" width="11.42578125" style="1136"/>
    <col min="3072" max="3072" width="18.140625" style="1136" customWidth="1"/>
    <col min="3073" max="3073" width="3.7109375" style="1136" customWidth="1"/>
    <col min="3074" max="3074" width="5.85546875" style="1136" customWidth="1"/>
    <col min="3075" max="3075" width="32.42578125" style="1136" customWidth="1"/>
    <col min="3076" max="3076" width="9.5703125" style="1136" customWidth="1"/>
    <col min="3077" max="3077" width="47" style="1136" customWidth="1"/>
    <col min="3078" max="3078" width="27.28515625" style="1136" customWidth="1"/>
    <col min="3079" max="3079" width="7.5703125" style="1136" customWidth="1"/>
    <col min="3080" max="3080" width="63.7109375" style="1136" customWidth="1"/>
    <col min="3081" max="3081" width="59.7109375" style="1136" customWidth="1"/>
    <col min="3082" max="3082" width="49.5703125" style="1136" customWidth="1"/>
    <col min="3083" max="3327" width="11.42578125" style="1136"/>
    <col min="3328" max="3328" width="18.140625" style="1136" customWidth="1"/>
    <col min="3329" max="3329" width="3.7109375" style="1136" customWidth="1"/>
    <col min="3330" max="3330" width="5.85546875" style="1136" customWidth="1"/>
    <col min="3331" max="3331" width="32.42578125" style="1136" customWidth="1"/>
    <col min="3332" max="3332" width="9.5703125" style="1136" customWidth="1"/>
    <col min="3333" max="3333" width="47" style="1136" customWidth="1"/>
    <col min="3334" max="3334" width="27.28515625" style="1136" customWidth="1"/>
    <col min="3335" max="3335" width="7.5703125" style="1136" customWidth="1"/>
    <col min="3336" max="3336" width="63.7109375" style="1136" customWidth="1"/>
    <col min="3337" max="3337" width="59.7109375" style="1136" customWidth="1"/>
    <col min="3338" max="3338" width="49.5703125" style="1136" customWidth="1"/>
    <col min="3339" max="3583" width="11.42578125" style="1136"/>
    <col min="3584" max="3584" width="18.140625" style="1136" customWidth="1"/>
    <col min="3585" max="3585" width="3.7109375" style="1136" customWidth="1"/>
    <col min="3586" max="3586" width="5.85546875" style="1136" customWidth="1"/>
    <col min="3587" max="3587" width="32.42578125" style="1136" customWidth="1"/>
    <col min="3588" max="3588" width="9.5703125" style="1136" customWidth="1"/>
    <col min="3589" max="3589" width="47" style="1136" customWidth="1"/>
    <col min="3590" max="3590" width="27.28515625" style="1136" customWidth="1"/>
    <col min="3591" max="3591" width="7.5703125" style="1136" customWidth="1"/>
    <col min="3592" max="3592" width="63.7109375" style="1136" customWidth="1"/>
    <col min="3593" max="3593" width="59.7109375" style="1136" customWidth="1"/>
    <col min="3594" max="3594" width="49.5703125" style="1136" customWidth="1"/>
    <col min="3595" max="3839" width="11.42578125" style="1136"/>
    <col min="3840" max="3840" width="18.140625" style="1136" customWidth="1"/>
    <col min="3841" max="3841" width="3.7109375" style="1136" customWidth="1"/>
    <col min="3842" max="3842" width="5.85546875" style="1136" customWidth="1"/>
    <col min="3843" max="3843" width="32.42578125" style="1136" customWidth="1"/>
    <col min="3844" max="3844" width="9.5703125" style="1136" customWidth="1"/>
    <col min="3845" max="3845" width="47" style="1136" customWidth="1"/>
    <col min="3846" max="3846" width="27.28515625" style="1136" customWidth="1"/>
    <col min="3847" max="3847" width="7.5703125" style="1136" customWidth="1"/>
    <col min="3848" max="3848" width="63.7109375" style="1136" customWidth="1"/>
    <col min="3849" max="3849" width="59.7109375" style="1136" customWidth="1"/>
    <col min="3850" max="3850" width="49.5703125" style="1136" customWidth="1"/>
    <col min="3851" max="4095" width="11.42578125" style="1136"/>
    <col min="4096" max="4096" width="18.140625" style="1136" customWidth="1"/>
    <col min="4097" max="4097" width="3.7109375" style="1136" customWidth="1"/>
    <col min="4098" max="4098" width="5.85546875" style="1136" customWidth="1"/>
    <col min="4099" max="4099" width="32.42578125" style="1136" customWidth="1"/>
    <col min="4100" max="4100" width="9.5703125" style="1136" customWidth="1"/>
    <col min="4101" max="4101" width="47" style="1136" customWidth="1"/>
    <col min="4102" max="4102" width="27.28515625" style="1136" customWidth="1"/>
    <col min="4103" max="4103" width="7.5703125" style="1136" customWidth="1"/>
    <col min="4104" max="4104" width="63.7109375" style="1136" customWidth="1"/>
    <col min="4105" max="4105" width="59.7109375" style="1136" customWidth="1"/>
    <col min="4106" max="4106" width="49.5703125" style="1136" customWidth="1"/>
    <col min="4107" max="4351" width="11.42578125" style="1136"/>
    <col min="4352" max="4352" width="18.140625" style="1136" customWidth="1"/>
    <col min="4353" max="4353" width="3.7109375" style="1136" customWidth="1"/>
    <col min="4354" max="4354" width="5.85546875" style="1136" customWidth="1"/>
    <col min="4355" max="4355" width="32.42578125" style="1136" customWidth="1"/>
    <col min="4356" max="4356" width="9.5703125" style="1136" customWidth="1"/>
    <col min="4357" max="4357" width="47" style="1136" customWidth="1"/>
    <col min="4358" max="4358" width="27.28515625" style="1136" customWidth="1"/>
    <col min="4359" max="4359" width="7.5703125" style="1136" customWidth="1"/>
    <col min="4360" max="4360" width="63.7109375" style="1136" customWidth="1"/>
    <col min="4361" max="4361" width="59.7109375" style="1136" customWidth="1"/>
    <col min="4362" max="4362" width="49.5703125" style="1136" customWidth="1"/>
    <col min="4363" max="4607" width="11.42578125" style="1136"/>
    <col min="4608" max="4608" width="18.140625" style="1136" customWidth="1"/>
    <col min="4609" max="4609" width="3.7109375" style="1136" customWidth="1"/>
    <col min="4610" max="4610" width="5.85546875" style="1136" customWidth="1"/>
    <col min="4611" max="4611" width="32.42578125" style="1136" customWidth="1"/>
    <col min="4612" max="4612" width="9.5703125" style="1136" customWidth="1"/>
    <col min="4613" max="4613" width="47" style="1136" customWidth="1"/>
    <col min="4614" max="4614" width="27.28515625" style="1136" customWidth="1"/>
    <col min="4615" max="4615" width="7.5703125" style="1136" customWidth="1"/>
    <col min="4616" max="4616" width="63.7109375" style="1136" customWidth="1"/>
    <col min="4617" max="4617" width="59.7109375" style="1136" customWidth="1"/>
    <col min="4618" max="4618" width="49.5703125" style="1136" customWidth="1"/>
    <col min="4619" max="4863" width="11.42578125" style="1136"/>
    <col min="4864" max="4864" width="18.140625" style="1136" customWidth="1"/>
    <col min="4865" max="4865" width="3.7109375" style="1136" customWidth="1"/>
    <col min="4866" max="4866" width="5.85546875" style="1136" customWidth="1"/>
    <col min="4867" max="4867" width="32.42578125" style="1136" customWidth="1"/>
    <col min="4868" max="4868" width="9.5703125" style="1136" customWidth="1"/>
    <col min="4869" max="4869" width="47" style="1136" customWidth="1"/>
    <col min="4870" max="4870" width="27.28515625" style="1136" customWidth="1"/>
    <col min="4871" max="4871" width="7.5703125" style="1136" customWidth="1"/>
    <col min="4872" max="4872" width="63.7109375" style="1136" customWidth="1"/>
    <col min="4873" max="4873" width="59.7109375" style="1136" customWidth="1"/>
    <col min="4874" max="4874" width="49.5703125" style="1136" customWidth="1"/>
    <col min="4875" max="5119" width="11.42578125" style="1136"/>
    <col min="5120" max="5120" width="18.140625" style="1136" customWidth="1"/>
    <col min="5121" max="5121" width="3.7109375" style="1136" customWidth="1"/>
    <col min="5122" max="5122" width="5.85546875" style="1136" customWidth="1"/>
    <col min="5123" max="5123" width="32.42578125" style="1136" customWidth="1"/>
    <col min="5124" max="5124" width="9.5703125" style="1136" customWidth="1"/>
    <col min="5125" max="5125" width="47" style="1136" customWidth="1"/>
    <col min="5126" max="5126" width="27.28515625" style="1136" customWidth="1"/>
    <col min="5127" max="5127" width="7.5703125" style="1136" customWidth="1"/>
    <col min="5128" max="5128" width="63.7109375" style="1136" customWidth="1"/>
    <col min="5129" max="5129" width="59.7109375" style="1136" customWidth="1"/>
    <col min="5130" max="5130" width="49.5703125" style="1136" customWidth="1"/>
    <col min="5131" max="5375" width="11.42578125" style="1136"/>
    <col min="5376" max="5376" width="18.140625" style="1136" customWidth="1"/>
    <col min="5377" max="5377" width="3.7109375" style="1136" customWidth="1"/>
    <col min="5378" max="5378" width="5.85546875" style="1136" customWidth="1"/>
    <col min="5379" max="5379" width="32.42578125" style="1136" customWidth="1"/>
    <col min="5380" max="5380" width="9.5703125" style="1136" customWidth="1"/>
    <col min="5381" max="5381" width="47" style="1136" customWidth="1"/>
    <col min="5382" max="5382" width="27.28515625" style="1136" customWidth="1"/>
    <col min="5383" max="5383" width="7.5703125" style="1136" customWidth="1"/>
    <col min="5384" max="5384" width="63.7109375" style="1136" customWidth="1"/>
    <col min="5385" max="5385" width="59.7109375" style="1136" customWidth="1"/>
    <col min="5386" max="5386" width="49.5703125" style="1136" customWidth="1"/>
    <col min="5387" max="5631" width="11.42578125" style="1136"/>
    <col min="5632" max="5632" width="18.140625" style="1136" customWidth="1"/>
    <col min="5633" max="5633" width="3.7109375" style="1136" customWidth="1"/>
    <col min="5634" max="5634" width="5.85546875" style="1136" customWidth="1"/>
    <col min="5635" max="5635" width="32.42578125" style="1136" customWidth="1"/>
    <col min="5636" max="5636" width="9.5703125" style="1136" customWidth="1"/>
    <col min="5637" max="5637" width="47" style="1136" customWidth="1"/>
    <col min="5638" max="5638" width="27.28515625" style="1136" customWidth="1"/>
    <col min="5639" max="5639" width="7.5703125" style="1136" customWidth="1"/>
    <col min="5640" max="5640" width="63.7109375" style="1136" customWidth="1"/>
    <col min="5641" max="5641" width="59.7109375" style="1136" customWidth="1"/>
    <col min="5642" max="5642" width="49.5703125" style="1136" customWidth="1"/>
    <col min="5643" max="5887" width="11.42578125" style="1136"/>
    <col min="5888" max="5888" width="18.140625" style="1136" customWidth="1"/>
    <col min="5889" max="5889" width="3.7109375" style="1136" customWidth="1"/>
    <col min="5890" max="5890" width="5.85546875" style="1136" customWidth="1"/>
    <col min="5891" max="5891" width="32.42578125" style="1136" customWidth="1"/>
    <col min="5892" max="5892" width="9.5703125" style="1136" customWidth="1"/>
    <col min="5893" max="5893" width="47" style="1136" customWidth="1"/>
    <col min="5894" max="5894" width="27.28515625" style="1136" customWidth="1"/>
    <col min="5895" max="5895" width="7.5703125" style="1136" customWidth="1"/>
    <col min="5896" max="5896" width="63.7109375" style="1136" customWidth="1"/>
    <col min="5897" max="5897" width="59.7109375" style="1136" customWidth="1"/>
    <col min="5898" max="5898" width="49.5703125" style="1136" customWidth="1"/>
    <col min="5899" max="6143" width="11.42578125" style="1136"/>
    <col min="6144" max="6144" width="18.140625" style="1136" customWidth="1"/>
    <col min="6145" max="6145" width="3.7109375" style="1136" customWidth="1"/>
    <col min="6146" max="6146" width="5.85546875" style="1136" customWidth="1"/>
    <col min="6147" max="6147" width="32.42578125" style="1136" customWidth="1"/>
    <col min="6148" max="6148" width="9.5703125" style="1136" customWidth="1"/>
    <col min="6149" max="6149" width="47" style="1136" customWidth="1"/>
    <col min="6150" max="6150" width="27.28515625" style="1136" customWidth="1"/>
    <col min="6151" max="6151" width="7.5703125" style="1136" customWidth="1"/>
    <col min="6152" max="6152" width="63.7109375" style="1136" customWidth="1"/>
    <col min="6153" max="6153" width="59.7109375" style="1136" customWidth="1"/>
    <col min="6154" max="6154" width="49.5703125" style="1136" customWidth="1"/>
    <col min="6155" max="6399" width="11.42578125" style="1136"/>
    <col min="6400" max="6400" width="18.140625" style="1136" customWidth="1"/>
    <col min="6401" max="6401" width="3.7109375" style="1136" customWidth="1"/>
    <col min="6402" max="6402" width="5.85546875" style="1136" customWidth="1"/>
    <col min="6403" max="6403" width="32.42578125" style="1136" customWidth="1"/>
    <col min="6404" max="6404" width="9.5703125" style="1136" customWidth="1"/>
    <col min="6405" max="6405" width="47" style="1136" customWidth="1"/>
    <col min="6406" max="6406" width="27.28515625" style="1136" customWidth="1"/>
    <col min="6407" max="6407" width="7.5703125" style="1136" customWidth="1"/>
    <col min="6408" max="6408" width="63.7109375" style="1136" customWidth="1"/>
    <col min="6409" max="6409" width="59.7109375" style="1136" customWidth="1"/>
    <col min="6410" max="6410" width="49.5703125" style="1136" customWidth="1"/>
    <col min="6411" max="6655" width="11.42578125" style="1136"/>
    <col min="6656" max="6656" width="18.140625" style="1136" customWidth="1"/>
    <col min="6657" max="6657" width="3.7109375" style="1136" customWidth="1"/>
    <col min="6658" max="6658" width="5.85546875" style="1136" customWidth="1"/>
    <col min="6659" max="6659" width="32.42578125" style="1136" customWidth="1"/>
    <col min="6660" max="6660" width="9.5703125" style="1136" customWidth="1"/>
    <col min="6661" max="6661" width="47" style="1136" customWidth="1"/>
    <col min="6662" max="6662" width="27.28515625" style="1136" customWidth="1"/>
    <col min="6663" max="6663" width="7.5703125" style="1136" customWidth="1"/>
    <col min="6664" max="6664" width="63.7109375" style="1136" customWidth="1"/>
    <col min="6665" max="6665" width="59.7109375" style="1136" customWidth="1"/>
    <col min="6666" max="6666" width="49.5703125" style="1136" customWidth="1"/>
    <col min="6667" max="6911" width="11.42578125" style="1136"/>
    <col min="6912" max="6912" width="18.140625" style="1136" customWidth="1"/>
    <col min="6913" max="6913" width="3.7109375" style="1136" customWidth="1"/>
    <col min="6914" max="6914" width="5.85546875" style="1136" customWidth="1"/>
    <col min="6915" max="6915" width="32.42578125" style="1136" customWidth="1"/>
    <col min="6916" max="6916" width="9.5703125" style="1136" customWidth="1"/>
    <col min="6917" max="6917" width="47" style="1136" customWidth="1"/>
    <col min="6918" max="6918" width="27.28515625" style="1136" customWidth="1"/>
    <col min="6919" max="6919" width="7.5703125" style="1136" customWidth="1"/>
    <col min="6920" max="6920" width="63.7109375" style="1136" customWidth="1"/>
    <col min="6921" max="6921" width="59.7109375" style="1136" customWidth="1"/>
    <col min="6922" max="6922" width="49.5703125" style="1136" customWidth="1"/>
    <col min="6923" max="7167" width="11.42578125" style="1136"/>
    <col min="7168" max="7168" width="18.140625" style="1136" customWidth="1"/>
    <col min="7169" max="7169" width="3.7109375" style="1136" customWidth="1"/>
    <col min="7170" max="7170" width="5.85546875" style="1136" customWidth="1"/>
    <col min="7171" max="7171" width="32.42578125" style="1136" customWidth="1"/>
    <col min="7172" max="7172" width="9.5703125" style="1136" customWidth="1"/>
    <col min="7173" max="7173" width="47" style="1136" customWidth="1"/>
    <col min="7174" max="7174" width="27.28515625" style="1136" customWidth="1"/>
    <col min="7175" max="7175" width="7.5703125" style="1136" customWidth="1"/>
    <col min="7176" max="7176" width="63.7109375" style="1136" customWidth="1"/>
    <col min="7177" max="7177" width="59.7109375" style="1136" customWidth="1"/>
    <col min="7178" max="7178" width="49.5703125" style="1136" customWidth="1"/>
    <col min="7179" max="7423" width="11.42578125" style="1136"/>
    <col min="7424" max="7424" width="18.140625" style="1136" customWidth="1"/>
    <col min="7425" max="7425" width="3.7109375" style="1136" customWidth="1"/>
    <col min="7426" max="7426" width="5.85546875" style="1136" customWidth="1"/>
    <col min="7427" max="7427" width="32.42578125" style="1136" customWidth="1"/>
    <col min="7428" max="7428" width="9.5703125" style="1136" customWidth="1"/>
    <col min="7429" max="7429" width="47" style="1136" customWidth="1"/>
    <col min="7430" max="7430" width="27.28515625" style="1136" customWidth="1"/>
    <col min="7431" max="7431" width="7.5703125" style="1136" customWidth="1"/>
    <col min="7432" max="7432" width="63.7109375" style="1136" customWidth="1"/>
    <col min="7433" max="7433" width="59.7109375" style="1136" customWidth="1"/>
    <col min="7434" max="7434" width="49.5703125" style="1136" customWidth="1"/>
    <col min="7435" max="7679" width="11.42578125" style="1136"/>
    <col min="7680" max="7680" width="18.140625" style="1136" customWidth="1"/>
    <col min="7681" max="7681" width="3.7109375" style="1136" customWidth="1"/>
    <col min="7682" max="7682" width="5.85546875" style="1136" customWidth="1"/>
    <col min="7683" max="7683" width="32.42578125" style="1136" customWidth="1"/>
    <col min="7684" max="7684" width="9.5703125" style="1136" customWidth="1"/>
    <col min="7685" max="7685" width="47" style="1136" customWidth="1"/>
    <col min="7686" max="7686" width="27.28515625" style="1136" customWidth="1"/>
    <col min="7687" max="7687" width="7.5703125" style="1136" customWidth="1"/>
    <col min="7688" max="7688" width="63.7109375" style="1136" customWidth="1"/>
    <col min="7689" max="7689" width="59.7109375" style="1136" customWidth="1"/>
    <col min="7690" max="7690" width="49.5703125" style="1136" customWidth="1"/>
    <col min="7691" max="7935" width="11.42578125" style="1136"/>
    <col min="7936" max="7936" width="18.140625" style="1136" customWidth="1"/>
    <col min="7937" max="7937" width="3.7109375" style="1136" customWidth="1"/>
    <col min="7938" max="7938" width="5.85546875" style="1136" customWidth="1"/>
    <col min="7939" max="7939" width="32.42578125" style="1136" customWidth="1"/>
    <col min="7940" max="7940" width="9.5703125" style="1136" customWidth="1"/>
    <col min="7941" max="7941" width="47" style="1136" customWidth="1"/>
    <col min="7942" max="7942" width="27.28515625" style="1136" customWidth="1"/>
    <col min="7943" max="7943" width="7.5703125" style="1136" customWidth="1"/>
    <col min="7944" max="7944" width="63.7109375" style="1136" customWidth="1"/>
    <col min="7945" max="7945" width="59.7109375" style="1136" customWidth="1"/>
    <col min="7946" max="7946" width="49.5703125" style="1136" customWidth="1"/>
    <col min="7947" max="8191" width="11.42578125" style="1136"/>
    <col min="8192" max="8192" width="18.140625" style="1136" customWidth="1"/>
    <col min="8193" max="8193" width="3.7109375" style="1136" customWidth="1"/>
    <col min="8194" max="8194" width="5.85546875" style="1136" customWidth="1"/>
    <col min="8195" max="8195" width="32.42578125" style="1136" customWidth="1"/>
    <col min="8196" max="8196" width="9.5703125" style="1136" customWidth="1"/>
    <col min="8197" max="8197" width="47" style="1136" customWidth="1"/>
    <col min="8198" max="8198" width="27.28515625" style="1136" customWidth="1"/>
    <col min="8199" max="8199" width="7.5703125" style="1136" customWidth="1"/>
    <col min="8200" max="8200" width="63.7109375" style="1136" customWidth="1"/>
    <col min="8201" max="8201" width="59.7109375" style="1136" customWidth="1"/>
    <col min="8202" max="8202" width="49.5703125" style="1136" customWidth="1"/>
    <col min="8203" max="8447" width="11.42578125" style="1136"/>
    <col min="8448" max="8448" width="18.140625" style="1136" customWidth="1"/>
    <col min="8449" max="8449" width="3.7109375" style="1136" customWidth="1"/>
    <col min="8450" max="8450" width="5.85546875" style="1136" customWidth="1"/>
    <col min="8451" max="8451" width="32.42578125" style="1136" customWidth="1"/>
    <col min="8452" max="8452" width="9.5703125" style="1136" customWidth="1"/>
    <col min="8453" max="8453" width="47" style="1136" customWidth="1"/>
    <col min="8454" max="8454" width="27.28515625" style="1136" customWidth="1"/>
    <col min="8455" max="8455" width="7.5703125" style="1136" customWidth="1"/>
    <col min="8456" max="8456" width="63.7109375" style="1136" customWidth="1"/>
    <col min="8457" max="8457" width="59.7109375" style="1136" customWidth="1"/>
    <col min="8458" max="8458" width="49.5703125" style="1136" customWidth="1"/>
    <col min="8459" max="8703" width="11.42578125" style="1136"/>
    <col min="8704" max="8704" width="18.140625" style="1136" customWidth="1"/>
    <col min="8705" max="8705" width="3.7109375" style="1136" customWidth="1"/>
    <col min="8706" max="8706" width="5.85546875" style="1136" customWidth="1"/>
    <col min="8707" max="8707" width="32.42578125" style="1136" customWidth="1"/>
    <col min="8708" max="8708" width="9.5703125" style="1136" customWidth="1"/>
    <col min="8709" max="8709" width="47" style="1136" customWidth="1"/>
    <col min="8710" max="8710" width="27.28515625" style="1136" customWidth="1"/>
    <col min="8711" max="8711" width="7.5703125" style="1136" customWidth="1"/>
    <col min="8712" max="8712" width="63.7109375" style="1136" customWidth="1"/>
    <col min="8713" max="8713" width="59.7109375" style="1136" customWidth="1"/>
    <col min="8714" max="8714" width="49.5703125" style="1136" customWidth="1"/>
    <col min="8715" max="8959" width="11.42578125" style="1136"/>
    <col min="8960" max="8960" width="18.140625" style="1136" customWidth="1"/>
    <col min="8961" max="8961" width="3.7109375" style="1136" customWidth="1"/>
    <col min="8962" max="8962" width="5.85546875" style="1136" customWidth="1"/>
    <col min="8963" max="8963" width="32.42578125" style="1136" customWidth="1"/>
    <col min="8964" max="8964" width="9.5703125" style="1136" customWidth="1"/>
    <col min="8965" max="8965" width="47" style="1136" customWidth="1"/>
    <col min="8966" max="8966" width="27.28515625" style="1136" customWidth="1"/>
    <col min="8967" max="8967" width="7.5703125" style="1136" customWidth="1"/>
    <col min="8968" max="8968" width="63.7109375" style="1136" customWidth="1"/>
    <col min="8969" max="8969" width="59.7109375" style="1136" customWidth="1"/>
    <col min="8970" max="8970" width="49.5703125" style="1136" customWidth="1"/>
    <col min="8971" max="9215" width="11.42578125" style="1136"/>
    <col min="9216" max="9216" width="18.140625" style="1136" customWidth="1"/>
    <col min="9217" max="9217" width="3.7109375" style="1136" customWidth="1"/>
    <col min="9218" max="9218" width="5.85546875" style="1136" customWidth="1"/>
    <col min="9219" max="9219" width="32.42578125" style="1136" customWidth="1"/>
    <col min="9220" max="9220" width="9.5703125" style="1136" customWidth="1"/>
    <col min="9221" max="9221" width="47" style="1136" customWidth="1"/>
    <col min="9222" max="9222" width="27.28515625" style="1136" customWidth="1"/>
    <col min="9223" max="9223" width="7.5703125" style="1136" customWidth="1"/>
    <col min="9224" max="9224" width="63.7109375" style="1136" customWidth="1"/>
    <col min="9225" max="9225" width="59.7109375" style="1136" customWidth="1"/>
    <col min="9226" max="9226" width="49.5703125" style="1136" customWidth="1"/>
    <col min="9227" max="9471" width="11.42578125" style="1136"/>
    <col min="9472" max="9472" width="18.140625" style="1136" customWidth="1"/>
    <col min="9473" max="9473" width="3.7109375" style="1136" customWidth="1"/>
    <col min="9474" max="9474" width="5.85546875" style="1136" customWidth="1"/>
    <col min="9475" max="9475" width="32.42578125" style="1136" customWidth="1"/>
    <col min="9476" max="9476" width="9.5703125" style="1136" customWidth="1"/>
    <col min="9477" max="9477" width="47" style="1136" customWidth="1"/>
    <col min="9478" max="9478" width="27.28515625" style="1136" customWidth="1"/>
    <col min="9479" max="9479" width="7.5703125" style="1136" customWidth="1"/>
    <col min="9480" max="9480" width="63.7109375" style="1136" customWidth="1"/>
    <col min="9481" max="9481" width="59.7109375" style="1136" customWidth="1"/>
    <col min="9482" max="9482" width="49.5703125" style="1136" customWidth="1"/>
    <col min="9483" max="9727" width="11.42578125" style="1136"/>
    <col min="9728" max="9728" width="18.140625" style="1136" customWidth="1"/>
    <col min="9729" max="9729" width="3.7109375" style="1136" customWidth="1"/>
    <col min="9730" max="9730" width="5.85546875" style="1136" customWidth="1"/>
    <col min="9731" max="9731" width="32.42578125" style="1136" customWidth="1"/>
    <col min="9732" max="9732" width="9.5703125" style="1136" customWidth="1"/>
    <col min="9733" max="9733" width="47" style="1136" customWidth="1"/>
    <col min="9734" max="9734" width="27.28515625" style="1136" customWidth="1"/>
    <col min="9735" max="9735" width="7.5703125" style="1136" customWidth="1"/>
    <col min="9736" max="9736" width="63.7109375" style="1136" customWidth="1"/>
    <col min="9737" max="9737" width="59.7109375" style="1136" customWidth="1"/>
    <col min="9738" max="9738" width="49.5703125" style="1136" customWidth="1"/>
    <col min="9739" max="9983" width="11.42578125" style="1136"/>
    <col min="9984" max="9984" width="18.140625" style="1136" customWidth="1"/>
    <col min="9985" max="9985" width="3.7109375" style="1136" customWidth="1"/>
    <col min="9986" max="9986" width="5.85546875" style="1136" customWidth="1"/>
    <col min="9987" max="9987" width="32.42578125" style="1136" customWidth="1"/>
    <col min="9988" max="9988" width="9.5703125" style="1136" customWidth="1"/>
    <col min="9989" max="9989" width="47" style="1136" customWidth="1"/>
    <col min="9990" max="9990" width="27.28515625" style="1136" customWidth="1"/>
    <col min="9991" max="9991" width="7.5703125" style="1136" customWidth="1"/>
    <col min="9992" max="9992" width="63.7109375" style="1136" customWidth="1"/>
    <col min="9993" max="9993" width="59.7109375" style="1136" customWidth="1"/>
    <col min="9994" max="9994" width="49.5703125" style="1136" customWidth="1"/>
    <col min="9995" max="10239" width="11.42578125" style="1136"/>
    <col min="10240" max="10240" width="18.140625" style="1136" customWidth="1"/>
    <col min="10241" max="10241" width="3.7109375" style="1136" customWidth="1"/>
    <col min="10242" max="10242" width="5.85546875" style="1136" customWidth="1"/>
    <col min="10243" max="10243" width="32.42578125" style="1136" customWidth="1"/>
    <col min="10244" max="10244" width="9.5703125" style="1136" customWidth="1"/>
    <col min="10245" max="10245" width="47" style="1136" customWidth="1"/>
    <col min="10246" max="10246" width="27.28515625" style="1136" customWidth="1"/>
    <col min="10247" max="10247" width="7.5703125" style="1136" customWidth="1"/>
    <col min="10248" max="10248" width="63.7109375" style="1136" customWidth="1"/>
    <col min="10249" max="10249" width="59.7109375" style="1136" customWidth="1"/>
    <col min="10250" max="10250" width="49.5703125" style="1136" customWidth="1"/>
    <col min="10251" max="10495" width="11.42578125" style="1136"/>
    <col min="10496" max="10496" width="18.140625" style="1136" customWidth="1"/>
    <col min="10497" max="10497" width="3.7109375" style="1136" customWidth="1"/>
    <col min="10498" max="10498" width="5.85546875" style="1136" customWidth="1"/>
    <col min="10499" max="10499" width="32.42578125" style="1136" customWidth="1"/>
    <col min="10500" max="10500" width="9.5703125" style="1136" customWidth="1"/>
    <col min="10501" max="10501" width="47" style="1136" customWidth="1"/>
    <col min="10502" max="10502" width="27.28515625" style="1136" customWidth="1"/>
    <col min="10503" max="10503" width="7.5703125" style="1136" customWidth="1"/>
    <col min="10504" max="10504" width="63.7109375" style="1136" customWidth="1"/>
    <col min="10505" max="10505" width="59.7109375" style="1136" customWidth="1"/>
    <col min="10506" max="10506" width="49.5703125" style="1136" customWidth="1"/>
    <col min="10507" max="10751" width="11.42578125" style="1136"/>
    <col min="10752" max="10752" width="18.140625" style="1136" customWidth="1"/>
    <col min="10753" max="10753" width="3.7109375" style="1136" customWidth="1"/>
    <col min="10754" max="10754" width="5.85546875" style="1136" customWidth="1"/>
    <col min="10755" max="10755" width="32.42578125" style="1136" customWidth="1"/>
    <col min="10756" max="10756" width="9.5703125" style="1136" customWidth="1"/>
    <col min="10757" max="10757" width="47" style="1136" customWidth="1"/>
    <col min="10758" max="10758" width="27.28515625" style="1136" customWidth="1"/>
    <col min="10759" max="10759" width="7.5703125" style="1136" customWidth="1"/>
    <col min="10760" max="10760" width="63.7109375" style="1136" customWidth="1"/>
    <col min="10761" max="10761" width="59.7109375" style="1136" customWidth="1"/>
    <col min="10762" max="10762" width="49.5703125" style="1136" customWidth="1"/>
    <col min="10763" max="11007" width="11.42578125" style="1136"/>
    <col min="11008" max="11008" width="18.140625" style="1136" customWidth="1"/>
    <col min="11009" max="11009" width="3.7109375" style="1136" customWidth="1"/>
    <col min="11010" max="11010" width="5.85546875" style="1136" customWidth="1"/>
    <col min="11011" max="11011" width="32.42578125" style="1136" customWidth="1"/>
    <col min="11012" max="11012" width="9.5703125" style="1136" customWidth="1"/>
    <col min="11013" max="11013" width="47" style="1136" customWidth="1"/>
    <col min="11014" max="11014" width="27.28515625" style="1136" customWidth="1"/>
    <col min="11015" max="11015" width="7.5703125" style="1136" customWidth="1"/>
    <col min="11016" max="11016" width="63.7109375" style="1136" customWidth="1"/>
    <col min="11017" max="11017" width="59.7109375" style="1136" customWidth="1"/>
    <col min="11018" max="11018" width="49.5703125" style="1136" customWidth="1"/>
    <col min="11019" max="11263" width="11.42578125" style="1136"/>
    <col min="11264" max="11264" width="18.140625" style="1136" customWidth="1"/>
    <col min="11265" max="11265" width="3.7109375" style="1136" customWidth="1"/>
    <col min="11266" max="11266" width="5.85546875" style="1136" customWidth="1"/>
    <col min="11267" max="11267" width="32.42578125" style="1136" customWidth="1"/>
    <col min="11268" max="11268" width="9.5703125" style="1136" customWidth="1"/>
    <col min="11269" max="11269" width="47" style="1136" customWidth="1"/>
    <col min="11270" max="11270" width="27.28515625" style="1136" customWidth="1"/>
    <col min="11271" max="11271" width="7.5703125" style="1136" customWidth="1"/>
    <col min="11272" max="11272" width="63.7109375" style="1136" customWidth="1"/>
    <col min="11273" max="11273" width="59.7109375" style="1136" customWidth="1"/>
    <col min="11274" max="11274" width="49.5703125" style="1136" customWidth="1"/>
    <col min="11275" max="11519" width="11.42578125" style="1136"/>
    <col min="11520" max="11520" width="18.140625" style="1136" customWidth="1"/>
    <col min="11521" max="11521" width="3.7109375" style="1136" customWidth="1"/>
    <col min="11522" max="11522" width="5.85546875" style="1136" customWidth="1"/>
    <col min="11523" max="11523" width="32.42578125" style="1136" customWidth="1"/>
    <col min="11524" max="11524" width="9.5703125" style="1136" customWidth="1"/>
    <col min="11525" max="11525" width="47" style="1136" customWidth="1"/>
    <col min="11526" max="11526" width="27.28515625" style="1136" customWidth="1"/>
    <col min="11527" max="11527" width="7.5703125" style="1136" customWidth="1"/>
    <col min="11528" max="11528" width="63.7109375" style="1136" customWidth="1"/>
    <col min="11529" max="11529" width="59.7109375" style="1136" customWidth="1"/>
    <col min="11530" max="11530" width="49.5703125" style="1136" customWidth="1"/>
    <col min="11531" max="11775" width="11.42578125" style="1136"/>
    <col min="11776" max="11776" width="18.140625" style="1136" customWidth="1"/>
    <col min="11777" max="11777" width="3.7109375" style="1136" customWidth="1"/>
    <col min="11778" max="11778" width="5.85546875" style="1136" customWidth="1"/>
    <col min="11779" max="11779" width="32.42578125" style="1136" customWidth="1"/>
    <col min="11780" max="11780" width="9.5703125" style="1136" customWidth="1"/>
    <col min="11781" max="11781" width="47" style="1136" customWidth="1"/>
    <col min="11782" max="11782" width="27.28515625" style="1136" customWidth="1"/>
    <col min="11783" max="11783" width="7.5703125" style="1136" customWidth="1"/>
    <col min="11784" max="11784" width="63.7109375" style="1136" customWidth="1"/>
    <col min="11785" max="11785" width="59.7109375" style="1136" customWidth="1"/>
    <col min="11786" max="11786" width="49.5703125" style="1136" customWidth="1"/>
    <col min="11787" max="12031" width="11.42578125" style="1136"/>
    <col min="12032" max="12032" width="18.140625" style="1136" customWidth="1"/>
    <col min="12033" max="12033" width="3.7109375" style="1136" customWidth="1"/>
    <col min="12034" max="12034" width="5.85546875" style="1136" customWidth="1"/>
    <col min="12035" max="12035" width="32.42578125" style="1136" customWidth="1"/>
    <col min="12036" max="12036" width="9.5703125" style="1136" customWidth="1"/>
    <col min="12037" max="12037" width="47" style="1136" customWidth="1"/>
    <col min="12038" max="12038" width="27.28515625" style="1136" customWidth="1"/>
    <col min="12039" max="12039" width="7.5703125" style="1136" customWidth="1"/>
    <col min="12040" max="12040" width="63.7109375" style="1136" customWidth="1"/>
    <col min="12041" max="12041" width="59.7109375" style="1136" customWidth="1"/>
    <col min="12042" max="12042" width="49.5703125" style="1136" customWidth="1"/>
    <col min="12043" max="12287" width="11.42578125" style="1136"/>
    <col min="12288" max="12288" width="18.140625" style="1136" customWidth="1"/>
    <col min="12289" max="12289" width="3.7109375" style="1136" customWidth="1"/>
    <col min="12290" max="12290" width="5.85546875" style="1136" customWidth="1"/>
    <col min="12291" max="12291" width="32.42578125" style="1136" customWidth="1"/>
    <col min="12292" max="12292" width="9.5703125" style="1136" customWidth="1"/>
    <col min="12293" max="12293" width="47" style="1136" customWidth="1"/>
    <col min="12294" max="12294" width="27.28515625" style="1136" customWidth="1"/>
    <col min="12295" max="12295" width="7.5703125" style="1136" customWidth="1"/>
    <col min="12296" max="12296" width="63.7109375" style="1136" customWidth="1"/>
    <col min="12297" max="12297" width="59.7109375" style="1136" customWidth="1"/>
    <col min="12298" max="12298" width="49.5703125" style="1136" customWidth="1"/>
    <col min="12299" max="12543" width="11.42578125" style="1136"/>
    <col min="12544" max="12544" width="18.140625" style="1136" customWidth="1"/>
    <col min="12545" max="12545" width="3.7109375" style="1136" customWidth="1"/>
    <col min="12546" max="12546" width="5.85546875" style="1136" customWidth="1"/>
    <col min="12547" max="12547" width="32.42578125" style="1136" customWidth="1"/>
    <col min="12548" max="12548" width="9.5703125" style="1136" customWidth="1"/>
    <col min="12549" max="12549" width="47" style="1136" customWidth="1"/>
    <col min="12550" max="12550" width="27.28515625" style="1136" customWidth="1"/>
    <col min="12551" max="12551" width="7.5703125" style="1136" customWidth="1"/>
    <col min="12552" max="12552" width="63.7109375" style="1136" customWidth="1"/>
    <col min="12553" max="12553" width="59.7109375" style="1136" customWidth="1"/>
    <col min="12554" max="12554" width="49.5703125" style="1136" customWidth="1"/>
    <col min="12555" max="12799" width="11.42578125" style="1136"/>
    <col min="12800" max="12800" width="18.140625" style="1136" customWidth="1"/>
    <col min="12801" max="12801" width="3.7109375" style="1136" customWidth="1"/>
    <col min="12802" max="12802" width="5.85546875" style="1136" customWidth="1"/>
    <col min="12803" max="12803" width="32.42578125" style="1136" customWidth="1"/>
    <col min="12804" max="12804" width="9.5703125" style="1136" customWidth="1"/>
    <col min="12805" max="12805" width="47" style="1136" customWidth="1"/>
    <col min="12806" max="12806" width="27.28515625" style="1136" customWidth="1"/>
    <col min="12807" max="12807" width="7.5703125" style="1136" customWidth="1"/>
    <col min="12808" max="12808" width="63.7109375" style="1136" customWidth="1"/>
    <col min="12809" max="12809" width="59.7109375" style="1136" customWidth="1"/>
    <col min="12810" max="12810" width="49.5703125" style="1136" customWidth="1"/>
    <col min="12811" max="13055" width="11.42578125" style="1136"/>
    <col min="13056" max="13056" width="18.140625" style="1136" customWidth="1"/>
    <col min="13057" max="13057" width="3.7109375" style="1136" customWidth="1"/>
    <col min="13058" max="13058" width="5.85546875" style="1136" customWidth="1"/>
    <col min="13059" max="13059" width="32.42578125" style="1136" customWidth="1"/>
    <col min="13060" max="13060" width="9.5703125" style="1136" customWidth="1"/>
    <col min="13061" max="13061" width="47" style="1136" customWidth="1"/>
    <col min="13062" max="13062" width="27.28515625" style="1136" customWidth="1"/>
    <col min="13063" max="13063" width="7.5703125" style="1136" customWidth="1"/>
    <col min="13064" max="13064" width="63.7109375" style="1136" customWidth="1"/>
    <col min="13065" max="13065" width="59.7109375" style="1136" customWidth="1"/>
    <col min="13066" max="13066" width="49.5703125" style="1136" customWidth="1"/>
    <col min="13067" max="13311" width="11.42578125" style="1136"/>
    <col min="13312" max="13312" width="18.140625" style="1136" customWidth="1"/>
    <col min="13313" max="13313" width="3.7109375" style="1136" customWidth="1"/>
    <col min="13314" max="13314" width="5.85546875" style="1136" customWidth="1"/>
    <col min="13315" max="13315" width="32.42578125" style="1136" customWidth="1"/>
    <col min="13316" max="13316" width="9.5703125" style="1136" customWidth="1"/>
    <col min="13317" max="13317" width="47" style="1136" customWidth="1"/>
    <col min="13318" max="13318" width="27.28515625" style="1136" customWidth="1"/>
    <col min="13319" max="13319" width="7.5703125" style="1136" customWidth="1"/>
    <col min="13320" max="13320" width="63.7109375" style="1136" customWidth="1"/>
    <col min="13321" max="13321" width="59.7109375" style="1136" customWidth="1"/>
    <col min="13322" max="13322" width="49.5703125" style="1136" customWidth="1"/>
    <col min="13323" max="13567" width="11.42578125" style="1136"/>
    <col min="13568" max="13568" width="18.140625" style="1136" customWidth="1"/>
    <col min="13569" max="13569" width="3.7109375" style="1136" customWidth="1"/>
    <col min="13570" max="13570" width="5.85546875" style="1136" customWidth="1"/>
    <col min="13571" max="13571" width="32.42578125" style="1136" customWidth="1"/>
    <col min="13572" max="13572" width="9.5703125" style="1136" customWidth="1"/>
    <col min="13573" max="13573" width="47" style="1136" customWidth="1"/>
    <col min="13574" max="13574" width="27.28515625" style="1136" customWidth="1"/>
    <col min="13575" max="13575" width="7.5703125" style="1136" customWidth="1"/>
    <col min="13576" max="13576" width="63.7109375" style="1136" customWidth="1"/>
    <col min="13577" max="13577" width="59.7109375" style="1136" customWidth="1"/>
    <col min="13578" max="13578" width="49.5703125" style="1136" customWidth="1"/>
    <col min="13579" max="13823" width="11.42578125" style="1136"/>
    <col min="13824" max="13824" width="18.140625" style="1136" customWidth="1"/>
    <col min="13825" max="13825" width="3.7109375" style="1136" customWidth="1"/>
    <col min="13826" max="13826" width="5.85546875" style="1136" customWidth="1"/>
    <col min="13827" max="13827" width="32.42578125" style="1136" customWidth="1"/>
    <col min="13828" max="13828" width="9.5703125" style="1136" customWidth="1"/>
    <col min="13829" max="13829" width="47" style="1136" customWidth="1"/>
    <col min="13830" max="13830" width="27.28515625" style="1136" customWidth="1"/>
    <col min="13831" max="13831" width="7.5703125" style="1136" customWidth="1"/>
    <col min="13832" max="13832" width="63.7109375" style="1136" customWidth="1"/>
    <col min="13833" max="13833" width="59.7109375" style="1136" customWidth="1"/>
    <col min="13834" max="13834" width="49.5703125" style="1136" customWidth="1"/>
    <col min="13835" max="14079" width="11.42578125" style="1136"/>
    <col min="14080" max="14080" width="18.140625" style="1136" customWidth="1"/>
    <col min="14081" max="14081" width="3.7109375" style="1136" customWidth="1"/>
    <col min="14082" max="14082" width="5.85546875" style="1136" customWidth="1"/>
    <col min="14083" max="14083" width="32.42578125" style="1136" customWidth="1"/>
    <col min="14084" max="14084" width="9.5703125" style="1136" customWidth="1"/>
    <col min="14085" max="14085" width="47" style="1136" customWidth="1"/>
    <col min="14086" max="14086" width="27.28515625" style="1136" customWidth="1"/>
    <col min="14087" max="14087" width="7.5703125" style="1136" customWidth="1"/>
    <col min="14088" max="14088" width="63.7109375" style="1136" customWidth="1"/>
    <col min="14089" max="14089" width="59.7109375" style="1136" customWidth="1"/>
    <col min="14090" max="14090" width="49.5703125" style="1136" customWidth="1"/>
    <col min="14091" max="14335" width="11.42578125" style="1136"/>
    <col min="14336" max="14336" width="18.140625" style="1136" customWidth="1"/>
    <col min="14337" max="14337" width="3.7109375" style="1136" customWidth="1"/>
    <col min="14338" max="14338" width="5.85546875" style="1136" customWidth="1"/>
    <col min="14339" max="14339" width="32.42578125" style="1136" customWidth="1"/>
    <col min="14340" max="14340" width="9.5703125" style="1136" customWidth="1"/>
    <col min="14341" max="14341" width="47" style="1136" customWidth="1"/>
    <col min="14342" max="14342" width="27.28515625" style="1136" customWidth="1"/>
    <col min="14343" max="14343" width="7.5703125" style="1136" customWidth="1"/>
    <col min="14344" max="14344" width="63.7109375" style="1136" customWidth="1"/>
    <col min="14345" max="14345" width="59.7109375" style="1136" customWidth="1"/>
    <col min="14346" max="14346" width="49.5703125" style="1136" customWidth="1"/>
    <col min="14347" max="14591" width="11.42578125" style="1136"/>
    <col min="14592" max="14592" width="18.140625" style="1136" customWidth="1"/>
    <col min="14593" max="14593" width="3.7109375" style="1136" customWidth="1"/>
    <col min="14594" max="14594" width="5.85546875" style="1136" customWidth="1"/>
    <col min="14595" max="14595" width="32.42578125" style="1136" customWidth="1"/>
    <col min="14596" max="14596" width="9.5703125" style="1136" customWidth="1"/>
    <col min="14597" max="14597" width="47" style="1136" customWidth="1"/>
    <col min="14598" max="14598" width="27.28515625" style="1136" customWidth="1"/>
    <col min="14599" max="14599" width="7.5703125" style="1136" customWidth="1"/>
    <col min="14600" max="14600" width="63.7109375" style="1136" customWidth="1"/>
    <col min="14601" max="14601" width="59.7109375" style="1136" customWidth="1"/>
    <col min="14602" max="14602" width="49.5703125" style="1136" customWidth="1"/>
    <col min="14603" max="14847" width="11.42578125" style="1136"/>
    <col min="14848" max="14848" width="18.140625" style="1136" customWidth="1"/>
    <col min="14849" max="14849" width="3.7109375" style="1136" customWidth="1"/>
    <col min="14850" max="14850" width="5.85546875" style="1136" customWidth="1"/>
    <col min="14851" max="14851" width="32.42578125" style="1136" customWidth="1"/>
    <col min="14852" max="14852" width="9.5703125" style="1136" customWidth="1"/>
    <col min="14853" max="14853" width="47" style="1136" customWidth="1"/>
    <col min="14854" max="14854" width="27.28515625" style="1136" customWidth="1"/>
    <col min="14855" max="14855" width="7.5703125" style="1136" customWidth="1"/>
    <col min="14856" max="14856" width="63.7109375" style="1136" customWidth="1"/>
    <col min="14857" max="14857" width="59.7109375" style="1136" customWidth="1"/>
    <col min="14858" max="14858" width="49.5703125" style="1136" customWidth="1"/>
    <col min="14859" max="15103" width="11.42578125" style="1136"/>
    <col min="15104" max="15104" width="18.140625" style="1136" customWidth="1"/>
    <col min="15105" max="15105" width="3.7109375" style="1136" customWidth="1"/>
    <col min="15106" max="15106" width="5.85546875" style="1136" customWidth="1"/>
    <col min="15107" max="15107" width="32.42578125" style="1136" customWidth="1"/>
    <col min="15108" max="15108" width="9.5703125" style="1136" customWidth="1"/>
    <col min="15109" max="15109" width="47" style="1136" customWidth="1"/>
    <col min="15110" max="15110" width="27.28515625" style="1136" customWidth="1"/>
    <col min="15111" max="15111" width="7.5703125" style="1136" customWidth="1"/>
    <col min="15112" max="15112" width="63.7109375" style="1136" customWidth="1"/>
    <col min="15113" max="15113" width="59.7109375" style="1136" customWidth="1"/>
    <col min="15114" max="15114" width="49.5703125" style="1136" customWidth="1"/>
    <col min="15115" max="15359" width="11.42578125" style="1136"/>
    <col min="15360" max="15360" width="18.140625" style="1136" customWidth="1"/>
    <col min="15361" max="15361" width="3.7109375" style="1136" customWidth="1"/>
    <col min="15362" max="15362" width="5.85546875" style="1136" customWidth="1"/>
    <col min="15363" max="15363" width="32.42578125" style="1136" customWidth="1"/>
    <col min="15364" max="15364" width="9.5703125" style="1136" customWidth="1"/>
    <col min="15365" max="15365" width="47" style="1136" customWidth="1"/>
    <col min="15366" max="15366" width="27.28515625" style="1136" customWidth="1"/>
    <col min="15367" max="15367" width="7.5703125" style="1136" customWidth="1"/>
    <col min="15368" max="15368" width="63.7109375" style="1136" customWidth="1"/>
    <col min="15369" max="15369" width="59.7109375" style="1136" customWidth="1"/>
    <col min="15370" max="15370" width="49.5703125" style="1136" customWidth="1"/>
    <col min="15371" max="15615" width="11.42578125" style="1136"/>
    <col min="15616" max="15616" width="18.140625" style="1136" customWidth="1"/>
    <col min="15617" max="15617" width="3.7109375" style="1136" customWidth="1"/>
    <col min="15618" max="15618" width="5.85546875" style="1136" customWidth="1"/>
    <col min="15619" max="15619" width="32.42578125" style="1136" customWidth="1"/>
    <col min="15620" max="15620" width="9.5703125" style="1136" customWidth="1"/>
    <col min="15621" max="15621" width="47" style="1136" customWidth="1"/>
    <col min="15622" max="15622" width="27.28515625" style="1136" customWidth="1"/>
    <col min="15623" max="15623" width="7.5703125" style="1136" customWidth="1"/>
    <col min="15624" max="15624" width="63.7109375" style="1136" customWidth="1"/>
    <col min="15625" max="15625" width="59.7109375" style="1136" customWidth="1"/>
    <col min="15626" max="15626" width="49.5703125" style="1136" customWidth="1"/>
    <col min="15627" max="15871" width="11.42578125" style="1136"/>
    <col min="15872" max="15872" width="18.140625" style="1136" customWidth="1"/>
    <col min="15873" max="15873" width="3.7109375" style="1136" customWidth="1"/>
    <col min="15874" max="15874" width="5.85546875" style="1136" customWidth="1"/>
    <col min="15875" max="15875" width="32.42578125" style="1136" customWidth="1"/>
    <col min="15876" max="15876" width="9.5703125" style="1136" customWidth="1"/>
    <col min="15877" max="15877" width="47" style="1136" customWidth="1"/>
    <col min="15878" max="15878" width="27.28515625" style="1136" customWidth="1"/>
    <col min="15879" max="15879" width="7.5703125" style="1136" customWidth="1"/>
    <col min="15880" max="15880" width="63.7109375" style="1136" customWidth="1"/>
    <col min="15881" max="15881" width="59.7109375" style="1136" customWidth="1"/>
    <col min="15882" max="15882" width="49.5703125" style="1136" customWidth="1"/>
    <col min="15883" max="16127" width="11.42578125" style="1136"/>
    <col min="16128" max="16128" width="18.140625" style="1136" customWidth="1"/>
    <col min="16129" max="16129" width="3.7109375" style="1136" customWidth="1"/>
    <col min="16130" max="16130" width="5.85546875" style="1136" customWidth="1"/>
    <col min="16131" max="16131" width="32.42578125" style="1136" customWidth="1"/>
    <col min="16132" max="16132" width="9.5703125" style="1136" customWidth="1"/>
    <col min="16133" max="16133" width="47" style="1136" customWidth="1"/>
    <col min="16134" max="16134" width="27.28515625" style="1136" customWidth="1"/>
    <col min="16135" max="16135" width="7.5703125" style="1136" customWidth="1"/>
    <col min="16136" max="16136" width="63.7109375" style="1136" customWidth="1"/>
    <col min="16137" max="16137" width="59.7109375" style="1136" customWidth="1"/>
    <col min="16138" max="16138" width="49.5703125" style="1136" customWidth="1"/>
    <col min="16139" max="16384" width="11.42578125" style="1136"/>
  </cols>
  <sheetData>
    <row r="1" spans="2:11" ht="20.25">
      <c r="B1" s="2211" t="s">
        <v>562</v>
      </c>
      <c r="C1" s="2211"/>
      <c r="D1" s="2211"/>
      <c r="E1" s="2211"/>
      <c r="F1" s="2211"/>
      <c r="G1" s="2211"/>
      <c r="H1" s="2211"/>
      <c r="I1" s="2211"/>
    </row>
    <row r="2" spans="2:11" s="1" customFormat="1" ht="20.25">
      <c r="B2" s="2211" t="s">
        <v>563</v>
      </c>
      <c r="C2" s="2211"/>
      <c r="D2" s="2211"/>
      <c r="E2" s="2211"/>
      <c r="F2" s="2211"/>
      <c r="G2" s="2211"/>
      <c r="H2" s="2211"/>
      <c r="I2" s="2211"/>
      <c r="J2" s="1137"/>
      <c r="K2" s="1137"/>
    </row>
    <row r="3" spans="2:11" s="1" customFormat="1" ht="20.25">
      <c r="B3" s="2211" t="s">
        <v>1481</v>
      </c>
      <c r="C3" s="2211"/>
      <c r="D3" s="2211"/>
      <c r="E3" s="2211"/>
      <c r="F3" s="2211"/>
      <c r="G3" s="2211"/>
      <c r="H3" s="2211"/>
      <c r="I3" s="2211"/>
    </row>
    <row r="4" spans="2:11" s="1" customFormat="1" ht="20.25">
      <c r="B4" s="2211" t="s">
        <v>564</v>
      </c>
      <c r="C4" s="2211"/>
      <c r="D4" s="2211"/>
      <c r="E4" s="2211"/>
      <c r="F4" s="2211"/>
      <c r="G4" s="2211"/>
      <c r="H4" s="2211"/>
      <c r="I4" s="2211"/>
    </row>
    <row r="5" spans="2:11" s="1" customFormat="1" ht="21" customHeight="1">
      <c r="B5" s="1495" t="s">
        <v>1971</v>
      </c>
      <c r="C5" s="1495"/>
      <c r="D5" s="1495"/>
      <c r="E5" s="1495" t="s">
        <v>1972</v>
      </c>
      <c r="F5" s="1495"/>
      <c r="G5" s="1495"/>
      <c r="H5" s="1495"/>
      <c r="I5" s="1495"/>
    </row>
    <row r="6" spans="2:11" s="1" customFormat="1" ht="20.25" customHeight="1">
      <c r="B6" s="1495" t="s">
        <v>1973</v>
      </c>
      <c r="C6" s="1495"/>
      <c r="D6" s="1495"/>
      <c r="E6" s="1495" t="s">
        <v>1974</v>
      </c>
      <c r="F6" s="1495"/>
      <c r="G6" s="1495"/>
      <c r="H6" s="1495"/>
      <c r="I6" s="1496" t="s">
        <v>1975</v>
      </c>
    </row>
    <row r="7" spans="2:11" ht="16.5" customHeight="1">
      <c r="B7" s="1"/>
      <c r="I7" s="1375"/>
    </row>
    <row r="8" spans="2:11" s="2" customFormat="1" ht="45" customHeight="1">
      <c r="B8" s="1393" t="s">
        <v>1976</v>
      </c>
      <c r="C8" s="1393" t="s">
        <v>1977</v>
      </c>
      <c r="D8" s="2212" t="s">
        <v>53</v>
      </c>
      <c r="E8" s="2212"/>
      <c r="F8" s="1393" t="s">
        <v>54</v>
      </c>
      <c r="G8" s="2212" t="s">
        <v>1348</v>
      </c>
      <c r="H8" s="2212"/>
      <c r="I8" s="1393" t="s">
        <v>56</v>
      </c>
      <c r="J8" s="146"/>
      <c r="K8" s="146"/>
    </row>
    <row r="9" spans="2:11" s="1138" customFormat="1" ht="144">
      <c r="B9" s="1478">
        <v>1</v>
      </c>
      <c r="C9" s="1479" t="s">
        <v>1978</v>
      </c>
      <c r="D9" s="1480">
        <v>1.1000000000000001</v>
      </c>
      <c r="E9" s="1481" t="s">
        <v>2758</v>
      </c>
      <c r="F9" s="1482" t="s">
        <v>1979</v>
      </c>
      <c r="G9" s="1481" t="s">
        <v>2759</v>
      </c>
      <c r="H9" s="1481" t="s">
        <v>2760</v>
      </c>
      <c r="I9" s="1481" t="s">
        <v>2761</v>
      </c>
    </row>
    <row r="10" spans="2:11" s="1138" customFormat="1" ht="162">
      <c r="B10" s="1478">
        <v>2</v>
      </c>
      <c r="C10" s="1483" t="s">
        <v>1980</v>
      </c>
      <c r="D10" s="1480">
        <v>2.1</v>
      </c>
      <c r="E10" s="1481" t="s">
        <v>2762</v>
      </c>
      <c r="F10" s="1482" t="s">
        <v>1981</v>
      </c>
      <c r="G10" s="1481" t="s">
        <v>2763</v>
      </c>
      <c r="H10" s="1481" t="s">
        <v>2764</v>
      </c>
      <c r="I10" s="1481" t="s">
        <v>2765</v>
      </c>
    </row>
    <row r="11" spans="2:11" s="1138" customFormat="1" ht="90">
      <c r="B11" s="1478">
        <v>3</v>
      </c>
      <c r="C11" s="1479" t="s">
        <v>1982</v>
      </c>
      <c r="D11" s="1480">
        <v>3.1</v>
      </c>
      <c r="E11" s="1484" t="s">
        <v>2766</v>
      </c>
      <c r="F11" s="1482" t="s">
        <v>1983</v>
      </c>
      <c r="G11" s="1481" t="s">
        <v>1984</v>
      </c>
      <c r="H11" s="1481" t="s">
        <v>1985</v>
      </c>
      <c r="I11" s="1481" t="s">
        <v>2767</v>
      </c>
    </row>
    <row r="12" spans="2:11" s="1138" customFormat="1" ht="108">
      <c r="B12" s="1478">
        <v>4</v>
      </c>
      <c r="C12" s="1479" t="s">
        <v>1986</v>
      </c>
      <c r="D12" s="1480">
        <v>4.0999999999999996</v>
      </c>
      <c r="E12" s="1484" t="s">
        <v>2768</v>
      </c>
      <c r="F12" s="1482" t="s">
        <v>1987</v>
      </c>
      <c r="G12" s="1481" t="s">
        <v>2769</v>
      </c>
      <c r="H12" s="1481" t="s">
        <v>1988</v>
      </c>
      <c r="I12" s="1481" t="s">
        <v>2770</v>
      </c>
    </row>
    <row r="13" spans="2:11" s="1138" customFormat="1" ht="108">
      <c r="B13" s="1478">
        <v>5</v>
      </c>
      <c r="C13" s="2210" t="s">
        <v>1989</v>
      </c>
      <c r="D13" s="1480">
        <v>5.0999999999999996</v>
      </c>
      <c r="E13" s="1484" t="s">
        <v>2771</v>
      </c>
      <c r="F13" s="1482" t="s">
        <v>1990</v>
      </c>
      <c r="G13" s="1481" t="s">
        <v>2772</v>
      </c>
      <c r="H13" s="1481" t="s">
        <v>1991</v>
      </c>
      <c r="I13" s="1481" t="s">
        <v>1992</v>
      </c>
    </row>
    <row r="14" spans="2:11" s="1138" customFormat="1" ht="144">
      <c r="B14" s="1478"/>
      <c r="C14" s="2210"/>
      <c r="D14" s="1480">
        <v>5.2</v>
      </c>
      <c r="E14" s="1485" t="s">
        <v>2773</v>
      </c>
      <c r="F14" s="1482" t="s">
        <v>2774</v>
      </c>
      <c r="G14" s="1481" t="s">
        <v>1993</v>
      </c>
      <c r="H14" s="1486" t="s">
        <v>2775</v>
      </c>
      <c r="I14" s="1481" t="s">
        <v>2776</v>
      </c>
    </row>
    <row r="15" spans="2:11" s="1138" customFormat="1" ht="126">
      <c r="B15" s="1478"/>
      <c r="C15" s="2210"/>
      <c r="D15" s="1480">
        <v>5.3</v>
      </c>
      <c r="E15" s="1484" t="s">
        <v>2777</v>
      </c>
      <c r="F15" s="1482" t="s">
        <v>1994</v>
      </c>
      <c r="G15" s="1481" t="s">
        <v>2778</v>
      </c>
      <c r="H15" s="1481" t="s">
        <v>1995</v>
      </c>
      <c r="I15" s="1481" t="s">
        <v>2779</v>
      </c>
    </row>
    <row r="16" spans="2:11" s="1138" customFormat="1" ht="180">
      <c r="B16" s="1478">
        <v>6</v>
      </c>
      <c r="C16" s="1479" t="s">
        <v>1996</v>
      </c>
      <c r="D16" s="1480">
        <v>6.1</v>
      </c>
      <c r="E16" s="1487" t="s">
        <v>2780</v>
      </c>
      <c r="F16" s="1488" t="s">
        <v>2781</v>
      </c>
      <c r="G16" s="1481" t="s">
        <v>2782</v>
      </c>
      <c r="H16" s="1481" t="s">
        <v>2783</v>
      </c>
      <c r="I16" s="1489" t="s">
        <v>2784</v>
      </c>
    </row>
    <row r="17" spans="2:9" s="1138" customFormat="1" ht="180">
      <c r="B17" s="1478">
        <v>7</v>
      </c>
      <c r="C17" s="1479" t="s">
        <v>1997</v>
      </c>
      <c r="D17" s="1480">
        <v>7.1</v>
      </c>
      <c r="E17" s="1487" t="s">
        <v>2785</v>
      </c>
      <c r="F17" s="1488" t="s">
        <v>1998</v>
      </c>
      <c r="G17" s="1481" t="s">
        <v>2786</v>
      </c>
      <c r="H17" s="1481" t="s">
        <v>2787</v>
      </c>
      <c r="I17" s="1489" t="s">
        <v>2788</v>
      </c>
    </row>
    <row r="18" spans="2:9" s="1138" customFormat="1" ht="72">
      <c r="B18" s="1478">
        <v>8</v>
      </c>
      <c r="C18" s="1490" t="s">
        <v>2789</v>
      </c>
      <c r="D18" s="1478" t="s">
        <v>1999</v>
      </c>
      <c r="E18" s="1491" t="s">
        <v>2000</v>
      </c>
      <c r="F18" s="1492" t="s">
        <v>2802</v>
      </c>
      <c r="G18" s="1486" t="s">
        <v>2790</v>
      </c>
      <c r="H18" s="1486" t="s">
        <v>2791</v>
      </c>
      <c r="I18" s="1486" t="s">
        <v>2001</v>
      </c>
    </row>
    <row r="19" spans="2:9" s="1138" customFormat="1" ht="141.75" customHeight="1"/>
    <row r="20" spans="2:9" s="1138" customFormat="1" ht="141.75" customHeight="1"/>
    <row r="21" spans="2:9">
      <c r="F21" s="1138"/>
    </row>
  </sheetData>
  <mergeCells count="7">
    <mergeCell ref="C13:C15"/>
    <mergeCell ref="B1:I1"/>
    <mergeCell ref="B2:I2"/>
    <mergeCell ref="B3:I3"/>
    <mergeCell ref="B4:I4"/>
    <mergeCell ref="D8:E8"/>
    <mergeCell ref="G8:H8"/>
  </mergeCells>
  <pageMargins left="0.15748031496062992" right="0.15748031496062992" top="0.15748031496062992" bottom="0.19685039370078741" header="0.27559055118110237" footer="0"/>
  <pageSetup paperSize="9" scale="50" fitToHeight="0"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pageSetUpPr fitToPage="1"/>
  </sheetPr>
  <dimension ref="A1:J125"/>
  <sheetViews>
    <sheetView showGridLines="0" view="pageBreakPreview" topLeftCell="A88" zoomScale="80" zoomScaleNormal="80" zoomScaleSheetLayoutView="80" workbookViewId="0">
      <selection activeCell="D127" sqref="D127"/>
    </sheetView>
  </sheetViews>
  <sheetFormatPr baseColWidth="10" defaultRowHeight="12.75"/>
  <cols>
    <col min="1" max="1" width="4.42578125" style="278" customWidth="1"/>
    <col min="2" max="2" width="23.5703125" style="278" customWidth="1"/>
    <col min="3" max="3" width="7.28515625" style="278" customWidth="1"/>
    <col min="4" max="4" width="49.85546875" style="278" customWidth="1"/>
    <col min="5" max="5" width="25.140625" style="278" customWidth="1"/>
    <col min="6" max="6" width="8.140625" style="278" customWidth="1"/>
    <col min="7" max="7" width="51.28515625" style="384" customWidth="1"/>
    <col min="8" max="8" width="48.42578125" style="384" customWidth="1"/>
    <col min="9" max="9" width="1" style="278" customWidth="1"/>
    <col min="10" max="16384" width="11.42578125" style="278"/>
  </cols>
  <sheetData>
    <row r="1" spans="1:10" ht="18">
      <c r="A1" s="2160" t="s">
        <v>28</v>
      </c>
      <c r="B1" s="2160"/>
      <c r="C1" s="2160"/>
      <c r="D1" s="2160"/>
      <c r="E1" s="2160"/>
      <c r="F1" s="2160"/>
      <c r="G1" s="2160"/>
      <c r="H1" s="2160"/>
    </row>
    <row r="2" spans="1:10" s="2" customFormat="1" ht="18">
      <c r="A2" s="2160" t="s">
        <v>29</v>
      </c>
      <c r="B2" s="2160"/>
      <c r="C2" s="2160"/>
      <c r="D2" s="2160"/>
      <c r="E2" s="2160"/>
      <c r="F2" s="2160"/>
      <c r="G2" s="2160"/>
      <c r="H2" s="2160"/>
      <c r="I2" s="1281"/>
      <c r="J2" s="1281"/>
    </row>
    <row r="3" spans="1:10" s="2" customFormat="1" ht="18">
      <c r="A3" s="2160" t="s">
        <v>52</v>
      </c>
      <c r="B3" s="2160"/>
      <c r="C3" s="2160"/>
      <c r="D3" s="2160"/>
      <c r="E3" s="2160"/>
      <c r="F3" s="2160"/>
      <c r="G3" s="2160"/>
      <c r="H3" s="2160"/>
    </row>
    <row r="4" spans="1:10" s="2" customFormat="1" ht="18">
      <c r="A4" s="2160" t="s">
        <v>30</v>
      </c>
      <c r="B4" s="2160"/>
      <c r="C4" s="2160"/>
      <c r="D4" s="2160"/>
      <c r="E4" s="2160"/>
      <c r="F4" s="2160"/>
      <c r="G4" s="2160"/>
      <c r="H4" s="2160"/>
    </row>
    <row r="5" spans="1:10" s="2" customFormat="1" ht="21" customHeight="1">
      <c r="A5" s="1543" t="s">
        <v>1389</v>
      </c>
      <c r="B5" s="1543"/>
      <c r="C5" s="1543"/>
      <c r="D5" s="1543"/>
      <c r="E5" s="1543"/>
      <c r="F5" s="1543"/>
      <c r="G5" s="1775"/>
      <c r="H5" s="1775"/>
    </row>
    <row r="6" spans="1:10" s="2" customFormat="1" ht="20.25" customHeight="1">
      <c r="A6" s="1776" t="s">
        <v>2552</v>
      </c>
      <c r="B6" s="1776"/>
      <c r="C6" s="1776"/>
      <c r="D6" s="1776"/>
      <c r="E6" s="1776"/>
      <c r="F6" s="1543"/>
      <c r="G6" s="1775"/>
      <c r="H6" s="1775" t="s">
        <v>0</v>
      </c>
    </row>
    <row r="7" spans="1:10" ht="16.5" customHeight="1" thickBot="1">
      <c r="A7" s="1340"/>
      <c r="H7" s="383"/>
    </row>
    <row r="8" spans="1:10" s="2" customFormat="1" ht="45" customHeight="1" thickBot="1">
      <c r="A8" s="1676" t="s">
        <v>50</v>
      </c>
      <c r="B8" s="1677" t="s">
        <v>31</v>
      </c>
      <c r="C8" s="2883" t="s">
        <v>53</v>
      </c>
      <c r="D8" s="2884"/>
      <c r="E8" s="1677" t="s">
        <v>54</v>
      </c>
      <c r="F8" s="2883" t="s">
        <v>1348</v>
      </c>
      <c r="G8" s="2884"/>
      <c r="H8" s="1678" t="s">
        <v>56</v>
      </c>
      <c r="I8" s="146"/>
      <c r="J8" s="146"/>
    </row>
    <row r="9" spans="1:10" s="1341" customFormat="1" ht="29.25" customHeight="1">
      <c r="A9" s="1777">
        <v>1</v>
      </c>
      <c r="B9" s="2891" t="s">
        <v>329</v>
      </c>
      <c r="C9" s="2894">
        <v>1.1000000000000001</v>
      </c>
      <c r="D9" s="2888" t="s">
        <v>2553</v>
      </c>
      <c r="E9" s="2890" t="s">
        <v>1390</v>
      </c>
      <c r="F9" s="1778" t="s">
        <v>330</v>
      </c>
      <c r="G9" s="1501" t="s">
        <v>331</v>
      </c>
      <c r="H9" s="2897" t="s">
        <v>332</v>
      </c>
    </row>
    <row r="10" spans="1:10" s="1341" customFormat="1" ht="29.25" customHeight="1">
      <c r="A10" s="1779"/>
      <c r="B10" s="2892"/>
      <c r="C10" s="2895"/>
      <c r="D10" s="2896"/>
      <c r="E10" s="2890"/>
      <c r="F10" s="1778" t="s">
        <v>2554</v>
      </c>
      <c r="G10" s="1501" t="s">
        <v>333</v>
      </c>
      <c r="H10" s="2898"/>
    </row>
    <row r="11" spans="1:10" s="1341" customFormat="1" ht="29.25" customHeight="1">
      <c r="A11" s="1780"/>
      <c r="B11" s="2892"/>
      <c r="C11" s="2887"/>
      <c r="D11" s="2889"/>
      <c r="E11" s="2890"/>
      <c r="F11" s="1778" t="s">
        <v>2555</v>
      </c>
      <c r="G11" s="1501" t="s">
        <v>334</v>
      </c>
      <c r="H11" s="2899"/>
    </row>
    <row r="12" spans="1:10" s="1341" customFormat="1" ht="32.25" customHeight="1">
      <c r="A12" s="1781">
        <v>2</v>
      </c>
      <c r="B12" s="2892"/>
      <c r="C12" s="2886">
        <v>2.1</v>
      </c>
      <c r="D12" s="2888" t="s">
        <v>335</v>
      </c>
      <c r="E12" s="2890" t="s">
        <v>336</v>
      </c>
      <c r="F12" s="1778" t="s">
        <v>1229</v>
      </c>
      <c r="G12" s="1501" t="s">
        <v>337</v>
      </c>
      <c r="H12" s="2885" t="s">
        <v>338</v>
      </c>
    </row>
    <row r="13" spans="1:10" s="1341" customFormat="1" ht="42.75" customHeight="1">
      <c r="A13" s="1780"/>
      <c r="B13" s="2892"/>
      <c r="C13" s="2887"/>
      <c r="D13" s="2889"/>
      <c r="E13" s="2890"/>
      <c r="F13" s="1778" t="s">
        <v>1232</v>
      </c>
      <c r="G13" s="1501" t="s">
        <v>339</v>
      </c>
      <c r="H13" s="2885"/>
    </row>
    <row r="14" spans="1:10" s="1341" customFormat="1" ht="25.5" customHeight="1">
      <c r="A14" s="1781">
        <v>3</v>
      </c>
      <c r="B14" s="2892"/>
      <c r="C14" s="2886">
        <v>3.1</v>
      </c>
      <c r="D14" s="2888" t="s">
        <v>340</v>
      </c>
      <c r="E14" s="2890" t="s">
        <v>341</v>
      </c>
      <c r="F14" s="1778" t="s">
        <v>2556</v>
      </c>
      <c r="G14" s="1501" t="s">
        <v>342</v>
      </c>
      <c r="H14" s="2885" t="s">
        <v>343</v>
      </c>
    </row>
    <row r="15" spans="1:10" s="1341" customFormat="1" ht="25.5" customHeight="1">
      <c r="A15" s="1780"/>
      <c r="B15" s="2892"/>
      <c r="C15" s="2887"/>
      <c r="D15" s="2889"/>
      <c r="E15" s="2890"/>
      <c r="F15" s="1778" t="s">
        <v>2557</v>
      </c>
      <c r="G15" s="1501" t="s">
        <v>344</v>
      </c>
      <c r="H15" s="2885"/>
    </row>
    <row r="16" spans="1:10" s="1341" customFormat="1" ht="20.25" customHeight="1">
      <c r="A16" s="1781">
        <v>4</v>
      </c>
      <c r="B16" s="2892"/>
      <c r="C16" s="2886">
        <v>4.0999999999999996</v>
      </c>
      <c r="D16" s="2888" t="s">
        <v>2558</v>
      </c>
      <c r="E16" s="2890" t="s">
        <v>345</v>
      </c>
      <c r="F16" s="1778" t="s">
        <v>2559</v>
      </c>
      <c r="G16" s="1501" t="s">
        <v>346</v>
      </c>
      <c r="H16" s="2885" t="s">
        <v>347</v>
      </c>
    </row>
    <row r="17" spans="1:8" s="1341" customFormat="1" ht="20.25" customHeight="1">
      <c r="A17" s="1779"/>
      <c r="B17" s="2892"/>
      <c r="C17" s="2895"/>
      <c r="D17" s="2896"/>
      <c r="E17" s="2890"/>
      <c r="F17" s="1778" t="s">
        <v>2560</v>
      </c>
      <c r="G17" s="1501" t="s">
        <v>348</v>
      </c>
      <c r="H17" s="2885"/>
    </row>
    <row r="18" spans="1:8" s="1341" customFormat="1" ht="20.25" customHeight="1">
      <c r="A18" s="1780"/>
      <c r="B18" s="2892"/>
      <c r="C18" s="2887"/>
      <c r="D18" s="2889"/>
      <c r="E18" s="2890"/>
      <c r="F18" s="1778" t="s">
        <v>2561</v>
      </c>
      <c r="G18" s="1501" t="s">
        <v>349</v>
      </c>
      <c r="H18" s="2885"/>
    </row>
    <row r="19" spans="1:8" s="1341" customFormat="1" ht="30" customHeight="1">
      <c r="A19" s="1781">
        <v>5</v>
      </c>
      <c r="B19" s="2892"/>
      <c r="C19" s="2886">
        <v>5.0999999999999996</v>
      </c>
      <c r="D19" s="2888" t="s">
        <v>1391</v>
      </c>
      <c r="E19" s="2888" t="s">
        <v>1392</v>
      </c>
      <c r="F19" s="1778" t="s">
        <v>2562</v>
      </c>
      <c r="G19" s="1501" t="s">
        <v>350</v>
      </c>
      <c r="H19" s="2897" t="s">
        <v>351</v>
      </c>
    </row>
    <row r="20" spans="1:8" s="1341" customFormat="1" ht="30" customHeight="1">
      <c r="A20" s="1779"/>
      <c r="B20" s="2892"/>
      <c r="C20" s="2895"/>
      <c r="D20" s="2896"/>
      <c r="E20" s="2896"/>
      <c r="F20" s="1778" t="s">
        <v>2563</v>
      </c>
      <c r="G20" s="1501" t="s">
        <v>352</v>
      </c>
      <c r="H20" s="2898"/>
    </row>
    <row r="21" spans="1:8" s="1341" customFormat="1" ht="30" customHeight="1">
      <c r="A21" s="1780"/>
      <c r="B21" s="2892"/>
      <c r="C21" s="2887"/>
      <c r="D21" s="2889"/>
      <c r="E21" s="2889"/>
      <c r="F21" s="1778" t="s">
        <v>2564</v>
      </c>
      <c r="G21" s="1501" t="s">
        <v>353</v>
      </c>
      <c r="H21" s="2899"/>
    </row>
    <row r="22" spans="1:8" s="1341" customFormat="1" ht="27.75" customHeight="1">
      <c r="A22" s="1781">
        <v>6</v>
      </c>
      <c r="B22" s="2892"/>
      <c r="C22" s="2886">
        <v>6.1</v>
      </c>
      <c r="D22" s="2888" t="s">
        <v>1393</v>
      </c>
      <c r="E22" s="2888" t="s">
        <v>1394</v>
      </c>
      <c r="F22" s="1778" t="s">
        <v>2565</v>
      </c>
      <c r="G22" s="1501" t="s">
        <v>350</v>
      </c>
      <c r="H22" s="2897" t="s">
        <v>354</v>
      </c>
    </row>
    <row r="23" spans="1:8" s="1341" customFormat="1" ht="27.75" customHeight="1">
      <c r="A23" s="1779"/>
      <c r="B23" s="2892"/>
      <c r="C23" s="2895"/>
      <c r="D23" s="2896"/>
      <c r="E23" s="2896"/>
      <c r="F23" s="1778" t="s">
        <v>2566</v>
      </c>
      <c r="G23" s="1501" t="s">
        <v>355</v>
      </c>
      <c r="H23" s="2898"/>
    </row>
    <row r="24" spans="1:8" s="1341" customFormat="1" ht="27.75" customHeight="1">
      <c r="A24" s="1780"/>
      <c r="B24" s="2892"/>
      <c r="C24" s="2887"/>
      <c r="D24" s="2889"/>
      <c r="E24" s="2889"/>
      <c r="F24" s="1778" t="s">
        <v>2567</v>
      </c>
      <c r="G24" s="1501" t="s">
        <v>356</v>
      </c>
      <c r="H24" s="2899"/>
    </row>
    <row r="25" spans="1:8" s="1341" customFormat="1" ht="27" customHeight="1">
      <c r="A25" s="1781">
        <v>7</v>
      </c>
      <c r="B25" s="2892"/>
      <c r="C25" s="2886">
        <v>7.1</v>
      </c>
      <c r="D25" s="2888" t="s">
        <v>2568</v>
      </c>
      <c r="E25" s="2888" t="s">
        <v>1395</v>
      </c>
      <c r="F25" s="1778" t="s">
        <v>2569</v>
      </c>
      <c r="G25" s="1501" t="s">
        <v>357</v>
      </c>
      <c r="H25" s="2897" t="s">
        <v>358</v>
      </c>
    </row>
    <row r="26" spans="1:8" s="1341" customFormat="1" ht="27" customHeight="1">
      <c r="A26" s="1779"/>
      <c r="B26" s="2892"/>
      <c r="C26" s="2895"/>
      <c r="D26" s="2896"/>
      <c r="E26" s="2896"/>
      <c r="F26" s="1778" t="s">
        <v>2570</v>
      </c>
      <c r="G26" s="1501" t="s">
        <v>359</v>
      </c>
      <c r="H26" s="2898"/>
    </row>
    <row r="27" spans="1:8" s="1341" customFormat="1" ht="27" customHeight="1">
      <c r="A27" s="1780"/>
      <c r="B27" s="2892"/>
      <c r="C27" s="2887"/>
      <c r="D27" s="2889"/>
      <c r="E27" s="2889"/>
      <c r="F27" s="1778" t="s">
        <v>2571</v>
      </c>
      <c r="G27" s="1501" t="s">
        <v>360</v>
      </c>
      <c r="H27" s="2899"/>
    </row>
    <row r="28" spans="1:8" s="1341" customFormat="1" ht="22.5" customHeight="1">
      <c r="A28" s="1781">
        <v>8</v>
      </c>
      <c r="B28" s="2892"/>
      <c r="C28" s="2886">
        <v>8.1</v>
      </c>
      <c r="D28" s="2888" t="s">
        <v>2572</v>
      </c>
      <c r="E28" s="2888" t="s">
        <v>1396</v>
      </c>
      <c r="F28" s="1778" t="s">
        <v>2573</v>
      </c>
      <c r="G28" s="1501" t="s">
        <v>361</v>
      </c>
      <c r="H28" s="2897" t="s">
        <v>362</v>
      </c>
    </row>
    <row r="29" spans="1:8" s="1341" customFormat="1" ht="22.5" customHeight="1">
      <c r="A29" s="1779"/>
      <c r="B29" s="2892"/>
      <c r="C29" s="2895"/>
      <c r="D29" s="2896"/>
      <c r="E29" s="2896"/>
      <c r="F29" s="1778" t="s">
        <v>2574</v>
      </c>
      <c r="G29" s="1501" t="s">
        <v>363</v>
      </c>
      <c r="H29" s="2898"/>
    </row>
    <row r="30" spans="1:8" s="1341" customFormat="1" ht="22.5" customHeight="1">
      <c r="A30" s="1780"/>
      <c r="B30" s="2893"/>
      <c r="C30" s="2887"/>
      <c r="D30" s="2889"/>
      <c r="E30" s="2889"/>
      <c r="F30" s="1501" t="s">
        <v>2575</v>
      </c>
      <c r="G30" s="1501" t="s">
        <v>364</v>
      </c>
      <c r="H30" s="2899"/>
    </row>
    <row r="31" spans="1:8" s="1341" customFormat="1" ht="49.5" customHeight="1">
      <c r="A31" s="1782">
        <v>9</v>
      </c>
      <c r="B31" s="2834" t="s">
        <v>365</v>
      </c>
      <c r="C31" s="1783">
        <v>9.1</v>
      </c>
      <c r="D31" s="1784" t="s">
        <v>2576</v>
      </c>
      <c r="E31" s="1784" t="s">
        <v>366</v>
      </c>
      <c r="F31" s="1784" t="s">
        <v>367</v>
      </c>
      <c r="G31" s="1785" t="s">
        <v>368</v>
      </c>
      <c r="H31" s="1786" t="s">
        <v>2577</v>
      </c>
    </row>
    <row r="32" spans="1:8" s="1341" customFormat="1" ht="74.25" customHeight="1">
      <c r="A32" s="1782">
        <v>10</v>
      </c>
      <c r="B32" s="2835"/>
      <c r="C32" s="1783">
        <v>10.1</v>
      </c>
      <c r="D32" s="1784" t="s">
        <v>369</v>
      </c>
      <c r="E32" s="1784" t="s">
        <v>370</v>
      </c>
      <c r="F32" s="1784" t="s">
        <v>371</v>
      </c>
      <c r="G32" s="1785" t="s">
        <v>2578</v>
      </c>
      <c r="H32" s="1786" t="s">
        <v>372</v>
      </c>
    </row>
    <row r="33" spans="1:8" s="1341" customFormat="1" ht="43.5" customHeight="1">
      <c r="A33" s="2900">
        <v>11</v>
      </c>
      <c r="B33" s="2835"/>
      <c r="C33" s="2886">
        <v>11.1</v>
      </c>
      <c r="D33" s="2888" t="s">
        <v>2579</v>
      </c>
      <c r="E33" s="2888" t="s">
        <v>373</v>
      </c>
      <c r="F33" s="1784" t="s">
        <v>374</v>
      </c>
      <c r="G33" s="1785" t="s">
        <v>2580</v>
      </c>
      <c r="H33" s="2904" t="s">
        <v>375</v>
      </c>
    </row>
    <row r="34" spans="1:8" s="1341" customFormat="1" ht="43.5" customHeight="1">
      <c r="A34" s="2901"/>
      <c r="B34" s="2835"/>
      <c r="C34" s="2887"/>
      <c r="D34" s="2889"/>
      <c r="E34" s="2889"/>
      <c r="F34" s="1784" t="s">
        <v>2581</v>
      </c>
      <c r="G34" s="1785" t="s">
        <v>2582</v>
      </c>
      <c r="H34" s="2905"/>
    </row>
    <row r="35" spans="1:8" s="1341" customFormat="1" ht="94.5" customHeight="1">
      <c r="A35" s="1782">
        <v>12</v>
      </c>
      <c r="B35" s="2836"/>
      <c r="C35" s="1783">
        <v>12.1</v>
      </c>
      <c r="D35" s="1784" t="s">
        <v>376</v>
      </c>
      <c r="E35" s="1784" t="s">
        <v>377</v>
      </c>
      <c r="F35" s="1784" t="s">
        <v>378</v>
      </c>
      <c r="G35" s="1785" t="s">
        <v>379</v>
      </c>
      <c r="H35" s="1786" t="s">
        <v>2583</v>
      </c>
    </row>
    <row r="36" spans="1:8" s="1341" customFormat="1" ht="45.75" customHeight="1">
      <c r="A36" s="2902">
        <v>13</v>
      </c>
      <c r="B36" s="2907" t="s">
        <v>380</v>
      </c>
      <c r="C36" s="2886" t="s">
        <v>2584</v>
      </c>
      <c r="D36" s="2890" t="s">
        <v>382</v>
      </c>
      <c r="E36" s="2890" t="s">
        <v>383</v>
      </c>
      <c r="F36" s="1501" t="s">
        <v>381</v>
      </c>
      <c r="G36" s="1501" t="s">
        <v>384</v>
      </c>
      <c r="H36" s="2885" t="s">
        <v>385</v>
      </c>
    </row>
    <row r="37" spans="1:8" s="1341" customFormat="1" ht="45.75" customHeight="1">
      <c r="A37" s="2906"/>
      <c r="B37" s="2892"/>
      <c r="C37" s="2895"/>
      <c r="D37" s="2890"/>
      <c r="E37" s="2890"/>
      <c r="F37" s="1501" t="s">
        <v>386</v>
      </c>
      <c r="G37" s="1501" t="s">
        <v>387</v>
      </c>
      <c r="H37" s="2885"/>
    </row>
    <row r="38" spans="1:8" s="1341" customFormat="1" ht="45.75" customHeight="1">
      <c r="A38" s="2903"/>
      <c r="B38" s="2892"/>
      <c r="C38" s="2887"/>
      <c r="D38" s="2890"/>
      <c r="E38" s="2890"/>
      <c r="F38" s="1501" t="s">
        <v>388</v>
      </c>
      <c r="G38" s="1501" t="s">
        <v>389</v>
      </c>
      <c r="H38" s="2885"/>
    </row>
    <row r="39" spans="1:8" s="1341" customFormat="1" ht="40.5" customHeight="1">
      <c r="A39" s="2902">
        <v>14</v>
      </c>
      <c r="B39" s="2892"/>
      <c r="C39" s="2886" t="s">
        <v>2585</v>
      </c>
      <c r="D39" s="2890" t="s">
        <v>2586</v>
      </c>
      <c r="E39" s="2890" t="s">
        <v>392</v>
      </c>
      <c r="F39" s="1501" t="s">
        <v>390</v>
      </c>
      <c r="G39" s="1501" t="s">
        <v>393</v>
      </c>
      <c r="H39" s="2885" t="s">
        <v>2587</v>
      </c>
    </row>
    <row r="40" spans="1:8" s="1341" customFormat="1" ht="40.5" customHeight="1">
      <c r="A40" s="2906"/>
      <c r="B40" s="2892"/>
      <c r="C40" s="2895"/>
      <c r="D40" s="2890"/>
      <c r="E40" s="2890"/>
      <c r="F40" s="1501" t="s">
        <v>394</v>
      </c>
      <c r="G40" s="1501" t="s">
        <v>395</v>
      </c>
      <c r="H40" s="2885"/>
    </row>
    <row r="41" spans="1:8" s="1341" customFormat="1" ht="40.5" customHeight="1">
      <c r="A41" s="2903"/>
      <c r="B41" s="2892"/>
      <c r="C41" s="2887"/>
      <c r="D41" s="2890"/>
      <c r="E41" s="2890"/>
      <c r="F41" s="1501" t="s">
        <v>396</v>
      </c>
      <c r="G41" s="1501" t="s">
        <v>397</v>
      </c>
      <c r="H41" s="2885"/>
    </row>
    <row r="42" spans="1:8" s="1341" customFormat="1" ht="50.25" customHeight="1">
      <c r="A42" s="2902">
        <v>15</v>
      </c>
      <c r="B42" s="2892"/>
      <c r="C42" s="2886" t="s">
        <v>2588</v>
      </c>
      <c r="D42" s="2890" t="s">
        <v>399</v>
      </c>
      <c r="E42" s="2890" t="s">
        <v>400</v>
      </c>
      <c r="F42" s="1501" t="s">
        <v>398</v>
      </c>
      <c r="G42" s="1501" t="s">
        <v>401</v>
      </c>
      <c r="H42" s="2885" t="s">
        <v>2587</v>
      </c>
    </row>
    <row r="43" spans="1:8" s="1341" customFormat="1" ht="50.25" customHeight="1">
      <c r="A43" s="2903"/>
      <c r="B43" s="2892"/>
      <c r="C43" s="2887"/>
      <c r="D43" s="2890"/>
      <c r="E43" s="2890"/>
      <c r="F43" s="1501" t="s">
        <v>402</v>
      </c>
      <c r="G43" s="1501" t="s">
        <v>403</v>
      </c>
      <c r="H43" s="2885"/>
    </row>
    <row r="44" spans="1:8" s="1341" customFormat="1" ht="65.25" customHeight="1">
      <c r="A44" s="1787">
        <v>16</v>
      </c>
      <c r="B44" s="2893"/>
      <c r="C44" s="1788" t="s">
        <v>2589</v>
      </c>
      <c r="D44" s="1501" t="s">
        <v>2590</v>
      </c>
      <c r="E44" s="1501" t="s">
        <v>406</v>
      </c>
      <c r="F44" s="1501" t="s">
        <v>404</v>
      </c>
      <c r="G44" s="1501" t="s">
        <v>407</v>
      </c>
      <c r="H44" s="1789" t="s">
        <v>408</v>
      </c>
    </row>
    <row r="45" spans="1:8" s="1341" customFormat="1" ht="33" customHeight="1">
      <c r="A45" s="2902">
        <v>17</v>
      </c>
      <c r="B45" s="2907" t="s">
        <v>409</v>
      </c>
      <c r="C45" s="2886">
        <v>17.100000000000001</v>
      </c>
      <c r="D45" s="2890" t="s">
        <v>2591</v>
      </c>
      <c r="E45" s="2890" t="s">
        <v>410</v>
      </c>
      <c r="F45" s="1790" t="s">
        <v>411</v>
      </c>
      <c r="G45" s="1501" t="s">
        <v>2592</v>
      </c>
      <c r="H45" s="2885" t="s">
        <v>412</v>
      </c>
    </row>
    <row r="46" spans="1:8" s="1341" customFormat="1" ht="35.25" customHeight="1">
      <c r="A46" s="2906"/>
      <c r="B46" s="2892"/>
      <c r="C46" s="2895"/>
      <c r="D46" s="2890"/>
      <c r="E46" s="2890"/>
      <c r="F46" s="1790" t="s">
        <v>413</v>
      </c>
      <c r="G46" s="1501" t="s">
        <v>2593</v>
      </c>
      <c r="H46" s="2885"/>
    </row>
    <row r="47" spans="1:8" s="1341" customFormat="1" ht="13.5" customHeight="1">
      <c r="A47" s="2903"/>
      <c r="B47" s="2892"/>
      <c r="C47" s="2887"/>
      <c r="D47" s="2890"/>
      <c r="E47" s="2890"/>
      <c r="F47" s="1790" t="s">
        <v>414</v>
      </c>
      <c r="G47" s="1501" t="s">
        <v>415</v>
      </c>
      <c r="H47" s="2885"/>
    </row>
    <row r="48" spans="1:8" s="1341" customFormat="1" ht="46.5" customHeight="1">
      <c r="A48" s="1787">
        <v>18</v>
      </c>
      <c r="B48" s="2892"/>
      <c r="C48" s="1788">
        <v>18.100000000000001</v>
      </c>
      <c r="D48" s="1501" t="s">
        <v>2594</v>
      </c>
      <c r="E48" s="1501" t="s">
        <v>416</v>
      </c>
      <c r="F48" s="1790" t="s">
        <v>417</v>
      </c>
      <c r="G48" s="1501" t="s">
        <v>2595</v>
      </c>
      <c r="H48" s="2885" t="s">
        <v>418</v>
      </c>
    </row>
    <row r="49" spans="1:8" s="1341" customFormat="1" ht="52.5" customHeight="1">
      <c r="A49" s="1787">
        <v>19</v>
      </c>
      <c r="B49" s="2892"/>
      <c r="C49" s="1788">
        <v>19.100000000000001</v>
      </c>
      <c r="D49" s="1501" t="s">
        <v>2596</v>
      </c>
      <c r="E49" s="1501" t="s">
        <v>416</v>
      </c>
      <c r="F49" s="1790" t="s">
        <v>419</v>
      </c>
      <c r="G49" s="1501" t="s">
        <v>2597</v>
      </c>
      <c r="H49" s="2885"/>
    </row>
    <row r="50" spans="1:8" s="1341" customFormat="1" ht="30">
      <c r="A50" s="1787">
        <v>20</v>
      </c>
      <c r="B50" s="2892"/>
      <c r="C50" s="1788">
        <v>20.100000000000001</v>
      </c>
      <c r="D50" s="1501" t="s">
        <v>2598</v>
      </c>
      <c r="E50" s="1501" t="s">
        <v>416</v>
      </c>
      <c r="F50" s="1790" t="s">
        <v>420</v>
      </c>
      <c r="G50" s="1501" t="s">
        <v>421</v>
      </c>
      <c r="H50" s="2885"/>
    </row>
    <row r="51" spans="1:8" s="1341" customFormat="1" ht="30">
      <c r="A51" s="1787">
        <v>21</v>
      </c>
      <c r="B51" s="2892"/>
      <c r="C51" s="1788">
        <v>21.1</v>
      </c>
      <c r="D51" s="1501" t="s">
        <v>2599</v>
      </c>
      <c r="E51" s="1501" t="s">
        <v>416</v>
      </c>
      <c r="F51" s="1790" t="s">
        <v>422</v>
      </c>
      <c r="G51" s="1501" t="s">
        <v>2595</v>
      </c>
      <c r="H51" s="2885"/>
    </row>
    <row r="52" spans="1:8" s="1341" customFormat="1" ht="45">
      <c r="A52" s="1787">
        <v>22</v>
      </c>
      <c r="B52" s="2892"/>
      <c r="C52" s="1788">
        <v>22.1</v>
      </c>
      <c r="D52" s="1501" t="s">
        <v>2600</v>
      </c>
      <c r="E52" s="1501" t="s">
        <v>416</v>
      </c>
      <c r="F52" s="1790" t="s">
        <v>423</v>
      </c>
      <c r="G52" s="1501" t="s">
        <v>2595</v>
      </c>
      <c r="H52" s="2885"/>
    </row>
    <row r="53" spans="1:8" s="1341" customFormat="1" ht="49.5" customHeight="1">
      <c r="A53" s="2902">
        <v>23</v>
      </c>
      <c r="B53" s="2892"/>
      <c r="C53" s="2886">
        <v>23.1</v>
      </c>
      <c r="D53" s="2888" t="s">
        <v>424</v>
      </c>
      <c r="E53" s="2888" t="s">
        <v>425</v>
      </c>
      <c r="F53" s="1790" t="s">
        <v>426</v>
      </c>
      <c r="G53" s="1501" t="s">
        <v>2601</v>
      </c>
      <c r="H53" s="2904" t="s">
        <v>427</v>
      </c>
    </row>
    <row r="54" spans="1:8" s="1341" customFormat="1" ht="45">
      <c r="A54" s="2906"/>
      <c r="B54" s="2892"/>
      <c r="C54" s="2895"/>
      <c r="D54" s="2896"/>
      <c r="E54" s="2896"/>
      <c r="F54" s="1790" t="s">
        <v>428</v>
      </c>
      <c r="G54" s="1501" t="s">
        <v>2602</v>
      </c>
      <c r="H54" s="2922"/>
    </row>
    <row r="55" spans="1:8" s="1341" customFormat="1" ht="53.25" customHeight="1" thickBot="1">
      <c r="A55" s="2906"/>
      <c r="B55" s="2892"/>
      <c r="C55" s="2895"/>
      <c r="D55" s="2896"/>
      <c r="E55" s="2896"/>
      <c r="F55" s="1790" t="s">
        <v>429</v>
      </c>
      <c r="G55" s="1791" t="s">
        <v>2603</v>
      </c>
      <c r="H55" s="2922"/>
    </row>
    <row r="56" spans="1:8" s="1341" customFormat="1" ht="36" customHeight="1">
      <c r="A56" s="2913">
        <v>24</v>
      </c>
      <c r="B56" s="2923" t="s">
        <v>632</v>
      </c>
      <c r="C56" s="2915">
        <v>24.1</v>
      </c>
      <c r="D56" s="2924" t="s">
        <v>2604</v>
      </c>
      <c r="E56" s="2926" t="s">
        <v>2605</v>
      </c>
      <c r="F56" s="1792" t="s">
        <v>2606</v>
      </c>
      <c r="G56" s="1682" t="s">
        <v>2607</v>
      </c>
      <c r="H56" s="2910" t="s">
        <v>2608</v>
      </c>
    </row>
    <row r="57" spans="1:8" s="1341" customFormat="1" ht="42" customHeight="1" thickBot="1">
      <c r="A57" s="2914"/>
      <c r="B57" s="2835"/>
      <c r="C57" s="2917"/>
      <c r="D57" s="2925"/>
      <c r="E57" s="2927"/>
      <c r="F57" s="1793" t="s">
        <v>2609</v>
      </c>
      <c r="G57" s="1794" t="s">
        <v>2610</v>
      </c>
      <c r="H57" s="2912"/>
    </row>
    <row r="58" spans="1:8" s="1341" customFormat="1" ht="30" customHeight="1">
      <c r="A58" s="2913">
        <v>25</v>
      </c>
      <c r="B58" s="2835"/>
      <c r="C58" s="2915">
        <v>25.1</v>
      </c>
      <c r="D58" s="2908" t="s">
        <v>2611</v>
      </c>
      <c r="E58" s="2908" t="s">
        <v>2612</v>
      </c>
      <c r="F58" s="1795" t="s">
        <v>2613</v>
      </c>
      <c r="G58" s="1682" t="s">
        <v>2614</v>
      </c>
      <c r="H58" s="2910" t="s">
        <v>2615</v>
      </c>
    </row>
    <row r="59" spans="1:8" s="1341" customFormat="1" ht="30" customHeight="1">
      <c r="A59" s="2581"/>
      <c r="B59" s="2835"/>
      <c r="C59" s="2916"/>
      <c r="D59" s="2896"/>
      <c r="E59" s="2896"/>
      <c r="F59" s="1796" t="s">
        <v>2616</v>
      </c>
      <c r="G59" s="901" t="s">
        <v>2617</v>
      </c>
      <c r="H59" s="2911"/>
    </row>
    <row r="60" spans="1:8" s="1341" customFormat="1" ht="30" customHeight="1" thickBot="1">
      <c r="A60" s="2914"/>
      <c r="B60" s="2835"/>
      <c r="C60" s="2917"/>
      <c r="D60" s="2909"/>
      <c r="E60" s="2909"/>
      <c r="F60" s="1793" t="s">
        <v>2618</v>
      </c>
      <c r="G60" s="1794" t="s">
        <v>2619</v>
      </c>
      <c r="H60" s="2912"/>
    </row>
    <row r="61" spans="1:8" s="201" customFormat="1" ht="82.5" customHeight="1" thickBot="1">
      <c r="A61" s="1797">
        <v>26</v>
      </c>
      <c r="B61" s="2835"/>
      <c r="C61" s="1798">
        <v>26.1</v>
      </c>
      <c r="D61" s="1799" t="s">
        <v>2620</v>
      </c>
      <c r="E61" s="1799" t="s">
        <v>2621</v>
      </c>
      <c r="F61" s="1800" t="s">
        <v>2622</v>
      </c>
      <c r="G61" s="1801" t="s">
        <v>2623</v>
      </c>
      <c r="H61" s="1802" t="s">
        <v>2624</v>
      </c>
    </row>
    <row r="62" spans="1:8" s="1341" customFormat="1" ht="86.25" customHeight="1" thickBot="1">
      <c r="A62" s="1797">
        <v>27</v>
      </c>
      <c r="B62" s="2835"/>
      <c r="C62" s="1798">
        <v>27.1</v>
      </c>
      <c r="D62" s="1803" t="s">
        <v>2625</v>
      </c>
      <c r="E62" s="1804" t="s">
        <v>2626</v>
      </c>
      <c r="F62" s="1805" t="s">
        <v>2627</v>
      </c>
      <c r="G62" s="1806" t="s">
        <v>2628</v>
      </c>
      <c r="H62" s="1807" t="s">
        <v>2629</v>
      </c>
    </row>
    <row r="63" spans="1:8" s="1341" customFormat="1" ht="45" customHeight="1">
      <c r="A63" s="2913">
        <v>28</v>
      </c>
      <c r="B63" s="2835"/>
      <c r="C63" s="2915">
        <v>28.1</v>
      </c>
      <c r="D63" s="2918" t="s">
        <v>2630</v>
      </c>
      <c r="E63" s="2919" t="s">
        <v>2631</v>
      </c>
      <c r="F63" s="1792" t="s">
        <v>2632</v>
      </c>
      <c r="G63" s="1682" t="s">
        <v>2633</v>
      </c>
      <c r="H63" s="2920" t="s">
        <v>2634</v>
      </c>
    </row>
    <row r="64" spans="1:8" s="1341" customFormat="1" ht="45" customHeight="1">
      <c r="A64" s="2581"/>
      <c r="B64" s="2835"/>
      <c r="C64" s="2916"/>
      <c r="D64" s="2918"/>
      <c r="E64" s="2838"/>
      <c r="F64" s="1808" t="s">
        <v>2635</v>
      </c>
      <c r="G64" s="901" t="s">
        <v>2636</v>
      </c>
      <c r="H64" s="2898"/>
    </row>
    <row r="65" spans="1:8" s="1341" customFormat="1" ht="45" customHeight="1">
      <c r="A65" s="2581"/>
      <c r="B65" s="2835"/>
      <c r="C65" s="2916"/>
      <c r="D65" s="2918"/>
      <c r="E65" s="2838"/>
      <c r="F65" s="1808" t="s">
        <v>2637</v>
      </c>
      <c r="G65" s="901" t="s">
        <v>2638</v>
      </c>
      <c r="H65" s="2898"/>
    </row>
    <row r="66" spans="1:8" s="1341" customFormat="1" ht="52.5" hidden="1" customHeight="1" thickBot="1">
      <c r="A66" s="2914"/>
      <c r="B66" s="2835"/>
      <c r="C66" s="2916"/>
      <c r="D66" s="2918"/>
      <c r="E66" s="2838"/>
      <c r="F66" s="1809" t="s">
        <v>2639</v>
      </c>
      <c r="G66" s="1794" t="s">
        <v>2640</v>
      </c>
      <c r="H66" s="2898"/>
    </row>
    <row r="67" spans="1:8" s="1341" customFormat="1" ht="21.75" customHeight="1" thickBot="1">
      <c r="A67" s="44"/>
      <c r="B67" s="2835"/>
      <c r="C67" s="2917"/>
      <c r="D67" s="2918"/>
      <c r="E67" s="2839"/>
      <c r="F67" s="1809" t="s">
        <v>2639</v>
      </c>
      <c r="G67" s="1794" t="s">
        <v>2640</v>
      </c>
      <c r="H67" s="2921"/>
    </row>
    <row r="68" spans="1:8" s="1341" customFormat="1" ht="52.5" customHeight="1" thickBot="1">
      <c r="A68" s="2913">
        <v>29</v>
      </c>
      <c r="B68" s="2835"/>
      <c r="C68" s="2915">
        <v>29.1</v>
      </c>
      <c r="D68" s="2929" t="s">
        <v>2641</v>
      </c>
      <c r="E68" s="2838" t="s">
        <v>2642</v>
      </c>
      <c r="F68" s="1809" t="s">
        <v>2643</v>
      </c>
      <c r="G68" s="1683" t="s">
        <v>2644</v>
      </c>
      <c r="H68" s="2911" t="s">
        <v>2645</v>
      </c>
    </row>
    <row r="69" spans="1:8" s="1341" customFormat="1" ht="52.5" customHeight="1" thickBot="1">
      <c r="A69" s="2914"/>
      <c r="B69" s="2835"/>
      <c r="C69" s="2917"/>
      <c r="D69" s="2925"/>
      <c r="E69" s="2838"/>
      <c r="F69" s="1809" t="s">
        <v>2646</v>
      </c>
      <c r="G69" s="1810" t="s">
        <v>2647</v>
      </c>
      <c r="H69" s="2911"/>
    </row>
    <row r="70" spans="1:8" s="1341" customFormat="1" ht="60" customHeight="1" thickBot="1">
      <c r="A70" s="1811">
        <v>30</v>
      </c>
      <c r="B70" s="2835"/>
      <c r="C70" s="1812">
        <v>30.1</v>
      </c>
      <c r="D70" s="1501" t="s">
        <v>2648</v>
      </c>
      <c r="E70" s="1806" t="s">
        <v>1016</v>
      </c>
      <c r="F70" s="1813" t="s">
        <v>2649</v>
      </c>
      <c r="G70" s="1806" t="s">
        <v>2650</v>
      </c>
      <c r="H70" s="1814" t="s">
        <v>2651</v>
      </c>
    </row>
    <row r="71" spans="1:8" s="1341" customFormat="1" ht="46.5" customHeight="1">
      <c r="A71" s="1815">
        <v>31</v>
      </c>
      <c r="B71" s="2907" t="s">
        <v>430</v>
      </c>
      <c r="C71" s="1788">
        <v>31.1</v>
      </c>
      <c r="D71" s="1501" t="s">
        <v>2652</v>
      </c>
      <c r="E71" s="1501" t="s">
        <v>2653</v>
      </c>
      <c r="F71" s="1501" t="s">
        <v>451</v>
      </c>
      <c r="G71" s="1791" t="s">
        <v>434</v>
      </c>
      <c r="H71" s="2904" t="s">
        <v>431</v>
      </c>
    </row>
    <row r="72" spans="1:8" s="1341" customFormat="1" ht="46.5" customHeight="1">
      <c r="A72" s="1815">
        <v>32</v>
      </c>
      <c r="B72" s="2892"/>
      <c r="C72" s="1788">
        <v>32.1</v>
      </c>
      <c r="D72" s="1501" t="s">
        <v>432</v>
      </c>
      <c r="E72" s="1501" t="s">
        <v>433</v>
      </c>
      <c r="F72" s="1501" t="s">
        <v>456</v>
      </c>
      <c r="G72" s="1791" t="s">
        <v>434</v>
      </c>
      <c r="H72" s="2922"/>
    </row>
    <row r="73" spans="1:8" s="1341" customFormat="1" ht="45">
      <c r="A73" s="1815">
        <v>33</v>
      </c>
      <c r="B73" s="2892"/>
      <c r="C73" s="1788">
        <v>33.1</v>
      </c>
      <c r="D73" s="1501" t="s">
        <v>435</v>
      </c>
      <c r="E73" s="1501" t="s">
        <v>436</v>
      </c>
      <c r="F73" s="1501" t="s">
        <v>2654</v>
      </c>
      <c r="G73" s="1791" t="s">
        <v>437</v>
      </c>
      <c r="H73" s="2922"/>
    </row>
    <row r="74" spans="1:8" s="1341" customFormat="1" ht="30">
      <c r="A74" s="1815">
        <v>34</v>
      </c>
      <c r="B74" s="2892"/>
      <c r="C74" s="1788">
        <v>34.1</v>
      </c>
      <c r="D74" s="1501" t="s">
        <v>438</v>
      </c>
      <c r="E74" s="1501" t="s">
        <v>2655</v>
      </c>
      <c r="F74" s="1501" t="s">
        <v>2656</v>
      </c>
      <c r="G74" s="1791" t="s">
        <v>439</v>
      </c>
      <c r="H74" s="2922"/>
    </row>
    <row r="75" spans="1:8" s="1341" customFormat="1" ht="45">
      <c r="A75" s="1815">
        <v>35</v>
      </c>
      <c r="B75" s="2893"/>
      <c r="C75" s="1788">
        <v>35.1</v>
      </c>
      <c r="D75" s="1501" t="s">
        <v>440</v>
      </c>
      <c r="E75" s="1501" t="s">
        <v>441</v>
      </c>
      <c r="F75" s="1501" t="s">
        <v>2657</v>
      </c>
      <c r="G75" s="1791" t="s">
        <v>442</v>
      </c>
      <c r="H75" s="2905"/>
    </row>
    <row r="76" spans="1:8" s="1341" customFormat="1" ht="40.5" customHeight="1">
      <c r="A76" s="2900">
        <v>36</v>
      </c>
      <c r="B76" s="2928" t="s">
        <v>443</v>
      </c>
      <c r="C76" s="2890">
        <v>36.1</v>
      </c>
      <c r="D76" s="2890" t="s">
        <v>444</v>
      </c>
      <c r="E76" s="2890" t="s">
        <v>2658</v>
      </c>
      <c r="F76" s="1790" t="s">
        <v>465</v>
      </c>
      <c r="G76" s="1501" t="s">
        <v>445</v>
      </c>
      <c r="H76" s="2885" t="s">
        <v>446</v>
      </c>
    </row>
    <row r="77" spans="1:8" s="1341" customFormat="1" ht="39" customHeight="1">
      <c r="A77" s="2901"/>
      <c r="B77" s="2928"/>
      <c r="C77" s="2890"/>
      <c r="D77" s="2890"/>
      <c r="E77" s="2890"/>
      <c r="F77" s="1790" t="s">
        <v>467</v>
      </c>
      <c r="G77" s="1501" t="s">
        <v>447</v>
      </c>
      <c r="H77" s="2885"/>
    </row>
    <row r="78" spans="1:8" s="1341" customFormat="1" ht="28.5" customHeight="1">
      <c r="A78" s="2900">
        <v>37</v>
      </c>
      <c r="B78" s="2928" t="s">
        <v>448</v>
      </c>
      <c r="C78" s="2890">
        <v>37.1</v>
      </c>
      <c r="D78" s="2931" t="s">
        <v>2659</v>
      </c>
      <c r="E78" s="2888" t="s">
        <v>869</v>
      </c>
      <c r="F78" s="1790" t="s">
        <v>469</v>
      </c>
      <c r="G78" s="1501" t="s">
        <v>449</v>
      </c>
      <c r="H78" s="2885" t="s">
        <v>450</v>
      </c>
    </row>
    <row r="79" spans="1:8" s="1341" customFormat="1" ht="30">
      <c r="A79" s="2930"/>
      <c r="B79" s="2928"/>
      <c r="C79" s="2890"/>
      <c r="D79" s="2929"/>
      <c r="E79" s="2896"/>
      <c r="F79" s="1790" t="s">
        <v>471</v>
      </c>
      <c r="G79" s="1501" t="s">
        <v>452</v>
      </c>
      <c r="H79" s="2885"/>
    </row>
    <row r="80" spans="1:8" s="1341" customFormat="1" ht="64.5" customHeight="1">
      <c r="A80" s="2901"/>
      <c r="B80" s="2928"/>
      <c r="C80" s="2890"/>
      <c r="D80" s="2932"/>
      <c r="E80" s="2889"/>
      <c r="F80" s="1790" t="s">
        <v>2660</v>
      </c>
      <c r="G80" s="1501" t="s">
        <v>2661</v>
      </c>
      <c r="H80" s="2885"/>
    </row>
    <row r="81" spans="1:8" s="1341" customFormat="1" ht="57" customHeight="1">
      <c r="A81" s="2900">
        <v>38</v>
      </c>
      <c r="B81" s="2928"/>
      <c r="C81" s="2890">
        <v>38.1</v>
      </c>
      <c r="D81" s="2931" t="s">
        <v>2662</v>
      </c>
      <c r="E81" s="2888" t="s">
        <v>864</v>
      </c>
      <c r="F81" s="1790" t="s">
        <v>2663</v>
      </c>
      <c r="G81" s="1501" t="s">
        <v>2664</v>
      </c>
      <c r="H81" s="2885"/>
    </row>
    <row r="82" spans="1:8" s="1341" customFormat="1" ht="52.5" customHeight="1">
      <c r="A82" s="2901"/>
      <c r="B82" s="2928"/>
      <c r="C82" s="2888"/>
      <c r="D82" s="2932"/>
      <c r="E82" s="2889"/>
      <c r="F82" s="1816" t="s">
        <v>2665</v>
      </c>
      <c r="G82" s="1501" t="s">
        <v>2666</v>
      </c>
      <c r="H82" s="2885"/>
    </row>
    <row r="83" spans="1:8" s="1341" customFormat="1" ht="21" customHeight="1">
      <c r="A83" s="2900">
        <v>39</v>
      </c>
      <c r="B83" s="2834" t="s">
        <v>453</v>
      </c>
      <c r="C83" s="2886">
        <v>39.1</v>
      </c>
      <c r="D83" s="2888" t="s">
        <v>2667</v>
      </c>
      <c r="E83" s="2888" t="s">
        <v>1399</v>
      </c>
      <c r="F83" s="1817" t="s">
        <v>2668</v>
      </c>
      <c r="G83" s="1791" t="s">
        <v>454</v>
      </c>
      <c r="H83" s="2904" t="s">
        <v>455</v>
      </c>
    </row>
    <row r="84" spans="1:8" s="1341" customFormat="1" ht="21" customHeight="1">
      <c r="A84" s="2930"/>
      <c r="B84" s="2835"/>
      <c r="C84" s="2895"/>
      <c r="D84" s="2896"/>
      <c r="E84" s="2896"/>
      <c r="F84" s="1817" t="s">
        <v>2669</v>
      </c>
      <c r="G84" s="1791" t="s">
        <v>457</v>
      </c>
      <c r="H84" s="2922"/>
    </row>
    <row r="85" spans="1:8" s="1341" customFormat="1" ht="21" customHeight="1">
      <c r="A85" s="2930"/>
      <c r="B85" s="2835"/>
      <c r="C85" s="2895"/>
      <c r="D85" s="2896"/>
      <c r="E85" s="2896"/>
      <c r="F85" s="1790" t="s">
        <v>2670</v>
      </c>
      <c r="G85" s="1791" t="s">
        <v>458</v>
      </c>
      <c r="H85" s="2922"/>
    </row>
    <row r="86" spans="1:8" s="1341" customFormat="1" ht="21" customHeight="1">
      <c r="A86" s="2901"/>
      <c r="B86" s="2835"/>
      <c r="C86" s="2887"/>
      <c r="D86" s="2889"/>
      <c r="E86" s="2889"/>
      <c r="F86" s="1790" t="s">
        <v>2671</v>
      </c>
      <c r="G86" s="1791" t="s">
        <v>459</v>
      </c>
      <c r="H86" s="2905"/>
    </row>
    <row r="87" spans="1:8" s="1341" customFormat="1" ht="22.5" customHeight="1">
      <c r="A87" s="2900">
        <v>40</v>
      </c>
      <c r="B87" s="2835"/>
      <c r="C87" s="2886">
        <v>40.1</v>
      </c>
      <c r="D87" s="2888" t="s">
        <v>2672</v>
      </c>
      <c r="E87" s="2888" t="s">
        <v>1400</v>
      </c>
      <c r="F87" s="1790" t="s">
        <v>2673</v>
      </c>
      <c r="G87" s="1501" t="s">
        <v>454</v>
      </c>
      <c r="H87" s="2904" t="s">
        <v>460</v>
      </c>
    </row>
    <row r="88" spans="1:8" s="1341" customFormat="1" ht="30">
      <c r="A88" s="2930"/>
      <c r="B88" s="2835"/>
      <c r="C88" s="2895"/>
      <c r="D88" s="2896"/>
      <c r="E88" s="2896"/>
      <c r="F88" s="1790" t="s">
        <v>2674</v>
      </c>
      <c r="G88" s="1501" t="s">
        <v>461</v>
      </c>
      <c r="H88" s="2922"/>
    </row>
    <row r="89" spans="1:8" s="1341" customFormat="1" ht="15">
      <c r="A89" s="2930"/>
      <c r="B89" s="2835"/>
      <c r="C89" s="2895"/>
      <c r="D89" s="2896"/>
      <c r="E89" s="2896"/>
      <c r="F89" s="1790" t="s">
        <v>2675</v>
      </c>
      <c r="G89" s="1501" t="s">
        <v>458</v>
      </c>
      <c r="H89" s="2922"/>
    </row>
    <row r="90" spans="1:8" s="1341" customFormat="1" ht="47.25" customHeight="1">
      <c r="A90" s="2901"/>
      <c r="B90" s="2835"/>
      <c r="C90" s="2887"/>
      <c r="D90" s="2889"/>
      <c r="E90" s="2889"/>
      <c r="F90" s="1790" t="s">
        <v>2676</v>
      </c>
      <c r="G90" s="1818" t="s">
        <v>459</v>
      </c>
      <c r="H90" s="2905"/>
    </row>
    <row r="91" spans="1:8" s="1341" customFormat="1" ht="24.75" customHeight="1">
      <c r="A91" s="2900">
        <v>41</v>
      </c>
      <c r="B91" s="2835"/>
      <c r="C91" s="2886">
        <v>41.1</v>
      </c>
      <c r="D91" s="2888" t="s">
        <v>2677</v>
      </c>
      <c r="E91" s="2888" t="s">
        <v>1401</v>
      </c>
      <c r="F91" s="1790" t="s">
        <v>2678</v>
      </c>
      <c r="G91" s="1818" t="s">
        <v>462</v>
      </c>
      <c r="H91" s="2897" t="s">
        <v>2679</v>
      </c>
    </row>
    <row r="92" spans="1:8" s="1341" customFormat="1" ht="24.75" customHeight="1">
      <c r="A92" s="2930"/>
      <c r="B92" s="2835"/>
      <c r="C92" s="2895"/>
      <c r="D92" s="2896"/>
      <c r="E92" s="2896"/>
      <c r="F92" s="1790" t="s">
        <v>2680</v>
      </c>
      <c r="G92" s="1818" t="s">
        <v>463</v>
      </c>
      <c r="H92" s="2898"/>
    </row>
    <row r="93" spans="1:8" s="1341" customFormat="1" ht="28.5" customHeight="1">
      <c r="A93" s="2901"/>
      <c r="B93" s="2835"/>
      <c r="C93" s="2887"/>
      <c r="D93" s="2933"/>
      <c r="E93" s="2889"/>
      <c r="F93" s="1790" t="s">
        <v>2681</v>
      </c>
      <c r="G93" s="1818" t="s">
        <v>464</v>
      </c>
      <c r="H93" s="2899"/>
    </row>
    <row r="94" spans="1:8" s="1341" customFormat="1" ht="51" customHeight="1">
      <c r="A94" s="2900">
        <v>42</v>
      </c>
      <c r="B94" s="2835"/>
      <c r="C94" s="2886">
        <v>42.1</v>
      </c>
      <c r="D94" s="2888" t="s">
        <v>2682</v>
      </c>
      <c r="E94" s="2888" t="s">
        <v>1453</v>
      </c>
      <c r="F94" s="1501" t="s">
        <v>2683</v>
      </c>
      <c r="G94" s="1818" t="s">
        <v>466</v>
      </c>
      <c r="H94" s="2897" t="s">
        <v>2684</v>
      </c>
    </row>
    <row r="95" spans="1:8" s="1341" customFormat="1" ht="32.25" customHeight="1">
      <c r="A95" s="2901"/>
      <c r="B95" s="2835"/>
      <c r="C95" s="2887"/>
      <c r="D95" s="2889"/>
      <c r="E95" s="2889"/>
      <c r="F95" s="1501" t="s">
        <v>2685</v>
      </c>
      <c r="G95" s="1818" t="s">
        <v>1402</v>
      </c>
      <c r="H95" s="2899"/>
    </row>
    <row r="96" spans="1:8" s="1341" customFormat="1" ht="87" customHeight="1">
      <c r="A96" s="1819">
        <v>43</v>
      </c>
      <c r="B96" s="2835"/>
      <c r="C96" s="1820">
        <v>43.1</v>
      </c>
      <c r="D96" s="1778" t="s">
        <v>1403</v>
      </c>
      <c r="E96" s="1778" t="s">
        <v>2686</v>
      </c>
      <c r="F96" s="1501" t="s">
        <v>2687</v>
      </c>
      <c r="G96" s="1791" t="s">
        <v>2688</v>
      </c>
      <c r="H96" s="1821" t="s">
        <v>2689</v>
      </c>
    </row>
    <row r="97" spans="1:8" s="1341" customFormat="1" ht="42.75" customHeight="1">
      <c r="A97" s="2900">
        <v>44</v>
      </c>
      <c r="B97" s="2834" t="s">
        <v>468</v>
      </c>
      <c r="C97" s="2886">
        <v>44.1</v>
      </c>
      <c r="D97" s="2888" t="s">
        <v>1404</v>
      </c>
      <c r="E97" s="2888" t="s">
        <v>1405</v>
      </c>
      <c r="F97" s="1501" t="s">
        <v>2690</v>
      </c>
      <c r="G97" s="1791" t="s">
        <v>470</v>
      </c>
      <c r="H97" s="2904" t="s">
        <v>2691</v>
      </c>
    </row>
    <row r="98" spans="1:8" s="1341" customFormat="1" ht="39" customHeight="1">
      <c r="A98" s="2901"/>
      <c r="B98" s="2835"/>
      <c r="C98" s="2887"/>
      <c r="D98" s="2889"/>
      <c r="E98" s="2889"/>
      <c r="F98" s="1501" t="s">
        <v>2692</v>
      </c>
      <c r="G98" s="1791" t="s">
        <v>472</v>
      </c>
      <c r="H98" s="2922"/>
    </row>
    <row r="99" spans="1:8" s="1341" customFormat="1" ht="60" customHeight="1">
      <c r="A99" s="2900">
        <v>45</v>
      </c>
      <c r="B99" s="2835"/>
      <c r="C99" s="2886">
        <v>45.1</v>
      </c>
      <c r="D99" s="2888" t="s">
        <v>2693</v>
      </c>
      <c r="E99" s="2888" t="s">
        <v>473</v>
      </c>
      <c r="F99" s="1501" t="s">
        <v>2694</v>
      </c>
      <c r="G99" s="1791" t="s">
        <v>2695</v>
      </c>
      <c r="H99" s="2922"/>
    </row>
    <row r="100" spans="1:8" s="1341" customFormat="1" ht="30">
      <c r="A100" s="2901"/>
      <c r="B100" s="2835"/>
      <c r="C100" s="2887"/>
      <c r="D100" s="2889"/>
      <c r="E100" s="2889"/>
      <c r="F100" s="1501" t="s">
        <v>2696</v>
      </c>
      <c r="G100" s="1791" t="s">
        <v>2697</v>
      </c>
      <c r="H100" s="2905"/>
    </row>
    <row r="101" spans="1:8" s="1341" customFormat="1" ht="45">
      <c r="A101" s="1815">
        <v>46</v>
      </c>
      <c r="B101" s="2835"/>
      <c r="C101" s="1788">
        <v>46.1</v>
      </c>
      <c r="D101" s="1501" t="s">
        <v>1406</v>
      </c>
      <c r="E101" s="1501" t="s">
        <v>1407</v>
      </c>
      <c r="F101" s="1501" t="s">
        <v>2698</v>
      </c>
      <c r="G101" s="1791" t="s">
        <v>2699</v>
      </c>
      <c r="H101" s="1789" t="s">
        <v>2700</v>
      </c>
    </row>
    <row r="102" spans="1:8" s="493" customFormat="1" ht="75.75" customHeight="1">
      <c r="A102" s="1787">
        <v>47</v>
      </c>
      <c r="B102" s="2835"/>
      <c r="C102" s="1788">
        <v>47.1</v>
      </c>
      <c r="D102" s="1501" t="s">
        <v>399</v>
      </c>
      <c r="E102" s="1501" t="s">
        <v>2701</v>
      </c>
      <c r="F102" s="1501" t="s">
        <v>2702</v>
      </c>
      <c r="G102" s="1791" t="s">
        <v>474</v>
      </c>
      <c r="H102" s="1789" t="s">
        <v>2703</v>
      </c>
    </row>
    <row r="103" spans="1:8" ht="43.5" customHeight="1">
      <c r="A103" s="2935">
        <v>48</v>
      </c>
      <c r="B103" s="2937" t="s">
        <v>654</v>
      </c>
      <c r="C103" s="2918">
        <v>48.1</v>
      </c>
      <c r="D103" s="2936" t="s">
        <v>1408</v>
      </c>
      <c r="E103" s="2936" t="s">
        <v>657</v>
      </c>
      <c r="F103" s="1709" t="s">
        <v>2704</v>
      </c>
      <c r="G103" s="1709" t="s">
        <v>2705</v>
      </c>
      <c r="H103" s="2934" t="s">
        <v>2706</v>
      </c>
    </row>
    <row r="104" spans="1:8" ht="35.25" customHeight="1">
      <c r="A104" s="2935"/>
      <c r="B104" s="2937"/>
      <c r="C104" s="2918"/>
      <c r="D104" s="2936"/>
      <c r="E104" s="2936"/>
      <c r="F104" s="1709" t="s">
        <v>2707</v>
      </c>
      <c r="G104" s="1709" t="s">
        <v>2708</v>
      </c>
      <c r="H104" s="2934"/>
    </row>
    <row r="105" spans="1:8" ht="38.25" customHeight="1">
      <c r="A105" s="2935"/>
      <c r="B105" s="2937"/>
      <c r="C105" s="2918"/>
      <c r="D105" s="2936"/>
      <c r="E105" s="2936"/>
      <c r="F105" s="1709" t="s">
        <v>2709</v>
      </c>
      <c r="G105" s="1709" t="s">
        <v>1464</v>
      </c>
      <c r="H105" s="2934"/>
    </row>
    <row r="106" spans="1:8" ht="39" customHeight="1">
      <c r="A106" s="2935">
        <v>49</v>
      </c>
      <c r="B106" s="2937"/>
      <c r="C106" s="2918">
        <v>49.1</v>
      </c>
      <c r="D106" s="2936" t="s">
        <v>663</v>
      </c>
      <c r="E106" s="2936" t="s">
        <v>580</v>
      </c>
      <c r="F106" s="1709" t="s">
        <v>2710</v>
      </c>
      <c r="G106" s="1709" t="s">
        <v>886</v>
      </c>
      <c r="H106" s="2885" t="s">
        <v>2711</v>
      </c>
    </row>
    <row r="107" spans="1:8" ht="22.5" customHeight="1">
      <c r="A107" s="2935"/>
      <c r="B107" s="2937"/>
      <c r="C107" s="2918"/>
      <c r="D107" s="2936"/>
      <c r="E107" s="2936"/>
      <c r="F107" s="1709" t="s">
        <v>2712</v>
      </c>
      <c r="G107" s="1709" t="s">
        <v>888</v>
      </c>
      <c r="H107" s="2885"/>
    </row>
    <row r="108" spans="1:8" ht="34.5" customHeight="1">
      <c r="A108" s="2935"/>
      <c r="B108" s="2937"/>
      <c r="C108" s="2918"/>
      <c r="D108" s="2936"/>
      <c r="E108" s="2936"/>
      <c r="F108" s="1709" t="s">
        <v>2713</v>
      </c>
      <c r="G108" s="1709" t="s">
        <v>890</v>
      </c>
      <c r="H108" s="2885"/>
    </row>
    <row r="109" spans="1:8" ht="38.25" customHeight="1">
      <c r="A109" s="2935"/>
      <c r="B109" s="2937"/>
      <c r="C109" s="2918"/>
      <c r="D109" s="2936"/>
      <c r="E109" s="2936"/>
      <c r="F109" s="1709" t="s">
        <v>2714</v>
      </c>
      <c r="G109" s="1709" t="s">
        <v>892</v>
      </c>
      <c r="H109" s="2885"/>
    </row>
    <row r="110" spans="1:8" ht="30">
      <c r="A110" s="2935"/>
      <c r="B110" s="2937"/>
      <c r="C110" s="2918"/>
      <c r="D110" s="2936"/>
      <c r="E110" s="2936"/>
      <c r="F110" s="1709" t="s">
        <v>2715</v>
      </c>
      <c r="G110" s="1709" t="s">
        <v>893</v>
      </c>
      <c r="H110" s="2885"/>
    </row>
    <row r="111" spans="1:8" ht="53.25" customHeight="1">
      <c r="A111" s="2935">
        <v>50</v>
      </c>
      <c r="B111" s="2937"/>
      <c r="C111" s="2918">
        <v>50.1</v>
      </c>
      <c r="D111" s="2936" t="s">
        <v>1410</v>
      </c>
      <c r="E111" s="2936" t="s">
        <v>582</v>
      </c>
      <c r="F111" s="2918" t="s">
        <v>2716</v>
      </c>
      <c r="G111" s="2918" t="s">
        <v>1465</v>
      </c>
      <c r="H111" s="2934" t="s">
        <v>1411</v>
      </c>
    </row>
    <row r="112" spans="1:8">
      <c r="A112" s="2935"/>
      <c r="B112" s="2937"/>
      <c r="C112" s="2918"/>
      <c r="D112" s="2936"/>
      <c r="E112" s="2936"/>
      <c r="F112" s="2918"/>
      <c r="G112" s="2918"/>
      <c r="H112" s="2934"/>
    </row>
    <row r="113" spans="1:10" ht="60">
      <c r="A113" s="1822">
        <v>51</v>
      </c>
      <c r="B113" s="2937"/>
      <c r="C113" s="1709">
        <v>51.1</v>
      </c>
      <c r="D113" s="1823" t="s">
        <v>577</v>
      </c>
      <c r="E113" s="1823" t="s">
        <v>658</v>
      </c>
      <c r="F113" s="1709" t="s">
        <v>2717</v>
      </c>
      <c r="G113" s="1709" t="s">
        <v>900</v>
      </c>
      <c r="H113" s="1824" t="s">
        <v>1412</v>
      </c>
    </row>
    <row r="114" spans="1:10" ht="22.5" customHeight="1">
      <c r="A114" s="2935">
        <v>52</v>
      </c>
      <c r="B114" s="2937"/>
      <c r="C114" s="2849">
        <v>52.1</v>
      </c>
      <c r="D114" s="2936" t="s">
        <v>1413</v>
      </c>
      <c r="E114" s="2936" t="s">
        <v>1414</v>
      </c>
      <c r="F114" s="901" t="s">
        <v>2718</v>
      </c>
      <c r="G114" s="1709" t="s">
        <v>583</v>
      </c>
      <c r="H114" s="2934" t="s">
        <v>460</v>
      </c>
    </row>
    <row r="115" spans="1:10" ht="22.5" customHeight="1">
      <c r="A115" s="2935"/>
      <c r="B115" s="2937"/>
      <c r="C115" s="2849"/>
      <c r="D115" s="2936"/>
      <c r="E115" s="2936"/>
      <c r="F115" s="901" t="s">
        <v>2719</v>
      </c>
      <c r="G115" s="1709" t="s">
        <v>2720</v>
      </c>
      <c r="H115" s="2934"/>
    </row>
    <row r="116" spans="1:10" ht="22.5" customHeight="1">
      <c r="A116" s="2935"/>
      <c r="B116" s="2937"/>
      <c r="C116" s="2849"/>
      <c r="D116" s="2936"/>
      <c r="E116" s="2936"/>
      <c r="F116" s="901" t="s">
        <v>2721</v>
      </c>
      <c r="G116" s="1709" t="s">
        <v>454</v>
      </c>
      <c r="H116" s="2934"/>
    </row>
    <row r="117" spans="1:10" ht="27" customHeight="1">
      <c r="A117" s="2935"/>
      <c r="B117" s="2937"/>
      <c r="C117" s="2849"/>
      <c r="D117" s="2936"/>
      <c r="E117" s="2936"/>
      <c r="F117" s="901" t="s">
        <v>2722</v>
      </c>
      <c r="G117" s="1709" t="s">
        <v>461</v>
      </c>
      <c r="H117" s="2934"/>
    </row>
    <row r="118" spans="1:10" ht="22.5" customHeight="1" thickBot="1">
      <c r="A118" s="2939"/>
      <c r="B118" s="2938"/>
      <c r="C118" s="2940"/>
      <c r="D118" s="2941"/>
      <c r="E118" s="2941"/>
      <c r="F118" s="1794" t="s">
        <v>2723</v>
      </c>
      <c r="G118" s="1825" t="s">
        <v>458</v>
      </c>
      <c r="H118" s="2942"/>
    </row>
    <row r="121" spans="1:10" s="1340" customFormat="1">
      <c r="A121" s="1340" t="s">
        <v>2724</v>
      </c>
      <c r="E121" s="1340" t="s">
        <v>2725</v>
      </c>
      <c r="G121" s="383"/>
      <c r="H121" s="1342" t="s">
        <v>2726</v>
      </c>
    </row>
    <row r="123" spans="1:10" ht="15">
      <c r="A123" s="1343" t="s">
        <v>2727</v>
      </c>
      <c r="B123" s="1344"/>
      <c r="C123" s="1344"/>
      <c r="D123" s="1343"/>
      <c r="E123" s="1343" t="s">
        <v>2727</v>
      </c>
      <c r="F123" s="1345"/>
      <c r="G123" s="1344"/>
      <c r="H123" s="1343" t="s">
        <v>2727</v>
      </c>
      <c r="I123" s="1346"/>
      <c r="J123" s="1347"/>
    </row>
    <row r="124" spans="1:10" ht="15">
      <c r="A124" s="1343" t="s">
        <v>2728</v>
      </c>
      <c r="B124" s="1344"/>
      <c r="C124" s="1344"/>
      <c r="D124" s="1343"/>
      <c r="E124" s="1343" t="s">
        <v>2729</v>
      </c>
      <c r="F124" s="1345"/>
      <c r="G124" s="1344"/>
      <c r="H124" s="1343" t="s">
        <v>2730</v>
      </c>
      <c r="I124" s="1346"/>
      <c r="J124" s="1347"/>
    </row>
    <row r="125" spans="1:10" ht="15">
      <c r="A125" s="1343" t="s">
        <v>2731</v>
      </c>
      <c r="B125" s="1344"/>
      <c r="C125" s="1344"/>
      <c r="D125" s="1343"/>
      <c r="E125" s="1343" t="s">
        <v>2732</v>
      </c>
      <c r="F125" s="1345"/>
      <c r="G125" s="1344"/>
      <c r="H125" s="1343" t="s">
        <v>2733</v>
      </c>
      <c r="I125" s="1346"/>
      <c r="J125" s="1347"/>
    </row>
  </sheetData>
  <mergeCells count="166">
    <mergeCell ref="D114:D118"/>
    <mergeCell ref="E114:E118"/>
    <mergeCell ref="H114:H118"/>
    <mergeCell ref="A111:A112"/>
    <mergeCell ref="C111:C112"/>
    <mergeCell ref="D111:D112"/>
    <mergeCell ref="E111:E112"/>
    <mergeCell ref="F111:F112"/>
    <mergeCell ref="G111:G112"/>
    <mergeCell ref="A97:A98"/>
    <mergeCell ref="B97:B102"/>
    <mergeCell ref="C97:C98"/>
    <mergeCell ref="D97:D98"/>
    <mergeCell ref="E97:E98"/>
    <mergeCell ref="H103:H105"/>
    <mergeCell ref="A106:A110"/>
    <mergeCell ref="C106:C110"/>
    <mergeCell ref="D106:D110"/>
    <mergeCell ref="E106:E110"/>
    <mergeCell ref="H106:H110"/>
    <mergeCell ref="H97:H100"/>
    <mergeCell ref="A99:A100"/>
    <mergeCell ref="C99:C100"/>
    <mergeCell ref="D99:D100"/>
    <mergeCell ref="E99:E100"/>
    <mergeCell ref="A103:A105"/>
    <mergeCell ref="B103:B118"/>
    <mergeCell ref="C103:C105"/>
    <mergeCell ref="D103:D105"/>
    <mergeCell ref="E103:E105"/>
    <mergeCell ref="H111:H112"/>
    <mergeCell ref="A114:A118"/>
    <mergeCell ref="C114:C118"/>
    <mergeCell ref="H87:H90"/>
    <mergeCell ref="A91:A93"/>
    <mergeCell ref="C91:C93"/>
    <mergeCell ref="D91:D93"/>
    <mergeCell ref="E91:E93"/>
    <mergeCell ref="H91:H93"/>
    <mergeCell ref="A83:A86"/>
    <mergeCell ref="B83:B96"/>
    <mergeCell ref="C83:C86"/>
    <mergeCell ref="D83:D86"/>
    <mergeCell ref="E83:E86"/>
    <mergeCell ref="H83:H86"/>
    <mergeCell ref="A87:A90"/>
    <mergeCell ref="C87:C90"/>
    <mergeCell ref="D87:D90"/>
    <mergeCell ref="E87:E90"/>
    <mergeCell ref="A94:A95"/>
    <mergeCell ref="C94:C95"/>
    <mergeCell ref="D94:D95"/>
    <mergeCell ref="E94:E95"/>
    <mergeCell ref="H94:H95"/>
    <mergeCell ref="A78:A80"/>
    <mergeCell ref="B78:B82"/>
    <mergeCell ref="C78:C80"/>
    <mergeCell ref="D78:D80"/>
    <mergeCell ref="E78:E80"/>
    <mergeCell ref="H78:H82"/>
    <mergeCell ref="A81:A82"/>
    <mergeCell ref="C81:C82"/>
    <mergeCell ref="D81:D82"/>
    <mergeCell ref="E81:E82"/>
    <mergeCell ref="A76:A77"/>
    <mergeCell ref="B76:B77"/>
    <mergeCell ref="C76:C77"/>
    <mergeCell ref="D76:D77"/>
    <mergeCell ref="E76:E77"/>
    <mergeCell ref="H76:H77"/>
    <mergeCell ref="A68:A69"/>
    <mergeCell ref="C68:C69"/>
    <mergeCell ref="D68:D69"/>
    <mergeCell ref="E68:E69"/>
    <mergeCell ref="H68:H69"/>
    <mergeCell ref="B71:B75"/>
    <mergeCell ref="H71:H75"/>
    <mergeCell ref="D58:D60"/>
    <mergeCell ref="E58:E60"/>
    <mergeCell ref="H58:H60"/>
    <mergeCell ref="A63:A66"/>
    <mergeCell ref="C63:C67"/>
    <mergeCell ref="D63:D67"/>
    <mergeCell ref="E63:E67"/>
    <mergeCell ref="H63:H67"/>
    <mergeCell ref="E53:E55"/>
    <mergeCell ref="H53:H55"/>
    <mergeCell ref="A56:A57"/>
    <mergeCell ref="B56:B70"/>
    <mergeCell ref="C56:C57"/>
    <mergeCell ref="D56:D57"/>
    <mergeCell ref="E56:E57"/>
    <mergeCell ref="H56:H57"/>
    <mergeCell ref="A58:A60"/>
    <mergeCell ref="C58:C60"/>
    <mergeCell ref="A45:A47"/>
    <mergeCell ref="B45:B55"/>
    <mergeCell ref="C45:C47"/>
    <mergeCell ref="D45:D47"/>
    <mergeCell ref="E45:E47"/>
    <mergeCell ref="H45:H47"/>
    <mergeCell ref="H48:H52"/>
    <mergeCell ref="A53:A55"/>
    <mergeCell ref="C53:C55"/>
    <mergeCell ref="D53:D55"/>
    <mergeCell ref="B31:B35"/>
    <mergeCell ref="A33:A34"/>
    <mergeCell ref="C33:C34"/>
    <mergeCell ref="D33:D34"/>
    <mergeCell ref="E33:E34"/>
    <mergeCell ref="E39:E41"/>
    <mergeCell ref="H39:H41"/>
    <mergeCell ref="A42:A43"/>
    <mergeCell ref="C42:C43"/>
    <mergeCell ref="D42:D43"/>
    <mergeCell ref="E42:E43"/>
    <mergeCell ref="H42:H43"/>
    <mergeCell ref="H33:H34"/>
    <mergeCell ref="A36:A38"/>
    <mergeCell ref="B36:B44"/>
    <mergeCell ref="C36:C38"/>
    <mergeCell ref="D36:D38"/>
    <mergeCell ref="E36:E38"/>
    <mergeCell ref="H36:H38"/>
    <mergeCell ref="A39:A41"/>
    <mergeCell ref="C39:C41"/>
    <mergeCell ref="D39:D41"/>
    <mergeCell ref="C28:C30"/>
    <mergeCell ref="D28:D30"/>
    <mergeCell ref="E28:E30"/>
    <mergeCell ref="H28:H30"/>
    <mergeCell ref="D16:D18"/>
    <mergeCell ref="E16:E18"/>
    <mergeCell ref="H16:H18"/>
    <mergeCell ref="C19:C21"/>
    <mergeCell ref="D19:D21"/>
    <mergeCell ref="E19:E21"/>
    <mergeCell ref="H19:H21"/>
    <mergeCell ref="C22:C24"/>
    <mergeCell ref="D22:D24"/>
    <mergeCell ref="E22:E24"/>
    <mergeCell ref="H22:H24"/>
    <mergeCell ref="A1:H1"/>
    <mergeCell ref="A2:H2"/>
    <mergeCell ref="A3:H3"/>
    <mergeCell ref="A4:H4"/>
    <mergeCell ref="C8:D8"/>
    <mergeCell ref="F8:G8"/>
    <mergeCell ref="H12:H13"/>
    <mergeCell ref="C14:C15"/>
    <mergeCell ref="D14:D15"/>
    <mergeCell ref="E14:E15"/>
    <mergeCell ref="H14:H15"/>
    <mergeCell ref="B9:B30"/>
    <mergeCell ref="C9:C11"/>
    <mergeCell ref="D9:D11"/>
    <mergeCell ref="E9:E11"/>
    <mergeCell ref="H9:H11"/>
    <mergeCell ref="C12:C13"/>
    <mergeCell ref="D12:D13"/>
    <mergeCell ref="E12:E13"/>
    <mergeCell ref="C16:C18"/>
    <mergeCell ref="C25:C27"/>
    <mergeCell ref="D25:D27"/>
    <mergeCell ref="E25:E27"/>
    <mergeCell ref="H25:H27"/>
  </mergeCells>
  <pageMargins left="0.31496062992125984" right="0.31496062992125984" top="0.35433070866141736" bottom="0.35433070866141736" header="0.31496062992125984" footer="0.31496062992125984"/>
  <pageSetup paperSize="9" scale="65" fitToHeight="0" orientation="landscape" r:id="rId1"/>
  <headerFooter alignWithMargins="0"/>
  <colBreaks count="1" manualBreakCount="1">
    <brk id="9" max="1048575" man="1"/>
  </colBreaks>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pageSetUpPr fitToPage="1"/>
  </sheetPr>
  <dimension ref="A1:U69"/>
  <sheetViews>
    <sheetView showGridLines="0" view="pageBreakPreview" topLeftCell="A58" zoomScaleNormal="80" zoomScaleSheetLayoutView="100" workbookViewId="0">
      <selection activeCell="D12" sqref="D12"/>
    </sheetView>
  </sheetViews>
  <sheetFormatPr baseColWidth="10" defaultRowHeight="14.25"/>
  <cols>
    <col min="1" max="1" width="5.28515625" style="28" customWidth="1"/>
    <col min="2" max="2" width="40.28515625" style="28" customWidth="1"/>
    <col min="3" max="3" width="26.28515625" style="1348" customWidth="1"/>
    <col min="4" max="5" width="13.7109375" style="28" bestFit="1" customWidth="1"/>
    <col min="6" max="6" width="16.42578125" style="28" customWidth="1"/>
    <col min="7" max="12" width="13.7109375" style="28" bestFit="1" customWidth="1"/>
    <col min="13" max="13" width="12.7109375" style="28" customWidth="1"/>
    <col min="14" max="15" width="13.7109375" style="28" bestFit="1" customWidth="1"/>
    <col min="16" max="16" width="19.28515625" style="28" bestFit="1" customWidth="1"/>
    <col min="17" max="17" width="27.42578125" style="266" customWidth="1"/>
    <col min="18" max="18" width="1.85546875" style="28" customWidth="1"/>
    <col min="19" max="20" width="11.42578125" style="28"/>
    <col min="21" max="21" width="29.7109375" style="28" customWidth="1"/>
    <col min="22" max="16384" width="11.42578125" style="28"/>
  </cols>
  <sheetData>
    <row r="1" spans="1:19" ht="15.75">
      <c r="A1" s="2951" t="s">
        <v>28</v>
      </c>
      <c r="B1" s="2951"/>
      <c r="C1" s="2951"/>
      <c r="D1" s="2951"/>
      <c r="E1" s="2951"/>
      <c r="F1" s="2951"/>
      <c r="G1" s="2951"/>
      <c r="H1" s="2951"/>
      <c r="I1" s="2951"/>
      <c r="J1" s="2951"/>
      <c r="K1" s="2951"/>
      <c r="L1" s="2951"/>
      <c r="M1" s="2951"/>
      <c r="N1" s="2951"/>
      <c r="O1" s="2951"/>
      <c r="P1" s="2951"/>
      <c r="Q1" s="2951"/>
    </row>
    <row r="2" spans="1:19" ht="15.75">
      <c r="A2" s="2951" t="s">
        <v>29</v>
      </c>
      <c r="B2" s="2951"/>
      <c r="C2" s="2951"/>
      <c r="D2" s="2951"/>
      <c r="E2" s="2951"/>
      <c r="F2" s="2951"/>
      <c r="G2" s="2951"/>
      <c r="H2" s="2951"/>
      <c r="I2" s="2951"/>
      <c r="J2" s="2951"/>
      <c r="K2" s="2951"/>
      <c r="L2" s="2951"/>
      <c r="M2" s="2951"/>
      <c r="N2" s="2951"/>
      <c r="O2" s="2951"/>
      <c r="P2" s="2951"/>
      <c r="Q2" s="2951"/>
    </row>
    <row r="3" spans="1:19" s="7" customFormat="1" ht="18" customHeight="1">
      <c r="A3" s="2951" t="s">
        <v>57</v>
      </c>
      <c r="B3" s="2951"/>
      <c r="C3" s="2951"/>
      <c r="D3" s="2951"/>
      <c r="E3" s="2951"/>
      <c r="F3" s="2951"/>
      <c r="G3" s="2951"/>
      <c r="H3" s="2951"/>
      <c r="I3" s="2951"/>
      <c r="J3" s="2951"/>
      <c r="K3" s="2951"/>
      <c r="L3" s="2951"/>
      <c r="M3" s="2951"/>
      <c r="N3" s="2951"/>
      <c r="O3" s="2951"/>
      <c r="P3" s="2951"/>
      <c r="Q3" s="2951"/>
    </row>
    <row r="4" spans="1:19" s="1827" customFormat="1" ht="27.75" customHeight="1">
      <c r="A4" s="1826" t="s">
        <v>475</v>
      </c>
      <c r="C4" s="1828"/>
      <c r="P4" s="1828"/>
      <c r="Q4" s="1869" t="s">
        <v>27</v>
      </c>
    </row>
    <row r="5" spans="1:19" ht="3" customHeight="1" thickBot="1">
      <c r="Q5" s="264"/>
    </row>
    <row r="6" spans="1:19" s="7" customFormat="1" ht="27" customHeight="1">
      <c r="A6" s="2952" t="s">
        <v>1</v>
      </c>
      <c r="B6" s="2954" t="s">
        <v>1415</v>
      </c>
      <c r="C6" s="2954" t="s">
        <v>40</v>
      </c>
      <c r="D6" s="2956" t="s">
        <v>26</v>
      </c>
      <c r="E6" s="2956"/>
      <c r="F6" s="2956"/>
      <c r="G6" s="2956"/>
      <c r="H6" s="2956"/>
      <c r="I6" s="2956"/>
      <c r="J6" s="2956"/>
      <c r="K6" s="2956"/>
      <c r="L6" s="2956"/>
      <c r="M6" s="2956"/>
      <c r="N6" s="2956"/>
      <c r="O6" s="2956"/>
      <c r="P6" s="2956" t="s">
        <v>25</v>
      </c>
      <c r="Q6" s="2958" t="s">
        <v>59</v>
      </c>
      <c r="R6" s="6"/>
      <c r="S6" s="6"/>
    </row>
    <row r="7" spans="1:19" s="7" customFormat="1" ht="33" customHeight="1" thickBot="1">
      <c r="A7" s="2953"/>
      <c r="B7" s="2955"/>
      <c r="C7" s="2955"/>
      <c r="D7" s="1834" t="s">
        <v>24</v>
      </c>
      <c r="E7" s="1835" t="s">
        <v>23</v>
      </c>
      <c r="F7" s="1835" t="s">
        <v>22</v>
      </c>
      <c r="G7" s="1835" t="s">
        <v>21</v>
      </c>
      <c r="H7" s="1835" t="s">
        <v>20</v>
      </c>
      <c r="I7" s="1835" t="s">
        <v>19</v>
      </c>
      <c r="J7" s="1835" t="s">
        <v>18</v>
      </c>
      <c r="K7" s="1835" t="s">
        <v>17</v>
      </c>
      <c r="L7" s="1835" t="s">
        <v>16</v>
      </c>
      <c r="M7" s="1835" t="s">
        <v>15</v>
      </c>
      <c r="N7" s="1835" t="s">
        <v>14</v>
      </c>
      <c r="O7" s="1835" t="s">
        <v>13</v>
      </c>
      <c r="P7" s="2957"/>
      <c r="Q7" s="2959"/>
      <c r="R7" s="6"/>
      <c r="S7" s="6"/>
    </row>
    <row r="8" spans="1:19" s="34" customFormat="1" ht="9.75" customHeight="1">
      <c r="A8" s="1836"/>
      <c r="B8" s="1837"/>
      <c r="C8" s="1838"/>
      <c r="D8" s="1837"/>
      <c r="E8" s="1837"/>
      <c r="F8" s="1837"/>
      <c r="G8" s="1837"/>
      <c r="H8" s="1837"/>
      <c r="I8" s="1837"/>
      <c r="J8" s="1837"/>
      <c r="K8" s="1837"/>
      <c r="L8" s="1837"/>
      <c r="M8" s="1837"/>
      <c r="N8" s="1837"/>
      <c r="O8" s="1837"/>
      <c r="P8" s="1837"/>
      <c r="Q8" s="1839"/>
    </row>
    <row r="9" spans="1:19" s="34" customFormat="1" ht="72">
      <c r="A9" s="1840">
        <v>1</v>
      </c>
      <c r="B9" s="1489" t="s">
        <v>2553</v>
      </c>
      <c r="C9" s="1841" t="s">
        <v>1390</v>
      </c>
      <c r="D9" s="1498">
        <v>1</v>
      </c>
      <c r="E9" s="1498">
        <v>1</v>
      </c>
      <c r="F9" s="1498">
        <v>1</v>
      </c>
      <c r="G9" s="1498">
        <v>1</v>
      </c>
      <c r="H9" s="1498">
        <v>1</v>
      </c>
      <c r="I9" s="1498">
        <v>1</v>
      </c>
      <c r="J9" s="1498">
        <v>1</v>
      </c>
      <c r="K9" s="1498">
        <v>1</v>
      </c>
      <c r="L9" s="1498">
        <v>1</v>
      </c>
      <c r="M9" s="1498">
        <v>1</v>
      </c>
      <c r="N9" s="1498">
        <v>1</v>
      </c>
      <c r="O9" s="1498">
        <v>1</v>
      </c>
      <c r="P9" s="1498">
        <v>1</v>
      </c>
      <c r="Q9" s="1842">
        <v>200000</v>
      </c>
    </row>
    <row r="10" spans="1:19" s="34" customFormat="1" ht="54">
      <c r="A10" s="1840">
        <v>2</v>
      </c>
      <c r="B10" s="1489" t="s">
        <v>335</v>
      </c>
      <c r="C10" s="1841" t="s">
        <v>336</v>
      </c>
      <c r="D10" s="1843">
        <v>1</v>
      </c>
      <c r="E10" s="1843">
        <v>0</v>
      </c>
      <c r="F10" s="1843">
        <v>1</v>
      </c>
      <c r="G10" s="1843">
        <v>0</v>
      </c>
      <c r="H10" s="1843">
        <v>1</v>
      </c>
      <c r="I10" s="1843">
        <v>0</v>
      </c>
      <c r="J10" s="1843">
        <v>1</v>
      </c>
      <c r="K10" s="1843">
        <v>0</v>
      </c>
      <c r="L10" s="1843">
        <v>1</v>
      </c>
      <c r="M10" s="1843">
        <v>0</v>
      </c>
      <c r="N10" s="1843">
        <v>1</v>
      </c>
      <c r="O10" s="1843">
        <v>0</v>
      </c>
      <c r="P10" s="1843">
        <f t="shared" ref="P10:P12" si="0">SUM(D10:O10)</f>
        <v>6</v>
      </c>
      <c r="Q10" s="1842">
        <v>220000</v>
      </c>
    </row>
    <row r="11" spans="1:19" s="34" customFormat="1" ht="54">
      <c r="A11" s="1840">
        <v>3</v>
      </c>
      <c r="B11" s="1489" t="s">
        <v>340</v>
      </c>
      <c r="C11" s="1841" t="s">
        <v>341</v>
      </c>
      <c r="D11" s="1843">
        <v>0</v>
      </c>
      <c r="E11" s="1843">
        <v>2</v>
      </c>
      <c r="F11" s="1843">
        <v>0</v>
      </c>
      <c r="G11" s="1843">
        <v>0</v>
      </c>
      <c r="H11" s="1843">
        <v>2</v>
      </c>
      <c r="I11" s="1843">
        <v>0</v>
      </c>
      <c r="J11" s="1843">
        <v>0</v>
      </c>
      <c r="K11" s="1843">
        <v>2</v>
      </c>
      <c r="L11" s="1843">
        <v>0</v>
      </c>
      <c r="M11" s="1843">
        <v>0</v>
      </c>
      <c r="N11" s="1843">
        <v>2</v>
      </c>
      <c r="O11" s="1843">
        <v>0</v>
      </c>
      <c r="P11" s="1843">
        <f t="shared" si="0"/>
        <v>8</v>
      </c>
      <c r="Q11" s="1842">
        <v>14000</v>
      </c>
    </row>
    <row r="12" spans="1:19" s="34" customFormat="1" ht="54">
      <c r="A12" s="1840">
        <v>4</v>
      </c>
      <c r="B12" s="1489" t="s">
        <v>2558</v>
      </c>
      <c r="C12" s="1841" t="s">
        <v>345</v>
      </c>
      <c r="D12" s="1843">
        <v>350</v>
      </c>
      <c r="E12" s="1843">
        <v>350</v>
      </c>
      <c r="F12" s="1843">
        <v>350</v>
      </c>
      <c r="G12" s="1843">
        <v>350</v>
      </c>
      <c r="H12" s="1843">
        <v>350</v>
      </c>
      <c r="I12" s="1843">
        <v>350</v>
      </c>
      <c r="J12" s="1843">
        <v>350</v>
      </c>
      <c r="K12" s="1843">
        <v>350</v>
      </c>
      <c r="L12" s="1843">
        <v>350</v>
      </c>
      <c r="M12" s="1843">
        <v>350</v>
      </c>
      <c r="N12" s="1843">
        <v>350</v>
      </c>
      <c r="O12" s="1843">
        <v>350</v>
      </c>
      <c r="P12" s="1843">
        <f t="shared" si="0"/>
        <v>4200</v>
      </c>
      <c r="Q12" s="1842">
        <v>150000</v>
      </c>
    </row>
    <row r="13" spans="1:19" s="34" customFormat="1" ht="90">
      <c r="A13" s="1840">
        <v>5</v>
      </c>
      <c r="B13" s="1844" t="s">
        <v>1391</v>
      </c>
      <c r="C13" s="1497" t="s">
        <v>1392</v>
      </c>
      <c r="D13" s="1845">
        <v>0.85</v>
      </c>
      <c r="E13" s="1845">
        <v>0.85</v>
      </c>
      <c r="F13" s="1845">
        <v>0.85</v>
      </c>
      <c r="G13" s="1845">
        <v>0.85</v>
      </c>
      <c r="H13" s="1845">
        <v>0.85</v>
      </c>
      <c r="I13" s="1845">
        <v>0.85</v>
      </c>
      <c r="J13" s="1845">
        <v>0.85</v>
      </c>
      <c r="K13" s="1845">
        <v>0.85</v>
      </c>
      <c r="L13" s="1845">
        <v>0.85</v>
      </c>
      <c r="M13" s="1845">
        <v>0.85</v>
      </c>
      <c r="N13" s="1845">
        <v>0.85</v>
      </c>
      <c r="O13" s="1845">
        <v>0.85</v>
      </c>
      <c r="P13" s="1846">
        <v>0.85</v>
      </c>
      <c r="Q13" s="1842">
        <v>1200000</v>
      </c>
    </row>
    <row r="14" spans="1:19" s="34" customFormat="1" ht="90">
      <c r="A14" s="1840">
        <v>6</v>
      </c>
      <c r="B14" s="1844" t="s">
        <v>1393</v>
      </c>
      <c r="C14" s="1497" t="s">
        <v>1394</v>
      </c>
      <c r="D14" s="1845">
        <v>0.75</v>
      </c>
      <c r="E14" s="1845">
        <v>0.75</v>
      </c>
      <c r="F14" s="1845">
        <v>0.75</v>
      </c>
      <c r="G14" s="1845">
        <v>0.75</v>
      </c>
      <c r="H14" s="1845">
        <v>0.75</v>
      </c>
      <c r="I14" s="1845">
        <v>0.75</v>
      </c>
      <c r="J14" s="1845">
        <v>0.75</v>
      </c>
      <c r="K14" s="1845">
        <v>0.75</v>
      </c>
      <c r="L14" s="1845">
        <v>0.75</v>
      </c>
      <c r="M14" s="1845">
        <v>0.75</v>
      </c>
      <c r="N14" s="1845">
        <v>0.75</v>
      </c>
      <c r="O14" s="1845">
        <v>0.75</v>
      </c>
      <c r="P14" s="1846">
        <v>0.75</v>
      </c>
      <c r="Q14" s="1842">
        <v>500000</v>
      </c>
    </row>
    <row r="15" spans="1:19" s="34" customFormat="1" ht="108">
      <c r="A15" s="1840">
        <v>7</v>
      </c>
      <c r="B15" s="1844" t="s">
        <v>2568</v>
      </c>
      <c r="C15" s="1497" t="s">
        <v>1395</v>
      </c>
      <c r="D15" s="1498">
        <v>1</v>
      </c>
      <c r="E15" s="1498">
        <v>1</v>
      </c>
      <c r="F15" s="1498">
        <v>1</v>
      </c>
      <c r="G15" s="1498">
        <v>1</v>
      </c>
      <c r="H15" s="1498">
        <v>1</v>
      </c>
      <c r="I15" s="1498">
        <v>1</v>
      </c>
      <c r="J15" s="1498">
        <v>1</v>
      </c>
      <c r="K15" s="1498">
        <v>1</v>
      </c>
      <c r="L15" s="1498">
        <v>1</v>
      </c>
      <c r="M15" s="1498">
        <v>1</v>
      </c>
      <c r="N15" s="1498">
        <v>1</v>
      </c>
      <c r="O15" s="1498">
        <v>1</v>
      </c>
      <c r="P15" s="1846">
        <v>1</v>
      </c>
      <c r="Q15" s="1842">
        <v>500000</v>
      </c>
    </row>
    <row r="16" spans="1:19" s="34" customFormat="1" ht="72">
      <c r="A16" s="1840">
        <v>8</v>
      </c>
      <c r="B16" s="1489" t="s">
        <v>2572</v>
      </c>
      <c r="C16" s="1841" t="s">
        <v>1396</v>
      </c>
      <c r="D16" s="1498">
        <v>1</v>
      </c>
      <c r="E16" s="1498">
        <v>1</v>
      </c>
      <c r="F16" s="1498">
        <v>1</v>
      </c>
      <c r="G16" s="1498">
        <v>1</v>
      </c>
      <c r="H16" s="1498">
        <v>1</v>
      </c>
      <c r="I16" s="1498">
        <v>1</v>
      </c>
      <c r="J16" s="1498">
        <v>1</v>
      </c>
      <c r="K16" s="1498">
        <v>1</v>
      </c>
      <c r="L16" s="1498">
        <v>1</v>
      </c>
      <c r="M16" s="1498">
        <v>1</v>
      </c>
      <c r="N16" s="1498">
        <v>1</v>
      </c>
      <c r="O16" s="1498">
        <v>1</v>
      </c>
      <c r="P16" s="1847">
        <v>1</v>
      </c>
      <c r="Q16" s="1842">
        <v>300000</v>
      </c>
    </row>
    <row r="17" spans="1:17" s="34" customFormat="1" ht="54">
      <c r="A17" s="1840">
        <v>9</v>
      </c>
      <c r="B17" s="1848" t="s">
        <v>2576</v>
      </c>
      <c r="C17" s="1841" t="s">
        <v>2852</v>
      </c>
      <c r="D17" s="1843">
        <v>9250000</v>
      </c>
      <c r="E17" s="1843">
        <v>9250000</v>
      </c>
      <c r="F17" s="1843">
        <v>9250000</v>
      </c>
      <c r="G17" s="1843">
        <v>9250000</v>
      </c>
      <c r="H17" s="1843">
        <v>9250000</v>
      </c>
      <c r="I17" s="1843">
        <v>9250000</v>
      </c>
      <c r="J17" s="1843">
        <v>9250000</v>
      </c>
      <c r="K17" s="1843">
        <v>9250000</v>
      </c>
      <c r="L17" s="1843">
        <v>9250000</v>
      </c>
      <c r="M17" s="1843">
        <v>9250000</v>
      </c>
      <c r="N17" s="1843">
        <v>9250000</v>
      </c>
      <c r="O17" s="1843">
        <v>9250000</v>
      </c>
      <c r="P17" s="1843">
        <f>SUM(D17:O17)</f>
        <v>111000000</v>
      </c>
      <c r="Q17" s="1842">
        <v>3330000</v>
      </c>
    </row>
    <row r="18" spans="1:17" s="34" customFormat="1" ht="108">
      <c r="A18" s="1840">
        <v>10</v>
      </c>
      <c r="B18" s="1848" t="s">
        <v>369</v>
      </c>
      <c r="C18" s="1841" t="s">
        <v>476</v>
      </c>
      <c r="D18" s="1843">
        <v>5200</v>
      </c>
      <c r="E18" s="1843">
        <v>5200</v>
      </c>
      <c r="F18" s="1843">
        <v>5200</v>
      </c>
      <c r="G18" s="1843">
        <v>5200</v>
      </c>
      <c r="H18" s="1843">
        <v>5200</v>
      </c>
      <c r="I18" s="1843">
        <v>5200</v>
      </c>
      <c r="J18" s="1843">
        <v>5200</v>
      </c>
      <c r="K18" s="1843">
        <v>5200</v>
      </c>
      <c r="L18" s="1843">
        <v>5200</v>
      </c>
      <c r="M18" s="1843">
        <v>5200</v>
      </c>
      <c r="N18" s="1843">
        <v>5200</v>
      </c>
      <c r="O18" s="1843">
        <v>5200</v>
      </c>
      <c r="P18" s="1849">
        <f>SUM(D18:O18)</f>
        <v>62400</v>
      </c>
      <c r="Q18" s="1842">
        <v>485000</v>
      </c>
    </row>
    <row r="19" spans="1:17" s="34" customFormat="1" ht="72">
      <c r="A19" s="1840">
        <v>11</v>
      </c>
      <c r="B19" s="1844" t="s">
        <v>2579</v>
      </c>
      <c r="C19" s="1841" t="s">
        <v>477</v>
      </c>
      <c r="D19" s="1843">
        <v>0</v>
      </c>
      <c r="E19" s="1843">
        <v>0</v>
      </c>
      <c r="F19" s="1843">
        <v>0</v>
      </c>
      <c r="G19" s="1843">
        <v>0</v>
      </c>
      <c r="H19" s="1843">
        <v>0</v>
      </c>
      <c r="I19" s="1843">
        <v>0</v>
      </c>
      <c r="J19" s="1843">
        <v>0</v>
      </c>
      <c r="K19" s="1850">
        <v>0</v>
      </c>
      <c r="L19" s="1850">
        <v>0</v>
      </c>
      <c r="M19" s="1850">
        <v>3</v>
      </c>
      <c r="N19" s="1850">
        <v>3</v>
      </c>
      <c r="O19" s="1843">
        <v>4</v>
      </c>
      <c r="P19" s="1843">
        <f>SUM(D19:O19)</f>
        <v>10</v>
      </c>
      <c r="Q19" s="1842">
        <v>120000</v>
      </c>
    </row>
    <row r="20" spans="1:17" s="34" customFormat="1" ht="126">
      <c r="A20" s="1840">
        <v>12</v>
      </c>
      <c r="B20" s="1848" t="s">
        <v>376</v>
      </c>
      <c r="C20" s="1841" t="s">
        <v>478</v>
      </c>
      <c r="D20" s="1850">
        <v>15</v>
      </c>
      <c r="E20" s="1850">
        <v>15</v>
      </c>
      <c r="F20" s="1850">
        <v>15</v>
      </c>
      <c r="G20" s="1850">
        <v>15</v>
      </c>
      <c r="H20" s="1850">
        <v>15</v>
      </c>
      <c r="I20" s="1850">
        <v>15</v>
      </c>
      <c r="J20" s="1850">
        <v>15</v>
      </c>
      <c r="K20" s="1850">
        <v>15</v>
      </c>
      <c r="L20" s="1850">
        <v>15</v>
      </c>
      <c r="M20" s="1850">
        <v>15</v>
      </c>
      <c r="N20" s="1850">
        <v>15</v>
      </c>
      <c r="O20" s="1850">
        <v>15</v>
      </c>
      <c r="P20" s="1851">
        <f>SUM(D20:O20)</f>
        <v>180</v>
      </c>
      <c r="Q20" s="1842">
        <v>112570</v>
      </c>
    </row>
    <row r="21" spans="1:17" s="34" customFormat="1" ht="54">
      <c r="A21" s="1840">
        <v>13</v>
      </c>
      <c r="B21" s="1844" t="s">
        <v>382</v>
      </c>
      <c r="C21" s="1497" t="s">
        <v>383</v>
      </c>
      <c r="D21" s="1850">
        <v>100</v>
      </c>
      <c r="E21" s="1850">
        <v>100</v>
      </c>
      <c r="F21" s="1850">
        <v>100</v>
      </c>
      <c r="G21" s="1850">
        <v>100</v>
      </c>
      <c r="H21" s="1850">
        <v>100</v>
      </c>
      <c r="I21" s="1850">
        <v>100</v>
      </c>
      <c r="J21" s="1850">
        <v>100</v>
      </c>
      <c r="K21" s="1850">
        <v>100</v>
      </c>
      <c r="L21" s="1850">
        <v>100</v>
      </c>
      <c r="M21" s="1850">
        <v>100</v>
      </c>
      <c r="N21" s="1850">
        <v>100</v>
      </c>
      <c r="O21" s="1850">
        <v>100</v>
      </c>
      <c r="P21" s="1497">
        <f t="shared" ref="P21:P23" si="1">SUM(D21:O21)</f>
        <v>1200</v>
      </c>
      <c r="Q21" s="1842">
        <v>175000</v>
      </c>
    </row>
    <row r="22" spans="1:17" s="34" customFormat="1" ht="90">
      <c r="A22" s="1840">
        <v>14</v>
      </c>
      <c r="B22" s="1844" t="s">
        <v>391</v>
      </c>
      <c r="C22" s="1497" t="s">
        <v>392</v>
      </c>
      <c r="D22" s="1852">
        <v>12</v>
      </c>
      <c r="E22" s="1852">
        <v>9</v>
      </c>
      <c r="F22" s="1852">
        <v>6</v>
      </c>
      <c r="G22" s="1852">
        <v>12</v>
      </c>
      <c r="H22" s="1852">
        <v>9</v>
      </c>
      <c r="I22" s="1852">
        <v>6</v>
      </c>
      <c r="J22" s="1852">
        <v>12</v>
      </c>
      <c r="K22" s="1852">
        <v>9</v>
      </c>
      <c r="L22" s="1852">
        <v>6</v>
      </c>
      <c r="M22" s="1852">
        <v>12</v>
      </c>
      <c r="N22" s="1852">
        <v>9</v>
      </c>
      <c r="O22" s="1852">
        <v>6</v>
      </c>
      <c r="P22" s="1497">
        <f t="shared" si="1"/>
        <v>108</v>
      </c>
      <c r="Q22" s="1842">
        <v>12500</v>
      </c>
    </row>
    <row r="23" spans="1:17" s="34" customFormat="1" ht="108">
      <c r="A23" s="1840">
        <v>15</v>
      </c>
      <c r="B23" s="1844" t="s">
        <v>2734</v>
      </c>
      <c r="C23" s="1497" t="s">
        <v>400</v>
      </c>
      <c r="D23" s="1852">
        <v>10</v>
      </c>
      <c r="E23" s="1852">
        <v>10</v>
      </c>
      <c r="F23" s="1852">
        <v>10</v>
      </c>
      <c r="G23" s="1852">
        <v>10</v>
      </c>
      <c r="H23" s="1852">
        <v>10</v>
      </c>
      <c r="I23" s="1852">
        <v>10</v>
      </c>
      <c r="J23" s="1852">
        <v>10</v>
      </c>
      <c r="K23" s="1852">
        <v>10</v>
      </c>
      <c r="L23" s="1852">
        <v>10</v>
      </c>
      <c r="M23" s="1852">
        <v>10</v>
      </c>
      <c r="N23" s="1852">
        <v>10</v>
      </c>
      <c r="O23" s="1852">
        <v>10</v>
      </c>
      <c r="P23" s="1497">
        <f t="shared" si="1"/>
        <v>120</v>
      </c>
      <c r="Q23" s="1842">
        <v>15000</v>
      </c>
    </row>
    <row r="24" spans="1:17" s="34" customFormat="1" ht="72">
      <c r="A24" s="1853">
        <v>16</v>
      </c>
      <c r="B24" s="1844" t="s">
        <v>405</v>
      </c>
      <c r="C24" s="1497" t="s">
        <v>406</v>
      </c>
      <c r="D24" s="1850">
        <v>0</v>
      </c>
      <c r="E24" s="1850">
        <v>1</v>
      </c>
      <c r="F24" s="1850">
        <v>0</v>
      </c>
      <c r="G24" s="1850">
        <v>1</v>
      </c>
      <c r="H24" s="1850">
        <v>0</v>
      </c>
      <c r="I24" s="1850">
        <v>1</v>
      </c>
      <c r="J24" s="1850">
        <v>0</v>
      </c>
      <c r="K24" s="1850">
        <v>1</v>
      </c>
      <c r="L24" s="1850">
        <v>0</v>
      </c>
      <c r="M24" s="1850">
        <v>1</v>
      </c>
      <c r="N24" s="1850">
        <v>0</v>
      </c>
      <c r="O24" s="1850">
        <v>1</v>
      </c>
      <c r="P24" s="1497">
        <f>SUM(D24:O24)</f>
        <v>6</v>
      </c>
      <c r="Q24" s="1842">
        <v>30000</v>
      </c>
    </row>
    <row r="25" spans="1:17" s="34" customFormat="1" ht="54">
      <c r="A25" s="1853">
        <v>17</v>
      </c>
      <c r="B25" s="1844" t="s">
        <v>2591</v>
      </c>
      <c r="C25" s="1497" t="s">
        <v>410</v>
      </c>
      <c r="D25" s="1854">
        <v>5000000</v>
      </c>
      <c r="E25" s="1854">
        <v>5000000</v>
      </c>
      <c r="F25" s="1854">
        <v>5000000</v>
      </c>
      <c r="G25" s="1854">
        <v>5000000</v>
      </c>
      <c r="H25" s="1854">
        <v>5000000</v>
      </c>
      <c r="I25" s="1854">
        <v>5000000</v>
      </c>
      <c r="J25" s="1854">
        <v>5000000</v>
      </c>
      <c r="K25" s="1854">
        <v>5000000</v>
      </c>
      <c r="L25" s="1854">
        <v>5000000</v>
      </c>
      <c r="M25" s="1854">
        <v>5000000</v>
      </c>
      <c r="N25" s="1854">
        <v>5000000</v>
      </c>
      <c r="O25" s="1854">
        <v>5000000</v>
      </c>
      <c r="P25" s="1849">
        <f>SUM(D25:O25)</f>
        <v>60000000</v>
      </c>
      <c r="Q25" s="1842">
        <v>180000</v>
      </c>
    </row>
    <row r="26" spans="1:17" s="34" customFormat="1" ht="54">
      <c r="A26" s="1853">
        <v>18</v>
      </c>
      <c r="B26" s="1855" t="s">
        <v>2594</v>
      </c>
      <c r="C26" s="1497" t="s">
        <v>416</v>
      </c>
      <c r="D26" s="1850">
        <v>38</v>
      </c>
      <c r="E26" s="1850">
        <v>39</v>
      </c>
      <c r="F26" s="1850">
        <v>42</v>
      </c>
      <c r="G26" s="1850">
        <v>40</v>
      </c>
      <c r="H26" s="1850">
        <v>40</v>
      </c>
      <c r="I26" s="1850">
        <v>38</v>
      </c>
      <c r="J26" s="1850">
        <v>39</v>
      </c>
      <c r="K26" s="1850">
        <v>36</v>
      </c>
      <c r="L26" s="1850">
        <v>38</v>
      </c>
      <c r="M26" s="1850">
        <v>39</v>
      </c>
      <c r="N26" s="1850">
        <v>39</v>
      </c>
      <c r="O26" s="1850">
        <v>40</v>
      </c>
      <c r="P26" s="1850">
        <f>SUM(D26:O26)</f>
        <v>468</v>
      </c>
      <c r="Q26" s="2943">
        <v>60000</v>
      </c>
    </row>
    <row r="27" spans="1:17" s="34" customFormat="1" ht="54">
      <c r="A27" s="1853">
        <v>19</v>
      </c>
      <c r="B27" s="1855" t="s">
        <v>2596</v>
      </c>
      <c r="C27" s="1497" t="s">
        <v>416</v>
      </c>
      <c r="D27" s="1850">
        <v>7</v>
      </c>
      <c r="E27" s="1850">
        <v>7</v>
      </c>
      <c r="F27" s="1850">
        <v>8</v>
      </c>
      <c r="G27" s="1850">
        <v>7</v>
      </c>
      <c r="H27" s="1850">
        <v>8</v>
      </c>
      <c r="I27" s="1850">
        <v>8</v>
      </c>
      <c r="J27" s="1850">
        <v>6</v>
      </c>
      <c r="K27" s="1850">
        <v>7</v>
      </c>
      <c r="L27" s="1850">
        <v>7</v>
      </c>
      <c r="M27" s="1850">
        <v>6</v>
      </c>
      <c r="N27" s="1850">
        <v>7</v>
      </c>
      <c r="O27" s="1850">
        <v>6</v>
      </c>
      <c r="P27" s="1850">
        <f t="shared" ref="P27:P31" si="2">SUM(D27:O27)</f>
        <v>84</v>
      </c>
      <c r="Q27" s="2944"/>
    </row>
    <row r="28" spans="1:17" s="34" customFormat="1" ht="36">
      <c r="A28" s="1853">
        <v>20</v>
      </c>
      <c r="B28" s="1855" t="s">
        <v>2598</v>
      </c>
      <c r="C28" s="1497" t="s">
        <v>416</v>
      </c>
      <c r="D28" s="1850">
        <v>8</v>
      </c>
      <c r="E28" s="1850">
        <v>7</v>
      </c>
      <c r="F28" s="1850">
        <v>8</v>
      </c>
      <c r="G28" s="1850">
        <v>8</v>
      </c>
      <c r="H28" s="1850">
        <v>9</v>
      </c>
      <c r="I28" s="1850">
        <v>9</v>
      </c>
      <c r="J28" s="1850">
        <v>8</v>
      </c>
      <c r="K28" s="1850">
        <v>8</v>
      </c>
      <c r="L28" s="1850">
        <v>8</v>
      </c>
      <c r="M28" s="1850">
        <v>7</v>
      </c>
      <c r="N28" s="1850">
        <v>8</v>
      </c>
      <c r="O28" s="1850">
        <v>8</v>
      </c>
      <c r="P28" s="1850">
        <f t="shared" si="2"/>
        <v>96</v>
      </c>
      <c r="Q28" s="2944"/>
    </row>
    <row r="29" spans="1:17" s="34" customFormat="1" ht="54">
      <c r="A29" s="1853">
        <v>21</v>
      </c>
      <c r="B29" s="1855" t="s">
        <v>2599</v>
      </c>
      <c r="C29" s="1497" t="s">
        <v>416</v>
      </c>
      <c r="D29" s="1850">
        <v>6</v>
      </c>
      <c r="E29" s="1850">
        <v>5</v>
      </c>
      <c r="F29" s="1850">
        <v>6</v>
      </c>
      <c r="G29" s="1850">
        <v>6</v>
      </c>
      <c r="H29" s="1850">
        <v>6</v>
      </c>
      <c r="I29" s="1850">
        <v>5</v>
      </c>
      <c r="J29" s="1850">
        <v>4</v>
      </c>
      <c r="K29" s="1850">
        <v>4</v>
      </c>
      <c r="L29" s="1850">
        <v>5</v>
      </c>
      <c r="M29" s="1850">
        <v>4</v>
      </c>
      <c r="N29" s="1850">
        <v>5</v>
      </c>
      <c r="O29" s="1850">
        <v>4</v>
      </c>
      <c r="P29" s="1850">
        <f t="shared" si="2"/>
        <v>60</v>
      </c>
      <c r="Q29" s="2944"/>
    </row>
    <row r="30" spans="1:17" s="34" customFormat="1" ht="72">
      <c r="A30" s="1853">
        <v>22</v>
      </c>
      <c r="B30" s="1855" t="s">
        <v>2600</v>
      </c>
      <c r="C30" s="1497" t="s">
        <v>416</v>
      </c>
      <c r="D30" s="1850">
        <v>3</v>
      </c>
      <c r="E30" s="1850">
        <v>3</v>
      </c>
      <c r="F30" s="1850">
        <v>3</v>
      </c>
      <c r="G30" s="1850">
        <v>3</v>
      </c>
      <c r="H30" s="1850">
        <v>3</v>
      </c>
      <c r="I30" s="1850">
        <v>3</v>
      </c>
      <c r="J30" s="1850">
        <v>3</v>
      </c>
      <c r="K30" s="1850">
        <v>3</v>
      </c>
      <c r="L30" s="1850">
        <v>3</v>
      </c>
      <c r="M30" s="1850">
        <v>3</v>
      </c>
      <c r="N30" s="1850">
        <v>3</v>
      </c>
      <c r="O30" s="1850">
        <v>3</v>
      </c>
      <c r="P30" s="1850">
        <f t="shared" si="2"/>
        <v>36</v>
      </c>
      <c r="Q30" s="2945"/>
    </row>
    <row r="31" spans="1:17" s="34" customFormat="1" ht="54">
      <c r="A31" s="1853">
        <v>23</v>
      </c>
      <c r="B31" s="1855" t="s">
        <v>479</v>
      </c>
      <c r="C31" s="1497" t="s">
        <v>425</v>
      </c>
      <c r="D31" s="1497">
        <v>1</v>
      </c>
      <c r="E31" s="1497">
        <v>1</v>
      </c>
      <c r="F31" s="1497">
        <v>1</v>
      </c>
      <c r="G31" s="1497">
        <v>1</v>
      </c>
      <c r="H31" s="1497">
        <v>1</v>
      </c>
      <c r="I31" s="1497">
        <v>1</v>
      </c>
      <c r="J31" s="1497">
        <v>1</v>
      </c>
      <c r="K31" s="1497">
        <v>1</v>
      </c>
      <c r="L31" s="1497">
        <v>1</v>
      </c>
      <c r="M31" s="1497">
        <v>1</v>
      </c>
      <c r="N31" s="1497">
        <v>1</v>
      </c>
      <c r="O31" s="1497">
        <v>1</v>
      </c>
      <c r="P31" s="1850">
        <f t="shared" si="2"/>
        <v>12</v>
      </c>
      <c r="Q31" s="1842">
        <v>1118801</v>
      </c>
    </row>
    <row r="32" spans="1:17" s="34" customFormat="1" ht="108">
      <c r="A32" s="1853">
        <v>24</v>
      </c>
      <c r="B32" s="1855" t="s">
        <v>2604</v>
      </c>
      <c r="C32" s="1497" t="s">
        <v>2605</v>
      </c>
      <c r="D32" s="1478">
        <v>0</v>
      </c>
      <c r="E32" s="1478">
        <v>0</v>
      </c>
      <c r="F32" s="1478">
        <v>1</v>
      </c>
      <c r="G32" s="1478">
        <v>0</v>
      </c>
      <c r="H32" s="1478">
        <v>0</v>
      </c>
      <c r="I32" s="1478">
        <v>1</v>
      </c>
      <c r="J32" s="1478">
        <v>0</v>
      </c>
      <c r="K32" s="1478">
        <v>0</v>
      </c>
      <c r="L32" s="1478">
        <v>1</v>
      </c>
      <c r="M32" s="1478">
        <v>0</v>
      </c>
      <c r="N32" s="1478">
        <v>0</v>
      </c>
      <c r="O32" s="1478">
        <v>1</v>
      </c>
      <c r="P32" s="1478">
        <v>4</v>
      </c>
      <c r="Q32" s="1856">
        <f>100000*P32</f>
        <v>400000</v>
      </c>
    </row>
    <row r="33" spans="1:17" s="34" customFormat="1" ht="54">
      <c r="A33" s="1853">
        <v>25</v>
      </c>
      <c r="B33" s="1855" t="s">
        <v>2611</v>
      </c>
      <c r="C33" s="1497" t="s">
        <v>2612</v>
      </c>
      <c r="D33" s="1478">
        <v>1</v>
      </c>
      <c r="E33" s="1478">
        <v>1</v>
      </c>
      <c r="F33" s="1478">
        <v>1</v>
      </c>
      <c r="G33" s="1478">
        <v>1</v>
      </c>
      <c r="H33" s="1478">
        <v>1</v>
      </c>
      <c r="I33" s="1478">
        <v>1</v>
      </c>
      <c r="J33" s="1478">
        <v>1</v>
      </c>
      <c r="K33" s="1478">
        <v>1</v>
      </c>
      <c r="L33" s="1478">
        <v>1</v>
      </c>
      <c r="M33" s="1478">
        <v>1</v>
      </c>
      <c r="N33" s="1478">
        <v>1</v>
      </c>
      <c r="O33" s="1478">
        <v>1</v>
      </c>
      <c r="P33" s="1478">
        <v>12</v>
      </c>
      <c r="Q33" s="1856">
        <f>125*12</f>
        <v>1500</v>
      </c>
    </row>
    <row r="34" spans="1:17" s="34" customFormat="1" ht="108">
      <c r="A34" s="1853">
        <v>26</v>
      </c>
      <c r="B34" s="1855" t="s">
        <v>2620</v>
      </c>
      <c r="C34" s="1497" t="s">
        <v>2621</v>
      </c>
      <c r="D34" s="1478">
        <v>1</v>
      </c>
      <c r="E34" s="1478">
        <v>1</v>
      </c>
      <c r="F34" s="1478">
        <v>1</v>
      </c>
      <c r="G34" s="1478">
        <v>1</v>
      </c>
      <c r="H34" s="1478">
        <v>1</v>
      </c>
      <c r="I34" s="1478">
        <v>1</v>
      </c>
      <c r="J34" s="1478">
        <v>1</v>
      </c>
      <c r="K34" s="1478">
        <v>1</v>
      </c>
      <c r="L34" s="1478">
        <v>1</v>
      </c>
      <c r="M34" s="1478">
        <v>1</v>
      </c>
      <c r="N34" s="1478">
        <v>1</v>
      </c>
      <c r="O34" s="1478">
        <v>1</v>
      </c>
      <c r="P34" s="1478">
        <v>12</v>
      </c>
      <c r="Q34" s="1857">
        <f>100*P34</f>
        <v>1200</v>
      </c>
    </row>
    <row r="35" spans="1:17" s="34" customFormat="1" ht="72">
      <c r="A35" s="1853">
        <v>27</v>
      </c>
      <c r="B35" s="1855" t="s">
        <v>2625</v>
      </c>
      <c r="C35" s="1497" t="s">
        <v>2626</v>
      </c>
      <c r="D35" s="1478">
        <v>1</v>
      </c>
      <c r="E35" s="1478">
        <v>1</v>
      </c>
      <c r="F35" s="1478">
        <v>1</v>
      </c>
      <c r="G35" s="1478">
        <v>1</v>
      </c>
      <c r="H35" s="1478">
        <v>1</v>
      </c>
      <c r="I35" s="1478">
        <v>1</v>
      </c>
      <c r="J35" s="1478">
        <v>1</v>
      </c>
      <c r="K35" s="1478">
        <v>1</v>
      </c>
      <c r="L35" s="1478">
        <v>1</v>
      </c>
      <c r="M35" s="1478">
        <v>1</v>
      </c>
      <c r="N35" s="1478">
        <v>1</v>
      </c>
      <c r="O35" s="1478">
        <v>1</v>
      </c>
      <c r="P35" s="1478">
        <v>12</v>
      </c>
      <c r="Q35" s="1857">
        <f>100*P35</f>
        <v>1200</v>
      </c>
    </row>
    <row r="36" spans="1:17" s="34" customFormat="1" ht="108">
      <c r="A36" s="1853">
        <v>28</v>
      </c>
      <c r="B36" s="1855" t="s">
        <v>2630</v>
      </c>
      <c r="C36" s="1497" t="s">
        <v>2631</v>
      </c>
      <c r="D36" s="1478">
        <v>2</v>
      </c>
      <c r="E36" s="1478">
        <v>2</v>
      </c>
      <c r="F36" s="1478">
        <v>3</v>
      </c>
      <c r="G36" s="1478">
        <v>2</v>
      </c>
      <c r="H36" s="1478">
        <v>3</v>
      </c>
      <c r="I36" s="1478">
        <v>3</v>
      </c>
      <c r="J36" s="1478">
        <v>3</v>
      </c>
      <c r="K36" s="1478">
        <v>2</v>
      </c>
      <c r="L36" s="1478">
        <v>3</v>
      </c>
      <c r="M36" s="1478">
        <v>3</v>
      </c>
      <c r="N36" s="1478">
        <v>3</v>
      </c>
      <c r="O36" s="1478">
        <v>2</v>
      </c>
      <c r="P36" s="1478">
        <v>31</v>
      </c>
      <c r="Q36" s="1857">
        <f>1200*P36</f>
        <v>37200</v>
      </c>
    </row>
    <row r="37" spans="1:17" s="34" customFormat="1" ht="144">
      <c r="A37" s="1853">
        <v>29</v>
      </c>
      <c r="B37" s="1855" t="s">
        <v>2641</v>
      </c>
      <c r="C37" s="1497" t="s">
        <v>2642</v>
      </c>
      <c r="D37" s="1478">
        <v>2</v>
      </c>
      <c r="E37" s="1478">
        <v>1</v>
      </c>
      <c r="F37" s="1478">
        <v>2</v>
      </c>
      <c r="G37" s="1478">
        <v>1</v>
      </c>
      <c r="H37" s="1478">
        <v>2</v>
      </c>
      <c r="I37" s="1478">
        <v>2</v>
      </c>
      <c r="J37" s="1478">
        <v>2</v>
      </c>
      <c r="K37" s="1478">
        <v>1</v>
      </c>
      <c r="L37" s="1478">
        <v>2</v>
      </c>
      <c r="M37" s="1478">
        <v>2</v>
      </c>
      <c r="N37" s="1478">
        <v>2</v>
      </c>
      <c r="O37" s="1478">
        <v>1</v>
      </c>
      <c r="P37" s="1478">
        <v>20</v>
      </c>
      <c r="Q37" s="1857">
        <f>500*P37</f>
        <v>10000</v>
      </c>
    </row>
    <row r="38" spans="1:17" s="34" customFormat="1" ht="72">
      <c r="A38" s="1853">
        <v>30</v>
      </c>
      <c r="B38" s="1855" t="s">
        <v>2648</v>
      </c>
      <c r="C38" s="1497" t="s">
        <v>1016</v>
      </c>
      <c r="D38" s="1498">
        <v>0.7</v>
      </c>
      <c r="E38" s="1498">
        <v>0.7</v>
      </c>
      <c r="F38" s="1498">
        <v>0.7</v>
      </c>
      <c r="G38" s="1498">
        <v>0.7</v>
      </c>
      <c r="H38" s="1498">
        <v>0.7</v>
      </c>
      <c r="I38" s="1498">
        <v>0.7</v>
      </c>
      <c r="J38" s="1498">
        <v>0.7</v>
      </c>
      <c r="K38" s="1498">
        <v>0.7</v>
      </c>
      <c r="L38" s="1498">
        <v>0.7</v>
      </c>
      <c r="M38" s="1498">
        <v>0.7</v>
      </c>
      <c r="N38" s="1498">
        <v>0.7</v>
      </c>
      <c r="O38" s="1498">
        <v>0.7</v>
      </c>
      <c r="P38" s="1498">
        <v>0.7</v>
      </c>
      <c r="Q38" s="1858">
        <v>50000</v>
      </c>
    </row>
    <row r="39" spans="1:17" s="34" customFormat="1" ht="54">
      <c r="A39" s="1853">
        <v>31</v>
      </c>
      <c r="B39" s="1844" t="s">
        <v>2652</v>
      </c>
      <c r="C39" s="1564" t="s">
        <v>2735</v>
      </c>
      <c r="D39" s="1478">
        <v>321</v>
      </c>
      <c r="E39" s="1478">
        <v>321</v>
      </c>
      <c r="F39" s="1478">
        <v>321</v>
      </c>
      <c r="G39" s="1478">
        <v>321</v>
      </c>
      <c r="H39" s="1478">
        <v>321</v>
      </c>
      <c r="I39" s="1478">
        <v>321</v>
      </c>
      <c r="J39" s="1478">
        <v>321</v>
      </c>
      <c r="K39" s="1478">
        <v>321</v>
      </c>
      <c r="L39" s="1478">
        <v>321</v>
      </c>
      <c r="M39" s="1478">
        <v>321</v>
      </c>
      <c r="N39" s="1478">
        <v>321</v>
      </c>
      <c r="O39" s="1478">
        <v>321</v>
      </c>
      <c r="P39" s="1843">
        <v>3852</v>
      </c>
      <c r="Q39" s="1842">
        <v>154080</v>
      </c>
    </row>
    <row r="40" spans="1:17" s="34" customFormat="1" ht="36">
      <c r="A40" s="1853">
        <v>32</v>
      </c>
      <c r="B40" s="1844" t="s">
        <v>432</v>
      </c>
      <c r="C40" s="1564" t="s">
        <v>2736</v>
      </c>
      <c r="D40" s="1478">
        <v>47</v>
      </c>
      <c r="E40" s="1478">
        <v>47</v>
      </c>
      <c r="F40" s="1478">
        <v>47</v>
      </c>
      <c r="G40" s="1478">
        <v>47</v>
      </c>
      <c r="H40" s="1478">
        <v>47</v>
      </c>
      <c r="I40" s="1478">
        <v>47</v>
      </c>
      <c r="J40" s="1478">
        <v>47</v>
      </c>
      <c r="K40" s="1478">
        <v>47</v>
      </c>
      <c r="L40" s="1478">
        <v>47</v>
      </c>
      <c r="M40" s="1478">
        <v>47</v>
      </c>
      <c r="N40" s="1478">
        <v>47</v>
      </c>
      <c r="O40" s="1478">
        <v>47</v>
      </c>
      <c r="P40" s="1478">
        <v>564</v>
      </c>
      <c r="Q40" s="1842">
        <v>98700</v>
      </c>
    </row>
    <row r="41" spans="1:17" s="34" customFormat="1" ht="54">
      <c r="A41" s="1853">
        <v>33</v>
      </c>
      <c r="B41" s="1844" t="s">
        <v>435</v>
      </c>
      <c r="C41" s="1564" t="s">
        <v>2737</v>
      </c>
      <c r="D41" s="1478">
        <v>1</v>
      </c>
      <c r="E41" s="1478">
        <v>1</v>
      </c>
      <c r="F41" s="1478">
        <v>1</v>
      </c>
      <c r="G41" s="1478">
        <v>1</v>
      </c>
      <c r="H41" s="1478">
        <v>1</v>
      </c>
      <c r="I41" s="1478">
        <v>1</v>
      </c>
      <c r="J41" s="1478">
        <v>1</v>
      </c>
      <c r="K41" s="1478">
        <v>1</v>
      </c>
      <c r="L41" s="1478">
        <v>1</v>
      </c>
      <c r="M41" s="1478">
        <v>1</v>
      </c>
      <c r="N41" s="1478">
        <v>1</v>
      </c>
      <c r="O41" s="1478">
        <v>1</v>
      </c>
      <c r="P41" s="1478">
        <v>12</v>
      </c>
      <c r="Q41" s="1842">
        <v>600</v>
      </c>
    </row>
    <row r="42" spans="1:17" s="34" customFormat="1" ht="36">
      <c r="A42" s="1853">
        <v>34</v>
      </c>
      <c r="B42" s="1844" t="s">
        <v>438</v>
      </c>
      <c r="C42" s="1564" t="s">
        <v>480</v>
      </c>
      <c r="D42" s="1478">
        <v>1</v>
      </c>
      <c r="E42" s="1478">
        <v>1</v>
      </c>
      <c r="F42" s="1478">
        <v>1</v>
      </c>
      <c r="G42" s="1478">
        <v>1</v>
      </c>
      <c r="H42" s="1478">
        <v>1</v>
      </c>
      <c r="I42" s="1478">
        <v>1</v>
      </c>
      <c r="J42" s="1478">
        <v>1</v>
      </c>
      <c r="K42" s="1478">
        <v>1</v>
      </c>
      <c r="L42" s="1478">
        <v>1</v>
      </c>
      <c r="M42" s="1478">
        <v>1</v>
      </c>
      <c r="N42" s="1478">
        <v>1</v>
      </c>
      <c r="O42" s="1478">
        <v>1</v>
      </c>
      <c r="P42" s="1478">
        <v>12</v>
      </c>
      <c r="Q42" s="1842">
        <v>600</v>
      </c>
    </row>
    <row r="43" spans="1:17" s="34" customFormat="1" ht="54">
      <c r="A43" s="1853">
        <v>35</v>
      </c>
      <c r="B43" s="1844" t="s">
        <v>440</v>
      </c>
      <c r="C43" s="1564" t="s">
        <v>480</v>
      </c>
      <c r="D43" s="1478">
        <v>1</v>
      </c>
      <c r="E43" s="1478">
        <v>1</v>
      </c>
      <c r="F43" s="1478">
        <v>1</v>
      </c>
      <c r="G43" s="1478">
        <v>1</v>
      </c>
      <c r="H43" s="1478">
        <v>1</v>
      </c>
      <c r="I43" s="1478">
        <v>1</v>
      </c>
      <c r="J43" s="1478">
        <v>1</v>
      </c>
      <c r="K43" s="1478">
        <v>1</v>
      </c>
      <c r="L43" s="1478">
        <v>1</v>
      </c>
      <c r="M43" s="1478">
        <v>1</v>
      </c>
      <c r="N43" s="1478">
        <v>1</v>
      </c>
      <c r="O43" s="1478">
        <v>1</v>
      </c>
      <c r="P43" s="1478">
        <v>12</v>
      </c>
      <c r="Q43" s="1842">
        <v>600</v>
      </c>
    </row>
    <row r="44" spans="1:17" s="34" customFormat="1" ht="72">
      <c r="A44" s="1853">
        <v>36</v>
      </c>
      <c r="B44" s="1489" t="s">
        <v>2738</v>
      </c>
      <c r="C44" s="1841" t="s">
        <v>2739</v>
      </c>
      <c r="D44" s="1859">
        <v>0.08</v>
      </c>
      <c r="E44" s="1859">
        <v>0.08</v>
      </c>
      <c r="F44" s="1859">
        <v>0.08</v>
      </c>
      <c r="G44" s="1859">
        <v>0.08</v>
      </c>
      <c r="H44" s="1859">
        <v>0.08</v>
      </c>
      <c r="I44" s="1859">
        <v>0.08</v>
      </c>
      <c r="J44" s="1859">
        <v>0.08</v>
      </c>
      <c r="K44" s="1859">
        <v>0.08</v>
      </c>
      <c r="L44" s="1859">
        <v>0.08</v>
      </c>
      <c r="M44" s="1859">
        <v>0.08</v>
      </c>
      <c r="N44" s="1859">
        <v>0.08</v>
      </c>
      <c r="O44" s="1859">
        <v>0.08</v>
      </c>
      <c r="P44" s="1859">
        <v>0.96</v>
      </c>
      <c r="Q44" s="1842">
        <v>354600</v>
      </c>
    </row>
    <row r="45" spans="1:17" s="34" customFormat="1" ht="198">
      <c r="A45" s="1853">
        <v>37</v>
      </c>
      <c r="B45" s="1489" t="s">
        <v>2740</v>
      </c>
      <c r="C45" s="1841" t="s">
        <v>869</v>
      </c>
      <c r="D45" s="1860">
        <v>0.8</v>
      </c>
      <c r="E45" s="1860">
        <v>0.8</v>
      </c>
      <c r="F45" s="1860">
        <v>0.8</v>
      </c>
      <c r="G45" s="1860">
        <v>0.8</v>
      </c>
      <c r="H45" s="1860">
        <v>0.8</v>
      </c>
      <c r="I45" s="1860">
        <v>0.8</v>
      </c>
      <c r="J45" s="1860">
        <v>0.8</v>
      </c>
      <c r="K45" s="1860">
        <v>0.8</v>
      </c>
      <c r="L45" s="1860">
        <v>0.8</v>
      </c>
      <c r="M45" s="1860">
        <v>0.8</v>
      </c>
      <c r="N45" s="1860">
        <v>0.8</v>
      </c>
      <c r="O45" s="1860">
        <v>0.8</v>
      </c>
      <c r="P45" s="1860">
        <v>0.8</v>
      </c>
      <c r="Q45" s="1842">
        <v>250000</v>
      </c>
    </row>
    <row r="46" spans="1:17" s="34" customFormat="1" ht="126">
      <c r="A46" s="1853">
        <v>38</v>
      </c>
      <c r="B46" s="1489" t="s">
        <v>2741</v>
      </c>
      <c r="C46" s="1841" t="s">
        <v>864</v>
      </c>
      <c r="D46" s="1860">
        <v>0.8</v>
      </c>
      <c r="E46" s="1860">
        <v>0.8</v>
      </c>
      <c r="F46" s="1860">
        <v>0.8</v>
      </c>
      <c r="G46" s="1860">
        <v>0.8</v>
      </c>
      <c r="H46" s="1860">
        <v>0.8</v>
      </c>
      <c r="I46" s="1860">
        <v>0.8</v>
      </c>
      <c r="J46" s="1860">
        <v>0.8</v>
      </c>
      <c r="K46" s="1860">
        <v>0.8</v>
      </c>
      <c r="L46" s="1860">
        <v>0.8</v>
      </c>
      <c r="M46" s="1860">
        <v>0.8</v>
      </c>
      <c r="N46" s="1860">
        <v>0.8</v>
      </c>
      <c r="O46" s="1860">
        <v>0.8</v>
      </c>
      <c r="P46" s="1860">
        <v>0.8</v>
      </c>
      <c r="Q46" s="1842">
        <v>150000</v>
      </c>
    </row>
    <row r="47" spans="1:17" s="34" customFormat="1" ht="90">
      <c r="A47" s="1853">
        <v>39</v>
      </c>
      <c r="B47" s="1844" t="s">
        <v>2667</v>
      </c>
      <c r="C47" s="1497" t="s">
        <v>1399</v>
      </c>
      <c r="D47" s="1846">
        <v>0.9</v>
      </c>
      <c r="E47" s="1846">
        <v>0.9</v>
      </c>
      <c r="F47" s="1846">
        <v>0.9</v>
      </c>
      <c r="G47" s="1846">
        <v>0.9</v>
      </c>
      <c r="H47" s="1846">
        <v>0.9</v>
      </c>
      <c r="I47" s="1846">
        <v>0.9</v>
      </c>
      <c r="J47" s="1846">
        <v>0.9</v>
      </c>
      <c r="K47" s="1846">
        <v>0.9</v>
      </c>
      <c r="L47" s="1846">
        <v>0.9</v>
      </c>
      <c r="M47" s="1846">
        <v>0.9</v>
      </c>
      <c r="N47" s="1846">
        <v>0.9</v>
      </c>
      <c r="O47" s="1846">
        <v>0.9</v>
      </c>
      <c r="P47" s="1846">
        <v>0.9</v>
      </c>
      <c r="Q47" s="1861">
        <v>700000</v>
      </c>
    </row>
    <row r="48" spans="1:17" s="34" customFormat="1" ht="90">
      <c r="A48" s="1853">
        <v>40</v>
      </c>
      <c r="B48" s="1497" t="s">
        <v>2672</v>
      </c>
      <c r="C48" s="1497" t="s">
        <v>1400</v>
      </c>
      <c r="D48" s="1846">
        <v>0.9</v>
      </c>
      <c r="E48" s="1846">
        <v>0.9</v>
      </c>
      <c r="F48" s="1846">
        <v>0.9</v>
      </c>
      <c r="G48" s="1846">
        <v>0.9</v>
      </c>
      <c r="H48" s="1846">
        <v>0.9</v>
      </c>
      <c r="I48" s="1846">
        <v>0.9</v>
      </c>
      <c r="J48" s="1846">
        <v>0.9</v>
      </c>
      <c r="K48" s="1846">
        <v>0.9</v>
      </c>
      <c r="L48" s="1846">
        <v>0.9</v>
      </c>
      <c r="M48" s="1846">
        <v>0.9</v>
      </c>
      <c r="N48" s="1846">
        <v>0.9</v>
      </c>
      <c r="O48" s="1846">
        <v>0.9</v>
      </c>
      <c r="P48" s="1846">
        <v>0.9</v>
      </c>
      <c r="Q48" s="1861">
        <v>290000</v>
      </c>
    </row>
    <row r="49" spans="1:21" s="34" customFormat="1" ht="90">
      <c r="A49" s="1853">
        <v>41</v>
      </c>
      <c r="B49" s="1497" t="s">
        <v>2677</v>
      </c>
      <c r="C49" s="1497" t="s">
        <v>1401</v>
      </c>
      <c r="D49" s="1846">
        <v>0.85</v>
      </c>
      <c r="E49" s="1846">
        <v>0.85</v>
      </c>
      <c r="F49" s="1846">
        <v>0.85</v>
      </c>
      <c r="G49" s="1846">
        <v>0.85</v>
      </c>
      <c r="H49" s="1846">
        <v>0.85</v>
      </c>
      <c r="I49" s="1846">
        <v>0.85</v>
      </c>
      <c r="J49" s="1846">
        <v>0.85</v>
      </c>
      <c r="K49" s="1846">
        <v>0.85</v>
      </c>
      <c r="L49" s="1846">
        <v>0.85</v>
      </c>
      <c r="M49" s="1846">
        <v>0.85</v>
      </c>
      <c r="N49" s="1846">
        <v>0.85</v>
      </c>
      <c r="O49" s="1846">
        <v>0.85</v>
      </c>
      <c r="P49" s="1846">
        <v>0.85</v>
      </c>
      <c r="Q49" s="1861">
        <v>50000</v>
      </c>
    </row>
    <row r="50" spans="1:21" s="34" customFormat="1" ht="108">
      <c r="A50" s="1853">
        <v>42</v>
      </c>
      <c r="B50" s="1497" t="s">
        <v>2682</v>
      </c>
      <c r="C50" s="1497" t="s">
        <v>2742</v>
      </c>
      <c r="D50" s="1846">
        <v>0.95</v>
      </c>
      <c r="E50" s="1846">
        <v>0.95</v>
      </c>
      <c r="F50" s="1846">
        <v>0.95</v>
      </c>
      <c r="G50" s="1846">
        <v>0.95</v>
      </c>
      <c r="H50" s="1846">
        <v>0.95</v>
      </c>
      <c r="I50" s="1846">
        <v>0.95</v>
      </c>
      <c r="J50" s="1846">
        <v>0.95</v>
      </c>
      <c r="K50" s="1846">
        <v>0.95</v>
      </c>
      <c r="L50" s="1846">
        <v>0.95</v>
      </c>
      <c r="M50" s="1846">
        <v>0.95</v>
      </c>
      <c r="N50" s="1846">
        <v>0.95</v>
      </c>
      <c r="O50" s="1846">
        <v>0.95</v>
      </c>
      <c r="P50" s="1846">
        <v>0.95</v>
      </c>
      <c r="Q50" s="1861">
        <v>50000</v>
      </c>
    </row>
    <row r="51" spans="1:21" s="34" customFormat="1" ht="90">
      <c r="A51" s="1853">
        <v>43</v>
      </c>
      <c r="B51" s="1497" t="s">
        <v>1403</v>
      </c>
      <c r="C51" s="1497" t="s">
        <v>2743</v>
      </c>
      <c r="D51" s="1846">
        <v>0.97</v>
      </c>
      <c r="E51" s="1846">
        <v>0.97</v>
      </c>
      <c r="F51" s="1846">
        <v>0.97</v>
      </c>
      <c r="G51" s="1846">
        <v>0.97</v>
      </c>
      <c r="H51" s="1846">
        <v>0.97</v>
      </c>
      <c r="I51" s="1846">
        <v>0.97</v>
      </c>
      <c r="J51" s="1846">
        <v>0.97</v>
      </c>
      <c r="K51" s="1846">
        <v>0.97</v>
      </c>
      <c r="L51" s="1846">
        <v>0.97</v>
      </c>
      <c r="M51" s="1846">
        <v>0.97</v>
      </c>
      <c r="N51" s="1846">
        <v>0.97</v>
      </c>
      <c r="O51" s="1846">
        <v>0.97</v>
      </c>
      <c r="P51" s="1846">
        <v>0.97</v>
      </c>
      <c r="Q51" s="1861">
        <v>75000</v>
      </c>
    </row>
    <row r="52" spans="1:21" s="34" customFormat="1" ht="72">
      <c r="A52" s="1853">
        <v>44</v>
      </c>
      <c r="B52" s="1862" t="s">
        <v>1404</v>
      </c>
      <c r="C52" s="1863" t="s">
        <v>1405</v>
      </c>
      <c r="D52" s="1864">
        <v>0</v>
      </c>
      <c r="E52" s="1864">
        <v>0</v>
      </c>
      <c r="F52" s="1864">
        <v>0</v>
      </c>
      <c r="G52" s="1864">
        <v>1</v>
      </c>
      <c r="H52" s="1864">
        <v>0</v>
      </c>
      <c r="I52" s="1864">
        <v>0</v>
      </c>
      <c r="J52" s="1864">
        <v>0</v>
      </c>
      <c r="K52" s="1864">
        <v>1</v>
      </c>
      <c r="L52" s="1864">
        <v>0</v>
      </c>
      <c r="M52" s="1864">
        <v>0</v>
      </c>
      <c r="N52" s="1864">
        <v>0</v>
      </c>
      <c r="O52" s="1864">
        <v>1</v>
      </c>
      <c r="P52" s="1864">
        <f>SUM(D52:O52)</f>
        <v>3</v>
      </c>
      <c r="Q52" s="1861">
        <v>10000</v>
      </c>
    </row>
    <row r="53" spans="1:21" s="34" customFormat="1" ht="72">
      <c r="A53" s="1853">
        <v>45</v>
      </c>
      <c r="B53" s="1862" t="s">
        <v>2693</v>
      </c>
      <c r="C53" s="1863" t="s">
        <v>481</v>
      </c>
      <c r="D53" s="1864">
        <v>0</v>
      </c>
      <c r="E53" s="1864">
        <v>0</v>
      </c>
      <c r="F53" s="1864">
        <v>0</v>
      </c>
      <c r="G53" s="1864">
        <v>0</v>
      </c>
      <c r="H53" s="1864">
        <v>1</v>
      </c>
      <c r="I53" s="1864">
        <v>0</v>
      </c>
      <c r="J53" s="1864">
        <v>0</v>
      </c>
      <c r="K53" s="1864">
        <v>0</v>
      </c>
      <c r="L53" s="1864">
        <v>1</v>
      </c>
      <c r="M53" s="1864">
        <v>0</v>
      </c>
      <c r="N53" s="1864">
        <v>0</v>
      </c>
      <c r="O53" s="1864">
        <v>1</v>
      </c>
      <c r="P53" s="1864">
        <f t="shared" ref="P53:P55" si="3">SUM(D53:O53)</f>
        <v>3</v>
      </c>
      <c r="Q53" s="1861">
        <v>5000</v>
      </c>
    </row>
    <row r="54" spans="1:21" s="34" customFormat="1" ht="54">
      <c r="A54" s="1853">
        <v>46</v>
      </c>
      <c r="B54" s="1497" t="s">
        <v>1406</v>
      </c>
      <c r="C54" s="1863" t="s">
        <v>2744</v>
      </c>
      <c r="D54" s="1865">
        <v>0.95</v>
      </c>
      <c r="E54" s="1865">
        <v>0.95</v>
      </c>
      <c r="F54" s="1865">
        <v>0.95</v>
      </c>
      <c r="G54" s="1865">
        <v>0.95</v>
      </c>
      <c r="H54" s="1865">
        <v>0.95</v>
      </c>
      <c r="I54" s="1865">
        <v>0.95</v>
      </c>
      <c r="J54" s="1865">
        <v>0.95</v>
      </c>
      <c r="K54" s="1865">
        <v>0.95</v>
      </c>
      <c r="L54" s="1865">
        <v>0.95</v>
      </c>
      <c r="M54" s="1865">
        <v>0.95</v>
      </c>
      <c r="N54" s="1865">
        <v>0.95</v>
      </c>
      <c r="O54" s="1865">
        <v>0.95</v>
      </c>
      <c r="P54" s="1865">
        <v>0.95</v>
      </c>
      <c r="Q54" s="1861">
        <v>15000</v>
      </c>
    </row>
    <row r="55" spans="1:21" s="309" customFormat="1" ht="108">
      <c r="A55" s="1853">
        <v>47</v>
      </c>
      <c r="B55" s="1497" t="s">
        <v>399</v>
      </c>
      <c r="C55" s="1866" t="s">
        <v>482</v>
      </c>
      <c r="D55" s="1864">
        <v>10</v>
      </c>
      <c r="E55" s="1864">
        <v>10</v>
      </c>
      <c r="F55" s="1864">
        <v>10</v>
      </c>
      <c r="G55" s="1864">
        <v>10</v>
      </c>
      <c r="H55" s="1864">
        <v>10</v>
      </c>
      <c r="I55" s="1864">
        <v>10</v>
      </c>
      <c r="J55" s="1864">
        <v>10</v>
      </c>
      <c r="K55" s="1864">
        <v>10</v>
      </c>
      <c r="L55" s="1864">
        <v>10</v>
      </c>
      <c r="M55" s="1864">
        <v>10</v>
      </c>
      <c r="N55" s="1864">
        <v>10</v>
      </c>
      <c r="O55" s="1864">
        <v>10</v>
      </c>
      <c r="P55" s="1864">
        <f t="shared" si="3"/>
        <v>120</v>
      </c>
      <c r="Q55" s="1861">
        <v>6500</v>
      </c>
      <c r="U55" s="1349"/>
    </row>
    <row r="56" spans="1:21" s="34" customFormat="1" ht="72">
      <c r="A56" s="1853">
        <v>48</v>
      </c>
      <c r="B56" s="1863" t="s">
        <v>1408</v>
      </c>
      <c r="C56" s="1863" t="s">
        <v>657</v>
      </c>
      <c r="D56" s="1846">
        <v>0.02</v>
      </c>
      <c r="E56" s="1846">
        <v>0.02</v>
      </c>
      <c r="F56" s="1846">
        <v>0.02</v>
      </c>
      <c r="G56" s="1846">
        <v>0.02</v>
      </c>
      <c r="H56" s="1846">
        <v>0.02</v>
      </c>
      <c r="I56" s="1846">
        <v>0.02</v>
      </c>
      <c r="J56" s="1846">
        <v>0.02</v>
      </c>
      <c r="K56" s="1846">
        <v>0.02</v>
      </c>
      <c r="L56" s="1846">
        <v>0.02</v>
      </c>
      <c r="M56" s="1846">
        <v>0.02</v>
      </c>
      <c r="N56" s="1846">
        <v>0.02</v>
      </c>
      <c r="O56" s="1846">
        <v>0.02</v>
      </c>
      <c r="P56" s="1846">
        <v>0.02</v>
      </c>
      <c r="Q56" s="2946">
        <v>500000</v>
      </c>
    </row>
    <row r="57" spans="1:21" s="34" customFormat="1" ht="54">
      <c r="A57" s="1853">
        <v>49</v>
      </c>
      <c r="B57" s="1863" t="s">
        <v>663</v>
      </c>
      <c r="C57" s="1863" t="s">
        <v>580</v>
      </c>
      <c r="D57" s="1846">
        <v>1</v>
      </c>
      <c r="E57" s="1846">
        <v>1</v>
      </c>
      <c r="F57" s="1846">
        <v>1</v>
      </c>
      <c r="G57" s="1846">
        <v>1</v>
      </c>
      <c r="H57" s="1846">
        <v>1</v>
      </c>
      <c r="I57" s="1846">
        <v>1</v>
      </c>
      <c r="J57" s="1846">
        <v>1</v>
      </c>
      <c r="K57" s="1846">
        <v>1</v>
      </c>
      <c r="L57" s="1846">
        <v>1</v>
      </c>
      <c r="M57" s="1846">
        <v>1</v>
      </c>
      <c r="N57" s="1846">
        <v>1</v>
      </c>
      <c r="O57" s="1846">
        <v>1</v>
      </c>
      <c r="P57" s="1846">
        <v>1</v>
      </c>
      <c r="Q57" s="2947"/>
    </row>
    <row r="58" spans="1:21" s="34" customFormat="1" ht="90">
      <c r="A58" s="1853">
        <v>50</v>
      </c>
      <c r="B58" s="1863" t="s">
        <v>1410</v>
      </c>
      <c r="C58" s="1863" t="s">
        <v>582</v>
      </c>
      <c r="D58" s="1846">
        <v>0.1</v>
      </c>
      <c r="E58" s="1846">
        <v>0.1</v>
      </c>
      <c r="F58" s="1846">
        <v>0.1</v>
      </c>
      <c r="G58" s="1846">
        <v>0.1</v>
      </c>
      <c r="H58" s="1846">
        <v>0.1</v>
      </c>
      <c r="I58" s="1846">
        <v>0.1</v>
      </c>
      <c r="J58" s="1846">
        <v>0.1</v>
      </c>
      <c r="K58" s="1846">
        <v>0.1</v>
      </c>
      <c r="L58" s="1846">
        <v>0.1</v>
      </c>
      <c r="M58" s="1846">
        <v>0.1</v>
      </c>
      <c r="N58" s="1846">
        <v>0.1</v>
      </c>
      <c r="O58" s="1846">
        <v>0.1</v>
      </c>
      <c r="P58" s="1846">
        <v>0.1</v>
      </c>
      <c r="Q58" s="2947"/>
    </row>
    <row r="59" spans="1:21" s="34" customFormat="1" ht="90">
      <c r="A59" s="1853">
        <v>51</v>
      </c>
      <c r="B59" s="1863" t="s">
        <v>577</v>
      </c>
      <c r="C59" s="1863" t="s">
        <v>658</v>
      </c>
      <c r="D59" s="1846">
        <v>0.02</v>
      </c>
      <c r="E59" s="1846">
        <v>0.02</v>
      </c>
      <c r="F59" s="1846">
        <v>0.02</v>
      </c>
      <c r="G59" s="1846">
        <v>0.02</v>
      </c>
      <c r="H59" s="1846">
        <v>0.02</v>
      </c>
      <c r="I59" s="1846">
        <v>0.02</v>
      </c>
      <c r="J59" s="1846">
        <v>0.02</v>
      </c>
      <c r="K59" s="1846">
        <v>0.02</v>
      </c>
      <c r="L59" s="1846">
        <v>0.02</v>
      </c>
      <c r="M59" s="1846">
        <v>0.02</v>
      </c>
      <c r="N59" s="1846">
        <v>0.02</v>
      </c>
      <c r="O59" s="1846">
        <v>0.02</v>
      </c>
      <c r="P59" s="1846">
        <v>0.02</v>
      </c>
      <c r="Q59" s="2947"/>
    </row>
    <row r="60" spans="1:21" s="34" customFormat="1" ht="108">
      <c r="A60" s="1853">
        <v>52</v>
      </c>
      <c r="B60" s="1863" t="s">
        <v>1413</v>
      </c>
      <c r="C60" s="1863" t="s">
        <v>1414</v>
      </c>
      <c r="D60" s="1846">
        <v>0.95</v>
      </c>
      <c r="E60" s="1846">
        <v>0.95</v>
      </c>
      <c r="F60" s="1846">
        <v>0.95</v>
      </c>
      <c r="G60" s="1846">
        <v>0.95</v>
      </c>
      <c r="H60" s="1846">
        <v>0.95</v>
      </c>
      <c r="I60" s="1846">
        <v>0.95</v>
      </c>
      <c r="J60" s="1846">
        <v>0.95</v>
      </c>
      <c r="K60" s="1846">
        <v>0.95</v>
      </c>
      <c r="L60" s="1846">
        <v>0.95</v>
      </c>
      <c r="M60" s="1846">
        <v>0.95</v>
      </c>
      <c r="N60" s="1846">
        <v>0.95</v>
      </c>
      <c r="O60" s="1846">
        <v>0.95</v>
      </c>
      <c r="P60" s="1846">
        <v>0.95</v>
      </c>
      <c r="Q60" s="2948"/>
    </row>
    <row r="61" spans="1:21" s="34" customFormat="1" ht="18.75" thickBot="1">
      <c r="A61" s="2949" t="s">
        <v>12</v>
      </c>
      <c r="B61" s="2950"/>
      <c r="C61" s="2950"/>
      <c r="D61" s="2950"/>
      <c r="E61" s="2950"/>
      <c r="F61" s="2950"/>
      <c r="G61" s="1867"/>
      <c r="H61" s="1867"/>
      <c r="I61" s="1867"/>
      <c r="J61" s="1867"/>
      <c r="K61" s="1867"/>
      <c r="L61" s="1867"/>
      <c r="M61" s="1867"/>
      <c r="N61" s="1867"/>
      <c r="O61" s="1867"/>
      <c r="P61" s="1867"/>
      <c r="Q61" s="1868">
        <f>SUM(Q9:Q55)</f>
        <v>11434651</v>
      </c>
    </row>
    <row r="65" spans="2:13">
      <c r="B65" s="1340" t="s">
        <v>2724</v>
      </c>
      <c r="C65" s="1340"/>
      <c r="D65" s="1340"/>
      <c r="E65" s="1340"/>
      <c r="F65" s="1340" t="s">
        <v>2725</v>
      </c>
      <c r="G65" s="1340"/>
      <c r="H65" s="383"/>
      <c r="J65" s="1340"/>
      <c r="K65" s="1340"/>
      <c r="M65" s="1342" t="s">
        <v>2726</v>
      </c>
    </row>
    <row r="66" spans="2:13">
      <c r="B66" s="278"/>
      <c r="C66" s="278"/>
      <c r="D66" s="278"/>
      <c r="E66" s="278"/>
      <c r="F66" s="278"/>
      <c r="G66" s="278"/>
      <c r="H66" s="384"/>
      <c r="J66" s="278"/>
      <c r="K66" s="278"/>
      <c r="M66" s="384"/>
    </row>
    <row r="67" spans="2:13" ht="15">
      <c r="B67" s="1343" t="s">
        <v>2727</v>
      </c>
      <c r="C67" s="1344"/>
      <c r="D67" s="1344"/>
      <c r="E67" s="1343"/>
      <c r="F67" s="1343" t="s">
        <v>2727</v>
      </c>
      <c r="G67" s="1345"/>
      <c r="H67" s="1344"/>
      <c r="J67" s="1346"/>
      <c r="K67" s="1347"/>
      <c r="M67" s="1343" t="s">
        <v>2727</v>
      </c>
    </row>
    <row r="68" spans="2:13" ht="15">
      <c r="B68" s="1343" t="s">
        <v>2728</v>
      </c>
      <c r="C68" s="1344"/>
      <c r="D68" s="1344"/>
      <c r="E68" s="1343"/>
      <c r="F68" s="1343" t="s">
        <v>2729</v>
      </c>
      <c r="G68" s="1345"/>
      <c r="H68" s="1344"/>
      <c r="J68" s="1346"/>
      <c r="K68" s="1347"/>
      <c r="M68" s="1343" t="s">
        <v>2730</v>
      </c>
    </row>
    <row r="69" spans="2:13" ht="15">
      <c r="B69" s="1343" t="s">
        <v>2731</v>
      </c>
      <c r="C69" s="1344"/>
      <c r="D69" s="1344"/>
      <c r="E69" s="1343"/>
      <c r="F69" s="1343" t="s">
        <v>2732</v>
      </c>
      <c r="G69" s="1345"/>
      <c r="H69" s="1344"/>
      <c r="J69" s="1346"/>
      <c r="K69" s="1347"/>
      <c r="M69" s="1343" t="s">
        <v>2733</v>
      </c>
    </row>
  </sheetData>
  <mergeCells count="12">
    <mergeCell ref="Q26:Q30"/>
    <mergeCell ref="Q56:Q60"/>
    <mergeCell ref="A61:F61"/>
    <mergeCell ref="A1:Q1"/>
    <mergeCell ref="A2:Q2"/>
    <mergeCell ref="A3:Q3"/>
    <mergeCell ref="A6:A7"/>
    <mergeCell ref="B6:B7"/>
    <mergeCell ref="C6:C7"/>
    <mergeCell ref="D6:O6"/>
    <mergeCell ref="P6:P7"/>
    <mergeCell ref="Q6:Q7"/>
  </mergeCells>
  <pageMargins left="0.31496062992125984" right="0.31496062992125984" top="0.35433070866141736" bottom="0.35433070866141736" header="0.31496062992125984" footer="0.31496062992125984"/>
  <pageSetup paperSize="9" scale="49" fitToHeight="0" orientation="landscape" r:id="rId1"/>
  <headerFooter alignWithMargins="0"/>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pageSetUpPr fitToPage="1"/>
  </sheetPr>
  <dimension ref="A1:J74"/>
  <sheetViews>
    <sheetView showGridLines="0" view="pageBreakPreview" zoomScale="85" zoomScaleNormal="82" zoomScaleSheetLayoutView="85" workbookViewId="0">
      <selection activeCell="D43" sqref="D43"/>
    </sheetView>
  </sheetViews>
  <sheetFormatPr baseColWidth="10" defaultRowHeight="12.75"/>
  <cols>
    <col min="1" max="1" width="4.42578125" customWidth="1"/>
    <col min="2" max="2" width="23.5703125" customWidth="1"/>
    <col min="3" max="3" width="6.140625" customWidth="1"/>
    <col min="4" max="4" width="41.5703125" customWidth="1"/>
    <col min="5" max="5" width="32.28515625" customWidth="1"/>
    <col min="6" max="6" width="7.42578125" customWidth="1"/>
    <col min="7" max="7" width="45.42578125" customWidth="1"/>
    <col min="8" max="8" width="49" customWidth="1"/>
    <col min="9" max="9" width="4" customWidth="1"/>
    <col min="10" max="10" width="3.85546875" customWidth="1"/>
    <col min="256" max="256" width="3.7109375" customWidth="1"/>
    <col min="257" max="257" width="4.42578125" customWidth="1"/>
    <col min="258" max="258" width="23.5703125" customWidth="1"/>
    <col min="259" max="259" width="6.140625" customWidth="1"/>
    <col min="260" max="260" width="32.85546875" customWidth="1"/>
    <col min="261" max="261" width="21.140625" customWidth="1"/>
    <col min="262" max="262" width="7.42578125" customWidth="1"/>
    <col min="263" max="263" width="41.7109375" customWidth="1"/>
    <col min="264" max="264" width="40.7109375" customWidth="1"/>
    <col min="265" max="265" width="4" customWidth="1"/>
    <col min="266" max="266" width="3.85546875" customWidth="1"/>
    <col min="512" max="512" width="3.7109375" customWidth="1"/>
    <col min="513" max="513" width="4.42578125" customWidth="1"/>
    <col min="514" max="514" width="23.5703125" customWidth="1"/>
    <col min="515" max="515" width="6.140625" customWidth="1"/>
    <col min="516" max="516" width="32.85546875" customWidth="1"/>
    <col min="517" max="517" width="21.140625" customWidth="1"/>
    <col min="518" max="518" width="7.42578125" customWidth="1"/>
    <col min="519" max="519" width="41.7109375" customWidth="1"/>
    <col min="520" max="520" width="40.7109375" customWidth="1"/>
    <col min="521" max="521" width="4" customWidth="1"/>
    <col min="522" max="522" width="3.85546875" customWidth="1"/>
    <col min="768" max="768" width="3.7109375" customWidth="1"/>
    <col min="769" max="769" width="4.42578125" customWidth="1"/>
    <col min="770" max="770" width="23.5703125" customWidth="1"/>
    <col min="771" max="771" width="6.140625" customWidth="1"/>
    <col min="772" max="772" width="32.85546875" customWidth="1"/>
    <col min="773" max="773" width="21.140625" customWidth="1"/>
    <col min="774" max="774" width="7.42578125" customWidth="1"/>
    <col min="775" max="775" width="41.7109375" customWidth="1"/>
    <col min="776" max="776" width="40.7109375" customWidth="1"/>
    <col min="777" max="777" width="4" customWidth="1"/>
    <col min="778" max="778" width="3.85546875" customWidth="1"/>
    <col min="1024" max="1024" width="3.7109375" customWidth="1"/>
    <col min="1025" max="1025" width="4.42578125" customWidth="1"/>
    <col min="1026" max="1026" width="23.5703125" customWidth="1"/>
    <col min="1027" max="1027" width="6.140625" customWidth="1"/>
    <col min="1028" max="1028" width="32.85546875" customWidth="1"/>
    <col min="1029" max="1029" width="21.140625" customWidth="1"/>
    <col min="1030" max="1030" width="7.42578125" customWidth="1"/>
    <col min="1031" max="1031" width="41.7109375" customWidth="1"/>
    <col min="1032" max="1032" width="40.7109375" customWidth="1"/>
    <col min="1033" max="1033" width="4" customWidth="1"/>
    <col min="1034" max="1034" width="3.85546875" customWidth="1"/>
    <col min="1280" max="1280" width="3.7109375" customWidth="1"/>
    <col min="1281" max="1281" width="4.42578125" customWidth="1"/>
    <col min="1282" max="1282" width="23.5703125" customWidth="1"/>
    <col min="1283" max="1283" width="6.140625" customWidth="1"/>
    <col min="1284" max="1284" width="32.85546875" customWidth="1"/>
    <col min="1285" max="1285" width="21.140625" customWidth="1"/>
    <col min="1286" max="1286" width="7.42578125" customWidth="1"/>
    <col min="1287" max="1287" width="41.7109375" customWidth="1"/>
    <col min="1288" max="1288" width="40.7109375" customWidth="1"/>
    <col min="1289" max="1289" width="4" customWidth="1"/>
    <col min="1290" max="1290" width="3.85546875" customWidth="1"/>
    <col min="1536" max="1536" width="3.7109375" customWidth="1"/>
    <col min="1537" max="1537" width="4.42578125" customWidth="1"/>
    <col min="1538" max="1538" width="23.5703125" customWidth="1"/>
    <col min="1539" max="1539" width="6.140625" customWidth="1"/>
    <col min="1540" max="1540" width="32.85546875" customWidth="1"/>
    <col min="1541" max="1541" width="21.140625" customWidth="1"/>
    <col min="1542" max="1542" width="7.42578125" customWidth="1"/>
    <col min="1543" max="1543" width="41.7109375" customWidth="1"/>
    <col min="1544" max="1544" width="40.7109375" customWidth="1"/>
    <col min="1545" max="1545" width="4" customWidth="1"/>
    <col min="1546" max="1546" width="3.85546875" customWidth="1"/>
    <col min="1792" max="1792" width="3.7109375" customWidth="1"/>
    <col min="1793" max="1793" width="4.42578125" customWidth="1"/>
    <col min="1794" max="1794" width="23.5703125" customWidth="1"/>
    <col min="1795" max="1795" width="6.140625" customWidth="1"/>
    <col min="1796" max="1796" width="32.85546875" customWidth="1"/>
    <col min="1797" max="1797" width="21.140625" customWidth="1"/>
    <col min="1798" max="1798" width="7.42578125" customWidth="1"/>
    <col min="1799" max="1799" width="41.7109375" customWidth="1"/>
    <col min="1800" max="1800" width="40.7109375" customWidth="1"/>
    <col min="1801" max="1801" width="4" customWidth="1"/>
    <col min="1802" max="1802" width="3.85546875" customWidth="1"/>
    <col min="2048" max="2048" width="3.7109375" customWidth="1"/>
    <col min="2049" max="2049" width="4.42578125" customWidth="1"/>
    <col min="2050" max="2050" width="23.5703125" customWidth="1"/>
    <col min="2051" max="2051" width="6.140625" customWidth="1"/>
    <col min="2052" max="2052" width="32.85546875" customWidth="1"/>
    <col min="2053" max="2053" width="21.140625" customWidth="1"/>
    <col min="2054" max="2054" width="7.42578125" customWidth="1"/>
    <col min="2055" max="2055" width="41.7109375" customWidth="1"/>
    <col min="2056" max="2056" width="40.7109375" customWidth="1"/>
    <col min="2057" max="2057" width="4" customWidth="1"/>
    <col min="2058" max="2058" width="3.85546875" customWidth="1"/>
    <col min="2304" max="2304" width="3.7109375" customWidth="1"/>
    <col min="2305" max="2305" width="4.42578125" customWidth="1"/>
    <col min="2306" max="2306" width="23.5703125" customWidth="1"/>
    <col min="2307" max="2307" width="6.140625" customWidth="1"/>
    <col min="2308" max="2308" width="32.85546875" customWidth="1"/>
    <col min="2309" max="2309" width="21.140625" customWidth="1"/>
    <col min="2310" max="2310" width="7.42578125" customWidth="1"/>
    <col min="2311" max="2311" width="41.7109375" customWidth="1"/>
    <col min="2312" max="2312" width="40.7109375" customWidth="1"/>
    <col min="2313" max="2313" width="4" customWidth="1"/>
    <col min="2314" max="2314" width="3.85546875" customWidth="1"/>
    <col min="2560" max="2560" width="3.7109375" customWidth="1"/>
    <col min="2561" max="2561" width="4.42578125" customWidth="1"/>
    <col min="2562" max="2562" width="23.5703125" customWidth="1"/>
    <col min="2563" max="2563" width="6.140625" customWidth="1"/>
    <col min="2564" max="2564" width="32.85546875" customWidth="1"/>
    <col min="2565" max="2565" width="21.140625" customWidth="1"/>
    <col min="2566" max="2566" width="7.42578125" customWidth="1"/>
    <col min="2567" max="2567" width="41.7109375" customWidth="1"/>
    <col min="2568" max="2568" width="40.7109375" customWidth="1"/>
    <col min="2569" max="2569" width="4" customWidth="1"/>
    <col min="2570" max="2570" width="3.85546875" customWidth="1"/>
    <col min="2816" max="2816" width="3.7109375" customWidth="1"/>
    <col min="2817" max="2817" width="4.42578125" customWidth="1"/>
    <col min="2818" max="2818" width="23.5703125" customWidth="1"/>
    <col min="2819" max="2819" width="6.140625" customWidth="1"/>
    <col min="2820" max="2820" width="32.85546875" customWidth="1"/>
    <col min="2821" max="2821" width="21.140625" customWidth="1"/>
    <col min="2822" max="2822" width="7.42578125" customWidth="1"/>
    <col min="2823" max="2823" width="41.7109375" customWidth="1"/>
    <col min="2824" max="2824" width="40.7109375" customWidth="1"/>
    <col min="2825" max="2825" width="4" customWidth="1"/>
    <col min="2826" max="2826" width="3.85546875" customWidth="1"/>
    <col min="3072" max="3072" width="3.7109375" customWidth="1"/>
    <col min="3073" max="3073" width="4.42578125" customWidth="1"/>
    <col min="3074" max="3074" width="23.5703125" customWidth="1"/>
    <col min="3075" max="3075" width="6.140625" customWidth="1"/>
    <col min="3076" max="3076" width="32.85546875" customWidth="1"/>
    <col min="3077" max="3077" width="21.140625" customWidth="1"/>
    <col min="3078" max="3078" width="7.42578125" customWidth="1"/>
    <col min="3079" max="3079" width="41.7109375" customWidth="1"/>
    <col min="3080" max="3080" width="40.7109375" customWidth="1"/>
    <col min="3081" max="3081" width="4" customWidth="1"/>
    <col min="3082" max="3082" width="3.85546875" customWidth="1"/>
    <col min="3328" max="3328" width="3.7109375" customWidth="1"/>
    <col min="3329" max="3329" width="4.42578125" customWidth="1"/>
    <col min="3330" max="3330" width="23.5703125" customWidth="1"/>
    <col min="3331" max="3331" width="6.140625" customWidth="1"/>
    <col min="3332" max="3332" width="32.85546875" customWidth="1"/>
    <col min="3333" max="3333" width="21.140625" customWidth="1"/>
    <col min="3334" max="3334" width="7.42578125" customWidth="1"/>
    <col min="3335" max="3335" width="41.7109375" customWidth="1"/>
    <col min="3336" max="3336" width="40.7109375" customWidth="1"/>
    <col min="3337" max="3337" width="4" customWidth="1"/>
    <col min="3338" max="3338" width="3.85546875" customWidth="1"/>
    <col min="3584" max="3584" width="3.7109375" customWidth="1"/>
    <col min="3585" max="3585" width="4.42578125" customWidth="1"/>
    <col min="3586" max="3586" width="23.5703125" customWidth="1"/>
    <col min="3587" max="3587" width="6.140625" customWidth="1"/>
    <col min="3588" max="3588" width="32.85546875" customWidth="1"/>
    <col min="3589" max="3589" width="21.140625" customWidth="1"/>
    <col min="3590" max="3590" width="7.42578125" customWidth="1"/>
    <col min="3591" max="3591" width="41.7109375" customWidth="1"/>
    <col min="3592" max="3592" width="40.7109375" customWidth="1"/>
    <col min="3593" max="3593" width="4" customWidth="1"/>
    <col min="3594" max="3594" width="3.85546875" customWidth="1"/>
    <col min="3840" max="3840" width="3.7109375" customWidth="1"/>
    <col min="3841" max="3841" width="4.42578125" customWidth="1"/>
    <col min="3842" max="3842" width="23.5703125" customWidth="1"/>
    <col min="3843" max="3843" width="6.140625" customWidth="1"/>
    <col min="3844" max="3844" width="32.85546875" customWidth="1"/>
    <col min="3845" max="3845" width="21.140625" customWidth="1"/>
    <col min="3846" max="3846" width="7.42578125" customWidth="1"/>
    <col min="3847" max="3847" width="41.7109375" customWidth="1"/>
    <col min="3848" max="3848" width="40.7109375" customWidth="1"/>
    <col min="3849" max="3849" width="4" customWidth="1"/>
    <col min="3850" max="3850" width="3.85546875" customWidth="1"/>
    <col min="4096" max="4096" width="3.7109375" customWidth="1"/>
    <col min="4097" max="4097" width="4.42578125" customWidth="1"/>
    <col min="4098" max="4098" width="23.5703125" customWidth="1"/>
    <col min="4099" max="4099" width="6.140625" customWidth="1"/>
    <col min="4100" max="4100" width="32.85546875" customWidth="1"/>
    <col min="4101" max="4101" width="21.140625" customWidth="1"/>
    <col min="4102" max="4102" width="7.42578125" customWidth="1"/>
    <col min="4103" max="4103" width="41.7109375" customWidth="1"/>
    <col min="4104" max="4104" width="40.7109375" customWidth="1"/>
    <col min="4105" max="4105" width="4" customWidth="1"/>
    <col min="4106" max="4106" width="3.85546875" customWidth="1"/>
    <col min="4352" max="4352" width="3.7109375" customWidth="1"/>
    <col min="4353" max="4353" width="4.42578125" customWidth="1"/>
    <col min="4354" max="4354" width="23.5703125" customWidth="1"/>
    <col min="4355" max="4355" width="6.140625" customWidth="1"/>
    <col min="4356" max="4356" width="32.85546875" customWidth="1"/>
    <col min="4357" max="4357" width="21.140625" customWidth="1"/>
    <col min="4358" max="4358" width="7.42578125" customWidth="1"/>
    <col min="4359" max="4359" width="41.7109375" customWidth="1"/>
    <col min="4360" max="4360" width="40.7109375" customWidth="1"/>
    <col min="4361" max="4361" width="4" customWidth="1"/>
    <col min="4362" max="4362" width="3.85546875" customWidth="1"/>
    <col min="4608" max="4608" width="3.7109375" customWidth="1"/>
    <col min="4609" max="4609" width="4.42578125" customWidth="1"/>
    <col min="4610" max="4610" width="23.5703125" customWidth="1"/>
    <col min="4611" max="4611" width="6.140625" customWidth="1"/>
    <col min="4612" max="4612" width="32.85546875" customWidth="1"/>
    <col min="4613" max="4613" width="21.140625" customWidth="1"/>
    <col min="4614" max="4614" width="7.42578125" customWidth="1"/>
    <col min="4615" max="4615" width="41.7109375" customWidth="1"/>
    <col min="4616" max="4616" width="40.7109375" customWidth="1"/>
    <col min="4617" max="4617" width="4" customWidth="1"/>
    <col min="4618" max="4618" width="3.85546875" customWidth="1"/>
    <col min="4864" max="4864" width="3.7109375" customWidth="1"/>
    <col min="4865" max="4865" width="4.42578125" customWidth="1"/>
    <col min="4866" max="4866" width="23.5703125" customWidth="1"/>
    <col min="4867" max="4867" width="6.140625" customWidth="1"/>
    <col min="4868" max="4868" width="32.85546875" customWidth="1"/>
    <col min="4869" max="4869" width="21.140625" customWidth="1"/>
    <col min="4870" max="4870" width="7.42578125" customWidth="1"/>
    <col min="4871" max="4871" width="41.7109375" customWidth="1"/>
    <col min="4872" max="4872" width="40.7109375" customWidth="1"/>
    <col min="4873" max="4873" width="4" customWidth="1"/>
    <col min="4874" max="4874" width="3.85546875" customWidth="1"/>
    <col min="5120" max="5120" width="3.7109375" customWidth="1"/>
    <col min="5121" max="5121" width="4.42578125" customWidth="1"/>
    <col min="5122" max="5122" width="23.5703125" customWidth="1"/>
    <col min="5123" max="5123" width="6.140625" customWidth="1"/>
    <col min="5124" max="5124" width="32.85546875" customWidth="1"/>
    <col min="5125" max="5125" width="21.140625" customWidth="1"/>
    <col min="5126" max="5126" width="7.42578125" customWidth="1"/>
    <col min="5127" max="5127" width="41.7109375" customWidth="1"/>
    <col min="5128" max="5128" width="40.7109375" customWidth="1"/>
    <col min="5129" max="5129" width="4" customWidth="1"/>
    <col min="5130" max="5130" width="3.85546875" customWidth="1"/>
    <col min="5376" max="5376" width="3.7109375" customWidth="1"/>
    <col min="5377" max="5377" width="4.42578125" customWidth="1"/>
    <col min="5378" max="5378" width="23.5703125" customWidth="1"/>
    <col min="5379" max="5379" width="6.140625" customWidth="1"/>
    <col min="5380" max="5380" width="32.85546875" customWidth="1"/>
    <col min="5381" max="5381" width="21.140625" customWidth="1"/>
    <col min="5382" max="5382" width="7.42578125" customWidth="1"/>
    <col min="5383" max="5383" width="41.7109375" customWidth="1"/>
    <col min="5384" max="5384" width="40.7109375" customWidth="1"/>
    <col min="5385" max="5385" width="4" customWidth="1"/>
    <col min="5386" max="5386" width="3.85546875" customWidth="1"/>
    <col min="5632" max="5632" width="3.7109375" customWidth="1"/>
    <col min="5633" max="5633" width="4.42578125" customWidth="1"/>
    <col min="5634" max="5634" width="23.5703125" customWidth="1"/>
    <col min="5635" max="5635" width="6.140625" customWidth="1"/>
    <col min="5636" max="5636" width="32.85546875" customWidth="1"/>
    <col min="5637" max="5637" width="21.140625" customWidth="1"/>
    <col min="5638" max="5638" width="7.42578125" customWidth="1"/>
    <col min="5639" max="5639" width="41.7109375" customWidth="1"/>
    <col min="5640" max="5640" width="40.7109375" customWidth="1"/>
    <col min="5641" max="5641" width="4" customWidth="1"/>
    <col min="5642" max="5642" width="3.85546875" customWidth="1"/>
    <col min="5888" max="5888" width="3.7109375" customWidth="1"/>
    <col min="5889" max="5889" width="4.42578125" customWidth="1"/>
    <col min="5890" max="5890" width="23.5703125" customWidth="1"/>
    <col min="5891" max="5891" width="6.140625" customWidth="1"/>
    <col min="5892" max="5892" width="32.85546875" customWidth="1"/>
    <col min="5893" max="5893" width="21.140625" customWidth="1"/>
    <col min="5894" max="5894" width="7.42578125" customWidth="1"/>
    <col min="5895" max="5895" width="41.7109375" customWidth="1"/>
    <col min="5896" max="5896" width="40.7109375" customWidth="1"/>
    <col min="5897" max="5897" width="4" customWidth="1"/>
    <col min="5898" max="5898" width="3.85546875" customWidth="1"/>
    <col min="6144" max="6144" width="3.7109375" customWidth="1"/>
    <col min="6145" max="6145" width="4.42578125" customWidth="1"/>
    <col min="6146" max="6146" width="23.5703125" customWidth="1"/>
    <col min="6147" max="6147" width="6.140625" customWidth="1"/>
    <col min="6148" max="6148" width="32.85546875" customWidth="1"/>
    <col min="6149" max="6149" width="21.140625" customWidth="1"/>
    <col min="6150" max="6150" width="7.42578125" customWidth="1"/>
    <col min="6151" max="6151" width="41.7109375" customWidth="1"/>
    <col min="6152" max="6152" width="40.7109375" customWidth="1"/>
    <col min="6153" max="6153" width="4" customWidth="1"/>
    <col min="6154" max="6154" width="3.85546875" customWidth="1"/>
    <col min="6400" max="6400" width="3.7109375" customWidth="1"/>
    <col min="6401" max="6401" width="4.42578125" customWidth="1"/>
    <col min="6402" max="6402" width="23.5703125" customWidth="1"/>
    <col min="6403" max="6403" width="6.140625" customWidth="1"/>
    <col min="6404" max="6404" width="32.85546875" customWidth="1"/>
    <col min="6405" max="6405" width="21.140625" customWidth="1"/>
    <col min="6406" max="6406" width="7.42578125" customWidth="1"/>
    <col min="6407" max="6407" width="41.7109375" customWidth="1"/>
    <col min="6408" max="6408" width="40.7109375" customWidth="1"/>
    <col min="6409" max="6409" width="4" customWidth="1"/>
    <col min="6410" max="6410" width="3.85546875" customWidth="1"/>
    <col min="6656" max="6656" width="3.7109375" customWidth="1"/>
    <col min="6657" max="6657" width="4.42578125" customWidth="1"/>
    <col min="6658" max="6658" width="23.5703125" customWidth="1"/>
    <col min="6659" max="6659" width="6.140625" customWidth="1"/>
    <col min="6660" max="6660" width="32.85546875" customWidth="1"/>
    <col min="6661" max="6661" width="21.140625" customWidth="1"/>
    <col min="6662" max="6662" width="7.42578125" customWidth="1"/>
    <col min="6663" max="6663" width="41.7109375" customWidth="1"/>
    <col min="6664" max="6664" width="40.7109375" customWidth="1"/>
    <col min="6665" max="6665" width="4" customWidth="1"/>
    <col min="6666" max="6666" width="3.85546875" customWidth="1"/>
    <col min="6912" max="6912" width="3.7109375" customWidth="1"/>
    <col min="6913" max="6913" width="4.42578125" customWidth="1"/>
    <col min="6914" max="6914" width="23.5703125" customWidth="1"/>
    <col min="6915" max="6915" width="6.140625" customWidth="1"/>
    <col min="6916" max="6916" width="32.85546875" customWidth="1"/>
    <col min="6917" max="6917" width="21.140625" customWidth="1"/>
    <col min="6918" max="6918" width="7.42578125" customWidth="1"/>
    <col min="6919" max="6919" width="41.7109375" customWidth="1"/>
    <col min="6920" max="6920" width="40.7109375" customWidth="1"/>
    <col min="6921" max="6921" width="4" customWidth="1"/>
    <col min="6922" max="6922" width="3.85546875" customWidth="1"/>
    <col min="7168" max="7168" width="3.7109375" customWidth="1"/>
    <col min="7169" max="7169" width="4.42578125" customWidth="1"/>
    <col min="7170" max="7170" width="23.5703125" customWidth="1"/>
    <col min="7171" max="7171" width="6.140625" customWidth="1"/>
    <col min="7172" max="7172" width="32.85546875" customWidth="1"/>
    <col min="7173" max="7173" width="21.140625" customWidth="1"/>
    <col min="7174" max="7174" width="7.42578125" customWidth="1"/>
    <col min="7175" max="7175" width="41.7109375" customWidth="1"/>
    <col min="7176" max="7176" width="40.7109375" customWidth="1"/>
    <col min="7177" max="7177" width="4" customWidth="1"/>
    <col min="7178" max="7178" width="3.85546875" customWidth="1"/>
    <col min="7424" max="7424" width="3.7109375" customWidth="1"/>
    <col min="7425" max="7425" width="4.42578125" customWidth="1"/>
    <col min="7426" max="7426" width="23.5703125" customWidth="1"/>
    <col min="7427" max="7427" width="6.140625" customWidth="1"/>
    <col min="7428" max="7428" width="32.85546875" customWidth="1"/>
    <col min="7429" max="7429" width="21.140625" customWidth="1"/>
    <col min="7430" max="7430" width="7.42578125" customWidth="1"/>
    <col min="7431" max="7431" width="41.7109375" customWidth="1"/>
    <col min="7432" max="7432" width="40.7109375" customWidth="1"/>
    <col min="7433" max="7433" width="4" customWidth="1"/>
    <col min="7434" max="7434" width="3.85546875" customWidth="1"/>
    <col min="7680" max="7680" width="3.7109375" customWidth="1"/>
    <col min="7681" max="7681" width="4.42578125" customWidth="1"/>
    <col min="7682" max="7682" width="23.5703125" customWidth="1"/>
    <col min="7683" max="7683" width="6.140625" customWidth="1"/>
    <col min="7684" max="7684" width="32.85546875" customWidth="1"/>
    <col min="7685" max="7685" width="21.140625" customWidth="1"/>
    <col min="7686" max="7686" width="7.42578125" customWidth="1"/>
    <col min="7687" max="7687" width="41.7109375" customWidth="1"/>
    <col min="7688" max="7688" width="40.7109375" customWidth="1"/>
    <col min="7689" max="7689" width="4" customWidth="1"/>
    <col min="7690" max="7690" width="3.85546875" customWidth="1"/>
    <col min="7936" max="7936" width="3.7109375" customWidth="1"/>
    <col min="7937" max="7937" width="4.42578125" customWidth="1"/>
    <col min="7938" max="7938" width="23.5703125" customWidth="1"/>
    <col min="7939" max="7939" width="6.140625" customWidth="1"/>
    <col min="7940" max="7940" width="32.85546875" customWidth="1"/>
    <col min="7941" max="7941" width="21.140625" customWidth="1"/>
    <col min="7942" max="7942" width="7.42578125" customWidth="1"/>
    <col min="7943" max="7943" width="41.7109375" customWidth="1"/>
    <col min="7944" max="7944" width="40.7109375" customWidth="1"/>
    <col min="7945" max="7945" width="4" customWidth="1"/>
    <col min="7946" max="7946" width="3.85546875" customWidth="1"/>
    <col min="8192" max="8192" width="3.7109375" customWidth="1"/>
    <col min="8193" max="8193" width="4.42578125" customWidth="1"/>
    <col min="8194" max="8194" width="23.5703125" customWidth="1"/>
    <col min="8195" max="8195" width="6.140625" customWidth="1"/>
    <col min="8196" max="8196" width="32.85546875" customWidth="1"/>
    <col min="8197" max="8197" width="21.140625" customWidth="1"/>
    <col min="8198" max="8198" width="7.42578125" customWidth="1"/>
    <col min="8199" max="8199" width="41.7109375" customWidth="1"/>
    <col min="8200" max="8200" width="40.7109375" customWidth="1"/>
    <col min="8201" max="8201" width="4" customWidth="1"/>
    <col min="8202" max="8202" width="3.85546875" customWidth="1"/>
    <col min="8448" max="8448" width="3.7109375" customWidth="1"/>
    <col min="8449" max="8449" width="4.42578125" customWidth="1"/>
    <col min="8450" max="8450" width="23.5703125" customWidth="1"/>
    <col min="8451" max="8451" width="6.140625" customWidth="1"/>
    <col min="8452" max="8452" width="32.85546875" customWidth="1"/>
    <col min="8453" max="8453" width="21.140625" customWidth="1"/>
    <col min="8454" max="8454" width="7.42578125" customWidth="1"/>
    <col min="8455" max="8455" width="41.7109375" customWidth="1"/>
    <col min="8456" max="8456" width="40.7109375" customWidth="1"/>
    <col min="8457" max="8457" width="4" customWidth="1"/>
    <col min="8458" max="8458" width="3.85546875" customWidth="1"/>
    <col min="8704" max="8704" width="3.7109375" customWidth="1"/>
    <col min="8705" max="8705" width="4.42578125" customWidth="1"/>
    <col min="8706" max="8706" width="23.5703125" customWidth="1"/>
    <col min="8707" max="8707" width="6.140625" customWidth="1"/>
    <col min="8708" max="8708" width="32.85546875" customWidth="1"/>
    <col min="8709" max="8709" width="21.140625" customWidth="1"/>
    <col min="8710" max="8710" width="7.42578125" customWidth="1"/>
    <col min="8711" max="8711" width="41.7109375" customWidth="1"/>
    <col min="8712" max="8712" width="40.7109375" customWidth="1"/>
    <col min="8713" max="8713" width="4" customWidth="1"/>
    <col min="8714" max="8714" width="3.85546875" customWidth="1"/>
    <col min="8960" max="8960" width="3.7109375" customWidth="1"/>
    <col min="8961" max="8961" width="4.42578125" customWidth="1"/>
    <col min="8962" max="8962" width="23.5703125" customWidth="1"/>
    <col min="8963" max="8963" width="6.140625" customWidth="1"/>
    <col min="8964" max="8964" width="32.85546875" customWidth="1"/>
    <col min="8965" max="8965" width="21.140625" customWidth="1"/>
    <col min="8966" max="8966" width="7.42578125" customWidth="1"/>
    <col min="8967" max="8967" width="41.7109375" customWidth="1"/>
    <col min="8968" max="8968" width="40.7109375" customWidth="1"/>
    <col min="8969" max="8969" width="4" customWidth="1"/>
    <col min="8970" max="8970" width="3.85546875" customWidth="1"/>
    <col min="9216" max="9216" width="3.7109375" customWidth="1"/>
    <col min="9217" max="9217" width="4.42578125" customWidth="1"/>
    <col min="9218" max="9218" width="23.5703125" customWidth="1"/>
    <col min="9219" max="9219" width="6.140625" customWidth="1"/>
    <col min="9220" max="9220" width="32.85546875" customWidth="1"/>
    <col min="9221" max="9221" width="21.140625" customWidth="1"/>
    <col min="9222" max="9222" width="7.42578125" customWidth="1"/>
    <col min="9223" max="9223" width="41.7109375" customWidth="1"/>
    <col min="9224" max="9224" width="40.7109375" customWidth="1"/>
    <col min="9225" max="9225" width="4" customWidth="1"/>
    <col min="9226" max="9226" width="3.85546875" customWidth="1"/>
    <col min="9472" max="9472" width="3.7109375" customWidth="1"/>
    <col min="9473" max="9473" width="4.42578125" customWidth="1"/>
    <col min="9474" max="9474" width="23.5703125" customWidth="1"/>
    <col min="9475" max="9475" width="6.140625" customWidth="1"/>
    <col min="9476" max="9476" width="32.85546875" customWidth="1"/>
    <col min="9477" max="9477" width="21.140625" customWidth="1"/>
    <col min="9478" max="9478" width="7.42578125" customWidth="1"/>
    <col min="9479" max="9479" width="41.7109375" customWidth="1"/>
    <col min="9480" max="9480" width="40.7109375" customWidth="1"/>
    <col min="9481" max="9481" width="4" customWidth="1"/>
    <col min="9482" max="9482" width="3.85546875" customWidth="1"/>
    <col min="9728" max="9728" width="3.7109375" customWidth="1"/>
    <col min="9729" max="9729" width="4.42578125" customWidth="1"/>
    <col min="9730" max="9730" width="23.5703125" customWidth="1"/>
    <col min="9731" max="9731" width="6.140625" customWidth="1"/>
    <col min="9732" max="9732" width="32.85546875" customWidth="1"/>
    <col min="9733" max="9733" width="21.140625" customWidth="1"/>
    <col min="9734" max="9734" width="7.42578125" customWidth="1"/>
    <col min="9735" max="9735" width="41.7109375" customWidth="1"/>
    <col min="9736" max="9736" width="40.7109375" customWidth="1"/>
    <col min="9737" max="9737" width="4" customWidth="1"/>
    <col min="9738" max="9738" width="3.85546875" customWidth="1"/>
    <col min="9984" max="9984" width="3.7109375" customWidth="1"/>
    <col min="9985" max="9985" width="4.42578125" customWidth="1"/>
    <col min="9986" max="9986" width="23.5703125" customWidth="1"/>
    <col min="9987" max="9987" width="6.140625" customWidth="1"/>
    <col min="9988" max="9988" width="32.85546875" customWidth="1"/>
    <col min="9989" max="9989" width="21.140625" customWidth="1"/>
    <col min="9990" max="9990" width="7.42578125" customWidth="1"/>
    <col min="9991" max="9991" width="41.7109375" customWidth="1"/>
    <col min="9992" max="9992" width="40.7109375" customWidth="1"/>
    <col min="9993" max="9993" width="4" customWidth="1"/>
    <col min="9994" max="9994" width="3.85546875" customWidth="1"/>
    <col min="10240" max="10240" width="3.7109375" customWidth="1"/>
    <col min="10241" max="10241" width="4.42578125" customWidth="1"/>
    <col min="10242" max="10242" width="23.5703125" customWidth="1"/>
    <col min="10243" max="10243" width="6.140625" customWidth="1"/>
    <col min="10244" max="10244" width="32.85546875" customWidth="1"/>
    <col min="10245" max="10245" width="21.140625" customWidth="1"/>
    <col min="10246" max="10246" width="7.42578125" customWidth="1"/>
    <col min="10247" max="10247" width="41.7109375" customWidth="1"/>
    <col min="10248" max="10248" width="40.7109375" customWidth="1"/>
    <col min="10249" max="10249" width="4" customWidth="1"/>
    <col min="10250" max="10250" width="3.85546875" customWidth="1"/>
    <col min="10496" max="10496" width="3.7109375" customWidth="1"/>
    <col min="10497" max="10497" width="4.42578125" customWidth="1"/>
    <col min="10498" max="10498" width="23.5703125" customWidth="1"/>
    <col min="10499" max="10499" width="6.140625" customWidth="1"/>
    <col min="10500" max="10500" width="32.85546875" customWidth="1"/>
    <col min="10501" max="10501" width="21.140625" customWidth="1"/>
    <col min="10502" max="10502" width="7.42578125" customWidth="1"/>
    <col min="10503" max="10503" width="41.7109375" customWidth="1"/>
    <col min="10504" max="10504" width="40.7109375" customWidth="1"/>
    <col min="10505" max="10505" width="4" customWidth="1"/>
    <col min="10506" max="10506" width="3.85546875" customWidth="1"/>
    <col min="10752" max="10752" width="3.7109375" customWidth="1"/>
    <col min="10753" max="10753" width="4.42578125" customWidth="1"/>
    <col min="10754" max="10754" width="23.5703125" customWidth="1"/>
    <col min="10755" max="10755" width="6.140625" customWidth="1"/>
    <col min="10756" max="10756" width="32.85546875" customWidth="1"/>
    <col min="10757" max="10757" width="21.140625" customWidth="1"/>
    <col min="10758" max="10758" width="7.42578125" customWidth="1"/>
    <col min="10759" max="10759" width="41.7109375" customWidth="1"/>
    <col min="10760" max="10760" width="40.7109375" customWidth="1"/>
    <col min="10761" max="10761" width="4" customWidth="1"/>
    <col min="10762" max="10762" width="3.85546875" customWidth="1"/>
    <col min="11008" max="11008" width="3.7109375" customWidth="1"/>
    <col min="11009" max="11009" width="4.42578125" customWidth="1"/>
    <col min="11010" max="11010" width="23.5703125" customWidth="1"/>
    <col min="11011" max="11011" width="6.140625" customWidth="1"/>
    <col min="11012" max="11012" width="32.85546875" customWidth="1"/>
    <col min="11013" max="11013" width="21.140625" customWidth="1"/>
    <col min="11014" max="11014" width="7.42578125" customWidth="1"/>
    <col min="11015" max="11015" width="41.7109375" customWidth="1"/>
    <col min="11016" max="11016" width="40.7109375" customWidth="1"/>
    <col min="11017" max="11017" width="4" customWidth="1"/>
    <col min="11018" max="11018" width="3.85546875" customWidth="1"/>
    <col min="11264" max="11264" width="3.7109375" customWidth="1"/>
    <col min="11265" max="11265" width="4.42578125" customWidth="1"/>
    <col min="11266" max="11266" width="23.5703125" customWidth="1"/>
    <col min="11267" max="11267" width="6.140625" customWidth="1"/>
    <col min="11268" max="11268" width="32.85546875" customWidth="1"/>
    <col min="11269" max="11269" width="21.140625" customWidth="1"/>
    <col min="11270" max="11270" width="7.42578125" customWidth="1"/>
    <col min="11271" max="11271" width="41.7109375" customWidth="1"/>
    <col min="11272" max="11272" width="40.7109375" customWidth="1"/>
    <col min="11273" max="11273" width="4" customWidth="1"/>
    <col min="11274" max="11274" width="3.85546875" customWidth="1"/>
    <col min="11520" max="11520" width="3.7109375" customWidth="1"/>
    <col min="11521" max="11521" width="4.42578125" customWidth="1"/>
    <col min="11522" max="11522" width="23.5703125" customWidth="1"/>
    <col min="11523" max="11523" width="6.140625" customWidth="1"/>
    <col min="11524" max="11524" width="32.85546875" customWidth="1"/>
    <col min="11525" max="11525" width="21.140625" customWidth="1"/>
    <col min="11526" max="11526" width="7.42578125" customWidth="1"/>
    <col min="11527" max="11527" width="41.7109375" customWidth="1"/>
    <col min="11528" max="11528" width="40.7109375" customWidth="1"/>
    <col min="11529" max="11529" width="4" customWidth="1"/>
    <col min="11530" max="11530" width="3.85546875" customWidth="1"/>
    <col min="11776" max="11776" width="3.7109375" customWidth="1"/>
    <col min="11777" max="11777" width="4.42578125" customWidth="1"/>
    <col min="11778" max="11778" width="23.5703125" customWidth="1"/>
    <col min="11779" max="11779" width="6.140625" customWidth="1"/>
    <col min="11780" max="11780" width="32.85546875" customWidth="1"/>
    <col min="11781" max="11781" width="21.140625" customWidth="1"/>
    <col min="11782" max="11782" width="7.42578125" customWidth="1"/>
    <col min="11783" max="11783" width="41.7109375" customWidth="1"/>
    <col min="11784" max="11784" width="40.7109375" customWidth="1"/>
    <col min="11785" max="11785" width="4" customWidth="1"/>
    <col min="11786" max="11786" width="3.85546875" customWidth="1"/>
    <col min="12032" max="12032" width="3.7109375" customWidth="1"/>
    <col min="12033" max="12033" width="4.42578125" customWidth="1"/>
    <col min="12034" max="12034" width="23.5703125" customWidth="1"/>
    <col min="12035" max="12035" width="6.140625" customWidth="1"/>
    <col min="12036" max="12036" width="32.85546875" customWidth="1"/>
    <col min="12037" max="12037" width="21.140625" customWidth="1"/>
    <col min="12038" max="12038" width="7.42578125" customWidth="1"/>
    <col min="12039" max="12039" width="41.7109375" customWidth="1"/>
    <col min="12040" max="12040" width="40.7109375" customWidth="1"/>
    <col min="12041" max="12041" width="4" customWidth="1"/>
    <col min="12042" max="12042" width="3.85546875" customWidth="1"/>
    <col min="12288" max="12288" width="3.7109375" customWidth="1"/>
    <col min="12289" max="12289" width="4.42578125" customWidth="1"/>
    <col min="12290" max="12290" width="23.5703125" customWidth="1"/>
    <col min="12291" max="12291" width="6.140625" customWidth="1"/>
    <col min="12292" max="12292" width="32.85546875" customWidth="1"/>
    <col min="12293" max="12293" width="21.140625" customWidth="1"/>
    <col min="12294" max="12294" width="7.42578125" customWidth="1"/>
    <col min="12295" max="12295" width="41.7109375" customWidth="1"/>
    <col min="12296" max="12296" width="40.7109375" customWidth="1"/>
    <col min="12297" max="12297" width="4" customWidth="1"/>
    <col min="12298" max="12298" width="3.85546875" customWidth="1"/>
    <col min="12544" max="12544" width="3.7109375" customWidth="1"/>
    <col min="12545" max="12545" width="4.42578125" customWidth="1"/>
    <col min="12546" max="12546" width="23.5703125" customWidth="1"/>
    <col min="12547" max="12547" width="6.140625" customWidth="1"/>
    <col min="12548" max="12548" width="32.85546875" customWidth="1"/>
    <col min="12549" max="12549" width="21.140625" customWidth="1"/>
    <col min="12550" max="12550" width="7.42578125" customWidth="1"/>
    <col min="12551" max="12551" width="41.7109375" customWidth="1"/>
    <col min="12552" max="12552" width="40.7109375" customWidth="1"/>
    <col min="12553" max="12553" width="4" customWidth="1"/>
    <col min="12554" max="12554" width="3.85546875" customWidth="1"/>
    <col min="12800" max="12800" width="3.7109375" customWidth="1"/>
    <col min="12801" max="12801" width="4.42578125" customWidth="1"/>
    <col min="12802" max="12802" width="23.5703125" customWidth="1"/>
    <col min="12803" max="12803" width="6.140625" customWidth="1"/>
    <col min="12804" max="12804" width="32.85546875" customWidth="1"/>
    <col min="12805" max="12805" width="21.140625" customWidth="1"/>
    <col min="12806" max="12806" width="7.42578125" customWidth="1"/>
    <col min="12807" max="12807" width="41.7109375" customWidth="1"/>
    <col min="12808" max="12808" width="40.7109375" customWidth="1"/>
    <col min="12809" max="12809" width="4" customWidth="1"/>
    <col min="12810" max="12810" width="3.85546875" customWidth="1"/>
    <col min="13056" max="13056" width="3.7109375" customWidth="1"/>
    <col min="13057" max="13057" width="4.42578125" customWidth="1"/>
    <col min="13058" max="13058" width="23.5703125" customWidth="1"/>
    <col min="13059" max="13059" width="6.140625" customWidth="1"/>
    <col min="13060" max="13060" width="32.85546875" customWidth="1"/>
    <col min="13061" max="13061" width="21.140625" customWidth="1"/>
    <col min="13062" max="13062" width="7.42578125" customWidth="1"/>
    <col min="13063" max="13063" width="41.7109375" customWidth="1"/>
    <col min="13064" max="13064" width="40.7109375" customWidth="1"/>
    <col min="13065" max="13065" width="4" customWidth="1"/>
    <col min="13066" max="13066" width="3.85546875" customWidth="1"/>
    <col min="13312" max="13312" width="3.7109375" customWidth="1"/>
    <col min="13313" max="13313" width="4.42578125" customWidth="1"/>
    <col min="13314" max="13314" width="23.5703125" customWidth="1"/>
    <col min="13315" max="13315" width="6.140625" customWidth="1"/>
    <col min="13316" max="13316" width="32.85546875" customWidth="1"/>
    <col min="13317" max="13317" width="21.140625" customWidth="1"/>
    <col min="13318" max="13318" width="7.42578125" customWidth="1"/>
    <col min="13319" max="13319" width="41.7109375" customWidth="1"/>
    <col min="13320" max="13320" width="40.7109375" customWidth="1"/>
    <col min="13321" max="13321" width="4" customWidth="1"/>
    <col min="13322" max="13322" width="3.85546875" customWidth="1"/>
    <col min="13568" max="13568" width="3.7109375" customWidth="1"/>
    <col min="13569" max="13569" width="4.42578125" customWidth="1"/>
    <col min="13570" max="13570" width="23.5703125" customWidth="1"/>
    <col min="13571" max="13571" width="6.140625" customWidth="1"/>
    <col min="13572" max="13572" width="32.85546875" customWidth="1"/>
    <col min="13573" max="13573" width="21.140625" customWidth="1"/>
    <col min="13574" max="13574" width="7.42578125" customWidth="1"/>
    <col min="13575" max="13575" width="41.7109375" customWidth="1"/>
    <col min="13576" max="13576" width="40.7109375" customWidth="1"/>
    <col min="13577" max="13577" width="4" customWidth="1"/>
    <col min="13578" max="13578" width="3.85546875" customWidth="1"/>
    <col min="13824" max="13824" width="3.7109375" customWidth="1"/>
    <col min="13825" max="13825" width="4.42578125" customWidth="1"/>
    <col min="13826" max="13826" width="23.5703125" customWidth="1"/>
    <col min="13827" max="13827" width="6.140625" customWidth="1"/>
    <col min="13828" max="13828" width="32.85546875" customWidth="1"/>
    <col min="13829" max="13829" width="21.140625" customWidth="1"/>
    <col min="13830" max="13830" width="7.42578125" customWidth="1"/>
    <col min="13831" max="13831" width="41.7109375" customWidth="1"/>
    <col min="13832" max="13832" width="40.7109375" customWidth="1"/>
    <col min="13833" max="13833" width="4" customWidth="1"/>
    <col min="13834" max="13834" width="3.85546875" customWidth="1"/>
    <col min="14080" max="14080" width="3.7109375" customWidth="1"/>
    <col min="14081" max="14081" width="4.42578125" customWidth="1"/>
    <col min="14082" max="14082" width="23.5703125" customWidth="1"/>
    <col min="14083" max="14083" width="6.140625" customWidth="1"/>
    <col min="14084" max="14084" width="32.85546875" customWidth="1"/>
    <col min="14085" max="14085" width="21.140625" customWidth="1"/>
    <col min="14086" max="14086" width="7.42578125" customWidth="1"/>
    <col min="14087" max="14087" width="41.7109375" customWidth="1"/>
    <col min="14088" max="14088" width="40.7109375" customWidth="1"/>
    <col min="14089" max="14089" width="4" customWidth="1"/>
    <col min="14090" max="14090" width="3.85546875" customWidth="1"/>
    <col min="14336" max="14336" width="3.7109375" customWidth="1"/>
    <col min="14337" max="14337" width="4.42578125" customWidth="1"/>
    <col min="14338" max="14338" width="23.5703125" customWidth="1"/>
    <col min="14339" max="14339" width="6.140625" customWidth="1"/>
    <col min="14340" max="14340" width="32.85546875" customWidth="1"/>
    <col min="14341" max="14341" width="21.140625" customWidth="1"/>
    <col min="14342" max="14342" width="7.42578125" customWidth="1"/>
    <col min="14343" max="14343" width="41.7109375" customWidth="1"/>
    <col min="14344" max="14344" width="40.7109375" customWidth="1"/>
    <col min="14345" max="14345" width="4" customWidth="1"/>
    <col min="14346" max="14346" width="3.85546875" customWidth="1"/>
    <col min="14592" max="14592" width="3.7109375" customWidth="1"/>
    <col min="14593" max="14593" width="4.42578125" customWidth="1"/>
    <col min="14594" max="14594" width="23.5703125" customWidth="1"/>
    <col min="14595" max="14595" width="6.140625" customWidth="1"/>
    <col min="14596" max="14596" width="32.85546875" customWidth="1"/>
    <col min="14597" max="14597" width="21.140625" customWidth="1"/>
    <col min="14598" max="14598" width="7.42578125" customWidth="1"/>
    <col min="14599" max="14599" width="41.7109375" customWidth="1"/>
    <col min="14600" max="14600" width="40.7109375" customWidth="1"/>
    <col min="14601" max="14601" width="4" customWidth="1"/>
    <col min="14602" max="14602" width="3.85546875" customWidth="1"/>
    <col min="14848" max="14848" width="3.7109375" customWidth="1"/>
    <col min="14849" max="14849" width="4.42578125" customWidth="1"/>
    <col min="14850" max="14850" width="23.5703125" customWidth="1"/>
    <col min="14851" max="14851" width="6.140625" customWidth="1"/>
    <col min="14852" max="14852" width="32.85546875" customWidth="1"/>
    <col min="14853" max="14853" width="21.140625" customWidth="1"/>
    <col min="14854" max="14854" width="7.42578125" customWidth="1"/>
    <col min="14855" max="14855" width="41.7109375" customWidth="1"/>
    <col min="14856" max="14856" width="40.7109375" customWidth="1"/>
    <col min="14857" max="14857" width="4" customWidth="1"/>
    <col min="14858" max="14858" width="3.85546875" customWidth="1"/>
    <col min="15104" max="15104" width="3.7109375" customWidth="1"/>
    <col min="15105" max="15105" width="4.42578125" customWidth="1"/>
    <col min="15106" max="15106" width="23.5703125" customWidth="1"/>
    <col min="15107" max="15107" width="6.140625" customWidth="1"/>
    <col min="15108" max="15108" width="32.85546875" customWidth="1"/>
    <col min="15109" max="15109" width="21.140625" customWidth="1"/>
    <col min="15110" max="15110" width="7.42578125" customWidth="1"/>
    <col min="15111" max="15111" width="41.7109375" customWidth="1"/>
    <col min="15112" max="15112" width="40.7109375" customWidth="1"/>
    <col min="15113" max="15113" width="4" customWidth="1"/>
    <col min="15114" max="15114" width="3.85546875" customWidth="1"/>
    <col min="15360" max="15360" width="3.7109375" customWidth="1"/>
    <col min="15361" max="15361" width="4.42578125" customWidth="1"/>
    <col min="15362" max="15362" width="23.5703125" customWidth="1"/>
    <col min="15363" max="15363" width="6.140625" customWidth="1"/>
    <col min="15364" max="15364" width="32.85546875" customWidth="1"/>
    <col min="15365" max="15365" width="21.140625" customWidth="1"/>
    <col min="15366" max="15366" width="7.42578125" customWidth="1"/>
    <col min="15367" max="15367" width="41.7109375" customWidth="1"/>
    <col min="15368" max="15368" width="40.7109375" customWidth="1"/>
    <col min="15369" max="15369" width="4" customWidth="1"/>
    <col min="15370" max="15370" width="3.85546875" customWidth="1"/>
    <col min="15616" max="15616" width="3.7109375" customWidth="1"/>
    <col min="15617" max="15617" width="4.42578125" customWidth="1"/>
    <col min="15618" max="15618" width="23.5703125" customWidth="1"/>
    <col min="15619" max="15619" width="6.140625" customWidth="1"/>
    <col min="15620" max="15620" width="32.85546875" customWidth="1"/>
    <col min="15621" max="15621" width="21.140625" customWidth="1"/>
    <col min="15622" max="15622" width="7.42578125" customWidth="1"/>
    <col min="15623" max="15623" width="41.7109375" customWidth="1"/>
    <col min="15624" max="15624" width="40.7109375" customWidth="1"/>
    <col min="15625" max="15625" width="4" customWidth="1"/>
    <col min="15626" max="15626" width="3.85546875" customWidth="1"/>
    <col min="15872" max="15872" width="3.7109375" customWidth="1"/>
    <col min="15873" max="15873" width="4.42578125" customWidth="1"/>
    <col min="15874" max="15874" width="23.5703125" customWidth="1"/>
    <col min="15875" max="15875" width="6.140625" customWidth="1"/>
    <col min="15876" max="15876" width="32.85546875" customWidth="1"/>
    <col min="15877" max="15877" width="21.140625" customWidth="1"/>
    <col min="15878" max="15878" width="7.42578125" customWidth="1"/>
    <col min="15879" max="15879" width="41.7109375" customWidth="1"/>
    <col min="15880" max="15880" width="40.7109375" customWidth="1"/>
    <col min="15881" max="15881" width="4" customWidth="1"/>
    <col min="15882" max="15882" width="3.85546875" customWidth="1"/>
    <col min="16128" max="16128" width="3.7109375" customWidth="1"/>
    <col min="16129" max="16129" width="4.42578125" customWidth="1"/>
    <col min="16130" max="16130" width="23.5703125" customWidth="1"/>
    <col min="16131" max="16131" width="6.140625" customWidth="1"/>
    <col min="16132" max="16132" width="32.85546875" customWidth="1"/>
    <col min="16133" max="16133" width="21.140625" customWidth="1"/>
    <col min="16134" max="16134" width="7.42578125" customWidth="1"/>
    <col min="16135" max="16135" width="41.7109375" customWidth="1"/>
    <col min="16136" max="16136" width="40.7109375" customWidth="1"/>
    <col min="16137" max="16137" width="4" customWidth="1"/>
    <col min="16138" max="16138" width="3.85546875" customWidth="1"/>
  </cols>
  <sheetData>
    <row r="1" spans="1:10" ht="16.5">
      <c r="A1" s="2159" t="s">
        <v>28</v>
      </c>
      <c r="B1" s="2159"/>
      <c r="C1" s="2159"/>
      <c r="D1" s="2159"/>
      <c r="E1" s="2159"/>
      <c r="F1" s="2159"/>
      <c r="G1" s="2159"/>
      <c r="H1" s="2159"/>
    </row>
    <row r="2" spans="1:10" s="1" customFormat="1" ht="16.5">
      <c r="A2" s="2159" t="s">
        <v>29</v>
      </c>
      <c r="B2" s="2159"/>
      <c r="C2" s="2159"/>
      <c r="D2" s="2159"/>
      <c r="E2" s="2159"/>
      <c r="F2" s="2159"/>
      <c r="G2" s="2159"/>
      <c r="H2" s="2159"/>
      <c r="I2" s="1433"/>
      <c r="J2" s="1433"/>
    </row>
    <row r="3" spans="1:10" s="1" customFormat="1" ht="16.5">
      <c r="A3" s="2159" t="s">
        <v>52</v>
      </c>
      <c r="B3" s="2159"/>
      <c r="C3" s="2159"/>
      <c r="D3" s="2159"/>
      <c r="E3" s="2159"/>
      <c r="F3" s="2159"/>
      <c r="G3" s="2159"/>
      <c r="H3" s="2159"/>
    </row>
    <row r="4" spans="1:10" s="1" customFormat="1" ht="18">
      <c r="A4" s="2160" t="s">
        <v>30</v>
      </c>
      <c r="B4" s="2160"/>
      <c r="C4" s="2160"/>
      <c r="D4" s="2160"/>
      <c r="E4" s="2160"/>
      <c r="F4" s="2160"/>
      <c r="G4" s="2160"/>
      <c r="H4" s="2160"/>
    </row>
    <row r="5" spans="1:10" s="1" customFormat="1" ht="21" customHeight="1">
      <c r="A5" s="4" t="s">
        <v>483</v>
      </c>
    </row>
    <row r="6" spans="1:10" s="1" customFormat="1" ht="20.25" customHeight="1">
      <c r="A6" s="4" t="s">
        <v>169</v>
      </c>
      <c r="D6" s="1" t="s">
        <v>1416</v>
      </c>
      <c r="H6" s="5" t="s">
        <v>0</v>
      </c>
    </row>
    <row r="7" spans="1:10" ht="16.5" customHeight="1" thickBot="1">
      <c r="A7" s="4"/>
      <c r="H7" s="142"/>
    </row>
    <row r="8" spans="1:10" s="2" customFormat="1" ht="45" customHeight="1">
      <c r="A8" s="1435" t="s">
        <v>50</v>
      </c>
      <c r="B8" s="1424" t="s">
        <v>31</v>
      </c>
      <c r="C8" s="2161" t="s">
        <v>53</v>
      </c>
      <c r="D8" s="2163"/>
      <c r="E8" s="1424" t="s">
        <v>54</v>
      </c>
      <c r="F8" s="2161" t="s">
        <v>55</v>
      </c>
      <c r="G8" s="2163"/>
      <c r="H8" s="175" t="s">
        <v>56</v>
      </c>
      <c r="I8" s="146"/>
      <c r="J8" s="146"/>
    </row>
    <row r="9" spans="1:10" s="3" customFormat="1" ht="28.5">
      <c r="A9" s="2962">
        <v>1</v>
      </c>
      <c r="B9" s="2962" t="s">
        <v>1417</v>
      </c>
      <c r="C9" s="2961">
        <v>1.1000000000000001</v>
      </c>
      <c r="D9" s="2960" t="s">
        <v>1418</v>
      </c>
      <c r="E9" s="2960" t="s">
        <v>1419</v>
      </c>
      <c r="F9" s="1448" t="s">
        <v>2</v>
      </c>
      <c r="G9" s="586" t="s">
        <v>484</v>
      </c>
      <c r="H9" s="2960" t="s">
        <v>485</v>
      </c>
    </row>
    <row r="10" spans="1:10" s="3" customFormat="1" ht="28.5">
      <c r="A10" s="2816"/>
      <c r="B10" s="2816"/>
      <c r="C10" s="2961"/>
      <c r="D10" s="2963"/>
      <c r="E10" s="2960"/>
      <c r="F10" s="1448" t="s">
        <v>3</v>
      </c>
      <c r="G10" s="586" t="s">
        <v>486</v>
      </c>
      <c r="H10" s="2960"/>
    </row>
    <row r="11" spans="1:10" s="3" customFormat="1" ht="28.5">
      <c r="A11" s="2816"/>
      <c r="B11" s="2816"/>
      <c r="C11" s="2961"/>
      <c r="D11" s="2963"/>
      <c r="E11" s="2960"/>
      <c r="F11" s="1448" t="s">
        <v>4</v>
      </c>
      <c r="G11" s="586" t="s">
        <v>487</v>
      </c>
      <c r="H11" s="2960"/>
    </row>
    <row r="12" spans="1:10" s="3" customFormat="1" ht="28.5">
      <c r="A12" s="2816"/>
      <c r="B12" s="2816"/>
      <c r="C12" s="2961"/>
      <c r="D12" s="2963"/>
      <c r="E12" s="2960"/>
      <c r="F12" s="1448" t="s">
        <v>5</v>
      </c>
      <c r="G12" s="586" t="s">
        <v>488</v>
      </c>
      <c r="H12" s="2960"/>
    </row>
    <row r="13" spans="1:10" ht="14.25">
      <c r="A13" s="2816"/>
      <c r="B13" s="2816"/>
      <c r="C13" s="2961">
        <v>1.2</v>
      </c>
      <c r="D13" s="2961" t="s">
        <v>1420</v>
      </c>
      <c r="E13" s="2961" t="s">
        <v>1396</v>
      </c>
      <c r="F13" s="1448" t="s">
        <v>32</v>
      </c>
      <c r="G13" s="1450" t="s">
        <v>489</v>
      </c>
      <c r="H13" s="2961" t="s">
        <v>490</v>
      </c>
    </row>
    <row r="14" spans="1:10" ht="28.5">
      <c r="A14" s="2816"/>
      <c r="B14" s="2816"/>
      <c r="C14" s="2961"/>
      <c r="D14" s="2961"/>
      <c r="E14" s="2961"/>
      <c r="F14" s="1448" t="s">
        <v>33</v>
      </c>
      <c r="G14" s="1450" t="s">
        <v>491</v>
      </c>
      <c r="H14" s="2961"/>
    </row>
    <row r="15" spans="1:10" ht="28.5">
      <c r="A15" s="2816"/>
      <c r="B15" s="2816"/>
      <c r="C15" s="2961"/>
      <c r="D15" s="2961"/>
      <c r="E15" s="2961"/>
      <c r="F15" s="1448" t="s">
        <v>34</v>
      </c>
      <c r="G15" s="1450" t="s">
        <v>492</v>
      </c>
      <c r="H15" s="2961"/>
    </row>
    <row r="16" spans="1:10" ht="14.25">
      <c r="A16" s="2816"/>
      <c r="B16" s="2816"/>
      <c r="C16" s="2961"/>
      <c r="D16" s="2961"/>
      <c r="E16" s="2961"/>
      <c r="F16" s="1448" t="s">
        <v>1421</v>
      </c>
      <c r="G16" s="1450" t="s">
        <v>493</v>
      </c>
      <c r="H16" s="2961"/>
    </row>
    <row r="17" spans="1:8" ht="42.75">
      <c r="A17" s="2965">
        <v>2</v>
      </c>
      <c r="B17" s="2965" t="s">
        <v>1422</v>
      </c>
      <c r="C17" s="2961">
        <v>2.1</v>
      </c>
      <c r="D17" s="2961" t="s">
        <v>1423</v>
      </c>
      <c r="E17" s="2961" t="s">
        <v>1424</v>
      </c>
      <c r="F17" s="1448" t="s">
        <v>6</v>
      </c>
      <c r="G17" s="587" t="s">
        <v>494</v>
      </c>
      <c r="H17" s="2961" t="s">
        <v>495</v>
      </c>
    </row>
    <row r="18" spans="1:8" ht="28.5">
      <c r="A18" s="2966"/>
      <c r="B18" s="2966"/>
      <c r="C18" s="2961"/>
      <c r="D18" s="2961"/>
      <c r="E18" s="2961"/>
      <c r="F18" s="1448" t="s">
        <v>7</v>
      </c>
      <c r="G18" s="1450" t="s">
        <v>496</v>
      </c>
      <c r="H18" s="2961"/>
    </row>
    <row r="19" spans="1:8" ht="42.75">
      <c r="A19" s="2966"/>
      <c r="B19" s="2966"/>
      <c r="C19" s="2961"/>
      <c r="D19" s="2961"/>
      <c r="E19" s="2961"/>
      <c r="F19" s="1448" t="s">
        <v>8</v>
      </c>
      <c r="G19" s="1450" t="s">
        <v>497</v>
      </c>
      <c r="H19" s="2961"/>
    </row>
    <row r="20" spans="1:8" ht="42.75">
      <c r="A20" s="2966"/>
      <c r="B20" s="2966"/>
      <c r="C20" s="2964">
        <v>2.2000000000000002</v>
      </c>
      <c r="D20" s="2961" t="s">
        <v>1425</v>
      </c>
      <c r="E20" s="2961" t="s">
        <v>1426</v>
      </c>
      <c r="F20" s="1448" t="s">
        <v>36</v>
      </c>
      <c r="G20" s="1450" t="s">
        <v>498</v>
      </c>
      <c r="H20" s="2961" t="s">
        <v>499</v>
      </c>
    </row>
    <row r="21" spans="1:8" ht="28.5">
      <c r="A21" s="2966"/>
      <c r="B21" s="2966"/>
      <c r="C21" s="2964"/>
      <c r="D21" s="2961"/>
      <c r="E21" s="2961"/>
      <c r="F21" s="1448" t="s">
        <v>37</v>
      </c>
      <c r="G21" s="1450" t="s">
        <v>500</v>
      </c>
      <c r="H21" s="2961"/>
    </row>
    <row r="22" spans="1:8" ht="57">
      <c r="A22" s="2967"/>
      <c r="B22" s="2966"/>
      <c r="C22" s="1449">
        <v>2.2999999999999998</v>
      </c>
      <c r="D22" s="1448" t="s">
        <v>1427</v>
      </c>
      <c r="E22" s="1448" t="s">
        <v>1428</v>
      </c>
      <c r="F22" s="1448" t="s">
        <v>38</v>
      </c>
      <c r="G22" s="1450" t="s">
        <v>1429</v>
      </c>
      <c r="H22" s="1448" t="s">
        <v>501</v>
      </c>
    </row>
    <row r="23" spans="1:8" ht="57">
      <c r="A23" s="2965">
        <v>3</v>
      </c>
      <c r="B23" s="2965" t="s">
        <v>502</v>
      </c>
      <c r="C23" s="2968">
        <v>3.1</v>
      </c>
      <c r="D23" s="2961" t="s">
        <v>1397</v>
      </c>
      <c r="E23" s="2961" t="s">
        <v>869</v>
      </c>
      <c r="F23" s="1448" t="s">
        <v>9</v>
      </c>
      <c r="G23" s="1450" t="s">
        <v>503</v>
      </c>
      <c r="H23" s="2961" t="s">
        <v>504</v>
      </c>
    </row>
    <row r="24" spans="1:8" ht="42.75">
      <c r="A24" s="2966"/>
      <c r="B24" s="2966"/>
      <c r="C24" s="2968"/>
      <c r="D24" s="2961"/>
      <c r="E24" s="2961"/>
      <c r="F24" s="1448" t="s">
        <v>10</v>
      </c>
      <c r="G24" s="1450" t="s">
        <v>1430</v>
      </c>
      <c r="H24" s="2961"/>
    </row>
    <row r="25" spans="1:8">
      <c r="A25" s="2966"/>
      <c r="B25" s="2966"/>
      <c r="C25" s="2968">
        <v>3.2</v>
      </c>
      <c r="D25" s="2961" t="s">
        <v>1398</v>
      </c>
      <c r="E25" s="2961" t="s">
        <v>1431</v>
      </c>
      <c r="F25" s="2961" t="s">
        <v>207</v>
      </c>
      <c r="G25" s="2969" t="s">
        <v>505</v>
      </c>
      <c r="H25" s="2961" t="s">
        <v>506</v>
      </c>
    </row>
    <row r="26" spans="1:8">
      <c r="A26" s="2966"/>
      <c r="B26" s="2966"/>
      <c r="C26" s="2968"/>
      <c r="D26" s="2961"/>
      <c r="E26" s="2961"/>
      <c r="F26" s="2961"/>
      <c r="G26" s="2969"/>
      <c r="H26" s="2961"/>
    </row>
    <row r="27" spans="1:8" ht="42.75">
      <c r="A27" s="2966"/>
      <c r="B27" s="2966"/>
      <c r="C27" s="1451">
        <v>3.3</v>
      </c>
      <c r="D27" s="1373" t="s">
        <v>1432</v>
      </c>
      <c r="E27" s="1453" t="s">
        <v>1433</v>
      </c>
      <c r="F27" s="1453" t="s">
        <v>211</v>
      </c>
      <c r="G27" s="588" t="s">
        <v>1434</v>
      </c>
      <c r="H27" s="1453" t="s">
        <v>1435</v>
      </c>
    </row>
    <row r="28" spans="1:8" ht="28.5">
      <c r="A28" s="2966"/>
      <c r="B28" s="2966"/>
      <c r="C28" s="2970">
        <v>3.4</v>
      </c>
      <c r="D28" s="2972" t="s">
        <v>1436</v>
      </c>
      <c r="E28" s="2972" t="s">
        <v>1437</v>
      </c>
      <c r="F28" s="1448" t="s">
        <v>507</v>
      </c>
      <c r="G28" s="1450" t="s">
        <v>1438</v>
      </c>
      <c r="H28" s="2972" t="s">
        <v>1439</v>
      </c>
    </row>
    <row r="29" spans="1:8" ht="28.5">
      <c r="A29" s="2966"/>
      <c r="B29" s="2967"/>
      <c r="C29" s="2971"/>
      <c r="D29" s="2973"/>
      <c r="E29" s="2973"/>
      <c r="F29" s="1448" t="s">
        <v>508</v>
      </c>
      <c r="G29" s="1450" t="s">
        <v>509</v>
      </c>
      <c r="H29" s="2973"/>
    </row>
    <row r="30" spans="1:8" ht="14.25">
      <c r="A30" s="2965">
        <v>4</v>
      </c>
      <c r="B30" s="2962" t="s">
        <v>1440</v>
      </c>
      <c r="C30" s="2964">
        <v>4.0999999999999996</v>
      </c>
      <c r="D30" s="2961" t="s">
        <v>1441</v>
      </c>
      <c r="E30" s="2961" t="s">
        <v>1442</v>
      </c>
      <c r="F30" s="1449" t="s">
        <v>510</v>
      </c>
      <c r="G30" s="1450" t="s">
        <v>511</v>
      </c>
      <c r="H30" s="2961" t="s">
        <v>512</v>
      </c>
    </row>
    <row r="31" spans="1:8" ht="14.25">
      <c r="A31" s="2966"/>
      <c r="B31" s="2816"/>
      <c r="C31" s="2964"/>
      <c r="D31" s="2961"/>
      <c r="E31" s="2961"/>
      <c r="F31" s="1449" t="s">
        <v>513</v>
      </c>
      <c r="G31" s="1450" t="s">
        <v>514</v>
      </c>
      <c r="H31" s="2961"/>
    </row>
    <row r="32" spans="1:8" ht="14.25">
      <c r="A32" s="2966"/>
      <c r="B32" s="2816"/>
      <c r="C32" s="2964"/>
      <c r="D32" s="2961"/>
      <c r="E32" s="2961"/>
      <c r="F32" s="1449" t="s">
        <v>515</v>
      </c>
      <c r="G32" s="1450" t="s">
        <v>516</v>
      </c>
      <c r="H32" s="2961"/>
    </row>
    <row r="33" spans="1:8" ht="28.5">
      <c r="A33" s="2966"/>
      <c r="B33" s="2816"/>
      <c r="C33" s="2964">
        <v>4.2</v>
      </c>
      <c r="D33" s="2961" t="s">
        <v>1443</v>
      </c>
      <c r="E33" s="2961" t="s">
        <v>1444</v>
      </c>
      <c r="F33" s="1449" t="s">
        <v>517</v>
      </c>
      <c r="G33" s="1450" t="s">
        <v>518</v>
      </c>
      <c r="H33" s="2961" t="s">
        <v>519</v>
      </c>
    </row>
    <row r="34" spans="1:8" ht="14.25">
      <c r="A34" s="2966"/>
      <c r="B34" s="2816"/>
      <c r="C34" s="2964"/>
      <c r="D34" s="2961"/>
      <c r="E34" s="2961"/>
      <c r="F34" s="1449" t="s">
        <v>520</v>
      </c>
      <c r="G34" s="1450" t="s">
        <v>521</v>
      </c>
      <c r="H34" s="2961"/>
    </row>
    <row r="35" spans="1:8" ht="28.5">
      <c r="A35" s="2966"/>
      <c r="B35" s="2816"/>
      <c r="C35" s="2964"/>
      <c r="D35" s="2961"/>
      <c r="E35" s="2961"/>
      <c r="F35" s="1449" t="s">
        <v>522</v>
      </c>
      <c r="G35" s="1450" t="s">
        <v>523</v>
      </c>
      <c r="H35" s="2961"/>
    </row>
    <row r="36" spans="1:8" ht="14.25">
      <c r="A36" s="2966"/>
      <c r="B36" s="2816"/>
      <c r="C36" s="2964">
        <v>4.3</v>
      </c>
      <c r="D36" s="2961" t="s">
        <v>1445</v>
      </c>
      <c r="E36" s="2961" t="s">
        <v>1446</v>
      </c>
      <c r="F36" s="1449" t="s">
        <v>524</v>
      </c>
      <c r="G36" s="1450" t="s">
        <v>525</v>
      </c>
      <c r="H36" s="2961" t="s">
        <v>526</v>
      </c>
    </row>
    <row r="37" spans="1:8" ht="14.25">
      <c r="A37" s="2966"/>
      <c r="B37" s="2816"/>
      <c r="C37" s="2964"/>
      <c r="D37" s="2961"/>
      <c r="E37" s="2961"/>
      <c r="F37" s="1449" t="s">
        <v>527</v>
      </c>
      <c r="G37" s="1450" t="s">
        <v>528</v>
      </c>
      <c r="H37" s="2961"/>
    </row>
    <row r="38" spans="1:8" ht="14.25">
      <c r="A38" s="2966"/>
      <c r="B38" s="2816"/>
      <c r="C38" s="2964"/>
      <c r="D38" s="2961"/>
      <c r="E38" s="2961"/>
      <c r="F38" s="1449" t="s">
        <v>529</v>
      </c>
      <c r="G38" s="1450" t="s">
        <v>530</v>
      </c>
      <c r="H38" s="2961"/>
    </row>
    <row r="39" spans="1:8" ht="42.75">
      <c r="A39" s="2966"/>
      <c r="B39" s="2816"/>
      <c r="C39" s="2964">
        <v>4.4000000000000004</v>
      </c>
      <c r="D39" s="2961" t="s">
        <v>1447</v>
      </c>
      <c r="E39" s="2961" t="s">
        <v>1448</v>
      </c>
      <c r="F39" s="1449" t="s">
        <v>531</v>
      </c>
      <c r="G39" s="1450" t="s">
        <v>532</v>
      </c>
      <c r="H39" s="2961" t="s">
        <v>533</v>
      </c>
    </row>
    <row r="40" spans="1:8" ht="14.25">
      <c r="A40" s="2966"/>
      <c r="B40" s="2816"/>
      <c r="C40" s="2964"/>
      <c r="D40" s="2961"/>
      <c r="E40" s="2961"/>
      <c r="F40" s="1449" t="s">
        <v>534</v>
      </c>
      <c r="G40" s="1450" t="s">
        <v>535</v>
      </c>
      <c r="H40" s="2961"/>
    </row>
    <row r="41" spans="1:8" ht="28.5">
      <c r="A41" s="2967"/>
      <c r="B41" s="2974"/>
      <c r="C41" s="2964"/>
      <c r="D41" s="2961"/>
      <c r="E41" s="2961"/>
      <c r="F41" s="1449" t="s">
        <v>536</v>
      </c>
      <c r="G41" s="1450" t="s">
        <v>537</v>
      </c>
      <c r="H41" s="2961"/>
    </row>
    <row r="42" spans="1:8" ht="42.75">
      <c r="A42" s="2491">
        <v>5</v>
      </c>
      <c r="B42" s="2965" t="s">
        <v>1449</v>
      </c>
      <c r="C42" s="1448">
        <v>5.0999999999999996</v>
      </c>
      <c r="D42" s="1448" t="s">
        <v>1450</v>
      </c>
      <c r="E42" s="1448" t="s">
        <v>1451</v>
      </c>
      <c r="F42" s="1448" t="s">
        <v>538</v>
      </c>
      <c r="G42" s="1450" t="s">
        <v>539</v>
      </c>
      <c r="H42" s="1448" t="s">
        <v>540</v>
      </c>
    </row>
    <row r="43" spans="1:8" ht="42.75">
      <c r="A43" s="2492"/>
      <c r="B43" s="2966"/>
      <c r="C43" s="1448">
        <v>5.2</v>
      </c>
      <c r="D43" s="1448" t="s">
        <v>1452</v>
      </c>
      <c r="E43" s="1448" t="s">
        <v>1453</v>
      </c>
      <c r="F43" s="1448" t="s">
        <v>541</v>
      </c>
      <c r="G43" s="1450" t="s">
        <v>542</v>
      </c>
      <c r="H43" s="1448" t="s">
        <v>543</v>
      </c>
    </row>
    <row r="44" spans="1:8" ht="71.25">
      <c r="A44" s="2492"/>
      <c r="B44" s="2966"/>
      <c r="C44" s="1448">
        <v>5.3</v>
      </c>
      <c r="D44" s="1448" t="s">
        <v>1454</v>
      </c>
      <c r="E44" s="1448" t="s">
        <v>1455</v>
      </c>
      <c r="F44" s="1448" t="s">
        <v>544</v>
      </c>
      <c r="G44" s="1450" t="s">
        <v>1456</v>
      </c>
      <c r="H44" s="1448" t="s">
        <v>545</v>
      </c>
    </row>
    <row r="45" spans="1:8" ht="42.75">
      <c r="A45" s="2493"/>
      <c r="B45" s="2967"/>
      <c r="C45" s="1448">
        <v>5.4</v>
      </c>
      <c r="D45" s="1448" t="s">
        <v>1457</v>
      </c>
      <c r="E45" s="1448" t="s">
        <v>1458</v>
      </c>
      <c r="F45" s="1448" t="s">
        <v>546</v>
      </c>
      <c r="G45" s="1450" t="s">
        <v>547</v>
      </c>
      <c r="H45" s="1448" t="s">
        <v>548</v>
      </c>
    </row>
    <row r="46" spans="1:8" ht="57">
      <c r="A46" s="2975">
        <v>6</v>
      </c>
      <c r="B46" s="2972" t="s">
        <v>1459</v>
      </c>
      <c r="C46" s="589">
        <v>6.1</v>
      </c>
      <c r="D46" s="1448" t="s">
        <v>587</v>
      </c>
      <c r="E46" s="1448" t="s">
        <v>1460</v>
      </c>
      <c r="F46" s="1448" t="s">
        <v>551</v>
      </c>
      <c r="G46" s="1450" t="s">
        <v>552</v>
      </c>
      <c r="H46" s="1448" t="s">
        <v>553</v>
      </c>
    </row>
    <row r="47" spans="1:8" ht="42.75">
      <c r="A47" s="2976"/>
      <c r="B47" s="2978"/>
      <c r="C47" s="589">
        <v>6.2</v>
      </c>
      <c r="D47" s="1448" t="s">
        <v>554</v>
      </c>
      <c r="E47" s="1448" t="s">
        <v>555</v>
      </c>
      <c r="F47" s="1448" t="s">
        <v>556</v>
      </c>
      <c r="G47" s="1450" t="s">
        <v>569</v>
      </c>
      <c r="H47" s="1448" t="s">
        <v>570</v>
      </c>
    </row>
    <row r="48" spans="1:8" ht="57">
      <c r="A48" s="2977"/>
      <c r="B48" s="2973"/>
      <c r="C48" s="1454">
        <v>6.3</v>
      </c>
      <c r="D48" s="1452" t="s">
        <v>557</v>
      </c>
      <c r="E48" s="1452" t="s">
        <v>558</v>
      </c>
      <c r="F48" s="1452" t="s">
        <v>559</v>
      </c>
      <c r="G48" s="590" t="s">
        <v>1461</v>
      </c>
      <c r="H48" s="1452" t="s">
        <v>560</v>
      </c>
    </row>
    <row r="49" spans="1:8" ht="85.5">
      <c r="A49" s="2975">
        <v>7</v>
      </c>
      <c r="B49" s="2972" t="s">
        <v>2755</v>
      </c>
      <c r="C49" s="1454">
        <v>7.1</v>
      </c>
      <c r="D49" s="1452" t="s">
        <v>2853</v>
      </c>
      <c r="E49" s="1452" t="s">
        <v>2854</v>
      </c>
      <c r="F49" s="1452" t="s">
        <v>578</v>
      </c>
      <c r="G49" s="590" t="s">
        <v>2855</v>
      </c>
      <c r="H49" s="1452" t="s">
        <v>2856</v>
      </c>
    </row>
    <row r="50" spans="1:8" ht="57">
      <c r="A50" s="2977"/>
      <c r="B50" s="2978"/>
      <c r="C50" s="1454">
        <v>7.2</v>
      </c>
      <c r="D50" s="1452" t="s">
        <v>2857</v>
      </c>
      <c r="E50" s="1452" t="s">
        <v>2858</v>
      </c>
      <c r="F50" s="1452" t="s">
        <v>581</v>
      </c>
      <c r="G50" s="1450" t="s">
        <v>2859</v>
      </c>
      <c r="H50" s="1448" t="s">
        <v>2860</v>
      </c>
    </row>
    <row r="51" spans="1:8" ht="42.75">
      <c r="A51" s="2975">
        <v>8</v>
      </c>
      <c r="B51" s="2972" t="s">
        <v>194</v>
      </c>
      <c r="C51" s="2975">
        <v>8.1</v>
      </c>
      <c r="D51" s="2981" t="s">
        <v>1462</v>
      </c>
      <c r="E51" s="2981" t="s">
        <v>657</v>
      </c>
      <c r="F51" s="1448" t="s">
        <v>656</v>
      </c>
      <c r="G51" s="587" t="s">
        <v>1463</v>
      </c>
      <c r="H51" s="2972" t="s">
        <v>1409</v>
      </c>
    </row>
    <row r="52" spans="1:8" ht="28.5">
      <c r="A52" s="2976"/>
      <c r="B52" s="2978"/>
      <c r="C52" s="2976"/>
      <c r="D52" s="2982"/>
      <c r="E52" s="2982"/>
      <c r="F52" s="1448" t="s">
        <v>2187</v>
      </c>
      <c r="G52" s="587" t="s">
        <v>880</v>
      </c>
      <c r="H52" s="2978"/>
    </row>
    <row r="53" spans="1:8" ht="28.5">
      <c r="A53" s="2976"/>
      <c r="B53" s="2978"/>
      <c r="C53" s="2977"/>
      <c r="D53" s="2983"/>
      <c r="E53" s="2983"/>
      <c r="F53" s="1448" t="s">
        <v>2189</v>
      </c>
      <c r="G53" s="587" t="s">
        <v>1464</v>
      </c>
      <c r="H53" s="2973"/>
    </row>
    <row r="54" spans="1:8" ht="28.5">
      <c r="A54" s="2976"/>
      <c r="B54" s="2978"/>
      <c r="C54" s="2975">
        <v>8.1999999999999993</v>
      </c>
      <c r="D54" s="2981" t="s">
        <v>663</v>
      </c>
      <c r="E54" s="2981" t="s">
        <v>580</v>
      </c>
      <c r="F54" s="1448" t="s">
        <v>1878</v>
      </c>
      <c r="G54" s="587" t="s">
        <v>886</v>
      </c>
      <c r="H54" s="2979"/>
    </row>
    <row r="55" spans="1:8" ht="14.25">
      <c r="A55" s="2976"/>
      <c r="B55" s="2978"/>
      <c r="C55" s="2976"/>
      <c r="D55" s="2982"/>
      <c r="E55" s="2982"/>
      <c r="F55" s="1453" t="s">
        <v>2195</v>
      </c>
      <c r="G55" s="587" t="s">
        <v>888</v>
      </c>
      <c r="H55" s="2980"/>
    </row>
    <row r="56" spans="1:8" ht="28.5">
      <c r="A56" s="2976"/>
      <c r="B56" s="2978"/>
      <c r="C56" s="2976"/>
      <c r="D56" s="2982"/>
      <c r="E56" s="2982"/>
      <c r="F56" s="1453" t="s">
        <v>2197</v>
      </c>
      <c r="G56" s="587" t="s">
        <v>890</v>
      </c>
      <c r="H56" s="2980"/>
    </row>
    <row r="57" spans="1:8" ht="28.5">
      <c r="A57" s="2976"/>
      <c r="B57" s="2978"/>
      <c r="C57" s="2976"/>
      <c r="D57" s="2982"/>
      <c r="E57" s="2982"/>
      <c r="F57" s="1453" t="s">
        <v>2756</v>
      </c>
      <c r="G57" s="587" t="s">
        <v>892</v>
      </c>
      <c r="H57" s="2980"/>
    </row>
    <row r="58" spans="1:8" ht="28.5">
      <c r="A58" s="2976"/>
      <c r="B58" s="2978"/>
      <c r="C58" s="2977"/>
      <c r="D58" s="2983"/>
      <c r="E58" s="2983"/>
      <c r="F58" s="1453" t="s">
        <v>2757</v>
      </c>
      <c r="G58" s="587" t="s">
        <v>893</v>
      </c>
      <c r="H58" s="2984"/>
    </row>
    <row r="59" spans="1:8" ht="30.75" customHeight="1">
      <c r="A59" s="2976"/>
      <c r="B59" s="2978"/>
      <c r="C59" s="2975">
        <v>8.3000000000000007</v>
      </c>
      <c r="D59" s="2981" t="s">
        <v>1410</v>
      </c>
      <c r="E59" s="2981" t="s">
        <v>582</v>
      </c>
      <c r="F59" s="2972" t="s">
        <v>1881</v>
      </c>
      <c r="G59" s="2985" t="s">
        <v>1465</v>
      </c>
      <c r="H59" s="2979" t="s">
        <v>1411</v>
      </c>
    </row>
    <row r="60" spans="1:8" ht="30.75" customHeight="1">
      <c r="A60" s="2976"/>
      <c r="B60" s="2978"/>
      <c r="C60" s="2977"/>
      <c r="D60" s="2983"/>
      <c r="E60" s="2983"/>
      <c r="F60" s="2973"/>
      <c r="G60" s="2986"/>
      <c r="H60" s="2980"/>
    </row>
    <row r="61" spans="1:8" ht="42.75">
      <c r="A61" s="2976"/>
      <c r="B61" s="2978"/>
      <c r="C61" s="589">
        <v>8.4</v>
      </c>
      <c r="D61" s="1447" t="s">
        <v>577</v>
      </c>
      <c r="E61" s="1447" t="s">
        <v>658</v>
      </c>
      <c r="F61" s="1448" t="s">
        <v>1884</v>
      </c>
      <c r="G61" s="587" t="s">
        <v>1466</v>
      </c>
      <c r="H61" s="591" t="s">
        <v>1412</v>
      </c>
    </row>
    <row r="62" spans="1:8" ht="42.75">
      <c r="A62" s="2977"/>
      <c r="B62" s="2973"/>
      <c r="C62" s="1448">
        <v>8.5</v>
      </c>
      <c r="D62" s="592" t="s">
        <v>1467</v>
      </c>
      <c r="E62" s="1448" t="s">
        <v>1468</v>
      </c>
      <c r="F62" s="1448" t="s">
        <v>1888</v>
      </c>
      <c r="G62" s="1450" t="s">
        <v>549</v>
      </c>
      <c r="H62" s="1448" t="s">
        <v>550</v>
      </c>
    </row>
    <row r="64" spans="1:8" ht="14.25">
      <c r="G64" s="593"/>
      <c r="H64" s="594"/>
    </row>
    <row r="66" spans="4:7" ht="14.25">
      <c r="D66" s="595"/>
      <c r="E66" s="596"/>
      <c r="F66" s="3"/>
    </row>
    <row r="67" spans="4:7" ht="14.25">
      <c r="D67" s="593"/>
      <c r="E67" s="597"/>
      <c r="F67" s="3"/>
    </row>
    <row r="68" spans="4:7" ht="14.25">
      <c r="D68" s="593"/>
      <c r="E68" s="597"/>
      <c r="F68" s="3"/>
    </row>
    <row r="69" spans="4:7" ht="14.25">
      <c r="D69" s="593"/>
      <c r="E69" s="597"/>
      <c r="F69" s="3"/>
      <c r="G69" s="3"/>
    </row>
    <row r="70" spans="4:7" ht="14.25">
      <c r="D70" s="593"/>
      <c r="E70" s="597"/>
      <c r="F70" s="3"/>
      <c r="G70" s="3"/>
    </row>
    <row r="71" spans="4:7">
      <c r="D71" s="3"/>
      <c r="E71" s="3"/>
      <c r="F71" s="3"/>
      <c r="G71" s="3"/>
    </row>
    <row r="72" spans="4:7">
      <c r="G72" s="3"/>
    </row>
    <row r="73" spans="4:7">
      <c r="G73" s="3"/>
    </row>
    <row r="74" spans="4:7">
      <c r="G74" s="3"/>
    </row>
  </sheetData>
  <mergeCells count="82">
    <mergeCell ref="H59:H60"/>
    <mergeCell ref="A51:A62"/>
    <mergeCell ref="B51:B62"/>
    <mergeCell ref="C51:C53"/>
    <mergeCell ref="D51:D53"/>
    <mergeCell ref="E51:E53"/>
    <mergeCell ref="H51:H53"/>
    <mergeCell ref="C54:C58"/>
    <mergeCell ref="D54:D58"/>
    <mergeCell ref="E54:E58"/>
    <mergeCell ref="H54:H58"/>
    <mergeCell ref="C59:C60"/>
    <mergeCell ref="D59:D60"/>
    <mergeCell ref="E59:E60"/>
    <mergeCell ref="F59:F60"/>
    <mergeCell ref="G59:G60"/>
    <mergeCell ref="A42:A45"/>
    <mergeCell ref="B42:B45"/>
    <mergeCell ref="A46:A48"/>
    <mergeCell ref="B46:B48"/>
    <mergeCell ref="A49:A50"/>
    <mergeCell ref="B49:B50"/>
    <mergeCell ref="H36:H38"/>
    <mergeCell ref="C39:C41"/>
    <mergeCell ref="D39:D41"/>
    <mergeCell ref="E39:E41"/>
    <mergeCell ref="H39:H41"/>
    <mergeCell ref="A30:A41"/>
    <mergeCell ref="B30:B41"/>
    <mergeCell ref="C30:C32"/>
    <mergeCell ref="D30:D32"/>
    <mergeCell ref="E30:E32"/>
    <mergeCell ref="C36:C38"/>
    <mergeCell ref="D36:D38"/>
    <mergeCell ref="E36:E38"/>
    <mergeCell ref="H28:H29"/>
    <mergeCell ref="H30:H32"/>
    <mergeCell ref="C33:C35"/>
    <mergeCell ref="D33:D35"/>
    <mergeCell ref="E33:E35"/>
    <mergeCell ref="H33:H35"/>
    <mergeCell ref="A23:A29"/>
    <mergeCell ref="B23:B29"/>
    <mergeCell ref="C23:C24"/>
    <mergeCell ref="D23:D24"/>
    <mergeCell ref="E23:E24"/>
    <mergeCell ref="C28:C29"/>
    <mergeCell ref="D28:D29"/>
    <mergeCell ref="E28:E29"/>
    <mergeCell ref="H23:H24"/>
    <mergeCell ref="C25:C26"/>
    <mergeCell ref="D25:D26"/>
    <mergeCell ref="E25:E26"/>
    <mergeCell ref="F25:F26"/>
    <mergeCell ref="G25:G26"/>
    <mergeCell ref="H25:H26"/>
    <mergeCell ref="A17:A22"/>
    <mergeCell ref="B17:B22"/>
    <mergeCell ref="C17:C19"/>
    <mergeCell ref="D17:D19"/>
    <mergeCell ref="E17:E19"/>
    <mergeCell ref="H17:H19"/>
    <mergeCell ref="C20:C21"/>
    <mergeCell ref="D20:D21"/>
    <mergeCell ref="E20:E21"/>
    <mergeCell ref="H20:H21"/>
    <mergeCell ref="A9:A16"/>
    <mergeCell ref="B9:B16"/>
    <mergeCell ref="C9:C12"/>
    <mergeCell ref="D9:D12"/>
    <mergeCell ref="E9:E12"/>
    <mergeCell ref="H9:H12"/>
    <mergeCell ref="C13:C16"/>
    <mergeCell ref="D13:D16"/>
    <mergeCell ref="E13:E16"/>
    <mergeCell ref="H13:H16"/>
    <mergeCell ref="A1:H1"/>
    <mergeCell ref="A2:H2"/>
    <mergeCell ref="A3:H3"/>
    <mergeCell ref="A4:H4"/>
    <mergeCell ref="C8:D8"/>
    <mergeCell ref="F8:G8"/>
  </mergeCells>
  <pageMargins left="0.15748031496062992" right="0.15748031496062992" top="0.15748031496062992" bottom="0.19685039370078741" header="0.27559055118110237" footer="0"/>
  <pageSetup paperSize="9" scale="70" fitToHeight="0" orientation="landscape" r:id="rId1"/>
  <headerFooter alignWithMargins="0"/>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pageSetUpPr fitToPage="1"/>
  </sheetPr>
  <dimension ref="A1:T40"/>
  <sheetViews>
    <sheetView showGridLines="0" view="pageBreakPreview" topLeftCell="A28" zoomScaleNormal="100" zoomScaleSheetLayoutView="100" workbookViewId="0">
      <selection activeCell="E18" sqref="E18"/>
    </sheetView>
  </sheetViews>
  <sheetFormatPr baseColWidth="10" defaultRowHeight="14.25"/>
  <cols>
    <col min="1" max="2" width="3.85546875" style="28" customWidth="1"/>
    <col min="3" max="3" width="28.7109375" style="28" customWidth="1"/>
    <col min="4" max="4" width="17.28515625" style="28" customWidth="1"/>
    <col min="5" max="16" width="7" style="28" customWidth="1"/>
    <col min="17" max="17" width="13.140625" style="28" customWidth="1"/>
    <col min="18" max="18" width="17.140625" style="28" customWidth="1"/>
    <col min="19" max="19" width="1.85546875" style="28" customWidth="1"/>
    <col min="20" max="20" width="14.140625" style="28" bestFit="1" customWidth="1"/>
    <col min="21" max="255" width="11.42578125" style="28"/>
    <col min="256" max="256" width="3.140625" style="28" customWidth="1"/>
    <col min="257" max="258" width="3.85546875" style="28" customWidth="1"/>
    <col min="259" max="259" width="28.7109375" style="28" customWidth="1"/>
    <col min="260" max="260" width="17.28515625" style="28" customWidth="1"/>
    <col min="261" max="272" width="7" style="28" customWidth="1"/>
    <col min="273" max="273" width="13.140625" style="28" customWidth="1"/>
    <col min="274" max="274" width="17.140625" style="28" customWidth="1"/>
    <col min="275" max="275" width="1.85546875" style="28" customWidth="1"/>
    <col min="276" max="276" width="14.140625" style="28" bestFit="1" customWidth="1"/>
    <col min="277" max="511" width="11.42578125" style="28"/>
    <col min="512" max="512" width="3.140625" style="28" customWidth="1"/>
    <col min="513" max="514" width="3.85546875" style="28" customWidth="1"/>
    <col min="515" max="515" width="28.7109375" style="28" customWidth="1"/>
    <col min="516" max="516" width="17.28515625" style="28" customWidth="1"/>
    <col min="517" max="528" width="7" style="28" customWidth="1"/>
    <col min="529" max="529" width="13.140625" style="28" customWidth="1"/>
    <col min="530" max="530" width="17.140625" style="28" customWidth="1"/>
    <col min="531" max="531" width="1.85546875" style="28" customWidth="1"/>
    <col min="532" max="532" width="14.140625" style="28" bestFit="1" customWidth="1"/>
    <col min="533" max="767" width="11.42578125" style="28"/>
    <col min="768" max="768" width="3.140625" style="28" customWidth="1"/>
    <col min="769" max="770" width="3.85546875" style="28" customWidth="1"/>
    <col min="771" max="771" width="28.7109375" style="28" customWidth="1"/>
    <col min="772" max="772" width="17.28515625" style="28" customWidth="1"/>
    <col min="773" max="784" width="7" style="28" customWidth="1"/>
    <col min="785" max="785" width="13.140625" style="28" customWidth="1"/>
    <col min="786" max="786" width="17.140625" style="28" customWidth="1"/>
    <col min="787" max="787" width="1.85546875" style="28" customWidth="1"/>
    <col min="788" max="788" width="14.140625" style="28" bestFit="1" customWidth="1"/>
    <col min="789" max="1023" width="11.42578125" style="28"/>
    <col min="1024" max="1024" width="3.140625" style="28" customWidth="1"/>
    <col min="1025" max="1026" width="3.85546875" style="28" customWidth="1"/>
    <col min="1027" max="1027" width="28.7109375" style="28" customWidth="1"/>
    <col min="1028" max="1028" width="17.28515625" style="28" customWidth="1"/>
    <col min="1029" max="1040" width="7" style="28" customWidth="1"/>
    <col min="1041" max="1041" width="13.140625" style="28" customWidth="1"/>
    <col min="1042" max="1042" width="17.140625" style="28" customWidth="1"/>
    <col min="1043" max="1043" width="1.85546875" style="28" customWidth="1"/>
    <col min="1044" max="1044" width="14.140625" style="28" bestFit="1" customWidth="1"/>
    <col min="1045" max="1279" width="11.42578125" style="28"/>
    <col min="1280" max="1280" width="3.140625" style="28" customWidth="1"/>
    <col min="1281" max="1282" width="3.85546875" style="28" customWidth="1"/>
    <col min="1283" max="1283" width="28.7109375" style="28" customWidth="1"/>
    <col min="1284" max="1284" width="17.28515625" style="28" customWidth="1"/>
    <col min="1285" max="1296" width="7" style="28" customWidth="1"/>
    <col min="1297" max="1297" width="13.140625" style="28" customWidth="1"/>
    <col min="1298" max="1298" width="17.140625" style="28" customWidth="1"/>
    <col min="1299" max="1299" width="1.85546875" style="28" customWidth="1"/>
    <col min="1300" max="1300" width="14.140625" style="28" bestFit="1" customWidth="1"/>
    <col min="1301" max="1535" width="11.42578125" style="28"/>
    <col min="1536" max="1536" width="3.140625" style="28" customWidth="1"/>
    <col min="1537" max="1538" width="3.85546875" style="28" customWidth="1"/>
    <col min="1539" max="1539" width="28.7109375" style="28" customWidth="1"/>
    <col min="1540" max="1540" width="17.28515625" style="28" customWidth="1"/>
    <col min="1541" max="1552" width="7" style="28" customWidth="1"/>
    <col min="1553" max="1553" width="13.140625" style="28" customWidth="1"/>
    <col min="1554" max="1554" width="17.140625" style="28" customWidth="1"/>
    <col min="1555" max="1555" width="1.85546875" style="28" customWidth="1"/>
    <col min="1556" max="1556" width="14.140625" style="28" bestFit="1" customWidth="1"/>
    <col min="1557" max="1791" width="11.42578125" style="28"/>
    <col min="1792" max="1792" width="3.140625" style="28" customWidth="1"/>
    <col min="1793" max="1794" width="3.85546875" style="28" customWidth="1"/>
    <col min="1795" max="1795" width="28.7109375" style="28" customWidth="1"/>
    <col min="1796" max="1796" width="17.28515625" style="28" customWidth="1"/>
    <col min="1797" max="1808" width="7" style="28" customWidth="1"/>
    <col min="1809" max="1809" width="13.140625" style="28" customWidth="1"/>
    <col min="1810" max="1810" width="17.140625" style="28" customWidth="1"/>
    <col min="1811" max="1811" width="1.85546875" style="28" customWidth="1"/>
    <col min="1812" max="1812" width="14.140625" style="28" bestFit="1" customWidth="1"/>
    <col min="1813" max="2047" width="11.42578125" style="28"/>
    <col min="2048" max="2048" width="3.140625" style="28" customWidth="1"/>
    <col min="2049" max="2050" width="3.85546875" style="28" customWidth="1"/>
    <col min="2051" max="2051" width="28.7109375" style="28" customWidth="1"/>
    <col min="2052" max="2052" width="17.28515625" style="28" customWidth="1"/>
    <col min="2053" max="2064" width="7" style="28" customWidth="1"/>
    <col min="2065" max="2065" width="13.140625" style="28" customWidth="1"/>
    <col min="2066" max="2066" width="17.140625" style="28" customWidth="1"/>
    <col min="2067" max="2067" width="1.85546875" style="28" customWidth="1"/>
    <col min="2068" max="2068" width="14.140625" style="28" bestFit="1" customWidth="1"/>
    <col min="2069" max="2303" width="11.42578125" style="28"/>
    <col min="2304" max="2304" width="3.140625" style="28" customWidth="1"/>
    <col min="2305" max="2306" width="3.85546875" style="28" customWidth="1"/>
    <col min="2307" max="2307" width="28.7109375" style="28" customWidth="1"/>
    <col min="2308" max="2308" width="17.28515625" style="28" customWidth="1"/>
    <col min="2309" max="2320" width="7" style="28" customWidth="1"/>
    <col min="2321" max="2321" width="13.140625" style="28" customWidth="1"/>
    <col min="2322" max="2322" width="17.140625" style="28" customWidth="1"/>
    <col min="2323" max="2323" width="1.85546875" style="28" customWidth="1"/>
    <col min="2324" max="2324" width="14.140625" style="28" bestFit="1" customWidth="1"/>
    <col min="2325" max="2559" width="11.42578125" style="28"/>
    <col min="2560" max="2560" width="3.140625" style="28" customWidth="1"/>
    <col min="2561" max="2562" width="3.85546875" style="28" customWidth="1"/>
    <col min="2563" max="2563" width="28.7109375" style="28" customWidth="1"/>
    <col min="2564" max="2564" width="17.28515625" style="28" customWidth="1"/>
    <col min="2565" max="2576" width="7" style="28" customWidth="1"/>
    <col min="2577" max="2577" width="13.140625" style="28" customWidth="1"/>
    <col min="2578" max="2578" width="17.140625" style="28" customWidth="1"/>
    <col min="2579" max="2579" width="1.85546875" style="28" customWidth="1"/>
    <col min="2580" max="2580" width="14.140625" style="28" bestFit="1" customWidth="1"/>
    <col min="2581" max="2815" width="11.42578125" style="28"/>
    <col min="2816" max="2816" width="3.140625" style="28" customWidth="1"/>
    <col min="2817" max="2818" width="3.85546875" style="28" customWidth="1"/>
    <col min="2819" max="2819" width="28.7109375" style="28" customWidth="1"/>
    <col min="2820" max="2820" width="17.28515625" style="28" customWidth="1"/>
    <col min="2821" max="2832" width="7" style="28" customWidth="1"/>
    <col min="2833" max="2833" width="13.140625" style="28" customWidth="1"/>
    <col min="2834" max="2834" width="17.140625" style="28" customWidth="1"/>
    <col min="2835" max="2835" width="1.85546875" style="28" customWidth="1"/>
    <col min="2836" max="2836" width="14.140625" style="28" bestFit="1" customWidth="1"/>
    <col min="2837" max="3071" width="11.42578125" style="28"/>
    <col min="3072" max="3072" width="3.140625" style="28" customWidth="1"/>
    <col min="3073" max="3074" width="3.85546875" style="28" customWidth="1"/>
    <col min="3075" max="3075" width="28.7109375" style="28" customWidth="1"/>
    <col min="3076" max="3076" width="17.28515625" style="28" customWidth="1"/>
    <col min="3077" max="3088" width="7" style="28" customWidth="1"/>
    <col min="3089" max="3089" width="13.140625" style="28" customWidth="1"/>
    <col min="3090" max="3090" width="17.140625" style="28" customWidth="1"/>
    <col min="3091" max="3091" width="1.85546875" style="28" customWidth="1"/>
    <col min="3092" max="3092" width="14.140625" style="28" bestFit="1" customWidth="1"/>
    <col min="3093" max="3327" width="11.42578125" style="28"/>
    <col min="3328" max="3328" width="3.140625" style="28" customWidth="1"/>
    <col min="3329" max="3330" width="3.85546875" style="28" customWidth="1"/>
    <col min="3331" max="3331" width="28.7109375" style="28" customWidth="1"/>
    <col min="3332" max="3332" width="17.28515625" style="28" customWidth="1"/>
    <col min="3333" max="3344" width="7" style="28" customWidth="1"/>
    <col min="3345" max="3345" width="13.140625" style="28" customWidth="1"/>
    <col min="3346" max="3346" width="17.140625" style="28" customWidth="1"/>
    <col min="3347" max="3347" width="1.85546875" style="28" customWidth="1"/>
    <col min="3348" max="3348" width="14.140625" style="28" bestFit="1" customWidth="1"/>
    <col min="3349" max="3583" width="11.42578125" style="28"/>
    <col min="3584" max="3584" width="3.140625" style="28" customWidth="1"/>
    <col min="3585" max="3586" width="3.85546875" style="28" customWidth="1"/>
    <col min="3587" max="3587" width="28.7109375" style="28" customWidth="1"/>
    <col min="3588" max="3588" width="17.28515625" style="28" customWidth="1"/>
    <col min="3589" max="3600" width="7" style="28" customWidth="1"/>
    <col min="3601" max="3601" width="13.140625" style="28" customWidth="1"/>
    <col min="3602" max="3602" width="17.140625" style="28" customWidth="1"/>
    <col min="3603" max="3603" width="1.85546875" style="28" customWidth="1"/>
    <col min="3604" max="3604" width="14.140625" style="28" bestFit="1" customWidth="1"/>
    <col min="3605" max="3839" width="11.42578125" style="28"/>
    <col min="3840" max="3840" width="3.140625" style="28" customWidth="1"/>
    <col min="3841" max="3842" width="3.85546875" style="28" customWidth="1"/>
    <col min="3843" max="3843" width="28.7109375" style="28" customWidth="1"/>
    <col min="3844" max="3844" width="17.28515625" style="28" customWidth="1"/>
    <col min="3845" max="3856" width="7" style="28" customWidth="1"/>
    <col min="3857" max="3857" width="13.140625" style="28" customWidth="1"/>
    <col min="3858" max="3858" width="17.140625" style="28" customWidth="1"/>
    <col min="3859" max="3859" width="1.85546875" style="28" customWidth="1"/>
    <col min="3860" max="3860" width="14.140625" style="28" bestFit="1" customWidth="1"/>
    <col min="3861" max="4095" width="11.42578125" style="28"/>
    <col min="4096" max="4096" width="3.140625" style="28" customWidth="1"/>
    <col min="4097" max="4098" width="3.85546875" style="28" customWidth="1"/>
    <col min="4099" max="4099" width="28.7109375" style="28" customWidth="1"/>
    <col min="4100" max="4100" width="17.28515625" style="28" customWidth="1"/>
    <col min="4101" max="4112" width="7" style="28" customWidth="1"/>
    <col min="4113" max="4113" width="13.140625" style="28" customWidth="1"/>
    <col min="4114" max="4114" width="17.140625" style="28" customWidth="1"/>
    <col min="4115" max="4115" width="1.85546875" style="28" customWidth="1"/>
    <col min="4116" max="4116" width="14.140625" style="28" bestFit="1" customWidth="1"/>
    <col min="4117" max="4351" width="11.42578125" style="28"/>
    <col min="4352" max="4352" width="3.140625" style="28" customWidth="1"/>
    <col min="4353" max="4354" width="3.85546875" style="28" customWidth="1"/>
    <col min="4355" max="4355" width="28.7109375" style="28" customWidth="1"/>
    <col min="4356" max="4356" width="17.28515625" style="28" customWidth="1"/>
    <col min="4357" max="4368" width="7" style="28" customWidth="1"/>
    <col min="4369" max="4369" width="13.140625" style="28" customWidth="1"/>
    <col min="4370" max="4370" width="17.140625" style="28" customWidth="1"/>
    <col min="4371" max="4371" width="1.85546875" style="28" customWidth="1"/>
    <col min="4372" max="4372" width="14.140625" style="28" bestFit="1" customWidth="1"/>
    <col min="4373" max="4607" width="11.42578125" style="28"/>
    <col min="4608" max="4608" width="3.140625" style="28" customWidth="1"/>
    <col min="4609" max="4610" width="3.85546875" style="28" customWidth="1"/>
    <col min="4611" max="4611" width="28.7109375" style="28" customWidth="1"/>
    <col min="4612" max="4612" width="17.28515625" style="28" customWidth="1"/>
    <col min="4613" max="4624" width="7" style="28" customWidth="1"/>
    <col min="4625" max="4625" width="13.140625" style="28" customWidth="1"/>
    <col min="4626" max="4626" width="17.140625" style="28" customWidth="1"/>
    <col min="4627" max="4627" width="1.85546875" style="28" customWidth="1"/>
    <col min="4628" max="4628" width="14.140625" style="28" bestFit="1" customWidth="1"/>
    <col min="4629" max="4863" width="11.42578125" style="28"/>
    <col min="4864" max="4864" width="3.140625" style="28" customWidth="1"/>
    <col min="4865" max="4866" width="3.85546875" style="28" customWidth="1"/>
    <col min="4867" max="4867" width="28.7109375" style="28" customWidth="1"/>
    <col min="4868" max="4868" width="17.28515625" style="28" customWidth="1"/>
    <col min="4869" max="4880" width="7" style="28" customWidth="1"/>
    <col min="4881" max="4881" width="13.140625" style="28" customWidth="1"/>
    <col min="4882" max="4882" width="17.140625" style="28" customWidth="1"/>
    <col min="4883" max="4883" width="1.85546875" style="28" customWidth="1"/>
    <col min="4884" max="4884" width="14.140625" style="28" bestFit="1" customWidth="1"/>
    <col min="4885" max="5119" width="11.42578125" style="28"/>
    <col min="5120" max="5120" width="3.140625" style="28" customWidth="1"/>
    <col min="5121" max="5122" width="3.85546875" style="28" customWidth="1"/>
    <col min="5123" max="5123" width="28.7109375" style="28" customWidth="1"/>
    <col min="5124" max="5124" width="17.28515625" style="28" customWidth="1"/>
    <col min="5125" max="5136" width="7" style="28" customWidth="1"/>
    <col min="5137" max="5137" width="13.140625" style="28" customWidth="1"/>
    <col min="5138" max="5138" width="17.140625" style="28" customWidth="1"/>
    <col min="5139" max="5139" width="1.85546875" style="28" customWidth="1"/>
    <col min="5140" max="5140" width="14.140625" style="28" bestFit="1" customWidth="1"/>
    <col min="5141" max="5375" width="11.42578125" style="28"/>
    <col min="5376" max="5376" width="3.140625" style="28" customWidth="1"/>
    <col min="5377" max="5378" width="3.85546875" style="28" customWidth="1"/>
    <col min="5379" max="5379" width="28.7109375" style="28" customWidth="1"/>
    <col min="5380" max="5380" width="17.28515625" style="28" customWidth="1"/>
    <col min="5381" max="5392" width="7" style="28" customWidth="1"/>
    <col min="5393" max="5393" width="13.140625" style="28" customWidth="1"/>
    <col min="5394" max="5394" width="17.140625" style="28" customWidth="1"/>
    <col min="5395" max="5395" width="1.85546875" style="28" customWidth="1"/>
    <col min="5396" max="5396" width="14.140625" style="28" bestFit="1" customWidth="1"/>
    <col min="5397" max="5631" width="11.42578125" style="28"/>
    <col min="5632" max="5632" width="3.140625" style="28" customWidth="1"/>
    <col min="5633" max="5634" width="3.85546875" style="28" customWidth="1"/>
    <col min="5635" max="5635" width="28.7109375" style="28" customWidth="1"/>
    <col min="5636" max="5636" width="17.28515625" style="28" customWidth="1"/>
    <col min="5637" max="5648" width="7" style="28" customWidth="1"/>
    <col min="5649" max="5649" width="13.140625" style="28" customWidth="1"/>
    <col min="5650" max="5650" width="17.140625" style="28" customWidth="1"/>
    <col min="5651" max="5651" width="1.85546875" style="28" customWidth="1"/>
    <col min="5652" max="5652" width="14.140625" style="28" bestFit="1" customWidth="1"/>
    <col min="5653" max="5887" width="11.42578125" style="28"/>
    <col min="5888" max="5888" width="3.140625" style="28" customWidth="1"/>
    <col min="5889" max="5890" width="3.85546875" style="28" customWidth="1"/>
    <col min="5891" max="5891" width="28.7109375" style="28" customWidth="1"/>
    <col min="5892" max="5892" width="17.28515625" style="28" customWidth="1"/>
    <col min="5893" max="5904" width="7" style="28" customWidth="1"/>
    <col min="5905" max="5905" width="13.140625" style="28" customWidth="1"/>
    <col min="5906" max="5906" width="17.140625" style="28" customWidth="1"/>
    <col min="5907" max="5907" width="1.85546875" style="28" customWidth="1"/>
    <col min="5908" max="5908" width="14.140625" style="28" bestFit="1" customWidth="1"/>
    <col min="5909" max="6143" width="11.42578125" style="28"/>
    <col min="6144" max="6144" width="3.140625" style="28" customWidth="1"/>
    <col min="6145" max="6146" width="3.85546875" style="28" customWidth="1"/>
    <col min="6147" max="6147" width="28.7109375" style="28" customWidth="1"/>
    <col min="6148" max="6148" width="17.28515625" style="28" customWidth="1"/>
    <col min="6149" max="6160" width="7" style="28" customWidth="1"/>
    <col min="6161" max="6161" width="13.140625" style="28" customWidth="1"/>
    <col min="6162" max="6162" width="17.140625" style="28" customWidth="1"/>
    <col min="6163" max="6163" width="1.85546875" style="28" customWidth="1"/>
    <col min="6164" max="6164" width="14.140625" style="28" bestFit="1" customWidth="1"/>
    <col min="6165" max="6399" width="11.42578125" style="28"/>
    <col min="6400" max="6400" width="3.140625" style="28" customWidth="1"/>
    <col min="6401" max="6402" width="3.85546875" style="28" customWidth="1"/>
    <col min="6403" max="6403" width="28.7109375" style="28" customWidth="1"/>
    <col min="6404" max="6404" width="17.28515625" style="28" customWidth="1"/>
    <col min="6405" max="6416" width="7" style="28" customWidth="1"/>
    <col min="6417" max="6417" width="13.140625" style="28" customWidth="1"/>
    <col min="6418" max="6418" width="17.140625" style="28" customWidth="1"/>
    <col min="6419" max="6419" width="1.85546875" style="28" customWidth="1"/>
    <col min="6420" max="6420" width="14.140625" style="28" bestFit="1" customWidth="1"/>
    <col min="6421" max="6655" width="11.42578125" style="28"/>
    <col min="6656" max="6656" width="3.140625" style="28" customWidth="1"/>
    <col min="6657" max="6658" width="3.85546875" style="28" customWidth="1"/>
    <col min="6659" max="6659" width="28.7109375" style="28" customWidth="1"/>
    <col min="6660" max="6660" width="17.28515625" style="28" customWidth="1"/>
    <col min="6661" max="6672" width="7" style="28" customWidth="1"/>
    <col min="6673" max="6673" width="13.140625" style="28" customWidth="1"/>
    <col min="6674" max="6674" width="17.140625" style="28" customWidth="1"/>
    <col min="6675" max="6675" width="1.85546875" style="28" customWidth="1"/>
    <col min="6676" max="6676" width="14.140625" style="28" bestFit="1" customWidth="1"/>
    <col min="6677" max="6911" width="11.42578125" style="28"/>
    <col min="6912" max="6912" width="3.140625" style="28" customWidth="1"/>
    <col min="6913" max="6914" width="3.85546875" style="28" customWidth="1"/>
    <col min="6915" max="6915" width="28.7109375" style="28" customWidth="1"/>
    <col min="6916" max="6916" width="17.28515625" style="28" customWidth="1"/>
    <col min="6917" max="6928" width="7" style="28" customWidth="1"/>
    <col min="6929" max="6929" width="13.140625" style="28" customWidth="1"/>
    <col min="6930" max="6930" width="17.140625" style="28" customWidth="1"/>
    <col min="6931" max="6931" width="1.85546875" style="28" customWidth="1"/>
    <col min="6932" max="6932" width="14.140625" style="28" bestFit="1" customWidth="1"/>
    <col min="6933" max="7167" width="11.42578125" style="28"/>
    <col min="7168" max="7168" width="3.140625" style="28" customWidth="1"/>
    <col min="7169" max="7170" width="3.85546875" style="28" customWidth="1"/>
    <col min="7171" max="7171" width="28.7109375" style="28" customWidth="1"/>
    <col min="7172" max="7172" width="17.28515625" style="28" customWidth="1"/>
    <col min="7173" max="7184" width="7" style="28" customWidth="1"/>
    <col min="7185" max="7185" width="13.140625" style="28" customWidth="1"/>
    <col min="7186" max="7186" width="17.140625" style="28" customWidth="1"/>
    <col min="7187" max="7187" width="1.85546875" style="28" customWidth="1"/>
    <col min="7188" max="7188" width="14.140625" style="28" bestFit="1" customWidth="1"/>
    <col min="7189" max="7423" width="11.42578125" style="28"/>
    <col min="7424" max="7424" width="3.140625" style="28" customWidth="1"/>
    <col min="7425" max="7426" width="3.85546875" style="28" customWidth="1"/>
    <col min="7427" max="7427" width="28.7109375" style="28" customWidth="1"/>
    <col min="7428" max="7428" width="17.28515625" style="28" customWidth="1"/>
    <col min="7429" max="7440" width="7" style="28" customWidth="1"/>
    <col min="7441" max="7441" width="13.140625" style="28" customWidth="1"/>
    <col min="7442" max="7442" width="17.140625" style="28" customWidth="1"/>
    <col min="7443" max="7443" width="1.85546875" style="28" customWidth="1"/>
    <col min="7444" max="7444" width="14.140625" style="28" bestFit="1" customWidth="1"/>
    <col min="7445" max="7679" width="11.42578125" style="28"/>
    <col min="7680" max="7680" width="3.140625" style="28" customWidth="1"/>
    <col min="7681" max="7682" width="3.85546875" style="28" customWidth="1"/>
    <col min="7683" max="7683" width="28.7109375" style="28" customWidth="1"/>
    <col min="7684" max="7684" width="17.28515625" style="28" customWidth="1"/>
    <col min="7685" max="7696" width="7" style="28" customWidth="1"/>
    <col min="7697" max="7697" width="13.140625" style="28" customWidth="1"/>
    <col min="7698" max="7698" width="17.140625" style="28" customWidth="1"/>
    <col min="7699" max="7699" width="1.85546875" style="28" customWidth="1"/>
    <col min="7700" max="7700" width="14.140625" style="28" bestFit="1" customWidth="1"/>
    <col min="7701" max="7935" width="11.42578125" style="28"/>
    <col min="7936" max="7936" width="3.140625" style="28" customWidth="1"/>
    <col min="7937" max="7938" width="3.85546875" style="28" customWidth="1"/>
    <col min="7939" max="7939" width="28.7109375" style="28" customWidth="1"/>
    <col min="7940" max="7940" width="17.28515625" style="28" customWidth="1"/>
    <col min="7941" max="7952" width="7" style="28" customWidth="1"/>
    <col min="7953" max="7953" width="13.140625" style="28" customWidth="1"/>
    <col min="7954" max="7954" width="17.140625" style="28" customWidth="1"/>
    <col min="7955" max="7955" width="1.85546875" style="28" customWidth="1"/>
    <col min="7956" max="7956" width="14.140625" style="28" bestFit="1" customWidth="1"/>
    <col min="7957" max="8191" width="11.42578125" style="28"/>
    <col min="8192" max="8192" width="3.140625" style="28" customWidth="1"/>
    <col min="8193" max="8194" width="3.85546875" style="28" customWidth="1"/>
    <col min="8195" max="8195" width="28.7109375" style="28" customWidth="1"/>
    <col min="8196" max="8196" width="17.28515625" style="28" customWidth="1"/>
    <col min="8197" max="8208" width="7" style="28" customWidth="1"/>
    <col min="8209" max="8209" width="13.140625" style="28" customWidth="1"/>
    <col min="8210" max="8210" width="17.140625" style="28" customWidth="1"/>
    <col min="8211" max="8211" width="1.85546875" style="28" customWidth="1"/>
    <col min="8212" max="8212" width="14.140625" style="28" bestFit="1" customWidth="1"/>
    <col min="8213" max="8447" width="11.42578125" style="28"/>
    <col min="8448" max="8448" width="3.140625" style="28" customWidth="1"/>
    <col min="8449" max="8450" width="3.85546875" style="28" customWidth="1"/>
    <col min="8451" max="8451" width="28.7109375" style="28" customWidth="1"/>
    <col min="8452" max="8452" width="17.28515625" style="28" customWidth="1"/>
    <col min="8453" max="8464" width="7" style="28" customWidth="1"/>
    <col min="8465" max="8465" width="13.140625" style="28" customWidth="1"/>
    <col min="8466" max="8466" width="17.140625" style="28" customWidth="1"/>
    <col min="8467" max="8467" width="1.85546875" style="28" customWidth="1"/>
    <col min="8468" max="8468" width="14.140625" style="28" bestFit="1" customWidth="1"/>
    <col min="8469" max="8703" width="11.42578125" style="28"/>
    <col min="8704" max="8704" width="3.140625" style="28" customWidth="1"/>
    <col min="8705" max="8706" width="3.85546875" style="28" customWidth="1"/>
    <col min="8707" max="8707" width="28.7109375" style="28" customWidth="1"/>
    <col min="8708" max="8708" width="17.28515625" style="28" customWidth="1"/>
    <col min="8709" max="8720" width="7" style="28" customWidth="1"/>
    <col min="8721" max="8721" width="13.140625" style="28" customWidth="1"/>
    <col min="8722" max="8722" width="17.140625" style="28" customWidth="1"/>
    <col min="8723" max="8723" width="1.85546875" style="28" customWidth="1"/>
    <col min="8724" max="8724" width="14.140625" style="28" bestFit="1" customWidth="1"/>
    <col min="8725" max="8959" width="11.42578125" style="28"/>
    <col min="8960" max="8960" width="3.140625" style="28" customWidth="1"/>
    <col min="8961" max="8962" width="3.85546875" style="28" customWidth="1"/>
    <col min="8963" max="8963" width="28.7109375" style="28" customWidth="1"/>
    <col min="8964" max="8964" width="17.28515625" style="28" customWidth="1"/>
    <col min="8965" max="8976" width="7" style="28" customWidth="1"/>
    <col min="8977" max="8977" width="13.140625" style="28" customWidth="1"/>
    <col min="8978" max="8978" width="17.140625" style="28" customWidth="1"/>
    <col min="8979" max="8979" width="1.85546875" style="28" customWidth="1"/>
    <col min="8980" max="8980" width="14.140625" style="28" bestFit="1" customWidth="1"/>
    <col min="8981" max="9215" width="11.42578125" style="28"/>
    <col min="9216" max="9216" width="3.140625" style="28" customWidth="1"/>
    <col min="9217" max="9218" width="3.85546875" style="28" customWidth="1"/>
    <col min="9219" max="9219" width="28.7109375" style="28" customWidth="1"/>
    <col min="9220" max="9220" width="17.28515625" style="28" customWidth="1"/>
    <col min="9221" max="9232" width="7" style="28" customWidth="1"/>
    <col min="9233" max="9233" width="13.140625" style="28" customWidth="1"/>
    <col min="9234" max="9234" width="17.140625" style="28" customWidth="1"/>
    <col min="9235" max="9235" width="1.85546875" style="28" customWidth="1"/>
    <col min="9236" max="9236" width="14.140625" style="28" bestFit="1" customWidth="1"/>
    <col min="9237" max="9471" width="11.42578125" style="28"/>
    <col min="9472" max="9472" width="3.140625" style="28" customWidth="1"/>
    <col min="9473" max="9474" width="3.85546875" style="28" customWidth="1"/>
    <col min="9475" max="9475" width="28.7109375" style="28" customWidth="1"/>
    <col min="9476" max="9476" width="17.28515625" style="28" customWidth="1"/>
    <col min="9477" max="9488" width="7" style="28" customWidth="1"/>
    <col min="9489" max="9489" width="13.140625" style="28" customWidth="1"/>
    <col min="9490" max="9490" width="17.140625" style="28" customWidth="1"/>
    <col min="9491" max="9491" width="1.85546875" style="28" customWidth="1"/>
    <col min="9492" max="9492" width="14.140625" style="28" bestFit="1" customWidth="1"/>
    <col min="9493" max="9727" width="11.42578125" style="28"/>
    <col min="9728" max="9728" width="3.140625" style="28" customWidth="1"/>
    <col min="9729" max="9730" width="3.85546875" style="28" customWidth="1"/>
    <col min="9731" max="9731" width="28.7109375" style="28" customWidth="1"/>
    <col min="9732" max="9732" width="17.28515625" style="28" customWidth="1"/>
    <col min="9733" max="9744" width="7" style="28" customWidth="1"/>
    <col min="9745" max="9745" width="13.140625" style="28" customWidth="1"/>
    <col min="9746" max="9746" width="17.140625" style="28" customWidth="1"/>
    <col min="9747" max="9747" width="1.85546875" style="28" customWidth="1"/>
    <col min="9748" max="9748" width="14.140625" style="28" bestFit="1" customWidth="1"/>
    <col min="9749" max="9983" width="11.42578125" style="28"/>
    <col min="9984" max="9984" width="3.140625" style="28" customWidth="1"/>
    <col min="9985" max="9986" width="3.85546875" style="28" customWidth="1"/>
    <col min="9987" max="9987" width="28.7109375" style="28" customWidth="1"/>
    <col min="9988" max="9988" width="17.28515625" style="28" customWidth="1"/>
    <col min="9989" max="10000" width="7" style="28" customWidth="1"/>
    <col min="10001" max="10001" width="13.140625" style="28" customWidth="1"/>
    <col min="10002" max="10002" width="17.140625" style="28" customWidth="1"/>
    <col min="10003" max="10003" width="1.85546875" style="28" customWidth="1"/>
    <col min="10004" max="10004" width="14.140625" style="28" bestFit="1" customWidth="1"/>
    <col min="10005" max="10239" width="11.42578125" style="28"/>
    <col min="10240" max="10240" width="3.140625" style="28" customWidth="1"/>
    <col min="10241" max="10242" width="3.85546875" style="28" customWidth="1"/>
    <col min="10243" max="10243" width="28.7109375" style="28" customWidth="1"/>
    <col min="10244" max="10244" width="17.28515625" style="28" customWidth="1"/>
    <col min="10245" max="10256" width="7" style="28" customWidth="1"/>
    <col min="10257" max="10257" width="13.140625" style="28" customWidth="1"/>
    <col min="10258" max="10258" width="17.140625" style="28" customWidth="1"/>
    <col min="10259" max="10259" width="1.85546875" style="28" customWidth="1"/>
    <col min="10260" max="10260" width="14.140625" style="28" bestFit="1" customWidth="1"/>
    <col min="10261" max="10495" width="11.42578125" style="28"/>
    <col min="10496" max="10496" width="3.140625" style="28" customWidth="1"/>
    <col min="10497" max="10498" width="3.85546875" style="28" customWidth="1"/>
    <col min="10499" max="10499" width="28.7109375" style="28" customWidth="1"/>
    <col min="10500" max="10500" width="17.28515625" style="28" customWidth="1"/>
    <col min="10501" max="10512" width="7" style="28" customWidth="1"/>
    <col min="10513" max="10513" width="13.140625" style="28" customWidth="1"/>
    <col min="10514" max="10514" width="17.140625" style="28" customWidth="1"/>
    <col min="10515" max="10515" width="1.85546875" style="28" customWidth="1"/>
    <col min="10516" max="10516" width="14.140625" style="28" bestFit="1" customWidth="1"/>
    <col min="10517" max="10751" width="11.42578125" style="28"/>
    <col min="10752" max="10752" width="3.140625" style="28" customWidth="1"/>
    <col min="10753" max="10754" width="3.85546875" style="28" customWidth="1"/>
    <col min="10755" max="10755" width="28.7109375" style="28" customWidth="1"/>
    <col min="10756" max="10756" width="17.28515625" style="28" customWidth="1"/>
    <col min="10757" max="10768" width="7" style="28" customWidth="1"/>
    <col min="10769" max="10769" width="13.140625" style="28" customWidth="1"/>
    <col min="10770" max="10770" width="17.140625" style="28" customWidth="1"/>
    <col min="10771" max="10771" width="1.85546875" style="28" customWidth="1"/>
    <col min="10772" max="10772" width="14.140625" style="28" bestFit="1" customWidth="1"/>
    <col min="10773" max="11007" width="11.42578125" style="28"/>
    <col min="11008" max="11008" width="3.140625" style="28" customWidth="1"/>
    <col min="11009" max="11010" width="3.85546875" style="28" customWidth="1"/>
    <col min="11011" max="11011" width="28.7109375" style="28" customWidth="1"/>
    <col min="11012" max="11012" width="17.28515625" style="28" customWidth="1"/>
    <col min="11013" max="11024" width="7" style="28" customWidth="1"/>
    <col min="11025" max="11025" width="13.140625" style="28" customWidth="1"/>
    <col min="11026" max="11026" width="17.140625" style="28" customWidth="1"/>
    <col min="11027" max="11027" width="1.85546875" style="28" customWidth="1"/>
    <col min="11028" max="11028" width="14.140625" style="28" bestFit="1" customWidth="1"/>
    <col min="11029" max="11263" width="11.42578125" style="28"/>
    <col min="11264" max="11264" width="3.140625" style="28" customWidth="1"/>
    <col min="11265" max="11266" width="3.85546875" style="28" customWidth="1"/>
    <col min="11267" max="11267" width="28.7109375" style="28" customWidth="1"/>
    <col min="11268" max="11268" width="17.28515625" style="28" customWidth="1"/>
    <col min="11269" max="11280" width="7" style="28" customWidth="1"/>
    <col min="11281" max="11281" width="13.140625" style="28" customWidth="1"/>
    <col min="11282" max="11282" width="17.140625" style="28" customWidth="1"/>
    <col min="11283" max="11283" width="1.85546875" style="28" customWidth="1"/>
    <col min="11284" max="11284" width="14.140625" style="28" bestFit="1" customWidth="1"/>
    <col min="11285" max="11519" width="11.42578125" style="28"/>
    <col min="11520" max="11520" width="3.140625" style="28" customWidth="1"/>
    <col min="11521" max="11522" width="3.85546875" style="28" customWidth="1"/>
    <col min="11523" max="11523" width="28.7109375" style="28" customWidth="1"/>
    <col min="11524" max="11524" width="17.28515625" style="28" customWidth="1"/>
    <col min="11525" max="11536" width="7" style="28" customWidth="1"/>
    <col min="11537" max="11537" width="13.140625" style="28" customWidth="1"/>
    <col min="11538" max="11538" width="17.140625" style="28" customWidth="1"/>
    <col min="11539" max="11539" width="1.85546875" style="28" customWidth="1"/>
    <col min="11540" max="11540" width="14.140625" style="28" bestFit="1" customWidth="1"/>
    <col min="11541" max="11775" width="11.42578125" style="28"/>
    <col min="11776" max="11776" width="3.140625" style="28" customWidth="1"/>
    <col min="11777" max="11778" width="3.85546875" style="28" customWidth="1"/>
    <col min="11779" max="11779" width="28.7109375" style="28" customWidth="1"/>
    <col min="11780" max="11780" width="17.28515625" style="28" customWidth="1"/>
    <col min="11781" max="11792" width="7" style="28" customWidth="1"/>
    <col min="11793" max="11793" width="13.140625" style="28" customWidth="1"/>
    <col min="11794" max="11794" width="17.140625" style="28" customWidth="1"/>
    <col min="11795" max="11795" width="1.85546875" style="28" customWidth="1"/>
    <col min="11796" max="11796" width="14.140625" style="28" bestFit="1" customWidth="1"/>
    <col min="11797" max="12031" width="11.42578125" style="28"/>
    <col min="12032" max="12032" width="3.140625" style="28" customWidth="1"/>
    <col min="12033" max="12034" width="3.85546875" style="28" customWidth="1"/>
    <col min="12035" max="12035" width="28.7109375" style="28" customWidth="1"/>
    <col min="12036" max="12036" width="17.28515625" style="28" customWidth="1"/>
    <col min="12037" max="12048" width="7" style="28" customWidth="1"/>
    <col min="12049" max="12049" width="13.140625" style="28" customWidth="1"/>
    <col min="12050" max="12050" width="17.140625" style="28" customWidth="1"/>
    <col min="12051" max="12051" width="1.85546875" style="28" customWidth="1"/>
    <col min="12052" max="12052" width="14.140625" style="28" bestFit="1" customWidth="1"/>
    <col min="12053" max="12287" width="11.42578125" style="28"/>
    <col min="12288" max="12288" width="3.140625" style="28" customWidth="1"/>
    <col min="12289" max="12290" width="3.85546875" style="28" customWidth="1"/>
    <col min="12291" max="12291" width="28.7109375" style="28" customWidth="1"/>
    <col min="12292" max="12292" width="17.28515625" style="28" customWidth="1"/>
    <col min="12293" max="12304" width="7" style="28" customWidth="1"/>
    <col min="12305" max="12305" width="13.140625" style="28" customWidth="1"/>
    <col min="12306" max="12306" width="17.140625" style="28" customWidth="1"/>
    <col min="12307" max="12307" width="1.85546875" style="28" customWidth="1"/>
    <col min="12308" max="12308" width="14.140625" style="28" bestFit="1" customWidth="1"/>
    <col min="12309" max="12543" width="11.42578125" style="28"/>
    <col min="12544" max="12544" width="3.140625" style="28" customWidth="1"/>
    <col min="12545" max="12546" width="3.85546875" style="28" customWidth="1"/>
    <col min="12547" max="12547" width="28.7109375" style="28" customWidth="1"/>
    <col min="12548" max="12548" width="17.28515625" style="28" customWidth="1"/>
    <col min="12549" max="12560" width="7" style="28" customWidth="1"/>
    <col min="12561" max="12561" width="13.140625" style="28" customWidth="1"/>
    <col min="12562" max="12562" width="17.140625" style="28" customWidth="1"/>
    <col min="12563" max="12563" width="1.85546875" style="28" customWidth="1"/>
    <col min="12564" max="12564" width="14.140625" style="28" bestFit="1" customWidth="1"/>
    <col min="12565" max="12799" width="11.42578125" style="28"/>
    <col min="12800" max="12800" width="3.140625" style="28" customWidth="1"/>
    <col min="12801" max="12802" width="3.85546875" style="28" customWidth="1"/>
    <col min="12803" max="12803" width="28.7109375" style="28" customWidth="1"/>
    <col min="12804" max="12804" width="17.28515625" style="28" customWidth="1"/>
    <col min="12805" max="12816" width="7" style="28" customWidth="1"/>
    <col min="12817" max="12817" width="13.140625" style="28" customWidth="1"/>
    <col min="12818" max="12818" width="17.140625" style="28" customWidth="1"/>
    <col min="12819" max="12819" width="1.85546875" style="28" customWidth="1"/>
    <col min="12820" max="12820" width="14.140625" style="28" bestFit="1" customWidth="1"/>
    <col min="12821" max="13055" width="11.42578125" style="28"/>
    <col min="13056" max="13056" width="3.140625" style="28" customWidth="1"/>
    <col min="13057" max="13058" width="3.85546875" style="28" customWidth="1"/>
    <col min="13059" max="13059" width="28.7109375" style="28" customWidth="1"/>
    <col min="13060" max="13060" width="17.28515625" style="28" customWidth="1"/>
    <col min="13061" max="13072" width="7" style="28" customWidth="1"/>
    <col min="13073" max="13073" width="13.140625" style="28" customWidth="1"/>
    <col min="13074" max="13074" width="17.140625" style="28" customWidth="1"/>
    <col min="13075" max="13075" width="1.85546875" style="28" customWidth="1"/>
    <col min="13076" max="13076" width="14.140625" style="28" bestFit="1" customWidth="1"/>
    <col min="13077" max="13311" width="11.42578125" style="28"/>
    <col min="13312" max="13312" width="3.140625" style="28" customWidth="1"/>
    <col min="13313" max="13314" width="3.85546875" style="28" customWidth="1"/>
    <col min="13315" max="13315" width="28.7109375" style="28" customWidth="1"/>
    <col min="13316" max="13316" width="17.28515625" style="28" customWidth="1"/>
    <col min="13317" max="13328" width="7" style="28" customWidth="1"/>
    <col min="13329" max="13329" width="13.140625" style="28" customWidth="1"/>
    <col min="13330" max="13330" width="17.140625" style="28" customWidth="1"/>
    <col min="13331" max="13331" width="1.85546875" style="28" customWidth="1"/>
    <col min="13332" max="13332" width="14.140625" style="28" bestFit="1" customWidth="1"/>
    <col min="13333" max="13567" width="11.42578125" style="28"/>
    <col min="13568" max="13568" width="3.140625" style="28" customWidth="1"/>
    <col min="13569" max="13570" width="3.85546875" style="28" customWidth="1"/>
    <col min="13571" max="13571" width="28.7109375" style="28" customWidth="1"/>
    <col min="13572" max="13572" width="17.28515625" style="28" customWidth="1"/>
    <col min="13573" max="13584" width="7" style="28" customWidth="1"/>
    <col min="13585" max="13585" width="13.140625" style="28" customWidth="1"/>
    <col min="13586" max="13586" width="17.140625" style="28" customWidth="1"/>
    <col min="13587" max="13587" width="1.85546875" style="28" customWidth="1"/>
    <col min="13588" max="13588" width="14.140625" style="28" bestFit="1" customWidth="1"/>
    <col min="13589" max="13823" width="11.42578125" style="28"/>
    <col min="13824" max="13824" width="3.140625" style="28" customWidth="1"/>
    <col min="13825" max="13826" width="3.85546875" style="28" customWidth="1"/>
    <col min="13827" max="13827" width="28.7109375" style="28" customWidth="1"/>
    <col min="13828" max="13828" width="17.28515625" style="28" customWidth="1"/>
    <col min="13829" max="13840" width="7" style="28" customWidth="1"/>
    <col min="13841" max="13841" width="13.140625" style="28" customWidth="1"/>
    <col min="13842" max="13842" width="17.140625" style="28" customWidth="1"/>
    <col min="13843" max="13843" width="1.85546875" style="28" customWidth="1"/>
    <col min="13844" max="13844" width="14.140625" style="28" bestFit="1" customWidth="1"/>
    <col min="13845" max="14079" width="11.42578125" style="28"/>
    <col min="14080" max="14080" width="3.140625" style="28" customWidth="1"/>
    <col min="14081" max="14082" width="3.85546875" style="28" customWidth="1"/>
    <col min="14083" max="14083" width="28.7109375" style="28" customWidth="1"/>
    <col min="14084" max="14084" width="17.28515625" style="28" customWidth="1"/>
    <col min="14085" max="14096" width="7" style="28" customWidth="1"/>
    <col min="14097" max="14097" width="13.140625" style="28" customWidth="1"/>
    <col min="14098" max="14098" width="17.140625" style="28" customWidth="1"/>
    <col min="14099" max="14099" width="1.85546875" style="28" customWidth="1"/>
    <col min="14100" max="14100" width="14.140625" style="28" bestFit="1" customWidth="1"/>
    <col min="14101" max="14335" width="11.42578125" style="28"/>
    <col min="14336" max="14336" width="3.140625" style="28" customWidth="1"/>
    <col min="14337" max="14338" width="3.85546875" style="28" customWidth="1"/>
    <col min="14339" max="14339" width="28.7109375" style="28" customWidth="1"/>
    <col min="14340" max="14340" width="17.28515625" style="28" customWidth="1"/>
    <col min="14341" max="14352" width="7" style="28" customWidth="1"/>
    <col min="14353" max="14353" width="13.140625" style="28" customWidth="1"/>
    <col min="14354" max="14354" width="17.140625" style="28" customWidth="1"/>
    <col min="14355" max="14355" width="1.85546875" style="28" customWidth="1"/>
    <col min="14356" max="14356" width="14.140625" style="28" bestFit="1" customWidth="1"/>
    <col min="14357" max="14591" width="11.42578125" style="28"/>
    <col min="14592" max="14592" width="3.140625" style="28" customWidth="1"/>
    <col min="14593" max="14594" width="3.85546875" style="28" customWidth="1"/>
    <col min="14595" max="14595" width="28.7109375" style="28" customWidth="1"/>
    <col min="14596" max="14596" width="17.28515625" style="28" customWidth="1"/>
    <col min="14597" max="14608" width="7" style="28" customWidth="1"/>
    <col min="14609" max="14609" width="13.140625" style="28" customWidth="1"/>
    <col min="14610" max="14610" width="17.140625" style="28" customWidth="1"/>
    <col min="14611" max="14611" width="1.85546875" style="28" customWidth="1"/>
    <col min="14612" max="14612" width="14.140625" style="28" bestFit="1" customWidth="1"/>
    <col min="14613" max="14847" width="11.42578125" style="28"/>
    <col min="14848" max="14848" width="3.140625" style="28" customWidth="1"/>
    <col min="14849" max="14850" width="3.85546875" style="28" customWidth="1"/>
    <col min="14851" max="14851" width="28.7109375" style="28" customWidth="1"/>
    <col min="14852" max="14852" width="17.28515625" style="28" customWidth="1"/>
    <col min="14853" max="14864" width="7" style="28" customWidth="1"/>
    <col min="14865" max="14865" width="13.140625" style="28" customWidth="1"/>
    <col min="14866" max="14866" width="17.140625" style="28" customWidth="1"/>
    <col min="14867" max="14867" width="1.85546875" style="28" customWidth="1"/>
    <col min="14868" max="14868" width="14.140625" style="28" bestFit="1" customWidth="1"/>
    <col min="14869" max="15103" width="11.42578125" style="28"/>
    <col min="15104" max="15104" width="3.140625" style="28" customWidth="1"/>
    <col min="15105" max="15106" width="3.85546875" style="28" customWidth="1"/>
    <col min="15107" max="15107" width="28.7109375" style="28" customWidth="1"/>
    <col min="15108" max="15108" width="17.28515625" style="28" customWidth="1"/>
    <col min="15109" max="15120" width="7" style="28" customWidth="1"/>
    <col min="15121" max="15121" width="13.140625" style="28" customWidth="1"/>
    <col min="15122" max="15122" width="17.140625" style="28" customWidth="1"/>
    <col min="15123" max="15123" width="1.85546875" style="28" customWidth="1"/>
    <col min="15124" max="15124" width="14.140625" style="28" bestFit="1" customWidth="1"/>
    <col min="15125" max="15359" width="11.42578125" style="28"/>
    <col min="15360" max="15360" width="3.140625" style="28" customWidth="1"/>
    <col min="15361" max="15362" width="3.85546875" style="28" customWidth="1"/>
    <col min="15363" max="15363" width="28.7109375" style="28" customWidth="1"/>
    <col min="15364" max="15364" width="17.28515625" style="28" customWidth="1"/>
    <col min="15365" max="15376" width="7" style="28" customWidth="1"/>
    <col min="15377" max="15377" width="13.140625" style="28" customWidth="1"/>
    <col min="15378" max="15378" width="17.140625" style="28" customWidth="1"/>
    <col min="15379" max="15379" width="1.85546875" style="28" customWidth="1"/>
    <col min="15380" max="15380" width="14.140625" style="28" bestFit="1" customWidth="1"/>
    <col min="15381" max="15615" width="11.42578125" style="28"/>
    <col min="15616" max="15616" width="3.140625" style="28" customWidth="1"/>
    <col min="15617" max="15618" width="3.85546875" style="28" customWidth="1"/>
    <col min="15619" max="15619" width="28.7109375" style="28" customWidth="1"/>
    <col min="15620" max="15620" width="17.28515625" style="28" customWidth="1"/>
    <col min="15621" max="15632" width="7" style="28" customWidth="1"/>
    <col min="15633" max="15633" width="13.140625" style="28" customWidth="1"/>
    <col min="15634" max="15634" width="17.140625" style="28" customWidth="1"/>
    <col min="15635" max="15635" width="1.85546875" style="28" customWidth="1"/>
    <col min="15636" max="15636" width="14.140625" style="28" bestFit="1" customWidth="1"/>
    <col min="15637" max="15871" width="11.42578125" style="28"/>
    <col min="15872" max="15872" width="3.140625" style="28" customWidth="1"/>
    <col min="15873" max="15874" width="3.85546875" style="28" customWidth="1"/>
    <col min="15875" max="15875" width="28.7109375" style="28" customWidth="1"/>
    <col min="15876" max="15876" width="17.28515625" style="28" customWidth="1"/>
    <col min="15877" max="15888" width="7" style="28" customWidth="1"/>
    <col min="15889" max="15889" width="13.140625" style="28" customWidth="1"/>
    <col min="15890" max="15890" width="17.140625" style="28" customWidth="1"/>
    <col min="15891" max="15891" width="1.85546875" style="28" customWidth="1"/>
    <col min="15892" max="15892" width="14.140625" style="28" bestFit="1" customWidth="1"/>
    <col min="15893" max="16127" width="11.42578125" style="28"/>
    <col min="16128" max="16128" width="3.140625" style="28" customWidth="1"/>
    <col min="16129" max="16130" width="3.85546875" style="28" customWidth="1"/>
    <col min="16131" max="16131" width="28.7109375" style="28" customWidth="1"/>
    <col min="16132" max="16132" width="17.28515625" style="28" customWidth="1"/>
    <col min="16133" max="16144" width="7" style="28" customWidth="1"/>
    <col min="16145" max="16145" width="13.140625" style="28" customWidth="1"/>
    <col min="16146" max="16146" width="17.140625" style="28" customWidth="1"/>
    <col min="16147" max="16147" width="1.85546875" style="28" customWidth="1"/>
    <col min="16148" max="16148" width="14.140625" style="28" bestFit="1" customWidth="1"/>
    <col min="16149" max="16384" width="11.42578125" style="28"/>
  </cols>
  <sheetData>
    <row r="1" spans="1:20" ht="16.5">
      <c r="A1" s="2196" t="s">
        <v>28</v>
      </c>
      <c r="B1" s="2196"/>
      <c r="C1" s="2196"/>
      <c r="D1" s="2196"/>
      <c r="E1" s="2196"/>
      <c r="F1" s="2196"/>
      <c r="G1" s="2196"/>
      <c r="H1" s="2196"/>
      <c r="I1" s="2196"/>
      <c r="J1" s="2196"/>
      <c r="K1" s="2196"/>
      <c r="L1" s="2196"/>
      <c r="M1" s="2196"/>
      <c r="N1" s="2196"/>
      <c r="O1" s="2196"/>
      <c r="P1" s="2196"/>
      <c r="Q1" s="2196"/>
      <c r="R1" s="2196"/>
    </row>
    <row r="2" spans="1:20" ht="16.5">
      <c r="A2" s="2196" t="s">
        <v>29</v>
      </c>
      <c r="B2" s="2196"/>
      <c r="C2" s="2196"/>
      <c r="D2" s="2196"/>
      <c r="E2" s="2196"/>
      <c r="F2" s="2196"/>
      <c r="G2" s="2196"/>
      <c r="H2" s="2196"/>
      <c r="I2" s="2196"/>
      <c r="J2" s="2196"/>
      <c r="K2" s="2196"/>
      <c r="L2" s="2196"/>
      <c r="M2" s="2196"/>
      <c r="N2" s="2196"/>
      <c r="O2" s="2196"/>
      <c r="P2" s="2196"/>
      <c r="Q2" s="2196"/>
      <c r="R2" s="2196"/>
    </row>
    <row r="3" spans="1:20" s="7" customFormat="1" ht="18" customHeight="1">
      <c r="A3" s="2197" t="s">
        <v>57</v>
      </c>
      <c r="B3" s="2197"/>
      <c r="C3" s="2197"/>
      <c r="D3" s="2197"/>
      <c r="E3" s="2197"/>
      <c r="F3" s="2197"/>
      <c r="G3" s="2197"/>
      <c r="H3" s="2197"/>
      <c r="I3" s="2197"/>
      <c r="J3" s="2197"/>
      <c r="K3" s="2197"/>
      <c r="L3" s="2197"/>
      <c r="M3" s="2197"/>
      <c r="N3" s="2197"/>
      <c r="O3" s="2197"/>
      <c r="P3" s="2197"/>
      <c r="Q3" s="2197"/>
      <c r="R3" s="2197"/>
    </row>
    <row r="4" spans="1:20" s="7" customFormat="1" ht="27.75" customHeight="1">
      <c r="A4" s="29" t="s">
        <v>561</v>
      </c>
      <c r="Q4" s="30"/>
      <c r="R4" s="31" t="s">
        <v>27</v>
      </c>
    </row>
    <row r="5" spans="1:20" ht="3" customHeight="1" thickBot="1">
      <c r="R5" s="30"/>
    </row>
    <row r="6" spans="1:20" s="7" customFormat="1" ht="27" customHeight="1">
      <c r="A6" s="2198" t="s">
        <v>1</v>
      </c>
      <c r="B6" s="2200" t="s">
        <v>58</v>
      </c>
      <c r="C6" s="2200"/>
      <c r="D6" s="2200" t="s">
        <v>40</v>
      </c>
      <c r="E6" s="2200" t="s">
        <v>26</v>
      </c>
      <c r="F6" s="2200"/>
      <c r="G6" s="2200"/>
      <c r="H6" s="2200"/>
      <c r="I6" s="2200"/>
      <c r="J6" s="2200"/>
      <c r="K6" s="2200"/>
      <c r="L6" s="2200"/>
      <c r="M6" s="2200"/>
      <c r="N6" s="2200"/>
      <c r="O6" s="2200"/>
      <c r="P6" s="2200"/>
      <c r="Q6" s="2200" t="s">
        <v>25</v>
      </c>
      <c r="R6" s="2219" t="s">
        <v>59</v>
      </c>
      <c r="S6" s="6"/>
      <c r="T6" s="6"/>
    </row>
    <row r="7" spans="1:20" s="7" customFormat="1" ht="30.75" customHeight="1" thickBot="1">
      <c r="A7" s="2199"/>
      <c r="B7" s="2201"/>
      <c r="C7" s="2201"/>
      <c r="D7" s="2201"/>
      <c r="E7" s="1413" t="s">
        <v>24</v>
      </c>
      <c r="F7" s="1413" t="s">
        <v>23</v>
      </c>
      <c r="G7" s="1413" t="s">
        <v>22</v>
      </c>
      <c r="H7" s="1413" t="s">
        <v>21</v>
      </c>
      <c r="I7" s="1413" t="s">
        <v>20</v>
      </c>
      <c r="J7" s="1413" t="s">
        <v>19</v>
      </c>
      <c r="K7" s="1413" t="s">
        <v>18</v>
      </c>
      <c r="L7" s="1413" t="s">
        <v>17</v>
      </c>
      <c r="M7" s="1413" t="s">
        <v>16</v>
      </c>
      <c r="N7" s="1413" t="s">
        <v>15</v>
      </c>
      <c r="O7" s="1413" t="s">
        <v>14</v>
      </c>
      <c r="P7" s="1413" t="s">
        <v>13</v>
      </c>
      <c r="Q7" s="2201"/>
      <c r="R7" s="2220"/>
      <c r="S7" s="6"/>
      <c r="T7" s="6"/>
    </row>
    <row r="8" spans="1:20" s="34" customFormat="1" ht="9.75" customHeight="1">
      <c r="A8" s="227"/>
      <c r="B8" s="228"/>
      <c r="C8" s="228"/>
      <c r="D8" s="228"/>
      <c r="E8" s="228"/>
      <c r="F8" s="228"/>
      <c r="G8" s="228"/>
      <c r="H8" s="228"/>
      <c r="I8" s="228"/>
      <c r="J8" s="228"/>
      <c r="K8" s="228"/>
      <c r="L8" s="228"/>
      <c r="M8" s="228"/>
      <c r="N8" s="228"/>
      <c r="O8" s="228"/>
      <c r="P8" s="228"/>
      <c r="Q8" s="228"/>
      <c r="R8" s="229"/>
    </row>
    <row r="9" spans="1:20" s="34" customFormat="1" ht="87.75" customHeight="1">
      <c r="A9" s="1376">
        <v>1</v>
      </c>
      <c r="B9" s="2206" t="s">
        <v>1418</v>
      </c>
      <c r="C9" s="2207"/>
      <c r="D9" s="503" t="s">
        <v>1419</v>
      </c>
      <c r="E9" s="231">
        <v>0.85</v>
      </c>
      <c r="F9" s="231">
        <v>0.85</v>
      </c>
      <c r="G9" s="231">
        <v>0.85</v>
      </c>
      <c r="H9" s="231">
        <v>0.85</v>
      </c>
      <c r="I9" s="231">
        <v>0.85</v>
      </c>
      <c r="J9" s="231">
        <v>0.85</v>
      </c>
      <c r="K9" s="231">
        <v>0.85</v>
      </c>
      <c r="L9" s="231">
        <v>0.85</v>
      </c>
      <c r="M9" s="231">
        <v>0.85</v>
      </c>
      <c r="N9" s="231">
        <v>0.85</v>
      </c>
      <c r="O9" s="231">
        <v>0.85</v>
      </c>
      <c r="P9" s="231">
        <v>0.85</v>
      </c>
      <c r="Q9" s="231">
        <v>0.85</v>
      </c>
      <c r="R9" s="267">
        <v>200000</v>
      </c>
    </row>
    <row r="10" spans="1:20" s="34" customFormat="1" ht="60.75" customHeight="1">
      <c r="A10" s="1376">
        <v>2</v>
      </c>
      <c r="B10" s="2206" t="s">
        <v>1469</v>
      </c>
      <c r="C10" s="2207"/>
      <c r="D10" s="503" t="s">
        <v>1396</v>
      </c>
      <c r="E10" s="231">
        <v>0</v>
      </c>
      <c r="F10" s="231">
        <v>1</v>
      </c>
      <c r="G10" s="231">
        <v>1</v>
      </c>
      <c r="H10" s="231">
        <v>1</v>
      </c>
      <c r="I10" s="231">
        <v>1</v>
      </c>
      <c r="J10" s="231">
        <v>1</v>
      </c>
      <c r="K10" s="231">
        <v>1</v>
      </c>
      <c r="L10" s="231">
        <v>1</v>
      </c>
      <c r="M10" s="231">
        <v>1</v>
      </c>
      <c r="N10" s="231">
        <v>1</v>
      </c>
      <c r="O10" s="231">
        <v>1</v>
      </c>
      <c r="P10" s="231">
        <v>1</v>
      </c>
      <c r="Q10" s="231">
        <v>1</v>
      </c>
      <c r="R10" s="267">
        <v>250000</v>
      </c>
    </row>
    <row r="11" spans="1:20" s="34" customFormat="1" ht="84" customHeight="1">
      <c r="A11" s="1376">
        <v>3</v>
      </c>
      <c r="B11" s="2206" t="s">
        <v>1423</v>
      </c>
      <c r="C11" s="2207"/>
      <c r="D11" s="503" t="s">
        <v>1470</v>
      </c>
      <c r="E11" s="1376"/>
      <c r="F11" s="1376"/>
      <c r="G11" s="231">
        <v>1</v>
      </c>
      <c r="H11" s="1376"/>
      <c r="I11" s="1376"/>
      <c r="J11" s="231">
        <v>1</v>
      </c>
      <c r="K11" s="1376"/>
      <c r="L11" s="1376"/>
      <c r="M11" s="1376"/>
      <c r="N11" s="231">
        <v>1</v>
      </c>
      <c r="O11" s="1376"/>
      <c r="P11" s="231">
        <v>1</v>
      </c>
      <c r="Q11" s="231">
        <v>1</v>
      </c>
      <c r="R11" s="267">
        <v>125000</v>
      </c>
    </row>
    <row r="12" spans="1:20" s="34" customFormat="1" ht="70.5" customHeight="1">
      <c r="A12" s="1376">
        <v>4</v>
      </c>
      <c r="B12" s="2206" t="s">
        <v>1425</v>
      </c>
      <c r="C12" s="2207"/>
      <c r="D12" s="503" t="s">
        <v>1471</v>
      </c>
      <c r="E12" s="598"/>
      <c r="F12" s="598"/>
      <c r="G12" s="598"/>
      <c r="H12" s="231">
        <v>1</v>
      </c>
      <c r="I12" s="598"/>
      <c r="J12" s="598"/>
      <c r="K12" s="231">
        <v>1</v>
      </c>
      <c r="L12" s="598"/>
      <c r="M12" s="598"/>
      <c r="N12" s="231">
        <v>1</v>
      </c>
      <c r="O12" s="598"/>
      <c r="P12" s="231">
        <v>1</v>
      </c>
      <c r="Q12" s="231">
        <v>1</v>
      </c>
      <c r="R12" s="267">
        <v>40000</v>
      </c>
    </row>
    <row r="13" spans="1:20" s="34" customFormat="1" ht="63" customHeight="1">
      <c r="A13" s="1376">
        <v>5</v>
      </c>
      <c r="B13" s="2206" t="s">
        <v>1427</v>
      </c>
      <c r="C13" s="2207"/>
      <c r="D13" s="503" t="s">
        <v>1472</v>
      </c>
      <c r="E13" s="598"/>
      <c r="F13" s="598"/>
      <c r="G13" s="598"/>
      <c r="H13" s="231">
        <v>1</v>
      </c>
      <c r="I13" s="598"/>
      <c r="J13" s="598"/>
      <c r="K13" s="231">
        <v>1</v>
      </c>
      <c r="L13" s="598"/>
      <c r="M13" s="598"/>
      <c r="N13" s="231">
        <v>1</v>
      </c>
      <c r="O13" s="598"/>
      <c r="P13" s="231">
        <v>1</v>
      </c>
      <c r="Q13" s="231">
        <v>1</v>
      </c>
      <c r="R13" s="267">
        <v>125000</v>
      </c>
    </row>
    <row r="14" spans="1:20" s="34" customFormat="1" ht="104.25" customHeight="1">
      <c r="A14" s="1376">
        <v>6</v>
      </c>
      <c r="B14" s="2206" t="s">
        <v>1397</v>
      </c>
      <c r="C14" s="2207"/>
      <c r="D14" s="503" t="s">
        <v>1473</v>
      </c>
      <c r="E14" s="599">
        <v>0.84</v>
      </c>
      <c r="F14" s="599">
        <v>0.84</v>
      </c>
      <c r="G14" s="599">
        <v>0.84</v>
      </c>
      <c r="H14" s="599">
        <v>0.84</v>
      </c>
      <c r="I14" s="599">
        <v>0.84</v>
      </c>
      <c r="J14" s="599">
        <v>0.84</v>
      </c>
      <c r="K14" s="599">
        <v>0.84</v>
      </c>
      <c r="L14" s="599">
        <v>0.84</v>
      </c>
      <c r="M14" s="599">
        <v>0.84</v>
      </c>
      <c r="N14" s="599">
        <v>0.84</v>
      </c>
      <c r="O14" s="599">
        <v>0.84</v>
      </c>
      <c r="P14" s="599">
        <v>0.84</v>
      </c>
      <c r="Q14" s="599">
        <v>0.84</v>
      </c>
      <c r="R14" s="267">
        <v>60000</v>
      </c>
    </row>
    <row r="15" spans="1:20" s="34" customFormat="1" ht="113.25" customHeight="1">
      <c r="A15" s="1376">
        <v>7</v>
      </c>
      <c r="B15" s="2206" t="s">
        <v>1398</v>
      </c>
      <c r="C15" s="2207"/>
      <c r="D15" s="503" t="s">
        <v>1474</v>
      </c>
      <c r="E15" s="599">
        <v>0.73</v>
      </c>
      <c r="F15" s="599">
        <v>0.73</v>
      </c>
      <c r="G15" s="599">
        <v>0.73</v>
      </c>
      <c r="H15" s="599">
        <v>0.73</v>
      </c>
      <c r="I15" s="599">
        <v>0.73</v>
      </c>
      <c r="J15" s="599">
        <v>0.73</v>
      </c>
      <c r="K15" s="599">
        <v>0.73</v>
      </c>
      <c r="L15" s="599">
        <v>0.73</v>
      </c>
      <c r="M15" s="599">
        <v>0.73</v>
      </c>
      <c r="N15" s="599">
        <v>0.73</v>
      </c>
      <c r="O15" s="599">
        <v>0.73</v>
      </c>
      <c r="P15" s="599">
        <v>0.73</v>
      </c>
      <c r="Q15" s="599">
        <v>0.73</v>
      </c>
      <c r="R15" s="267">
        <v>40000</v>
      </c>
    </row>
    <row r="16" spans="1:20" s="34" customFormat="1" ht="57.75" customHeight="1">
      <c r="A16" s="1376">
        <v>8</v>
      </c>
      <c r="B16" s="2989" t="s">
        <v>1475</v>
      </c>
      <c r="C16" s="2990"/>
      <c r="D16" s="1453" t="s">
        <v>1433</v>
      </c>
      <c r="E16" s="503">
        <v>0</v>
      </c>
      <c r="F16" s="503">
        <v>0</v>
      </c>
      <c r="G16" s="503">
        <v>1</v>
      </c>
      <c r="H16" s="503">
        <v>0</v>
      </c>
      <c r="I16" s="503">
        <v>2</v>
      </c>
      <c r="J16" s="503">
        <v>1</v>
      </c>
      <c r="K16" s="503">
        <v>0</v>
      </c>
      <c r="L16" s="503">
        <v>0</v>
      </c>
      <c r="M16" s="503">
        <v>0</v>
      </c>
      <c r="N16" s="503">
        <v>0</v>
      </c>
      <c r="O16" s="503">
        <v>0</v>
      </c>
      <c r="P16" s="503">
        <v>0</v>
      </c>
      <c r="Q16" s="503">
        <v>4</v>
      </c>
      <c r="R16" s="267">
        <v>10000</v>
      </c>
    </row>
    <row r="17" spans="1:18" s="34" customFormat="1" ht="73.5" customHeight="1">
      <c r="A17" s="1376">
        <v>9</v>
      </c>
      <c r="B17" s="2206" t="s">
        <v>1436</v>
      </c>
      <c r="C17" s="2207"/>
      <c r="D17" s="503" t="s">
        <v>1437</v>
      </c>
      <c r="E17" s="503">
        <v>4</v>
      </c>
      <c r="F17" s="503">
        <v>4</v>
      </c>
      <c r="G17" s="503">
        <v>4</v>
      </c>
      <c r="H17" s="503">
        <v>4</v>
      </c>
      <c r="I17" s="503">
        <v>4</v>
      </c>
      <c r="J17" s="503">
        <v>4</v>
      </c>
      <c r="K17" s="503">
        <v>4</v>
      </c>
      <c r="L17" s="503">
        <v>4</v>
      </c>
      <c r="M17" s="503">
        <v>4</v>
      </c>
      <c r="N17" s="503">
        <v>4</v>
      </c>
      <c r="O17" s="503">
        <v>4</v>
      </c>
      <c r="P17" s="503">
        <v>4</v>
      </c>
      <c r="Q17" s="503">
        <f>SUM(E17:P17)</f>
        <v>48</v>
      </c>
      <c r="R17" s="267">
        <v>5000</v>
      </c>
    </row>
    <row r="18" spans="1:18" s="34" customFormat="1" ht="74.25" customHeight="1">
      <c r="A18" s="1376">
        <v>10</v>
      </c>
      <c r="B18" s="2987" t="s">
        <v>1441</v>
      </c>
      <c r="C18" s="2988"/>
      <c r="D18" s="1465" t="s">
        <v>1442</v>
      </c>
      <c r="E18" s="231">
        <v>1</v>
      </c>
      <c r="F18" s="231">
        <v>1</v>
      </c>
      <c r="G18" s="231">
        <v>1</v>
      </c>
      <c r="H18" s="231">
        <v>1</v>
      </c>
      <c r="I18" s="231">
        <v>1</v>
      </c>
      <c r="J18" s="231">
        <v>1</v>
      </c>
      <c r="K18" s="231">
        <v>1</v>
      </c>
      <c r="L18" s="231">
        <v>1</v>
      </c>
      <c r="M18" s="231">
        <v>1</v>
      </c>
      <c r="N18" s="231">
        <v>1</v>
      </c>
      <c r="O18" s="231">
        <v>1</v>
      </c>
      <c r="P18" s="231">
        <v>1</v>
      </c>
      <c r="Q18" s="231">
        <v>1</v>
      </c>
      <c r="R18" s="267">
        <v>15000</v>
      </c>
    </row>
    <row r="19" spans="1:18" s="34" customFormat="1" ht="74.25" customHeight="1">
      <c r="A19" s="1376">
        <v>11</v>
      </c>
      <c r="B19" s="2987" t="s">
        <v>1443</v>
      </c>
      <c r="C19" s="2988"/>
      <c r="D19" s="1465" t="s">
        <v>1476</v>
      </c>
      <c r="E19" s="231">
        <v>0.9</v>
      </c>
      <c r="F19" s="231">
        <v>0.9</v>
      </c>
      <c r="G19" s="231">
        <v>0.9</v>
      </c>
      <c r="H19" s="231">
        <v>0.9</v>
      </c>
      <c r="I19" s="231">
        <v>0.9</v>
      </c>
      <c r="J19" s="231">
        <v>0.9</v>
      </c>
      <c r="K19" s="231">
        <v>0.9</v>
      </c>
      <c r="L19" s="231">
        <v>0.9</v>
      </c>
      <c r="M19" s="231">
        <v>0.9</v>
      </c>
      <c r="N19" s="231">
        <v>0.9</v>
      </c>
      <c r="O19" s="231">
        <v>0.9</v>
      </c>
      <c r="P19" s="231">
        <v>0.9</v>
      </c>
      <c r="Q19" s="231">
        <v>0.9</v>
      </c>
      <c r="R19" s="267">
        <v>80000</v>
      </c>
    </row>
    <row r="20" spans="1:18" s="34" customFormat="1" ht="90.75" customHeight="1">
      <c r="A20" s="1376">
        <v>12</v>
      </c>
      <c r="B20" s="2987" t="s">
        <v>1445</v>
      </c>
      <c r="C20" s="2988"/>
      <c r="D20" s="1465" t="s">
        <v>1446</v>
      </c>
      <c r="E20" s="231">
        <v>1</v>
      </c>
      <c r="F20" s="231">
        <v>1</v>
      </c>
      <c r="G20" s="231">
        <v>1</v>
      </c>
      <c r="H20" s="231">
        <v>1</v>
      </c>
      <c r="I20" s="231">
        <v>1</v>
      </c>
      <c r="J20" s="231">
        <v>1</v>
      </c>
      <c r="K20" s="231">
        <v>1</v>
      </c>
      <c r="L20" s="231">
        <v>1</v>
      </c>
      <c r="M20" s="231">
        <v>1</v>
      </c>
      <c r="N20" s="231">
        <v>1</v>
      </c>
      <c r="O20" s="231">
        <v>1</v>
      </c>
      <c r="P20" s="231">
        <v>1</v>
      </c>
      <c r="Q20" s="231">
        <v>1</v>
      </c>
      <c r="R20" s="267">
        <v>25000</v>
      </c>
    </row>
    <row r="21" spans="1:18" s="34" customFormat="1" ht="74.25" customHeight="1">
      <c r="A21" s="1376">
        <v>13</v>
      </c>
      <c r="B21" s="2989" t="s">
        <v>1447</v>
      </c>
      <c r="C21" s="2990"/>
      <c r="D21" s="1448" t="s">
        <v>1477</v>
      </c>
      <c r="E21" s="231">
        <v>0.95</v>
      </c>
      <c r="F21" s="231">
        <v>0.95</v>
      </c>
      <c r="G21" s="231">
        <v>0.95</v>
      </c>
      <c r="H21" s="231">
        <v>0.95</v>
      </c>
      <c r="I21" s="231">
        <v>0.95</v>
      </c>
      <c r="J21" s="231">
        <v>0.95</v>
      </c>
      <c r="K21" s="231">
        <v>0.95</v>
      </c>
      <c r="L21" s="231">
        <v>0.95</v>
      </c>
      <c r="M21" s="231">
        <v>0.95</v>
      </c>
      <c r="N21" s="231">
        <v>0.95</v>
      </c>
      <c r="O21" s="231">
        <v>0.95</v>
      </c>
      <c r="P21" s="231">
        <v>0.95</v>
      </c>
      <c r="Q21" s="231">
        <v>0.95</v>
      </c>
      <c r="R21" s="267">
        <v>20000</v>
      </c>
    </row>
    <row r="22" spans="1:18" s="34" customFormat="1" ht="74.25" customHeight="1">
      <c r="A22" s="1376">
        <v>14</v>
      </c>
      <c r="B22" s="2991" t="s">
        <v>1450</v>
      </c>
      <c r="C22" s="2992"/>
      <c r="D22" s="1442" t="s">
        <v>1478</v>
      </c>
      <c r="E22" s="600">
        <v>0.85</v>
      </c>
      <c r="F22" s="600">
        <v>0.85</v>
      </c>
      <c r="G22" s="600">
        <v>0.85</v>
      </c>
      <c r="H22" s="600">
        <v>0.85</v>
      </c>
      <c r="I22" s="600">
        <v>0.85</v>
      </c>
      <c r="J22" s="600">
        <v>0.85</v>
      </c>
      <c r="K22" s="600">
        <v>0.85</v>
      </c>
      <c r="L22" s="600">
        <v>0.85</v>
      </c>
      <c r="M22" s="600">
        <v>0.85</v>
      </c>
      <c r="N22" s="600">
        <v>0.85</v>
      </c>
      <c r="O22" s="600">
        <v>0.85</v>
      </c>
      <c r="P22" s="600">
        <v>0.85</v>
      </c>
      <c r="Q22" s="600">
        <v>0.85</v>
      </c>
      <c r="R22" s="2993">
        <v>100000</v>
      </c>
    </row>
    <row r="23" spans="1:18" s="34" customFormat="1" ht="89.25" customHeight="1">
      <c r="A23" s="1376">
        <v>15</v>
      </c>
      <c r="B23" s="2991" t="s">
        <v>1479</v>
      </c>
      <c r="C23" s="2992"/>
      <c r="D23" s="1442" t="s">
        <v>1453</v>
      </c>
      <c r="E23" s="600">
        <v>0.85</v>
      </c>
      <c r="F23" s="600">
        <v>0.85</v>
      </c>
      <c r="G23" s="600">
        <v>0.85</v>
      </c>
      <c r="H23" s="600">
        <v>0.85</v>
      </c>
      <c r="I23" s="600">
        <v>0.85</v>
      </c>
      <c r="J23" s="600">
        <v>0.85</v>
      </c>
      <c r="K23" s="600">
        <v>0.85</v>
      </c>
      <c r="L23" s="600">
        <v>0.85</v>
      </c>
      <c r="M23" s="600">
        <v>0.85</v>
      </c>
      <c r="N23" s="600">
        <v>0.85</v>
      </c>
      <c r="O23" s="600">
        <v>0.85</v>
      </c>
      <c r="P23" s="600">
        <v>0.85</v>
      </c>
      <c r="Q23" s="600">
        <v>0.85</v>
      </c>
      <c r="R23" s="2994"/>
    </row>
    <row r="24" spans="1:18" s="34" customFormat="1" ht="96" customHeight="1">
      <c r="A24" s="1376">
        <v>16</v>
      </c>
      <c r="B24" s="2991" t="s">
        <v>1454</v>
      </c>
      <c r="C24" s="2992"/>
      <c r="D24" s="1442" t="s">
        <v>1455</v>
      </c>
      <c r="E24" s="600">
        <v>0.9</v>
      </c>
      <c r="F24" s="600">
        <v>0.9</v>
      </c>
      <c r="G24" s="600">
        <v>0.9</v>
      </c>
      <c r="H24" s="600">
        <v>0.9</v>
      </c>
      <c r="I24" s="600">
        <v>0.9</v>
      </c>
      <c r="J24" s="600">
        <v>0.9</v>
      </c>
      <c r="K24" s="600">
        <v>0.9</v>
      </c>
      <c r="L24" s="600">
        <v>0.9</v>
      </c>
      <c r="M24" s="600">
        <v>0.9</v>
      </c>
      <c r="N24" s="600">
        <v>0.9</v>
      </c>
      <c r="O24" s="600">
        <v>0.9</v>
      </c>
      <c r="P24" s="600">
        <v>0.9</v>
      </c>
      <c r="Q24" s="600">
        <v>0.9</v>
      </c>
      <c r="R24" s="2994"/>
    </row>
    <row r="25" spans="1:18" s="34" customFormat="1" ht="74.25" customHeight="1">
      <c r="A25" s="1376">
        <v>17</v>
      </c>
      <c r="B25" s="2991" t="s">
        <v>1457</v>
      </c>
      <c r="C25" s="2992"/>
      <c r="D25" s="1442" t="s">
        <v>1480</v>
      </c>
      <c r="E25" s="600">
        <v>0.95</v>
      </c>
      <c r="F25" s="600">
        <v>0.95</v>
      </c>
      <c r="G25" s="600">
        <v>0.95</v>
      </c>
      <c r="H25" s="600">
        <v>0.95</v>
      </c>
      <c r="I25" s="600">
        <v>0.95</v>
      </c>
      <c r="J25" s="600">
        <v>0.95</v>
      </c>
      <c r="K25" s="600">
        <v>0.95</v>
      </c>
      <c r="L25" s="600">
        <v>0.95</v>
      </c>
      <c r="M25" s="600">
        <v>0.95</v>
      </c>
      <c r="N25" s="600">
        <v>0.95</v>
      </c>
      <c r="O25" s="600">
        <v>0.95</v>
      </c>
      <c r="P25" s="600">
        <v>0.95</v>
      </c>
      <c r="Q25" s="600">
        <v>0.95</v>
      </c>
      <c r="R25" s="2995"/>
    </row>
    <row r="26" spans="1:18" s="34" customFormat="1" ht="74.25" customHeight="1">
      <c r="A26" s="2224">
        <v>18</v>
      </c>
      <c r="B26" s="2996" t="s">
        <v>587</v>
      </c>
      <c r="C26" s="2997"/>
      <c r="D26" s="2965" t="s">
        <v>567</v>
      </c>
      <c r="E26" s="268">
        <v>134</v>
      </c>
      <c r="F26" s="268">
        <v>134</v>
      </c>
      <c r="G26" s="268">
        <v>134</v>
      </c>
      <c r="H26" s="268">
        <v>134</v>
      </c>
      <c r="I26" s="268">
        <v>134</v>
      </c>
      <c r="J26" s="268">
        <v>134</v>
      </c>
      <c r="K26" s="268">
        <v>134</v>
      </c>
      <c r="L26" s="268">
        <v>134</v>
      </c>
      <c r="M26" s="268">
        <v>134</v>
      </c>
      <c r="N26" s="268">
        <v>134</v>
      </c>
      <c r="O26" s="268">
        <v>134</v>
      </c>
      <c r="P26" s="268">
        <v>134</v>
      </c>
      <c r="Q26" s="269">
        <f>SUM(E26:P26)</f>
        <v>1608</v>
      </c>
      <c r="R26" s="2993">
        <v>450000</v>
      </c>
    </row>
    <row r="27" spans="1:18" s="34" customFormat="1" ht="74.25" customHeight="1">
      <c r="A27" s="2225"/>
      <c r="B27" s="2998"/>
      <c r="C27" s="2999"/>
      <c r="D27" s="2966"/>
      <c r="E27" s="270">
        <v>24</v>
      </c>
      <c r="F27" s="270">
        <v>24</v>
      </c>
      <c r="G27" s="270">
        <v>24</v>
      </c>
      <c r="H27" s="270">
        <v>24</v>
      </c>
      <c r="I27" s="270">
        <v>24</v>
      </c>
      <c r="J27" s="270">
        <v>24</v>
      </c>
      <c r="K27" s="270">
        <v>24</v>
      </c>
      <c r="L27" s="270">
        <v>24</v>
      </c>
      <c r="M27" s="270">
        <v>24</v>
      </c>
      <c r="N27" s="270">
        <v>24</v>
      </c>
      <c r="O27" s="270">
        <v>24</v>
      </c>
      <c r="P27" s="270">
        <v>24</v>
      </c>
      <c r="Q27" s="269">
        <f>SUM(E27:P27)</f>
        <v>288</v>
      </c>
      <c r="R27" s="2994"/>
    </row>
    <row r="28" spans="1:18" s="34" customFormat="1" ht="97.5" customHeight="1">
      <c r="A28" s="2226"/>
      <c r="B28" s="3000"/>
      <c r="C28" s="3001"/>
      <c r="D28" s="2967"/>
      <c r="E28" s="270">
        <v>10</v>
      </c>
      <c r="F28" s="270">
        <v>10</v>
      </c>
      <c r="G28" s="270">
        <v>10</v>
      </c>
      <c r="H28" s="270">
        <v>10</v>
      </c>
      <c r="I28" s="270">
        <v>10</v>
      </c>
      <c r="J28" s="270">
        <v>10</v>
      </c>
      <c r="K28" s="270">
        <v>10</v>
      </c>
      <c r="L28" s="270">
        <v>10</v>
      </c>
      <c r="M28" s="270">
        <v>10</v>
      </c>
      <c r="N28" s="270">
        <v>10</v>
      </c>
      <c r="O28" s="270">
        <v>10</v>
      </c>
      <c r="P28" s="270">
        <v>10</v>
      </c>
      <c r="Q28" s="269">
        <f>SUM(E28:P28)</f>
        <v>120</v>
      </c>
      <c r="R28" s="2995"/>
    </row>
    <row r="29" spans="1:18" s="34" customFormat="1" ht="74.25" customHeight="1">
      <c r="A29" s="1376">
        <v>19</v>
      </c>
      <c r="B29" s="2991" t="s">
        <v>554</v>
      </c>
      <c r="C29" s="2992"/>
      <c r="D29" s="1442" t="s">
        <v>568</v>
      </c>
      <c r="E29" s="271">
        <v>5000000</v>
      </c>
      <c r="F29" s="271">
        <v>5000000</v>
      </c>
      <c r="G29" s="271">
        <v>5000000</v>
      </c>
      <c r="H29" s="271">
        <v>5000000</v>
      </c>
      <c r="I29" s="271">
        <v>5000000</v>
      </c>
      <c r="J29" s="271">
        <v>5000000</v>
      </c>
      <c r="K29" s="271">
        <v>5000000</v>
      </c>
      <c r="L29" s="271">
        <v>5000000</v>
      </c>
      <c r="M29" s="271">
        <v>5000000</v>
      </c>
      <c r="N29" s="271">
        <v>5000000</v>
      </c>
      <c r="O29" s="271">
        <v>5000000</v>
      </c>
      <c r="P29" s="271">
        <v>5000000</v>
      </c>
      <c r="Q29" s="269">
        <f>SUM(E29:P29)</f>
        <v>60000000</v>
      </c>
      <c r="R29" s="272">
        <v>2500000</v>
      </c>
    </row>
    <row r="30" spans="1:18" s="34" customFormat="1" ht="60.75" customHeight="1">
      <c r="A30" s="1376">
        <v>20</v>
      </c>
      <c r="B30" s="2987" t="s">
        <v>557</v>
      </c>
      <c r="C30" s="2988"/>
      <c r="D30" s="1465" t="s">
        <v>558</v>
      </c>
      <c r="E30" s="1465">
        <v>1</v>
      </c>
      <c r="F30" s="504">
        <v>1</v>
      </c>
      <c r="G30" s="270">
        <v>1</v>
      </c>
      <c r="H30" s="270">
        <v>1</v>
      </c>
      <c r="I30" s="270">
        <v>1</v>
      </c>
      <c r="J30" s="270">
        <v>1</v>
      </c>
      <c r="K30" s="270">
        <v>1</v>
      </c>
      <c r="L30" s="504">
        <v>1</v>
      </c>
      <c r="M30" s="270">
        <v>1</v>
      </c>
      <c r="N30" s="504">
        <v>1</v>
      </c>
      <c r="O30" s="504">
        <v>1</v>
      </c>
      <c r="P30" s="504">
        <v>1</v>
      </c>
      <c r="Q30" s="269">
        <f>SUM(E30:P30)</f>
        <v>12</v>
      </c>
      <c r="R30" s="272">
        <v>35000</v>
      </c>
    </row>
    <row r="31" spans="1:18" s="34" customFormat="1" ht="111.75" customHeight="1">
      <c r="A31" s="1376">
        <v>21</v>
      </c>
      <c r="B31" s="2989" t="s">
        <v>2853</v>
      </c>
      <c r="C31" s="2990"/>
      <c r="D31" s="1452" t="s">
        <v>2854</v>
      </c>
      <c r="E31" s="265">
        <v>1</v>
      </c>
      <c r="F31" s="265">
        <v>1</v>
      </c>
      <c r="G31" s="265">
        <v>1</v>
      </c>
      <c r="H31" s="265">
        <v>1</v>
      </c>
      <c r="I31" s="265">
        <v>1</v>
      </c>
      <c r="J31" s="265">
        <v>1</v>
      </c>
      <c r="K31" s="265">
        <v>1</v>
      </c>
      <c r="L31" s="265">
        <v>1</v>
      </c>
      <c r="M31" s="265">
        <v>1</v>
      </c>
      <c r="N31" s="265">
        <v>1</v>
      </c>
      <c r="O31" s="265">
        <v>1</v>
      </c>
      <c r="P31" s="265">
        <v>1</v>
      </c>
      <c r="Q31" s="265">
        <v>1</v>
      </c>
      <c r="R31" s="272">
        <v>200000</v>
      </c>
    </row>
    <row r="32" spans="1:18" s="34" customFormat="1" ht="108.75" customHeight="1">
      <c r="A32" s="1376">
        <v>22</v>
      </c>
      <c r="B32" s="2989" t="s">
        <v>2857</v>
      </c>
      <c r="C32" s="2990"/>
      <c r="D32" s="1452" t="s">
        <v>2858</v>
      </c>
      <c r="E32" s="265">
        <v>1</v>
      </c>
      <c r="F32" s="265">
        <v>1</v>
      </c>
      <c r="G32" s="265">
        <v>1</v>
      </c>
      <c r="H32" s="265">
        <v>1</v>
      </c>
      <c r="I32" s="265">
        <v>1</v>
      </c>
      <c r="J32" s="265">
        <v>1</v>
      </c>
      <c r="K32" s="265">
        <v>1</v>
      </c>
      <c r="L32" s="265">
        <v>1</v>
      </c>
      <c r="M32" s="265">
        <v>1</v>
      </c>
      <c r="N32" s="265">
        <v>1</v>
      </c>
      <c r="O32" s="265">
        <v>1</v>
      </c>
      <c r="P32" s="265">
        <v>1</v>
      </c>
      <c r="Q32" s="265">
        <v>1</v>
      </c>
      <c r="R32" s="272">
        <v>20000</v>
      </c>
    </row>
    <row r="33" spans="1:20" s="34" customFormat="1" ht="57.75" customHeight="1">
      <c r="A33" s="1376">
        <v>23</v>
      </c>
      <c r="B33" s="2206" t="s">
        <v>875</v>
      </c>
      <c r="C33" s="2207"/>
      <c r="D33" s="503" t="s">
        <v>657</v>
      </c>
      <c r="E33" s="1442"/>
      <c r="F33" s="1442"/>
      <c r="G33" s="1442"/>
      <c r="H33" s="1442"/>
      <c r="I33" s="1442"/>
      <c r="J33" s="1442"/>
      <c r="K33" s="1442"/>
      <c r="L33" s="1442"/>
      <c r="M33" s="1442"/>
      <c r="N33" s="1442"/>
      <c r="O33" s="1442"/>
      <c r="P33" s="600">
        <v>0.02</v>
      </c>
      <c r="Q33" s="231">
        <v>0.02</v>
      </c>
      <c r="R33" s="267">
        <v>800000</v>
      </c>
    </row>
    <row r="34" spans="1:20" s="34" customFormat="1" ht="74.25" customHeight="1">
      <c r="A34" s="1376">
        <v>24</v>
      </c>
      <c r="B34" s="2991" t="s">
        <v>663</v>
      </c>
      <c r="C34" s="2992"/>
      <c r="D34" s="1442" t="s">
        <v>580</v>
      </c>
      <c r="E34" s="1442"/>
      <c r="F34" s="1442"/>
      <c r="G34" s="1442"/>
      <c r="H34" s="1442"/>
      <c r="I34" s="1442"/>
      <c r="J34" s="1442"/>
      <c r="K34" s="1442"/>
      <c r="L34" s="1442"/>
      <c r="M34" s="1442"/>
      <c r="N34" s="1442"/>
      <c r="O34" s="1442"/>
      <c r="P34" s="600">
        <v>1</v>
      </c>
      <c r="Q34" s="600">
        <v>1</v>
      </c>
      <c r="R34" s="267">
        <v>150000</v>
      </c>
    </row>
    <row r="35" spans="1:20" s="34" customFormat="1" ht="74.25" customHeight="1">
      <c r="A35" s="1376">
        <v>25</v>
      </c>
      <c r="B35" s="2991" t="s">
        <v>1410</v>
      </c>
      <c r="C35" s="2992"/>
      <c r="D35" s="1442" t="s">
        <v>582</v>
      </c>
      <c r="E35" s="1442"/>
      <c r="F35" s="1442"/>
      <c r="G35" s="1442"/>
      <c r="H35" s="1442"/>
      <c r="I35" s="1442"/>
      <c r="J35" s="1442"/>
      <c r="K35" s="1442"/>
      <c r="L35" s="1442"/>
      <c r="M35" s="1442"/>
      <c r="N35" s="1442"/>
      <c r="O35" s="1442"/>
      <c r="P35" s="600">
        <v>0.1</v>
      </c>
      <c r="Q35" s="600">
        <v>0.1</v>
      </c>
      <c r="R35" s="267">
        <v>10000</v>
      </c>
    </row>
    <row r="36" spans="1:20" s="34" customFormat="1" ht="77.25" customHeight="1">
      <c r="A36" s="1376">
        <v>26</v>
      </c>
      <c r="B36" s="2991" t="s">
        <v>577</v>
      </c>
      <c r="C36" s="2992"/>
      <c r="D36" s="1441" t="s">
        <v>658</v>
      </c>
      <c r="E36" s="1441"/>
      <c r="F36" s="1441"/>
      <c r="G36" s="1441"/>
      <c r="H36" s="1441"/>
      <c r="I36" s="1441"/>
      <c r="J36" s="1441"/>
      <c r="K36" s="1441"/>
      <c r="L36" s="1441"/>
      <c r="M36" s="1441"/>
      <c r="N36" s="1441"/>
      <c r="O36" s="1441"/>
      <c r="P36" s="601">
        <v>0.02</v>
      </c>
      <c r="Q36" s="601">
        <v>0.02</v>
      </c>
      <c r="R36" s="267">
        <v>150000</v>
      </c>
    </row>
    <row r="37" spans="1:20" s="34" customFormat="1" ht="96" customHeight="1">
      <c r="A37" s="1376">
        <v>27</v>
      </c>
      <c r="B37" s="2991" t="s">
        <v>2861</v>
      </c>
      <c r="C37" s="2992"/>
      <c r="D37" s="1442" t="s">
        <v>1468</v>
      </c>
      <c r="E37" s="600">
        <v>0.9</v>
      </c>
      <c r="F37" s="600">
        <v>0.9</v>
      </c>
      <c r="G37" s="600">
        <v>0.9</v>
      </c>
      <c r="H37" s="600">
        <v>0.9</v>
      </c>
      <c r="I37" s="600">
        <v>0.9</v>
      </c>
      <c r="J37" s="600">
        <v>0.9</v>
      </c>
      <c r="K37" s="600">
        <v>0.9</v>
      </c>
      <c r="L37" s="600">
        <v>0.9</v>
      </c>
      <c r="M37" s="600">
        <v>0.9</v>
      </c>
      <c r="N37" s="600">
        <v>0.9</v>
      </c>
      <c r="O37" s="600">
        <v>0.9</v>
      </c>
      <c r="P37" s="600">
        <v>0.9</v>
      </c>
      <c r="Q37" s="600">
        <v>0.9</v>
      </c>
      <c r="R37" s="602">
        <v>100000</v>
      </c>
    </row>
    <row r="38" spans="1:20" s="34" customFormat="1" ht="24.75" customHeight="1">
      <c r="A38" s="3002" t="s">
        <v>12</v>
      </c>
      <c r="B38" s="3003"/>
      <c r="C38" s="3003"/>
      <c r="D38" s="3003"/>
      <c r="E38" s="3003"/>
      <c r="F38" s="3003"/>
      <c r="G38" s="3003"/>
      <c r="H38" s="3003"/>
      <c r="I38" s="3003"/>
      <c r="J38" s="3003"/>
      <c r="K38" s="3003"/>
      <c r="L38" s="3003"/>
      <c r="M38" s="3003"/>
      <c r="N38" s="3003"/>
      <c r="O38" s="3003"/>
      <c r="P38" s="3003"/>
      <c r="Q38" s="3004"/>
      <c r="R38" s="603">
        <f>SUM(R9:R37)</f>
        <v>5510000</v>
      </c>
      <c r="T38" s="604"/>
    </row>
    <row r="39" spans="1:20" s="34" customFormat="1" ht="74.25" customHeight="1">
      <c r="A39" s="28"/>
      <c r="B39" s="28"/>
      <c r="C39" s="28"/>
      <c r="D39" s="28"/>
      <c r="E39" s="28"/>
      <c r="F39" s="28"/>
      <c r="G39" s="28"/>
      <c r="H39" s="28"/>
      <c r="I39" s="28"/>
      <c r="J39" s="28"/>
      <c r="K39" s="28"/>
      <c r="L39" s="28"/>
      <c r="M39" s="28"/>
      <c r="N39" s="28"/>
      <c r="O39" s="28"/>
      <c r="P39" s="28"/>
      <c r="Q39" s="28"/>
      <c r="R39" s="28"/>
    </row>
    <row r="40" spans="1:20" s="34" customFormat="1" ht="17.25" customHeight="1">
      <c r="A40" s="28"/>
      <c r="B40" s="28"/>
      <c r="C40" s="28"/>
      <c r="D40" s="28"/>
      <c r="E40" s="28"/>
      <c r="F40" s="28"/>
      <c r="G40" s="28"/>
      <c r="H40" s="28"/>
      <c r="I40" s="28"/>
      <c r="J40" s="28"/>
      <c r="K40" s="28"/>
      <c r="L40" s="28"/>
      <c r="M40" s="28"/>
      <c r="N40" s="28"/>
      <c r="O40" s="28"/>
      <c r="P40" s="28"/>
      <c r="Q40" s="28"/>
      <c r="R40" s="28"/>
    </row>
  </sheetData>
  <mergeCells count="41">
    <mergeCell ref="B37:C37"/>
    <mergeCell ref="A38:Q38"/>
    <mergeCell ref="B31:C31"/>
    <mergeCell ref="B32:C32"/>
    <mergeCell ref="B33:C33"/>
    <mergeCell ref="B34:C34"/>
    <mergeCell ref="B35:C35"/>
    <mergeCell ref="B36:C36"/>
    <mergeCell ref="A26:A28"/>
    <mergeCell ref="B26:C28"/>
    <mergeCell ref="D26:D28"/>
    <mergeCell ref="R26:R28"/>
    <mergeCell ref="B29:C29"/>
    <mergeCell ref="B30:C30"/>
    <mergeCell ref="B21:C21"/>
    <mergeCell ref="B22:C22"/>
    <mergeCell ref="R22:R25"/>
    <mergeCell ref="B23:C23"/>
    <mergeCell ref="B24:C24"/>
    <mergeCell ref="B25:C25"/>
    <mergeCell ref="B20:C20"/>
    <mergeCell ref="B9:C9"/>
    <mergeCell ref="B10:C10"/>
    <mergeCell ref="B11:C11"/>
    <mergeCell ref="B12:C12"/>
    <mergeCell ref="B13:C13"/>
    <mergeCell ref="B14:C14"/>
    <mergeCell ref="B15:C15"/>
    <mergeCell ref="B16:C16"/>
    <mergeCell ref="B17:C17"/>
    <mergeCell ref="B18:C18"/>
    <mergeCell ref="B19:C19"/>
    <mergeCell ref="A1:R1"/>
    <mergeCell ref="A2:R2"/>
    <mergeCell ref="A3:R3"/>
    <mergeCell ref="A6:A7"/>
    <mergeCell ref="B6:C7"/>
    <mergeCell ref="D6:D7"/>
    <mergeCell ref="E6:P6"/>
    <mergeCell ref="Q6:Q7"/>
    <mergeCell ref="R6:R7"/>
  </mergeCells>
  <pageMargins left="0.39370078740157483" right="0.39370078740157483" top="0.35433070866141736" bottom="0.27559055118110237" header="0" footer="0"/>
  <pageSetup paperSize="9" scale="83" fitToHeight="0" orientation="landscape" r:id="rId1"/>
  <headerFooter alignWithMargins="0"/>
  <drawing r:id="rId2"/>
  <legacy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H54"/>
  <sheetViews>
    <sheetView showGridLines="0" view="pageBreakPreview" topLeftCell="A38" zoomScale="80" zoomScaleNormal="70" zoomScaleSheetLayoutView="80" workbookViewId="0">
      <selection activeCell="E49" sqref="E49"/>
    </sheetView>
  </sheetViews>
  <sheetFormatPr baseColWidth="10" defaultRowHeight="12.75"/>
  <cols>
    <col min="1" max="1" width="7.28515625" style="278" customWidth="1"/>
    <col min="2" max="2" width="23.140625" style="278" customWidth="1"/>
    <col min="3" max="3" width="5" style="278" bestFit="1" customWidth="1"/>
    <col min="4" max="4" width="36.5703125" style="278" customWidth="1"/>
    <col min="5" max="5" width="40.28515625" style="278" customWidth="1"/>
    <col min="6" max="6" width="7.28515625" style="278" bestFit="1" customWidth="1"/>
    <col min="7" max="7" width="49.140625" style="278" customWidth="1"/>
    <col min="8" max="8" width="48.85546875" style="278" customWidth="1"/>
    <col min="9" max="9" width="59" style="278" customWidth="1"/>
    <col min="10" max="16384" width="11.42578125" style="278"/>
  </cols>
  <sheetData>
    <row r="1" spans="1:8" ht="16.5">
      <c r="A1" s="2159" t="s">
        <v>28</v>
      </c>
      <c r="B1" s="2159"/>
      <c r="C1" s="2159"/>
      <c r="D1" s="2159"/>
      <c r="E1" s="2159"/>
      <c r="F1" s="2159"/>
      <c r="G1" s="2159"/>
      <c r="H1" s="2159"/>
    </row>
    <row r="2" spans="1:8" ht="16.5">
      <c r="A2" s="2159" t="s">
        <v>29</v>
      </c>
      <c r="B2" s="2159"/>
      <c r="C2" s="2159"/>
      <c r="D2" s="2159"/>
      <c r="E2" s="2159"/>
      <c r="F2" s="2159"/>
      <c r="G2" s="2159"/>
      <c r="H2" s="2159"/>
    </row>
    <row r="3" spans="1:8" ht="16.5">
      <c r="A3" s="2159" t="s">
        <v>52</v>
      </c>
      <c r="B3" s="2159"/>
      <c r="C3" s="2159"/>
      <c r="D3" s="2159"/>
      <c r="E3" s="2159"/>
      <c r="F3" s="2159"/>
      <c r="G3" s="2159"/>
      <c r="H3" s="2159"/>
    </row>
    <row r="4" spans="1:8" ht="18">
      <c r="A4" s="2160" t="s">
        <v>30</v>
      </c>
      <c r="B4" s="2160"/>
      <c r="C4" s="2160"/>
      <c r="D4" s="2160"/>
      <c r="E4" s="2160"/>
      <c r="F4" s="2160"/>
      <c r="G4" s="2160"/>
      <c r="H4" s="2160"/>
    </row>
    <row r="5" spans="1:8" ht="21" customHeight="1">
      <c r="A5" s="1870" t="s">
        <v>2862</v>
      </c>
      <c r="B5" s="1"/>
      <c r="C5" s="1"/>
      <c r="D5" s="1"/>
      <c r="E5" s="1"/>
      <c r="F5" s="1"/>
      <c r="G5" s="1"/>
      <c r="H5" s="1"/>
    </row>
    <row r="6" spans="1:8" ht="20.25" customHeight="1">
      <c r="A6" s="1870" t="s">
        <v>1815</v>
      </c>
      <c r="B6" s="1"/>
      <c r="C6" s="1"/>
      <c r="D6" s="1"/>
      <c r="E6" s="1"/>
      <c r="F6" s="1"/>
      <c r="G6" s="1"/>
      <c r="H6" s="5" t="s">
        <v>0</v>
      </c>
    </row>
    <row r="7" spans="1:8" ht="16.5" customHeight="1" thickBot="1">
      <c r="A7" s="4"/>
      <c r="H7" s="142"/>
    </row>
    <row r="8" spans="1:8" ht="45" customHeight="1">
      <c r="A8" s="974" t="s">
        <v>50</v>
      </c>
      <c r="B8" s="975" t="s">
        <v>31</v>
      </c>
      <c r="C8" s="2161" t="s">
        <v>53</v>
      </c>
      <c r="D8" s="2163"/>
      <c r="E8" s="975" t="s">
        <v>54</v>
      </c>
      <c r="F8" s="2161" t="s">
        <v>55</v>
      </c>
      <c r="G8" s="2163"/>
      <c r="H8" s="175" t="s">
        <v>56</v>
      </c>
    </row>
    <row r="9" spans="1:8" ht="15">
      <c r="A9" s="3005" t="s">
        <v>589</v>
      </c>
      <c r="B9" s="3006"/>
      <c r="C9" s="3006"/>
      <c r="D9" s="3006"/>
      <c r="E9" s="3006"/>
      <c r="F9" s="3006"/>
      <c r="G9" s="3006"/>
      <c r="H9" s="3007"/>
    </row>
    <row r="10" spans="1:8" s="485" customFormat="1" ht="60">
      <c r="A10" s="3008">
        <v>1</v>
      </c>
      <c r="B10" s="3011" t="s">
        <v>590</v>
      </c>
      <c r="C10" s="3014">
        <v>1.1000000000000001</v>
      </c>
      <c r="D10" s="3017" t="s">
        <v>591</v>
      </c>
      <c r="E10" s="1871" t="s">
        <v>592</v>
      </c>
      <c r="F10" s="1872" t="s">
        <v>2</v>
      </c>
      <c r="G10" s="1873" t="s">
        <v>593</v>
      </c>
      <c r="H10" s="3020" t="s">
        <v>1816</v>
      </c>
    </row>
    <row r="11" spans="1:8" s="485" customFormat="1" ht="30">
      <c r="A11" s="3009"/>
      <c r="B11" s="3012"/>
      <c r="C11" s="3015"/>
      <c r="D11" s="3018"/>
      <c r="E11" s="3023" t="s">
        <v>594</v>
      </c>
      <c r="F11" s="1872" t="s">
        <v>3</v>
      </c>
      <c r="G11" s="1873" t="s">
        <v>595</v>
      </c>
      <c r="H11" s="3021"/>
    </row>
    <row r="12" spans="1:8" s="485" customFormat="1" ht="30">
      <c r="A12" s="3009"/>
      <c r="B12" s="3012"/>
      <c r="C12" s="3016"/>
      <c r="D12" s="3019"/>
      <c r="E12" s="3024"/>
      <c r="F12" s="1872" t="s">
        <v>4</v>
      </c>
      <c r="G12" s="1873" t="s">
        <v>596</v>
      </c>
      <c r="H12" s="3022"/>
    </row>
    <row r="13" spans="1:8" s="485" customFormat="1" ht="90">
      <c r="A13" s="3009"/>
      <c r="B13" s="3012"/>
      <c r="C13" s="3014">
        <v>1.2</v>
      </c>
      <c r="D13" s="3017" t="s">
        <v>1817</v>
      </c>
      <c r="E13" s="3023" t="s">
        <v>597</v>
      </c>
      <c r="F13" s="1872" t="s">
        <v>32</v>
      </c>
      <c r="G13" s="1873" t="s">
        <v>1818</v>
      </c>
      <c r="H13" s="3020" t="s">
        <v>598</v>
      </c>
    </row>
    <row r="14" spans="1:8" s="485" customFormat="1" ht="45">
      <c r="A14" s="3009"/>
      <c r="B14" s="3012"/>
      <c r="C14" s="3015"/>
      <c r="D14" s="3025"/>
      <c r="E14" s="3027"/>
      <c r="F14" s="1872" t="s">
        <v>33</v>
      </c>
      <c r="G14" s="1873" t="s">
        <v>599</v>
      </c>
      <c r="H14" s="3021"/>
    </row>
    <row r="15" spans="1:8" s="485" customFormat="1" ht="60">
      <c r="A15" s="3009"/>
      <c r="B15" s="3012"/>
      <c r="C15" s="3016"/>
      <c r="D15" s="3026"/>
      <c r="E15" s="3024"/>
      <c r="F15" s="1872" t="s">
        <v>34</v>
      </c>
      <c r="G15" s="1873" t="s">
        <v>600</v>
      </c>
      <c r="H15" s="3022"/>
    </row>
    <row r="16" spans="1:8" s="485" customFormat="1" ht="75">
      <c r="A16" s="3010"/>
      <c r="B16" s="3013"/>
      <c r="C16" s="1874">
        <v>1.3</v>
      </c>
      <c r="D16" s="1875" t="s">
        <v>1819</v>
      </c>
      <c r="E16" s="1876" t="s">
        <v>601</v>
      </c>
      <c r="F16" s="1877" t="s">
        <v>244</v>
      </c>
      <c r="G16" s="1873" t="s">
        <v>602</v>
      </c>
      <c r="H16" s="1878" t="s">
        <v>603</v>
      </c>
    </row>
    <row r="17" spans="1:8" s="485" customFormat="1" ht="30">
      <c r="A17" s="3028">
        <v>2</v>
      </c>
      <c r="B17" s="3011" t="s">
        <v>604</v>
      </c>
      <c r="C17" s="3014">
        <v>2.1</v>
      </c>
      <c r="D17" s="3017" t="s">
        <v>1820</v>
      </c>
      <c r="E17" s="3023" t="s">
        <v>1821</v>
      </c>
      <c r="F17" s="1872" t="s">
        <v>6</v>
      </c>
      <c r="G17" s="1873" t="s">
        <v>605</v>
      </c>
      <c r="H17" s="3020" t="s">
        <v>606</v>
      </c>
    </row>
    <row r="18" spans="1:8" s="485" customFormat="1" ht="45">
      <c r="A18" s="3029"/>
      <c r="B18" s="3012"/>
      <c r="C18" s="3015"/>
      <c r="D18" s="3025"/>
      <c r="E18" s="3027"/>
      <c r="F18" s="1872" t="s">
        <v>7</v>
      </c>
      <c r="G18" s="1873" t="s">
        <v>607</v>
      </c>
      <c r="H18" s="3021"/>
    </row>
    <row r="19" spans="1:8" s="485" customFormat="1" ht="30">
      <c r="A19" s="3029"/>
      <c r="B19" s="3012"/>
      <c r="C19" s="3016"/>
      <c r="D19" s="3026"/>
      <c r="E19" s="3024"/>
      <c r="F19" s="1872" t="s">
        <v>8</v>
      </c>
      <c r="G19" s="1873" t="s">
        <v>608</v>
      </c>
      <c r="H19" s="3022"/>
    </row>
    <row r="20" spans="1:8" s="485" customFormat="1" ht="75">
      <c r="A20" s="3029"/>
      <c r="B20" s="3012"/>
      <c r="C20" s="1879">
        <v>2.2000000000000002</v>
      </c>
      <c r="D20" s="1880" t="s">
        <v>1822</v>
      </c>
      <c r="E20" s="1871" t="s">
        <v>609</v>
      </c>
      <c r="F20" s="1872" t="s">
        <v>36</v>
      </c>
      <c r="G20" s="1873" t="s">
        <v>610</v>
      </c>
      <c r="H20" s="1881" t="s">
        <v>611</v>
      </c>
    </row>
    <row r="21" spans="1:8" s="485" customFormat="1" ht="15">
      <c r="A21" s="3029"/>
      <c r="B21" s="3012"/>
      <c r="C21" s="3023">
        <v>2.2999999999999998</v>
      </c>
      <c r="D21" s="3017" t="s">
        <v>1823</v>
      </c>
      <c r="E21" s="3023" t="s">
        <v>1824</v>
      </c>
      <c r="F21" s="1872" t="s">
        <v>38</v>
      </c>
      <c r="G21" s="1873" t="s">
        <v>612</v>
      </c>
      <c r="H21" s="3020" t="s">
        <v>613</v>
      </c>
    </row>
    <row r="22" spans="1:8" s="485" customFormat="1" ht="60">
      <c r="A22" s="3029"/>
      <c r="B22" s="3012"/>
      <c r="C22" s="3027"/>
      <c r="D22" s="3025"/>
      <c r="E22" s="3027"/>
      <c r="F22" s="1872" t="s">
        <v>39</v>
      </c>
      <c r="G22" s="1873" t="s">
        <v>614</v>
      </c>
      <c r="H22" s="3021"/>
    </row>
    <row r="23" spans="1:8" s="485" customFormat="1" ht="30">
      <c r="A23" s="3029"/>
      <c r="B23" s="3012"/>
      <c r="C23" s="3027"/>
      <c r="D23" s="3026"/>
      <c r="E23" s="3024"/>
      <c r="F23" s="1871" t="s">
        <v>89</v>
      </c>
      <c r="G23" s="1880" t="s">
        <v>615</v>
      </c>
      <c r="H23" s="3022"/>
    </row>
    <row r="24" spans="1:8" s="485" customFormat="1" ht="45">
      <c r="A24" s="3029"/>
      <c r="B24" s="3012"/>
      <c r="C24" s="1879">
        <v>2.4</v>
      </c>
      <c r="D24" s="1880" t="s">
        <v>1825</v>
      </c>
      <c r="E24" s="1871" t="s">
        <v>1826</v>
      </c>
      <c r="F24" s="1872" t="s">
        <v>45</v>
      </c>
      <c r="G24" s="1873" t="s">
        <v>617</v>
      </c>
      <c r="H24" s="1878" t="s">
        <v>618</v>
      </c>
    </row>
    <row r="25" spans="1:8" s="485" customFormat="1" ht="90.75" thickBot="1">
      <c r="A25" s="3030"/>
      <c r="B25" s="3031"/>
      <c r="C25" s="1882">
        <v>2.5</v>
      </c>
      <c r="D25" s="1883" t="s">
        <v>1827</v>
      </c>
      <c r="E25" s="1884" t="s">
        <v>1828</v>
      </c>
      <c r="F25" s="1884" t="s">
        <v>259</v>
      </c>
      <c r="G25" s="1883" t="s">
        <v>621</v>
      </c>
      <c r="H25" s="1885" t="s">
        <v>1829</v>
      </c>
    </row>
    <row r="26" spans="1:8" s="485" customFormat="1" ht="45">
      <c r="A26" s="3032">
        <v>3</v>
      </c>
      <c r="B26" s="3033" t="s">
        <v>380</v>
      </c>
      <c r="C26" s="3036">
        <v>3.1</v>
      </c>
      <c r="D26" s="3037" t="s">
        <v>619</v>
      </c>
      <c r="E26" s="3038" t="s">
        <v>620</v>
      </c>
      <c r="F26" s="1886" t="s">
        <v>9</v>
      </c>
      <c r="G26" s="1887" t="s">
        <v>621</v>
      </c>
      <c r="H26" s="3039" t="s">
        <v>622</v>
      </c>
    </row>
    <row r="27" spans="1:8" s="485" customFormat="1" ht="75">
      <c r="A27" s="3009"/>
      <c r="B27" s="3034"/>
      <c r="C27" s="3015"/>
      <c r="D27" s="3025"/>
      <c r="E27" s="3027"/>
      <c r="F27" s="1871" t="s">
        <v>10</v>
      </c>
      <c r="G27" s="1873" t="s">
        <v>1830</v>
      </c>
      <c r="H27" s="3021"/>
    </row>
    <row r="28" spans="1:8" s="485" customFormat="1" ht="45">
      <c r="A28" s="3009"/>
      <c r="B28" s="3034"/>
      <c r="C28" s="3015"/>
      <c r="D28" s="3025"/>
      <c r="E28" s="3027"/>
      <c r="F28" s="1871" t="s">
        <v>11</v>
      </c>
      <c r="G28" s="1873" t="s">
        <v>623</v>
      </c>
      <c r="H28" s="3021"/>
    </row>
    <row r="29" spans="1:8" s="485" customFormat="1" ht="60">
      <c r="A29" s="3009"/>
      <c r="B29" s="3034"/>
      <c r="C29" s="3016"/>
      <c r="D29" s="3026"/>
      <c r="E29" s="3024"/>
      <c r="F29" s="1871" t="s">
        <v>49</v>
      </c>
      <c r="G29" s="1873" t="s">
        <v>1831</v>
      </c>
      <c r="H29" s="3022"/>
    </row>
    <row r="30" spans="1:8" s="485" customFormat="1" ht="15">
      <c r="A30" s="3009"/>
      <c r="B30" s="3034"/>
      <c r="C30" s="3014">
        <v>3.2</v>
      </c>
      <c r="D30" s="3017" t="s">
        <v>1832</v>
      </c>
      <c r="E30" s="3023" t="s">
        <v>1824</v>
      </c>
      <c r="F30" s="1871" t="s">
        <v>207</v>
      </c>
      <c r="G30" s="1873" t="s">
        <v>612</v>
      </c>
      <c r="H30" s="3040" t="s">
        <v>624</v>
      </c>
    </row>
    <row r="31" spans="1:8" s="485" customFormat="1" ht="60">
      <c r="A31" s="3009"/>
      <c r="B31" s="3034"/>
      <c r="C31" s="3015"/>
      <c r="D31" s="3025"/>
      <c r="E31" s="3027"/>
      <c r="F31" s="1871" t="s">
        <v>565</v>
      </c>
      <c r="G31" s="1873" t="s">
        <v>614</v>
      </c>
      <c r="H31" s="3041"/>
    </row>
    <row r="32" spans="1:8" s="485" customFormat="1" ht="30">
      <c r="A32" s="3009"/>
      <c r="B32" s="3034"/>
      <c r="C32" s="3016"/>
      <c r="D32" s="3026"/>
      <c r="E32" s="3024"/>
      <c r="F32" s="1871" t="s">
        <v>625</v>
      </c>
      <c r="G32" s="1873" t="s">
        <v>615</v>
      </c>
      <c r="H32" s="3042"/>
    </row>
    <row r="33" spans="1:8" s="485" customFormat="1" ht="60">
      <c r="A33" s="3010"/>
      <c r="B33" s="3035"/>
      <c r="C33" s="1888">
        <v>3.3</v>
      </c>
      <c r="D33" s="1880" t="s">
        <v>1833</v>
      </c>
      <c r="E33" s="1871" t="s">
        <v>1826</v>
      </c>
      <c r="F33" s="1871" t="s">
        <v>211</v>
      </c>
      <c r="G33" s="1880" t="s">
        <v>617</v>
      </c>
      <c r="H33" s="1889" t="s">
        <v>626</v>
      </c>
    </row>
    <row r="34" spans="1:8" s="485" customFormat="1" ht="75">
      <c r="A34" s="3028">
        <v>4</v>
      </c>
      <c r="B34" s="3044" t="s">
        <v>453</v>
      </c>
      <c r="C34" s="1890">
        <v>4.0999999999999996</v>
      </c>
      <c r="D34" s="1891" t="s">
        <v>1834</v>
      </c>
      <c r="E34" s="1659" t="s">
        <v>1835</v>
      </c>
      <c r="F34" s="1658" t="s">
        <v>510</v>
      </c>
      <c r="G34" s="1892" t="s">
        <v>627</v>
      </c>
      <c r="H34" s="3045" t="s">
        <v>628</v>
      </c>
    </row>
    <row r="35" spans="1:8" s="485" customFormat="1" ht="60">
      <c r="A35" s="3029"/>
      <c r="B35" s="3034"/>
      <c r="C35" s="1890">
        <v>4.2</v>
      </c>
      <c r="D35" s="1891" t="s">
        <v>1836</v>
      </c>
      <c r="E35" s="1659" t="s">
        <v>766</v>
      </c>
      <c r="F35" s="1658" t="s">
        <v>517</v>
      </c>
      <c r="G35" s="1892" t="s">
        <v>627</v>
      </c>
      <c r="H35" s="3046"/>
    </row>
    <row r="36" spans="1:8" s="485" customFormat="1" ht="75">
      <c r="A36" s="3029"/>
      <c r="B36" s="3034"/>
      <c r="C36" s="1890">
        <v>4.3</v>
      </c>
      <c r="D36" s="1891" t="s">
        <v>1837</v>
      </c>
      <c r="E36" s="1658" t="s">
        <v>629</v>
      </c>
      <c r="F36" s="1660" t="s">
        <v>524</v>
      </c>
      <c r="G36" s="1892" t="s">
        <v>630</v>
      </c>
      <c r="H36" s="3046"/>
    </row>
    <row r="37" spans="1:8" s="485" customFormat="1" ht="75">
      <c r="A37" s="3029"/>
      <c r="B37" s="3034"/>
      <c r="C37" s="1893">
        <v>4.4000000000000004</v>
      </c>
      <c r="D37" s="1894" t="s">
        <v>1838</v>
      </c>
      <c r="E37" s="1660" t="s">
        <v>1839</v>
      </c>
      <c r="F37" s="1660" t="s">
        <v>531</v>
      </c>
      <c r="G37" s="1892" t="s">
        <v>630</v>
      </c>
      <c r="H37" s="3046"/>
    </row>
    <row r="38" spans="1:8" s="485" customFormat="1" ht="75">
      <c r="A38" s="3043"/>
      <c r="B38" s="3035"/>
      <c r="C38" s="1895">
        <v>4.5</v>
      </c>
      <c r="D38" s="1896" t="s">
        <v>1840</v>
      </c>
      <c r="E38" s="1658" t="s">
        <v>1841</v>
      </c>
      <c r="F38" s="1658" t="s">
        <v>631</v>
      </c>
      <c r="G38" s="1892" t="s">
        <v>630</v>
      </c>
      <c r="H38" s="3047"/>
    </row>
    <row r="39" spans="1:8" s="485" customFormat="1" ht="30">
      <c r="A39" s="3028">
        <v>5</v>
      </c>
      <c r="B39" s="3044" t="s">
        <v>632</v>
      </c>
      <c r="C39" s="3014">
        <v>5.0999999999999996</v>
      </c>
      <c r="D39" s="3050" t="s">
        <v>1842</v>
      </c>
      <c r="E39" s="3023" t="s">
        <v>633</v>
      </c>
      <c r="F39" s="1897" t="s">
        <v>538</v>
      </c>
      <c r="G39" s="1898" t="s">
        <v>634</v>
      </c>
      <c r="H39" s="3040" t="s">
        <v>635</v>
      </c>
    </row>
    <row r="40" spans="1:8" s="485" customFormat="1" ht="15">
      <c r="A40" s="3029"/>
      <c r="B40" s="3034"/>
      <c r="C40" s="3015"/>
      <c r="D40" s="3051"/>
      <c r="E40" s="3027"/>
      <c r="F40" s="1897" t="s">
        <v>636</v>
      </c>
      <c r="G40" s="1898" t="s">
        <v>637</v>
      </c>
      <c r="H40" s="3041"/>
    </row>
    <row r="41" spans="1:8" s="485" customFormat="1" ht="15.75" thickBot="1">
      <c r="A41" s="3030"/>
      <c r="B41" s="3048"/>
      <c r="C41" s="3049"/>
      <c r="D41" s="3052"/>
      <c r="E41" s="3053"/>
      <c r="F41" s="1899" t="s">
        <v>638</v>
      </c>
      <c r="G41" s="1900" t="s">
        <v>1843</v>
      </c>
      <c r="H41" s="3054"/>
    </row>
    <row r="42" spans="1:8" ht="16.5" thickBot="1">
      <c r="A42" s="3055" t="s">
        <v>639</v>
      </c>
      <c r="B42" s="3056"/>
      <c r="C42" s="3056"/>
      <c r="D42" s="3056"/>
      <c r="E42" s="3056"/>
      <c r="F42" s="3056"/>
      <c r="G42" s="3056"/>
      <c r="H42" s="3057"/>
    </row>
    <row r="43" spans="1:8" ht="60">
      <c r="A43" s="3058">
        <v>6</v>
      </c>
      <c r="B43" s="3061" t="s">
        <v>640</v>
      </c>
      <c r="C43" s="3015">
        <v>6.1</v>
      </c>
      <c r="D43" s="3025" t="s">
        <v>641</v>
      </c>
      <c r="E43" s="1897" t="s">
        <v>642</v>
      </c>
      <c r="F43" s="1897" t="s">
        <v>551</v>
      </c>
      <c r="G43" s="1901" t="s">
        <v>643</v>
      </c>
      <c r="H43" s="3021" t="s">
        <v>644</v>
      </c>
    </row>
    <row r="44" spans="1:8" ht="45">
      <c r="A44" s="3059"/>
      <c r="B44" s="3061"/>
      <c r="C44" s="3015"/>
      <c r="D44" s="3025"/>
      <c r="E44" s="1872" t="s">
        <v>642</v>
      </c>
      <c r="F44" s="1872" t="s">
        <v>575</v>
      </c>
      <c r="G44" s="1873" t="s">
        <v>645</v>
      </c>
      <c r="H44" s="3021"/>
    </row>
    <row r="45" spans="1:8" ht="45">
      <c r="A45" s="3060"/>
      <c r="B45" s="3062"/>
      <c r="C45" s="3016"/>
      <c r="D45" s="3026"/>
      <c r="E45" s="1872" t="s">
        <v>642</v>
      </c>
      <c r="F45" s="1872" t="s">
        <v>646</v>
      </c>
      <c r="G45" s="1873" t="s">
        <v>645</v>
      </c>
      <c r="H45" s="3022"/>
    </row>
    <row r="46" spans="1:8" ht="75">
      <c r="A46" s="3068">
        <v>7</v>
      </c>
      <c r="B46" s="3044" t="s">
        <v>647</v>
      </c>
      <c r="C46" s="1879">
        <v>7.1</v>
      </c>
      <c r="D46" s="1902" t="s">
        <v>1844</v>
      </c>
      <c r="E46" s="1871" t="s">
        <v>648</v>
      </c>
      <c r="F46" s="1897" t="s">
        <v>578</v>
      </c>
      <c r="G46" s="1901" t="s">
        <v>649</v>
      </c>
      <c r="H46" s="3020" t="s">
        <v>650</v>
      </c>
    </row>
    <row r="47" spans="1:8" ht="45">
      <c r="A47" s="3069"/>
      <c r="B47" s="3034"/>
      <c r="C47" s="1879">
        <v>7.2</v>
      </c>
      <c r="D47" s="1902" t="s">
        <v>1845</v>
      </c>
      <c r="E47" s="1871" t="s">
        <v>651</v>
      </c>
      <c r="F47" s="1897" t="s">
        <v>581</v>
      </c>
      <c r="G47" s="1901" t="s">
        <v>652</v>
      </c>
      <c r="H47" s="3021"/>
    </row>
    <row r="48" spans="1:8" ht="45">
      <c r="A48" s="3070"/>
      <c r="B48" s="3035"/>
      <c r="C48" s="1879">
        <v>7.3</v>
      </c>
      <c r="D48" s="1902" t="s">
        <v>1846</v>
      </c>
      <c r="E48" s="1871" t="s">
        <v>648</v>
      </c>
      <c r="F48" s="1897" t="s">
        <v>653</v>
      </c>
      <c r="G48" s="1901" t="s">
        <v>652</v>
      </c>
      <c r="H48" s="3022"/>
    </row>
    <row r="49" spans="1:8" customFormat="1" ht="60">
      <c r="A49" s="3071">
        <v>8</v>
      </c>
      <c r="B49" s="3074" t="s">
        <v>654</v>
      </c>
      <c r="C49" s="1903">
        <v>8.1</v>
      </c>
      <c r="D49" s="1873" t="s">
        <v>1847</v>
      </c>
      <c r="E49" s="1904" t="s">
        <v>2863</v>
      </c>
      <c r="F49" s="1903" t="s">
        <v>872</v>
      </c>
      <c r="G49" s="1872" t="s">
        <v>1848</v>
      </c>
      <c r="H49" s="1905" t="s">
        <v>1849</v>
      </c>
    </row>
    <row r="50" spans="1:8" customFormat="1" ht="60">
      <c r="A50" s="3072"/>
      <c r="B50" s="3075"/>
      <c r="C50" s="3064">
        <v>8.1999999999999993</v>
      </c>
      <c r="D50" s="3017" t="s">
        <v>1850</v>
      </c>
      <c r="E50" s="3064" t="s">
        <v>657</v>
      </c>
      <c r="F50" s="1903" t="s">
        <v>876</v>
      </c>
      <c r="G50" s="1873" t="s">
        <v>1851</v>
      </c>
      <c r="H50" s="3020" t="s">
        <v>1852</v>
      </c>
    </row>
    <row r="51" spans="1:8" customFormat="1" ht="15">
      <c r="A51" s="3072"/>
      <c r="B51" s="3075"/>
      <c r="C51" s="3077"/>
      <c r="D51" s="3025"/>
      <c r="E51" s="3077"/>
      <c r="F51" s="1903" t="s">
        <v>879</v>
      </c>
      <c r="G51" s="1906" t="s">
        <v>1853</v>
      </c>
      <c r="H51" s="3079"/>
    </row>
    <row r="52" spans="1:8" customFormat="1" ht="30">
      <c r="A52" s="3072"/>
      <c r="B52" s="3075"/>
      <c r="C52" s="3078"/>
      <c r="D52" s="3026"/>
      <c r="E52" s="3078"/>
      <c r="F52" s="1903" t="s">
        <v>882</v>
      </c>
      <c r="G52" s="1906" t="s">
        <v>1854</v>
      </c>
      <c r="H52" s="3080"/>
    </row>
    <row r="53" spans="1:8" customFormat="1" ht="45">
      <c r="A53" s="3072"/>
      <c r="B53" s="3075"/>
      <c r="C53" s="3064">
        <v>8.3000000000000007</v>
      </c>
      <c r="D53" s="3017" t="s">
        <v>894</v>
      </c>
      <c r="E53" s="3064" t="s">
        <v>895</v>
      </c>
      <c r="F53" s="1903" t="s">
        <v>896</v>
      </c>
      <c r="G53" s="1906" t="s">
        <v>1855</v>
      </c>
      <c r="H53" s="3066" t="s">
        <v>1856</v>
      </c>
    </row>
    <row r="54" spans="1:8" customFormat="1" ht="30.75" thickBot="1">
      <c r="A54" s="3073"/>
      <c r="B54" s="3076"/>
      <c r="C54" s="3065"/>
      <c r="D54" s="3063"/>
      <c r="E54" s="3065"/>
      <c r="F54" s="1907"/>
      <c r="G54" s="1908" t="s">
        <v>1857</v>
      </c>
      <c r="H54" s="3067"/>
    </row>
  </sheetData>
  <mergeCells count="65">
    <mergeCell ref="D53:D54"/>
    <mergeCell ref="E53:E54"/>
    <mergeCell ref="H53:H54"/>
    <mergeCell ref="A46:A48"/>
    <mergeCell ref="B46:B48"/>
    <mergeCell ref="H46:H48"/>
    <mergeCell ref="A49:A54"/>
    <mergeCell ref="B49:B54"/>
    <mergeCell ref="C50:C52"/>
    <mergeCell ref="D50:D52"/>
    <mergeCell ref="E50:E52"/>
    <mergeCell ref="H50:H52"/>
    <mergeCell ref="C53:C54"/>
    <mergeCell ref="A42:H42"/>
    <mergeCell ref="A43:A45"/>
    <mergeCell ref="B43:B45"/>
    <mergeCell ref="C43:C45"/>
    <mergeCell ref="D43:D45"/>
    <mergeCell ref="H43:H45"/>
    <mergeCell ref="A34:A38"/>
    <mergeCell ref="B34:B38"/>
    <mergeCell ref="H34:H38"/>
    <mergeCell ref="A39:A41"/>
    <mergeCell ref="B39:B41"/>
    <mergeCell ref="C39:C41"/>
    <mergeCell ref="D39:D41"/>
    <mergeCell ref="E39:E41"/>
    <mergeCell ref="H39:H41"/>
    <mergeCell ref="H26:H29"/>
    <mergeCell ref="C30:C32"/>
    <mergeCell ref="D30:D32"/>
    <mergeCell ref="E30:E32"/>
    <mergeCell ref="H30:H32"/>
    <mergeCell ref="A26:A33"/>
    <mergeCell ref="B26:B33"/>
    <mergeCell ref="C26:C29"/>
    <mergeCell ref="D26:D29"/>
    <mergeCell ref="E26:E29"/>
    <mergeCell ref="H17:H19"/>
    <mergeCell ref="C21:C23"/>
    <mergeCell ref="D21:D23"/>
    <mergeCell ref="E21:E23"/>
    <mergeCell ref="H21:H23"/>
    <mergeCell ref="A17:A25"/>
    <mergeCell ref="B17:B25"/>
    <mergeCell ref="C17:C19"/>
    <mergeCell ref="D17:D19"/>
    <mergeCell ref="E17:E19"/>
    <mergeCell ref="A9:H9"/>
    <mergeCell ref="A10:A16"/>
    <mergeCell ref="B10:B16"/>
    <mergeCell ref="C10:C12"/>
    <mergeCell ref="D10:D12"/>
    <mergeCell ref="H10:H12"/>
    <mergeCell ref="E11:E12"/>
    <mergeCell ref="C13:C15"/>
    <mergeCell ref="D13:D15"/>
    <mergeCell ref="E13:E15"/>
    <mergeCell ref="H13:H15"/>
    <mergeCell ref="A1:H1"/>
    <mergeCell ref="A2:H2"/>
    <mergeCell ref="A3:H3"/>
    <mergeCell ref="A4:H4"/>
    <mergeCell ref="C8:D8"/>
    <mergeCell ref="F8:G8"/>
  </mergeCells>
  <printOptions horizontalCentered="1" verticalCentered="1"/>
  <pageMargins left="0.33" right="0.15748031496062992" top="0.15748031496062992" bottom="0.19685039370078741" header="0.27559055118110237" footer="0"/>
  <pageSetup paperSize="9" scale="65" fitToHeight="0"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R36"/>
  <sheetViews>
    <sheetView showGridLines="0" tabSelected="1" view="pageBreakPreview" topLeftCell="A23" zoomScale="90" zoomScaleNormal="70" zoomScaleSheetLayoutView="90" workbookViewId="0">
      <selection activeCell="D30" sqref="D30"/>
    </sheetView>
  </sheetViews>
  <sheetFormatPr baseColWidth="10" defaultRowHeight="14.25"/>
  <cols>
    <col min="1" max="1" width="4.85546875" style="1006" customWidth="1"/>
    <col min="2" max="2" width="50" style="1006" customWidth="1"/>
    <col min="3" max="3" width="45.42578125" style="1006" customWidth="1"/>
    <col min="4" max="15" width="12.7109375" style="1006" bestFit="1" customWidth="1"/>
    <col min="16" max="16" width="14.140625" style="1006" bestFit="1" customWidth="1"/>
    <col min="17" max="17" width="19.28515625" style="1006" bestFit="1" customWidth="1"/>
    <col min="18" max="18" width="13.42578125" style="485" bestFit="1" customWidth="1"/>
    <col min="19" max="16384" width="11.42578125" style="485"/>
  </cols>
  <sheetData>
    <row r="1" spans="1:18" ht="16.5">
      <c r="A1" s="3081" t="s">
        <v>28</v>
      </c>
      <c r="B1" s="3081"/>
      <c r="C1" s="3081"/>
      <c r="D1" s="3081"/>
      <c r="E1" s="3081"/>
      <c r="F1" s="3081"/>
      <c r="G1" s="3081"/>
      <c r="H1" s="3081"/>
      <c r="I1" s="3081"/>
      <c r="J1" s="3081"/>
      <c r="K1" s="3081"/>
      <c r="L1" s="3081"/>
      <c r="M1" s="3081"/>
      <c r="N1" s="3081"/>
      <c r="O1" s="3081"/>
      <c r="P1" s="3081"/>
      <c r="Q1" s="3081"/>
    </row>
    <row r="2" spans="1:18" ht="16.5">
      <c r="A2" s="3081" t="s">
        <v>29</v>
      </c>
      <c r="B2" s="3081"/>
      <c r="C2" s="3081"/>
      <c r="D2" s="3081"/>
      <c r="E2" s="3081"/>
      <c r="F2" s="3081"/>
      <c r="G2" s="3081"/>
      <c r="H2" s="3081"/>
      <c r="I2" s="3081"/>
      <c r="J2" s="3081"/>
      <c r="K2" s="3081"/>
      <c r="L2" s="3081"/>
      <c r="M2" s="3081"/>
      <c r="N2" s="3081"/>
      <c r="O2" s="3081"/>
      <c r="P2" s="3081"/>
      <c r="Q2" s="3081"/>
    </row>
    <row r="3" spans="1:18" ht="18" customHeight="1">
      <c r="A3" s="3082" t="s">
        <v>57</v>
      </c>
      <c r="B3" s="3082"/>
      <c r="C3" s="3082"/>
      <c r="D3" s="3082"/>
      <c r="E3" s="3082"/>
      <c r="F3" s="3082"/>
      <c r="G3" s="3082"/>
      <c r="H3" s="3082"/>
      <c r="I3" s="3082"/>
      <c r="J3" s="3082"/>
      <c r="K3" s="3082"/>
      <c r="L3" s="3082"/>
      <c r="M3" s="3082"/>
      <c r="N3" s="3082"/>
      <c r="O3" s="3082"/>
      <c r="P3" s="3082"/>
      <c r="Q3" s="3082"/>
    </row>
    <row r="4" spans="1:18" ht="27.75" customHeight="1">
      <c r="A4" s="1909" t="s">
        <v>659</v>
      </c>
      <c r="B4" s="1005"/>
      <c r="C4" s="1005"/>
      <c r="D4" s="1005"/>
      <c r="E4" s="1005"/>
      <c r="F4" s="1005"/>
      <c r="G4" s="1005"/>
      <c r="H4" s="1005"/>
      <c r="I4" s="1005"/>
      <c r="J4" s="1005"/>
      <c r="K4" s="1005"/>
      <c r="L4" s="1005"/>
      <c r="M4" s="1005"/>
      <c r="N4" s="1005"/>
      <c r="O4" s="1005"/>
      <c r="P4" s="1005"/>
      <c r="Q4" s="1910" t="s">
        <v>27</v>
      </c>
    </row>
    <row r="5" spans="1:18" ht="24.75" customHeight="1" thickBot="1">
      <c r="Q5" s="1005"/>
    </row>
    <row r="6" spans="1:18" ht="27" customHeight="1">
      <c r="A6" s="3083" t="s">
        <v>1</v>
      </c>
      <c r="B6" s="3085" t="s">
        <v>660</v>
      </c>
      <c r="C6" s="3085" t="s">
        <v>40</v>
      </c>
      <c r="D6" s="3085" t="s">
        <v>26</v>
      </c>
      <c r="E6" s="3085"/>
      <c r="F6" s="3085"/>
      <c r="G6" s="3085"/>
      <c r="H6" s="3085"/>
      <c r="I6" s="3085"/>
      <c r="J6" s="3085"/>
      <c r="K6" s="3085"/>
      <c r="L6" s="3085"/>
      <c r="M6" s="3085"/>
      <c r="N6" s="3085"/>
      <c r="O6" s="3085"/>
      <c r="P6" s="3085" t="s">
        <v>25</v>
      </c>
      <c r="Q6" s="3087" t="s">
        <v>59</v>
      </c>
    </row>
    <row r="7" spans="1:18" ht="58.5" customHeight="1">
      <c r="A7" s="3084"/>
      <c r="B7" s="3086"/>
      <c r="C7" s="3086"/>
      <c r="D7" s="1911" t="s">
        <v>24</v>
      </c>
      <c r="E7" s="1911" t="s">
        <v>23</v>
      </c>
      <c r="F7" s="1911" t="s">
        <v>22</v>
      </c>
      <c r="G7" s="1911" t="s">
        <v>21</v>
      </c>
      <c r="H7" s="1911" t="s">
        <v>20</v>
      </c>
      <c r="I7" s="1911" t="s">
        <v>19</v>
      </c>
      <c r="J7" s="1911" t="s">
        <v>18</v>
      </c>
      <c r="K7" s="1911" t="s">
        <v>17</v>
      </c>
      <c r="L7" s="1911" t="s">
        <v>16</v>
      </c>
      <c r="M7" s="1911" t="s">
        <v>15</v>
      </c>
      <c r="N7" s="1911" t="s">
        <v>14</v>
      </c>
      <c r="O7" s="1911" t="s">
        <v>13</v>
      </c>
      <c r="P7" s="3086"/>
      <c r="Q7" s="3088"/>
    </row>
    <row r="8" spans="1:18" ht="15.75">
      <c r="A8" s="3094" t="s">
        <v>589</v>
      </c>
      <c r="B8" s="3095"/>
      <c r="C8" s="3095"/>
      <c r="D8" s="3095"/>
      <c r="E8" s="3095"/>
      <c r="F8" s="3095"/>
      <c r="G8" s="3095"/>
      <c r="H8" s="3095"/>
      <c r="I8" s="3095"/>
      <c r="J8" s="3095"/>
      <c r="K8" s="3095"/>
      <c r="L8" s="3095"/>
      <c r="M8" s="3095"/>
      <c r="N8" s="3095"/>
      <c r="O8" s="3095"/>
      <c r="P8" s="3095"/>
      <c r="Q8" s="3096"/>
    </row>
    <row r="9" spans="1:18" ht="43.5" customHeight="1">
      <c r="A9" s="3097">
        <v>1</v>
      </c>
      <c r="B9" s="3099" t="s">
        <v>591</v>
      </c>
      <c r="C9" s="1922" t="s">
        <v>592</v>
      </c>
      <c r="D9" s="1923">
        <v>6359005</v>
      </c>
      <c r="E9" s="1923">
        <v>6007448</v>
      </c>
      <c r="F9" s="1923">
        <v>5540921</v>
      </c>
      <c r="G9" s="1923">
        <v>6197661</v>
      </c>
      <c r="H9" s="1923">
        <v>5925684</v>
      </c>
      <c r="I9" s="1923">
        <v>6182750</v>
      </c>
      <c r="J9" s="1923">
        <v>6041341</v>
      </c>
      <c r="K9" s="1923">
        <v>6240981</v>
      </c>
      <c r="L9" s="1923">
        <v>6212146.25</v>
      </c>
      <c r="M9" s="1923">
        <v>6144441</v>
      </c>
      <c r="N9" s="1923">
        <v>6328806</v>
      </c>
      <c r="O9" s="1923">
        <v>6107380.3863636367</v>
      </c>
      <c r="P9" s="1923">
        <f>+SUM(D9:O9)</f>
        <v>73288564.63636364</v>
      </c>
      <c r="Q9" s="1924">
        <v>3639290</v>
      </c>
      <c r="R9" s="1008"/>
    </row>
    <row r="10" spans="1:18" ht="43.5" customHeight="1">
      <c r="A10" s="3098"/>
      <c r="B10" s="3100"/>
      <c r="C10" s="1922" t="s">
        <v>594</v>
      </c>
      <c r="D10" s="1923">
        <f t="shared" ref="D10:O10" si="0">33750+D9</f>
        <v>6392755</v>
      </c>
      <c r="E10" s="1923">
        <f t="shared" si="0"/>
        <v>6041198</v>
      </c>
      <c r="F10" s="1923">
        <f t="shared" si="0"/>
        <v>5574671</v>
      </c>
      <c r="G10" s="1923">
        <f t="shared" si="0"/>
        <v>6231411</v>
      </c>
      <c r="H10" s="1923">
        <f t="shared" si="0"/>
        <v>5959434</v>
      </c>
      <c r="I10" s="1923">
        <f t="shared" si="0"/>
        <v>6216500</v>
      </c>
      <c r="J10" s="1923">
        <f t="shared" si="0"/>
        <v>6075091</v>
      </c>
      <c r="K10" s="1923">
        <f t="shared" si="0"/>
        <v>6274731</v>
      </c>
      <c r="L10" s="1923">
        <f t="shared" si="0"/>
        <v>6245896.25</v>
      </c>
      <c r="M10" s="1923">
        <f t="shared" si="0"/>
        <v>6178191</v>
      </c>
      <c r="N10" s="1923">
        <f t="shared" si="0"/>
        <v>6362556</v>
      </c>
      <c r="O10" s="1923">
        <f t="shared" si="0"/>
        <v>6141130.3863636367</v>
      </c>
      <c r="P10" s="1923">
        <f>+SUM(D10:O10)</f>
        <v>73693564.63636364</v>
      </c>
      <c r="Q10" s="3101">
        <v>250625</v>
      </c>
    </row>
    <row r="11" spans="1:18" ht="33">
      <c r="A11" s="1925">
        <v>2</v>
      </c>
      <c r="B11" s="1926" t="s">
        <v>1858</v>
      </c>
      <c r="C11" s="1922" t="s">
        <v>597</v>
      </c>
      <c r="D11" s="1927">
        <v>1</v>
      </c>
      <c r="E11" s="1927">
        <v>1</v>
      </c>
      <c r="F11" s="1927">
        <v>1</v>
      </c>
      <c r="G11" s="1927">
        <v>1</v>
      </c>
      <c r="H11" s="1927">
        <v>1</v>
      </c>
      <c r="I11" s="1927">
        <v>1</v>
      </c>
      <c r="J11" s="1927">
        <v>1</v>
      </c>
      <c r="K11" s="1927">
        <v>1</v>
      </c>
      <c r="L11" s="1927">
        <v>1</v>
      </c>
      <c r="M11" s="1927">
        <v>1</v>
      </c>
      <c r="N11" s="1927">
        <v>1</v>
      </c>
      <c r="O11" s="1927">
        <v>1</v>
      </c>
      <c r="P11" s="1927">
        <f>+SUM(D11:O11)</f>
        <v>12</v>
      </c>
      <c r="Q11" s="3102"/>
    </row>
    <row r="12" spans="1:18" ht="66">
      <c r="A12" s="1925">
        <v>3</v>
      </c>
      <c r="B12" s="1928" t="s">
        <v>1819</v>
      </c>
      <c r="C12" s="1922" t="s">
        <v>601</v>
      </c>
      <c r="D12" s="1927">
        <v>1</v>
      </c>
      <c r="E12" s="1927">
        <v>1</v>
      </c>
      <c r="F12" s="1927">
        <v>1</v>
      </c>
      <c r="G12" s="1927">
        <v>1</v>
      </c>
      <c r="H12" s="1927">
        <v>1</v>
      </c>
      <c r="I12" s="1927">
        <v>1</v>
      </c>
      <c r="J12" s="1927">
        <v>1</v>
      </c>
      <c r="K12" s="1927">
        <v>1</v>
      </c>
      <c r="L12" s="1927">
        <v>1</v>
      </c>
      <c r="M12" s="1927">
        <v>1</v>
      </c>
      <c r="N12" s="1927">
        <v>1</v>
      </c>
      <c r="O12" s="1927">
        <v>1</v>
      </c>
      <c r="P12" s="1927">
        <f>+SUM(D12:O12)</f>
        <v>12</v>
      </c>
      <c r="Q12" s="3102"/>
    </row>
    <row r="13" spans="1:18" ht="66">
      <c r="A13" s="1925">
        <v>4</v>
      </c>
      <c r="B13" s="1929" t="s">
        <v>1859</v>
      </c>
      <c r="C13" s="1930" t="s">
        <v>1821</v>
      </c>
      <c r="D13" s="1931">
        <v>0.7</v>
      </c>
      <c r="E13" s="1931">
        <v>0.7</v>
      </c>
      <c r="F13" s="1931">
        <v>0.7</v>
      </c>
      <c r="G13" s="1931">
        <v>0.7</v>
      </c>
      <c r="H13" s="1931">
        <v>0.7</v>
      </c>
      <c r="I13" s="1931">
        <v>0.7</v>
      </c>
      <c r="J13" s="1931">
        <v>0.7</v>
      </c>
      <c r="K13" s="1931">
        <v>0.7</v>
      </c>
      <c r="L13" s="1931">
        <v>0.7</v>
      </c>
      <c r="M13" s="1931">
        <v>0.7</v>
      </c>
      <c r="N13" s="1931">
        <v>0.7</v>
      </c>
      <c r="O13" s="1931">
        <v>0.7</v>
      </c>
      <c r="P13" s="1931">
        <f>+AVERAGE(D13:O13)</f>
        <v>0.70000000000000007</v>
      </c>
      <c r="Q13" s="3102"/>
    </row>
    <row r="14" spans="1:18" ht="49.5">
      <c r="A14" s="1925">
        <v>5</v>
      </c>
      <c r="B14" s="1928" t="s">
        <v>1822</v>
      </c>
      <c r="C14" s="1932" t="s">
        <v>609</v>
      </c>
      <c r="D14" s="1933">
        <v>1</v>
      </c>
      <c r="E14" s="1933">
        <v>1</v>
      </c>
      <c r="F14" s="1933">
        <v>1</v>
      </c>
      <c r="G14" s="1933">
        <v>1</v>
      </c>
      <c r="H14" s="1933">
        <v>1</v>
      </c>
      <c r="I14" s="1933">
        <v>1</v>
      </c>
      <c r="J14" s="1933">
        <v>1</v>
      </c>
      <c r="K14" s="1933">
        <v>1</v>
      </c>
      <c r="L14" s="1933">
        <v>1</v>
      </c>
      <c r="M14" s="1933">
        <v>1</v>
      </c>
      <c r="N14" s="1933">
        <v>1</v>
      </c>
      <c r="O14" s="1933">
        <v>1</v>
      </c>
      <c r="P14" s="1933">
        <f>+SUM(D14:O14)</f>
        <v>12</v>
      </c>
      <c r="Q14" s="3103"/>
    </row>
    <row r="15" spans="1:18" ht="66">
      <c r="A15" s="1934">
        <v>6</v>
      </c>
      <c r="B15" s="1935" t="s">
        <v>1823</v>
      </c>
      <c r="C15" s="1930" t="s">
        <v>1824</v>
      </c>
      <c r="D15" s="1931">
        <v>0.75</v>
      </c>
      <c r="E15" s="1931">
        <v>0.75</v>
      </c>
      <c r="F15" s="1931">
        <v>0.75</v>
      </c>
      <c r="G15" s="1931">
        <v>0.75</v>
      </c>
      <c r="H15" s="1931">
        <v>0.75</v>
      </c>
      <c r="I15" s="1931">
        <v>0.75</v>
      </c>
      <c r="J15" s="1931">
        <v>0.75</v>
      </c>
      <c r="K15" s="1931">
        <v>0.75</v>
      </c>
      <c r="L15" s="1931">
        <v>0.75</v>
      </c>
      <c r="M15" s="1931">
        <v>0.75</v>
      </c>
      <c r="N15" s="1931">
        <v>0.75</v>
      </c>
      <c r="O15" s="1931">
        <v>0.75</v>
      </c>
      <c r="P15" s="1931">
        <f>+AVERAGE(D15:O15)</f>
        <v>0.75</v>
      </c>
      <c r="Q15" s="1936">
        <v>1328796</v>
      </c>
    </row>
    <row r="16" spans="1:18" ht="49.5">
      <c r="A16" s="1937">
        <v>7</v>
      </c>
      <c r="B16" s="1938" t="s">
        <v>1860</v>
      </c>
      <c r="C16" s="1939" t="s">
        <v>1826</v>
      </c>
      <c r="D16" s="1940">
        <v>100</v>
      </c>
      <c r="E16" s="1940">
        <v>100</v>
      </c>
      <c r="F16" s="1940">
        <v>100</v>
      </c>
      <c r="G16" s="1940">
        <v>100</v>
      </c>
      <c r="H16" s="1940">
        <v>100</v>
      </c>
      <c r="I16" s="1940">
        <v>100</v>
      </c>
      <c r="J16" s="1940">
        <v>100</v>
      </c>
      <c r="K16" s="1940">
        <v>100</v>
      </c>
      <c r="L16" s="1940">
        <v>100</v>
      </c>
      <c r="M16" s="1940">
        <v>100</v>
      </c>
      <c r="N16" s="1940">
        <v>100</v>
      </c>
      <c r="O16" s="1940">
        <v>100</v>
      </c>
      <c r="P16" s="1940">
        <f>SUM(D16:O16)</f>
        <v>1200</v>
      </c>
      <c r="Q16" s="1936"/>
    </row>
    <row r="17" spans="1:17" ht="66">
      <c r="A17" s="1941">
        <v>8</v>
      </c>
      <c r="B17" s="1942" t="s">
        <v>1861</v>
      </c>
      <c r="C17" s="1943" t="s">
        <v>1828</v>
      </c>
      <c r="D17" s="1944">
        <v>0.15</v>
      </c>
      <c r="E17" s="1944">
        <v>0.15</v>
      </c>
      <c r="F17" s="1944">
        <v>0.15</v>
      </c>
      <c r="G17" s="1944">
        <v>0.15</v>
      </c>
      <c r="H17" s="1944">
        <v>0.15</v>
      </c>
      <c r="I17" s="1944">
        <v>0.15</v>
      </c>
      <c r="J17" s="1944">
        <v>0.15</v>
      </c>
      <c r="K17" s="1944">
        <v>0.15</v>
      </c>
      <c r="L17" s="1944">
        <v>0.15</v>
      </c>
      <c r="M17" s="1944">
        <v>0.15</v>
      </c>
      <c r="N17" s="1944">
        <v>0.15</v>
      </c>
      <c r="O17" s="1944">
        <v>0.15</v>
      </c>
      <c r="P17" s="1944">
        <f t="shared" ref="P17" si="1">+AVERAGE(D17:O17)</f>
        <v>0.14999999999999997</v>
      </c>
      <c r="Q17" s="1936"/>
    </row>
    <row r="18" spans="1:17" ht="82.5">
      <c r="A18" s="1937">
        <v>9</v>
      </c>
      <c r="B18" s="1945" t="s">
        <v>619</v>
      </c>
      <c r="C18" s="1946" t="s">
        <v>620</v>
      </c>
      <c r="D18" s="1947">
        <v>10</v>
      </c>
      <c r="E18" s="1947">
        <v>10</v>
      </c>
      <c r="F18" s="1947">
        <v>10</v>
      </c>
      <c r="G18" s="1947">
        <v>10</v>
      </c>
      <c r="H18" s="1947">
        <v>10</v>
      </c>
      <c r="I18" s="1947">
        <v>10</v>
      </c>
      <c r="J18" s="1947">
        <v>10</v>
      </c>
      <c r="K18" s="1947">
        <v>10</v>
      </c>
      <c r="L18" s="1947">
        <v>10</v>
      </c>
      <c r="M18" s="1947">
        <v>10</v>
      </c>
      <c r="N18" s="1947">
        <v>10</v>
      </c>
      <c r="O18" s="1947">
        <v>10</v>
      </c>
      <c r="P18" s="1947">
        <f>+SUM(D18:O18)</f>
        <v>120</v>
      </c>
      <c r="Q18" s="1948">
        <v>219899</v>
      </c>
    </row>
    <row r="19" spans="1:17" ht="66">
      <c r="A19" s="1941">
        <v>10</v>
      </c>
      <c r="B19" s="1949" t="s">
        <v>1832</v>
      </c>
      <c r="C19" s="1950" t="s">
        <v>1862</v>
      </c>
      <c r="D19" s="1951">
        <v>0.75</v>
      </c>
      <c r="E19" s="1951">
        <v>0.75</v>
      </c>
      <c r="F19" s="1951">
        <v>0.75</v>
      </c>
      <c r="G19" s="1951">
        <v>0.75</v>
      </c>
      <c r="H19" s="1951">
        <v>0.75</v>
      </c>
      <c r="I19" s="1951">
        <v>0.75</v>
      </c>
      <c r="J19" s="1951">
        <v>0.75</v>
      </c>
      <c r="K19" s="1951">
        <v>0.75</v>
      </c>
      <c r="L19" s="1951">
        <v>0.75</v>
      </c>
      <c r="M19" s="1951">
        <v>0.75</v>
      </c>
      <c r="N19" s="1951">
        <v>0.75</v>
      </c>
      <c r="O19" s="1951">
        <v>0.75</v>
      </c>
      <c r="P19" s="1952">
        <f t="shared" ref="P19:P26" si="2">+AVERAGE(D19:O19)</f>
        <v>0.75</v>
      </c>
      <c r="Q19" s="1948"/>
    </row>
    <row r="20" spans="1:17" ht="50.25" thickBot="1">
      <c r="A20" s="1953">
        <v>11</v>
      </c>
      <c r="B20" s="1954" t="s">
        <v>1863</v>
      </c>
      <c r="C20" s="1955" t="s">
        <v>1826</v>
      </c>
      <c r="D20" s="1956"/>
      <c r="E20" s="1956"/>
      <c r="F20" s="1955">
        <v>250</v>
      </c>
      <c r="G20" s="1956"/>
      <c r="H20" s="1956"/>
      <c r="I20" s="1955"/>
      <c r="J20" s="1956"/>
      <c r="K20" s="1956"/>
      <c r="L20" s="1955">
        <v>250</v>
      </c>
      <c r="M20" s="1956"/>
      <c r="N20" s="1956"/>
      <c r="O20" s="1956"/>
      <c r="P20" s="1957">
        <f>SUM(D20:O20)</f>
        <v>500</v>
      </c>
      <c r="Q20" s="1958"/>
    </row>
    <row r="21" spans="1:17" ht="66">
      <c r="A21" s="1959">
        <v>12</v>
      </c>
      <c r="B21" s="1960" t="s">
        <v>1834</v>
      </c>
      <c r="C21" s="1961" t="s">
        <v>1835</v>
      </c>
      <c r="D21" s="1962">
        <v>0.75</v>
      </c>
      <c r="E21" s="1962">
        <v>0.75</v>
      </c>
      <c r="F21" s="1962">
        <v>0.75</v>
      </c>
      <c r="G21" s="1962">
        <v>0.75</v>
      </c>
      <c r="H21" s="1962">
        <v>0.75</v>
      </c>
      <c r="I21" s="1962">
        <v>0.75</v>
      </c>
      <c r="J21" s="1962">
        <v>0.75</v>
      </c>
      <c r="K21" s="1962">
        <v>0.75</v>
      </c>
      <c r="L21" s="1962">
        <v>0.75</v>
      </c>
      <c r="M21" s="1962">
        <v>0.75</v>
      </c>
      <c r="N21" s="1962">
        <v>0.75</v>
      </c>
      <c r="O21" s="1962">
        <v>0.75</v>
      </c>
      <c r="P21" s="1963">
        <f>+AVERAGE(D21:O21)</f>
        <v>0.75</v>
      </c>
      <c r="Q21" s="3104">
        <v>78486</v>
      </c>
    </row>
    <row r="22" spans="1:17" ht="49.5">
      <c r="A22" s="1937">
        <v>13</v>
      </c>
      <c r="B22" s="1964" t="s">
        <v>1836</v>
      </c>
      <c r="C22" s="1939" t="s">
        <v>766</v>
      </c>
      <c r="D22" s="1951">
        <v>0.6</v>
      </c>
      <c r="E22" s="1951">
        <v>0.6</v>
      </c>
      <c r="F22" s="1951">
        <v>0.6</v>
      </c>
      <c r="G22" s="1951">
        <v>0.6</v>
      </c>
      <c r="H22" s="1951">
        <v>0.6</v>
      </c>
      <c r="I22" s="1951">
        <v>0.6</v>
      </c>
      <c r="J22" s="1951">
        <v>0.6</v>
      </c>
      <c r="K22" s="1951">
        <v>0.6</v>
      </c>
      <c r="L22" s="1951">
        <v>0.6</v>
      </c>
      <c r="M22" s="1951">
        <v>0.6</v>
      </c>
      <c r="N22" s="1951">
        <v>0.6</v>
      </c>
      <c r="O22" s="1951">
        <v>0.6</v>
      </c>
      <c r="P22" s="1965">
        <f>+AVERAGE(D22:O22)</f>
        <v>0.59999999999999987</v>
      </c>
      <c r="Q22" s="3105"/>
    </row>
    <row r="23" spans="1:17" ht="49.5">
      <c r="A23" s="1941">
        <v>14</v>
      </c>
      <c r="B23" s="1964" t="s">
        <v>1837</v>
      </c>
      <c r="C23" s="1943" t="s">
        <v>629</v>
      </c>
      <c r="D23" s="1951">
        <v>0.8</v>
      </c>
      <c r="E23" s="1951">
        <v>0.8</v>
      </c>
      <c r="F23" s="1951">
        <v>0.8</v>
      </c>
      <c r="G23" s="1951">
        <v>0.8</v>
      </c>
      <c r="H23" s="1951">
        <v>0.8</v>
      </c>
      <c r="I23" s="1951">
        <v>0.8</v>
      </c>
      <c r="J23" s="1951">
        <v>0.8</v>
      </c>
      <c r="K23" s="1951">
        <v>0.8</v>
      </c>
      <c r="L23" s="1951">
        <v>0.8</v>
      </c>
      <c r="M23" s="1951">
        <v>0.8</v>
      </c>
      <c r="N23" s="1951">
        <v>0.8</v>
      </c>
      <c r="O23" s="1951">
        <v>0.8</v>
      </c>
      <c r="P23" s="1965">
        <f>+AVERAGE(D23:O23)</f>
        <v>0.79999999999999993</v>
      </c>
      <c r="Q23" s="3105"/>
    </row>
    <row r="24" spans="1:17" ht="66">
      <c r="A24" s="1937">
        <v>15</v>
      </c>
      <c r="B24" s="1942" t="s">
        <v>1838</v>
      </c>
      <c r="C24" s="1946" t="s">
        <v>1839</v>
      </c>
      <c r="D24" s="1951">
        <v>0.8</v>
      </c>
      <c r="E24" s="1951">
        <v>0.75</v>
      </c>
      <c r="F24" s="1951">
        <v>0.8</v>
      </c>
      <c r="G24" s="1951">
        <v>0.8</v>
      </c>
      <c r="H24" s="1951">
        <v>0.8</v>
      </c>
      <c r="I24" s="1951">
        <v>0.8</v>
      </c>
      <c r="J24" s="1951">
        <v>0.8</v>
      </c>
      <c r="K24" s="1951">
        <v>0.8</v>
      </c>
      <c r="L24" s="1951">
        <v>0.8</v>
      </c>
      <c r="M24" s="1951">
        <v>0.8</v>
      </c>
      <c r="N24" s="1951">
        <v>0.8</v>
      </c>
      <c r="O24" s="1951">
        <v>0.8</v>
      </c>
      <c r="P24" s="1965">
        <f>+AVERAGE(D24:O24)</f>
        <v>0.79583333333333339</v>
      </c>
      <c r="Q24" s="3105"/>
    </row>
    <row r="25" spans="1:17" ht="66">
      <c r="A25" s="1941">
        <v>16</v>
      </c>
      <c r="B25" s="1966" t="s">
        <v>1840</v>
      </c>
      <c r="C25" s="1943" t="s">
        <v>1841</v>
      </c>
      <c r="D25" s="1951">
        <v>0.75</v>
      </c>
      <c r="E25" s="1951">
        <v>0.75</v>
      </c>
      <c r="F25" s="1951">
        <v>0.75</v>
      </c>
      <c r="G25" s="1951">
        <v>0.75</v>
      </c>
      <c r="H25" s="1951">
        <v>0.75</v>
      </c>
      <c r="I25" s="1951">
        <v>0.75</v>
      </c>
      <c r="J25" s="1951">
        <v>0.75</v>
      </c>
      <c r="K25" s="1951">
        <v>0.75</v>
      </c>
      <c r="L25" s="1951">
        <v>0.75</v>
      </c>
      <c r="M25" s="1951">
        <v>0.75</v>
      </c>
      <c r="N25" s="1951">
        <v>0.75</v>
      </c>
      <c r="O25" s="1951">
        <v>0.75</v>
      </c>
      <c r="P25" s="1965">
        <f>+AVERAGE(D25:O25)</f>
        <v>0.75</v>
      </c>
      <c r="Q25" s="3106"/>
    </row>
    <row r="26" spans="1:17" ht="49.5">
      <c r="A26" s="1925">
        <v>17</v>
      </c>
      <c r="B26" s="1967" t="s">
        <v>1842</v>
      </c>
      <c r="C26" s="1968" t="s">
        <v>633</v>
      </c>
      <c r="D26" s="1969">
        <v>1</v>
      </c>
      <c r="E26" s="1969">
        <v>1</v>
      </c>
      <c r="F26" s="1969">
        <v>1</v>
      </c>
      <c r="G26" s="1969">
        <v>1</v>
      </c>
      <c r="H26" s="1969">
        <v>1</v>
      </c>
      <c r="I26" s="1969">
        <v>1</v>
      </c>
      <c r="J26" s="1969">
        <v>1</v>
      </c>
      <c r="K26" s="1969">
        <v>1</v>
      </c>
      <c r="L26" s="1969">
        <v>1</v>
      </c>
      <c r="M26" s="1969">
        <v>1</v>
      </c>
      <c r="N26" s="1969">
        <v>1</v>
      </c>
      <c r="O26" s="1969">
        <v>1</v>
      </c>
      <c r="P26" s="1970">
        <f t="shared" si="2"/>
        <v>1</v>
      </c>
      <c r="Q26" s="1971"/>
    </row>
    <row r="27" spans="1:17" ht="24.75" customHeight="1">
      <c r="A27" s="3097">
        <v>18</v>
      </c>
      <c r="B27" s="3108" t="s">
        <v>641</v>
      </c>
      <c r="C27" s="3584" t="s">
        <v>642</v>
      </c>
      <c r="D27" s="1972">
        <v>450</v>
      </c>
      <c r="E27" s="1972">
        <v>450</v>
      </c>
      <c r="F27" s="1972">
        <v>450</v>
      </c>
      <c r="G27" s="1972">
        <v>450</v>
      </c>
      <c r="H27" s="1972">
        <v>450</v>
      </c>
      <c r="I27" s="1972">
        <v>450</v>
      </c>
      <c r="J27" s="1972">
        <v>450</v>
      </c>
      <c r="K27" s="1972">
        <v>450</v>
      </c>
      <c r="L27" s="1972">
        <v>450</v>
      </c>
      <c r="M27" s="1972">
        <v>450</v>
      </c>
      <c r="N27" s="1972">
        <v>450</v>
      </c>
      <c r="O27" s="1972">
        <v>450</v>
      </c>
      <c r="P27" s="1972">
        <f>+SUM(D27:O27)</f>
        <v>5400</v>
      </c>
      <c r="Q27" s="3101">
        <v>79215</v>
      </c>
    </row>
    <row r="28" spans="1:17" ht="24.75" customHeight="1">
      <c r="A28" s="3107"/>
      <c r="B28" s="3109"/>
      <c r="C28" s="3585"/>
      <c r="D28" s="1972">
        <v>26</v>
      </c>
      <c r="E28" s="1972">
        <v>26</v>
      </c>
      <c r="F28" s="1972">
        <v>26</v>
      </c>
      <c r="G28" s="1972">
        <v>26</v>
      </c>
      <c r="H28" s="1972">
        <v>26</v>
      </c>
      <c r="I28" s="1972">
        <v>26</v>
      </c>
      <c r="J28" s="1972">
        <v>26</v>
      </c>
      <c r="K28" s="1972">
        <v>26</v>
      </c>
      <c r="L28" s="1972">
        <v>26</v>
      </c>
      <c r="M28" s="1972">
        <v>26</v>
      </c>
      <c r="N28" s="1972">
        <v>26</v>
      </c>
      <c r="O28" s="1972">
        <v>26</v>
      </c>
      <c r="P28" s="1972">
        <f t="shared" ref="P28:P32" si="3">+SUM(D28:O28)</f>
        <v>312</v>
      </c>
      <c r="Q28" s="3102"/>
    </row>
    <row r="29" spans="1:17" ht="24.75" customHeight="1">
      <c r="A29" s="3098"/>
      <c r="B29" s="3110"/>
      <c r="C29" s="3583"/>
      <c r="D29" s="1972">
        <v>116</v>
      </c>
      <c r="E29" s="1972">
        <v>116</v>
      </c>
      <c r="F29" s="1972">
        <v>116</v>
      </c>
      <c r="G29" s="1972">
        <v>116</v>
      </c>
      <c r="H29" s="1972">
        <v>116</v>
      </c>
      <c r="I29" s="1972">
        <v>116</v>
      </c>
      <c r="J29" s="1972">
        <v>116</v>
      </c>
      <c r="K29" s="1972">
        <v>116</v>
      </c>
      <c r="L29" s="1972">
        <v>116</v>
      </c>
      <c r="M29" s="1972">
        <v>116</v>
      </c>
      <c r="N29" s="1972">
        <v>116</v>
      </c>
      <c r="O29" s="1972">
        <v>116</v>
      </c>
      <c r="P29" s="1972">
        <f t="shared" si="3"/>
        <v>1392</v>
      </c>
      <c r="Q29" s="3103"/>
    </row>
    <row r="30" spans="1:17" ht="43.5" customHeight="1">
      <c r="A30" s="1925">
        <v>19</v>
      </c>
      <c r="B30" s="1973" t="s">
        <v>1844</v>
      </c>
      <c r="C30" s="1974" t="s">
        <v>648</v>
      </c>
      <c r="D30" s="1975">
        <v>5</v>
      </c>
      <c r="E30" s="1975">
        <v>5</v>
      </c>
      <c r="F30" s="1975">
        <v>5</v>
      </c>
      <c r="G30" s="1975">
        <v>5</v>
      </c>
      <c r="H30" s="1975">
        <v>5</v>
      </c>
      <c r="I30" s="1975">
        <v>5</v>
      </c>
      <c r="J30" s="1975">
        <v>5</v>
      </c>
      <c r="K30" s="1975">
        <v>5</v>
      </c>
      <c r="L30" s="1975">
        <v>5</v>
      </c>
      <c r="M30" s="1975">
        <v>5</v>
      </c>
      <c r="N30" s="1975">
        <v>5</v>
      </c>
      <c r="O30" s="1975">
        <v>5</v>
      </c>
      <c r="P30" s="1972">
        <f t="shared" si="3"/>
        <v>60</v>
      </c>
      <c r="Q30" s="3089">
        <v>86930</v>
      </c>
    </row>
    <row r="31" spans="1:17" ht="33">
      <c r="A31" s="1934">
        <v>20</v>
      </c>
      <c r="B31" s="1973" t="s">
        <v>1864</v>
      </c>
      <c r="C31" s="1974" t="s">
        <v>1865</v>
      </c>
      <c r="D31" s="1975">
        <v>1</v>
      </c>
      <c r="E31" s="1975">
        <v>1</v>
      </c>
      <c r="F31" s="1975">
        <v>1</v>
      </c>
      <c r="G31" s="1975">
        <v>1</v>
      </c>
      <c r="H31" s="1975">
        <v>1</v>
      </c>
      <c r="I31" s="1975">
        <v>1</v>
      </c>
      <c r="J31" s="1975">
        <v>1</v>
      </c>
      <c r="K31" s="1975">
        <v>1</v>
      </c>
      <c r="L31" s="1975">
        <v>1</v>
      </c>
      <c r="M31" s="1975">
        <v>1</v>
      </c>
      <c r="N31" s="1975">
        <v>1</v>
      </c>
      <c r="O31" s="1975">
        <v>1</v>
      </c>
      <c r="P31" s="1972">
        <f>+SUM(D31:O31)</f>
        <v>12</v>
      </c>
      <c r="Q31" s="3090"/>
    </row>
    <row r="32" spans="1:17" ht="33">
      <c r="A32" s="1925">
        <v>21</v>
      </c>
      <c r="B32" s="1973" t="s">
        <v>1846</v>
      </c>
      <c r="C32" s="1974" t="s">
        <v>648</v>
      </c>
      <c r="D32" s="1975">
        <v>3</v>
      </c>
      <c r="E32" s="1975">
        <v>3</v>
      </c>
      <c r="F32" s="1975">
        <v>3</v>
      </c>
      <c r="G32" s="1975">
        <v>3</v>
      </c>
      <c r="H32" s="1975">
        <v>3</v>
      </c>
      <c r="I32" s="1975">
        <v>3</v>
      </c>
      <c r="J32" s="1975">
        <v>3</v>
      </c>
      <c r="K32" s="1975">
        <v>3</v>
      </c>
      <c r="L32" s="1975">
        <v>3</v>
      </c>
      <c r="M32" s="1975">
        <v>3</v>
      </c>
      <c r="N32" s="1975">
        <v>3</v>
      </c>
      <c r="O32" s="1975">
        <v>2</v>
      </c>
      <c r="P32" s="1972">
        <f t="shared" si="3"/>
        <v>35</v>
      </c>
      <c r="Q32" s="3091"/>
    </row>
    <row r="33" spans="1:17" ht="49.5">
      <c r="A33" s="1934">
        <v>22</v>
      </c>
      <c r="B33" s="1928" t="s">
        <v>1866</v>
      </c>
      <c r="C33" s="1976"/>
      <c r="D33" s="1969"/>
      <c r="E33" s="1977"/>
      <c r="F33" s="1977"/>
      <c r="G33" s="1977"/>
      <c r="H33" s="1977"/>
      <c r="I33" s="1977"/>
      <c r="J33" s="1977"/>
      <c r="K33" s="1977"/>
      <c r="L33" s="1977"/>
      <c r="M33" s="1977"/>
      <c r="N33" s="1977"/>
      <c r="O33" s="1977">
        <v>0.03</v>
      </c>
      <c r="P33" s="1977">
        <f>SUM(D33:O33)</f>
        <v>0.03</v>
      </c>
      <c r="Q33" s="1971"/>
    </row>
    <row r="34" spans="1:17" ht="49.5">
      <c r="A34" s="1925">
        <v>23</v>
      </c>
      <c r="B34" s="1967" t="s">
        <v>1850</v>
      </c>
      <c r="C34" s="1968" t="s">
        <v>1867</v>
      </c>
      <c r="D34" s="1931"/>
      <c r="E34" s="1931"/>
      <c r="F34" s="1931"/>
      <c r="G34" s="1931"/>
      <c r="H34" s="1931"/>
      <c r="I34" s="1931"/>
      <c r="J34" s="1931"/>
      <c r="K34" s="1931"/>
      <c r="L34" s="1931"/>
      <c r="M34" s="1931"/>
      <c r="N34" s="1931"/>
      <c r="O34" s="1931">
        <v>0.02</v>
      </c>
      <c r="P34" s="1977">
        <f>SUM(D34:O34)</f>
        <v>0.02</v>
      </c>
      <c r="Q34" s="1971"/>
    </row>
    <row r="35" spans="1:17" ht="49.5">
      <c r="A35" s="1934">
        <v>25</v>
      </c>
      <c r="B35" s="1967" t="s">
        <v>894</v>
      </c>
      <c r="C35" s="1968" t="s">
        <v>582</v>
      </c>
      <c r="D35" s="1969"/>
      <c r="E35" s="1969"/>
      <c r="F35" s="1969"/>
      <c r="G35" s="1969"/>
      <c r="H35" s="1969"/>
      <c r="I35" s="1969"/>
      <c r="J35" s="1969"/>
      <c r="K35" s="1969"/>
      <c r="L35" s="1969"/>
      <c r="M35" s="1969"/>
      <c r="N35" s="1969"/>
      <c r="O35" s="1969">
        <v>0.1</v>
      </c>
      <c r="P35" s="1977">
        <f>SUM(D35:O35)</f>
        <v>0.1</v>
      </c>
      <c r="Q35" s="1971"/>
    </row>
    <row r="36" spans="1:17" ht="17.25" thickBot="1">
      <c r="A36" s="3092" t="s">
        <v>12</v>
      </c>
      <c r="B36" s="3093"/>
      <c r="C36" s="3093"/>
      <c r="D36" s="3093"/>
      <c r="E36" s="3093"/>
      <c r="F36" s="3093"/>
      <c r="G36" s="1978"/>
      <c r="H36" s="1978"/>
      <c r="I36" s="1978"/>
      <c r="J36" s="1978"/>
      <c r="K36" s="1978"/>
      <c r="L36" s="1978"/>
      <c r="M36" s="1978"/>
      <c r="N36" s="1978"/>
      <c r="O36" s="1978"/>
      <c r="P36" s="1978"/>
      <c r="Q36" s="1979">
        <f>SUM(Q9:Q35)</f>
        <v>5683241</v>
      </c>
    </row>
  </sheetData>
  <mergeCells count="20">
    <mergeCell ref="Q30:Q32"/>
    <mergeCell ref="A36:F36"/>
    <mergeCell ref="A8:Q8"/>
    <mergeCell ref="A9:A10"/>
    <mergeCell ref="B9:B10"/>
    <mergeCell ref="Q10:Q14"/>
    <mergeCell ref="Q21:Q25"/>
    <mergeCell ref="A27:A29"/>
    <mergeCell ref="B27:B29"/>
    <mergeCell ref="Q27:Q29"/>
    <mergeCell ref="C27:C29"/>
    <mergeCell ref="A1:Q1"/>
    <mergeCell ref="A2:Q2"/>
    <mergeCell ref="A3:Q3"/>
    <mergeCell ref="A6:A7"/>
    <mergeCell ref="B6:B7"/>
    <mergeCell ref="C6:C7"/>
    <mergeCell ref="D6:O6"/>
    <mergeCell ref="P6:P7"/>
    <mergeCell ref="Q6:Q7"/>
  </mergeCells>
  <pageMargins left="0.39370078740157483" right="0.35433070866141736" top="0.55118110236220474" bottom="0.27559055118110237" header="0" footer="0"/>
  <pageSetup paperSize="9" scale="48" fitToHeight="0"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pageSetUpPr fitToPage="1"/>
  </sheetPr>
  <dimension ref="A1:I90"/>
  <sheetViews>
    <sheetView showGridLines="0" view="pageBreakPreview" topLeftCell="A82" zoomScale="80" zoomScaleNormal="80" zoomScaleSheetLayoutView="80" workbookViewId="0">
      <selection activeCell="D32" sqref="D32:D35"/>
    </sheetView>
  </sheetViews>
  <sheetFormatPr baseColWidth="10" defaultRowHeight="12.75"/>
  <cols>
    <col min="1" max="1" width="4.42578125" customWidth="1"/>
    <col min="2" max="2" width="25.28515625" customWidth="1"/>
    <col min="3" max="3" width="6.7109375" customWidth="1"/>
    <col min="4" max="4" width="50.28515625" customWidth="1"/>
    <col min="5" max="5" width="40.28515625" customWidth="1"/>
    <col min="6" max="6" width="7.28515625" customWidth="1"/>
    <col min="7" max="7" width="50.7109375" customWidth="1"/>
    <col min="8" max="8" width="44.28515625" customWidth="1"/>
  </cols>
  <sheetData>
    <row r="1" spans="1:8" ht="16.5">
      <c r="A1" s="2159" t="s">
        <v>28</v>
      </c>
      <c r="B1" s="2159"/>
      <c r="C1" s="2159"/>
      <c r="D1" s="2159"/>
      <c r="E1" s="2159"/>
      <c r="F1" s="2159"/>
      <c r="G1" s="2159"/>
      <c r="H1" s="2159"/>
    </row>
    <row r="2" spans="1:8" ht="16.5">
      <c r="A2" s="2159" t="s">
        <v>29</v>
      </c>
      <c r="B2" s="2159"/>
      <c r="C2" s="2159"/>
      <c r="D2" s="2159"/>
      <c r="E2" s="2159"/>
      <c r="F2" s="2159"/>
      <c r="G2" s="2159"/>
      <c r="H2" s="2159"/>
    </row>
    <row r="3" spans="1:8" ht="16.5">
      <c r="A3" s="2159" t="s">
        <v>52</v>
      </c>
      <c r="B3" s="2159"/>
      <c r="C3" s="2159"/>
      <c r="D3" s="2159"/>
      <c r="E3" s="2159"/>
      <c r="F3" s="2159"/>
      <c r="G3" s="2159"/>
      <c r="H3" s="2159"/>
    </row>
    <row r="4" spans="1:8" ht="18">
      <c r="A4" s="2160" t="s">
        <v>30</v>
      </c>
      <c r="B4" s="2160"/>
      <c r="C4" s="2160"/>
      <c r="D4" s="2160"/>
      <c r="E4" s="2160"/>
      <c r="F4" s="2160"/>
      <c r="G4" s="2160"/>
      <c r="H4" s="2160"/>
    </row>
    <row r="5" spans="1:8" ht="21" customHeight="1">
      <c r="A5" s="1870" t="s">
        <v>2864</v>
      </c>
      <c r="B5" s="1"/>
      <c r="C5" s="1"/>
      <c r="D5" s="1"/>
      <c r="E5" s="1"/>
      <c r="F5" s="1"/>
      <c r="G5" s="1"/>
      <c r="H5" s="1"/>
    </row>
    <row r="6" spans="1:8" ht="20.25" customHeight="1">
      <c r="A6" s="1870" t="s">
        <v>588</v>
      </c>
      <c r="B6" s="1"/>
      <c r="C6" s="1"/>
      <c r="D6" s="1"/>
      <c r="E6" s="1"/>
      <c r="F6" s="1"/>
      <c r="G6" s="1"/>
      <c r="H6" s="5" t="s">
        <v>0</v>
      </c>
    </row>
    <row r="7" spans="1:8" ht="16.5" customHeight="1">
      <c r="A7" s="4"/>
      <c r="H7" s="142"/>
    </row>
    <row r="8" spans="1:8" ht="45" customHeight="1">
      <c r="A8" s="245" t="s">
        <v>50</v>
      </c>
      <c r="B8" s="245" t="s">
        <v>31</v>
      </c>
      <c r="C8" s="2554" t="s">
        <v>53</v>
      </c>
      <c r="D8" s="2555"/>
      <c r="E8" s="245" t="s">
        <v>54</v>
      </c>
      <c r="F8" s="2554" t="s">
        <v>55</v>
      </c>
      <c r="G8" s="2555"/>
      <c r="H8" s="245" t="s">
        <v>56</v>
      </c>
    </row>
    <row r="9" spans="1:8" ht="15">
      <c r="A9" s="3180" t="s">
        <v>664</v>
      </c>
      <c r="B9" s="3180"/>
      <c r="C9" s="3180"/>
      <c r="D9" s="3180"/>
      <c r="E9" s="3180"/>
      <c r="F9" s="3180"/>
      <c r="G9" s="3180"/>
      <c r="H9" s="3180"/>
    </row>
    <row r="10" spans="1:8" ht="57">
      <c r="A10" s="3137">
        <v>1</v>
      </c>
      <c r="B10" s="3118" t="s">
        <v>468</v>
      </c>
      <c r="C10" s="293">
        <v>1.1000000000000001</v>
      </c>
      <c r="D10" s="283" t="s">
        <v>665</v>
      </c>
      <c r="E10" s="981" t="s">
        <v>666</v>
      </c>
      <c r="F10" s="283" t="s">
        <v>667</v>
      </c>
      <c r="G10" s="294" t="s">
        <v>668</v>
      </c>
      <c r="H10" s="295" t="s">
        <v>669</v>
      </c>
    </row>
    <row r="11" spans="1:8" ht="85.5">
      <c r="A11" s="3138"/>
      <c r="B11" s="2564"/>
      <c r="C11" s="293">
        <v>1.2</v>
      </c>
      <c r="D11" s="295" t="s">
        <v>670</v>
      </c>
      <c r="E11" s="981" t="s">
        <v>671</v>
      </c>
      <c r="F11" s="283" t="s">
        <v>32</v>
      </c>
      <c r="G11" s="294" t="s">
        <v>672</v>
      </c>
      <c r="H11" s="295" t="s">
        <v>673</v>
      </c>
    </row>
    <row r="12" spans="1:8" ht="71.25">
      <c r="A12" s="3138"/>
      <c r="B12" s="2564"/>
      <c r="C12" s="293">
        <v>1.3</v>
      </c>
      <c r="D12" s="283" t="s">
        <v>674</v>
      </c>
      <c r="E12" s="981" t="s">
        <v>675</v>
      </c>
      <c r="F12" s="283" t="s">
        <v>244</v>
      </c>
      <c r="G12" s="294" t="s">
        <v>676</v>
      </c>
      <c r="H12" s="295" t="s">
        <v>677</v>
      </c>
    </row>
    <row r="13" spans="1:8" ht="15">
      <c r="A13" s="3175" t="s">
        <v>678</v>
      </c>
      <c r="B13" s="3176"/>
      <c r="C13" s="3176"/>
      <c r="D13" s="3176"/>
      <c r="E13" s="3176"/>
      <c r="F13" s="3176"/>
      <c r="G13" s="3176"/>
      <c r="H13" s="3177"/>
    </row>
    <row r="14" spans="1:8" ht="42.75">
      <c r="A14" s="3138">
        <v>2</v>
      </c>
      <c r="B14" s="2564" t="s">
        <v>679</v>
      </c>
      <c r="C14" s="3131">
        <v>2.1</v>
      </c>
      <c r="D14" s="2251" t="s">
        <v>680</v>
      </c>
      <c r="E14" s="3178" t="s">
        <v>681</v>
      </c>
      <c r="F14" s="981" t="s">
        <v>6</v>
      </c>
      <c r="G14" s="283" t="s">
        <v>682</v>
      </c>
      <c r="H14" s="3179" t="s">
        <v>683</v>
      </c>
    </row>
    <row r="15" spans="1:8" ht="14.25">
      <c r="A15" s="3138"/>
      <c r="B15" s="2564"/>
      <c r="C15" s="3132"/>
      <c r="D15" s="2251"/>
      <c r="E15" s="3178"/>
      <c r="F15" s="981" t="s">
        <v>7</v>
      </c>
      <c r="G15" s="283" t="s">
        <v>684</v>
      </c>
      <c r="H15" s="3179"/>
    </row>
    <row r="16" spans="1:8" ht="25.5" customHeight="1">
      <c r="A16" s="3166">
        <v>3</v>
      </c>
      <c r="B16" s="3169" t="s">
        <v>685</v>
      </c>
      <c r="C16" s="3131">
        <v>3.1</v>
      </c>
      <c r="D16" s="3162" t="s">
        <v>686</v>
      </c>
      <c r="E16" s="2262" t="s">
        <v>616</v>
      </c>
      <c r="F16" s="981" t="s">
        <v>9</v>
      </c>
      <c r="G16" s="283" t="s">
        <v>687</v>
      </c>
      <c r="H16" s="3172" t="s">
        <v>688</v>
      </c>
    </row>
    <row r="17" spans="1:8" ht="25.5" customHeight="1">
      <c r="A17" s="3167"/>
      <c r="B17" s="3170"/>
      <c r="C17" s="3140"/>
      <c r="D17" s="3159"/>
      <c r="E17" s="2263"/>
      <c r="F17" s="981" t="s">
        <v>10</v>
      </c>
      <c r="G17" s="283" t="s">
        <v>689</v>
      </c>
      <c r="H17" s="3173"/>
    </row>
    <row r="18" spans="1:8" ht="25.5" customHeight="1">
      <c r="A18" s="3167"/>
      <c r="B18" s="3170"/>
      <c r="C18" s="3140"/>
      <c r="D18" s="3160"/>
      <c r="E18" s="2263"/>
      <c r="F18" s="981" t="s">
        <v>11</v>
      </c>
      <c r="G18" s="283" t="s">
        <v>690</v>
      </c>
      <c r="H18" s="3174"/>
    </row>
    <row r="19" spans="1:8" ht="25.5" customHeight="1">
      <c r="A19" s="3167"/>
      <c r="B19" s="3170"/>
      <c r="C19" s="3131">
        <v>3.2</v>
      </c>
      <c r="D19" s="3162" t="s">
        <v>691</v>
      </c>
      <c r="E19" s="2262" t="s">
        <v>616</v>
      </c>
      <c r="F19" s="981" t="s">
        <v>207</v>
      </c>
      <c r="G19" s="283" t="s">
        <v>687</v>
      </c>
      <c r="H19" s="3162" t="s">
        <v>692</v>
      </c>
    </row>
    <row r="20" spans="1:8" ht="25.5" customHeight="1">
      <c r="A20" s="3167"/>
      <c r="B20" s="3170"/>
      <c r="C20" s="3140"/>
      <c r="D20" s="3159"/>
      <c r="E20" s="2263"/>
      <c r="F20" s="981" t="s">
        <v>565</v>
      </c>
      <c r="G20" s="283" t="s">
        <v>689</v>
      </c>
      <c r="H20" s="3159"/>
    </row>
    <row r="21" spans="1:8" ht="25.5" customHeight="1">
      <c r="A21" s="3167"/>
      <c r="B21" s="3170"/>
      <c r="C21" s="3132"/>
      <c r="D21" s="3160"/>
      <c r="E21" s="2264"/>
      <c r="F21" s="981" t="s">
        <v>625</v>
      </c>
      <c r="G21" s="283" t="s">
        <v>690</v>
      </c>
      <c r="H21" s="3160"/>
    </row>
    <row r="22" spans="1:8" ht="29.25" customHeight="1">
      <c r="A22" s="3167"/>
      <c r="B22" s="3170"/>
      <c r="C22" s="2262">
        <v>3.3</v>
      </c>
      <c r="D22" s="3162" t="s">
        <v>693</v>
      </c>
      <c r="E22" s="2263" t="s">
        <v>694</v>
      </c>
      <c r="F22" s="981" t="s">
        <v>211</v>
      </c>
      <c r="G22" s="283" t="s">
        <v>695</v>
      </c>
      <c r="H22" s="3162" t="s">
        <v>696</v>
      </c>
    </row>
    <row r="23" spans="1:8" ht="29.25" customHeight="1">
      <c r="A23" s="3167"/>
      <c r="B23" s="3170"/>
      <c r="C23" s="2263"/>
      <c r="D23" s="3159"/>
      <c r="E23" s="2263"/>
      <c r="F23" s="981" t="s">
        <v>697</v>
      </c>
      <c r="G23" s="283" t="s">
        <v>689</v>
      </c>
      <c r="H23" s="3159"/>
    </row>
    <row r="24" spans="1:8" ht="29.25" customHeight="1">
      <c r="A24" s="3167"/>
      <c r="B24" s="3170"/>
      <c r="C24" s="2263"/>
      <c r="D24" s="3159"/>
      <c r="E24" s="2263"/>
      <c r="F24" s="990" t="s">
        <v>698</v>
      </c>
      <c r="G24" s="985" t="s">
        <v>699</v>
      </c>
      <c r="H24" s="3159"/>
    </row>
    <row r="25" spans="1:8" ht="42.75">
      <c r="A25" s="3167"/>
      <c r="B25" s="3170"/>
      <c r="C25" s="296">
        <v>3.4</v>
      </c>
      <c r="D25" s="283" t="s">
        <v>700</v>
      </c>
      <c r="E25" s="981" t="s">
        <v>694</v>
      </c>
      <c r="F25" s="981" t="s">
        <v>701</v>
      </c>
      <c r="G25" s="283" t="s">
        <v>702</v>
      </c>
      <c r="H25" s="283" t="s">
        <v>703</v>
      </c>
    </row>
    <row r="26" spans="1:8" ht="31.5" customHeight="1">
      <c r="A26" s="3167"/>
      <c r="B26" s="3170"/>
      <c r="C26" s="2262">
        <v>3.5</v>
      </c>
      <c r="D26" s="3162" t="s">
        <v>704</v>
      </c>
      <c r="E26" s="2262" t="s">
        <v>616</v>
      </c>
      <c r="F26" s="990" t="s">
        <v>705</v>
      </c>
      <c r="G26" s="985" t="s">
        <v>706</v>
      </c>
      <c r="H26" s="3162" t="s">
        <v>707</v>
      </c>
    </row>
    <row r="27" spans="1:8" ht="31.5" customHeight="1">
      <c r="A27" s="3168"/>
      <c r="B27" s="3171"/>
      <c r="C27" s="2264"/>
      <c r="D27" s="3160"/>
      <c r="E27" s="2264"/>
      <c r="F27" s="981" t="s">
        <v>708</v>
      </c>
      <c r="G27" s="283" t="s">
        <v>709</v>
      </c>
      <c r="H27" s="3160"/>
    </row>
    <row r="28" spans="1:8" ht="27.75" customHeight="1">
      <c r="A28" s="3118">
        <v>4</v>
      </c>
      <c r="B28" s="3118" t="s">
        <v>590</v>
      </c>
      <c r="C28" s="3131">
        <v>4.0999999999999996</v>
      </c>
      <c r="D28" s="3162" t="s">
        <v>661</v>
      </c>
      <c r="E28" s="2262" t="s">
        <v>597</v>
      </c>
      <c r="F28" s="981" t="s">
        <v>510</v>
      </c>
      <c r="G28" s="283" t="s">
        <v>710</v>
      </c>
      <c r="H28" s="3114" t="s">
        <v>711</v>
      </c>
    </row>
    <row r="29" spans="1:8" ht="27.75" customHeight="1">
      <c r="A29" s="2564"/>
      <c r="B29" s="2564"/>
      <c r="C29" s="3140"/>
      <c r="D29" s="3159"/>
      <c r="E29" s="2263"/>
      <c r="F29" s="981" t="s">
        <v>513</v>
      </c>
      <c r="G29" s="283" t="s">
        <v>712</v>
      </c>
      <c r="H29" s="3136"/>
    </row>
    <row r="30" spans="1:8" ht="27.75" customHeight="1">
      <c r="A30" s="2564"/>
      <c r="B30" s="2564"/>
      <c r="C30" s="3132"/>
      <c r="D30" s="3160"/>
      <c r="E30" s="2264"/>
      <c r="F30" s="981" t="s">
        <v>515</v>
      </c>
      <c r="G30" s="283" t="s">
        <v>699</v>
      </c>
      <c r="H30" s="3115"/>
    </row>
    <row r="31" spans="1:8" ht="28.5">
      <c r="A31" s="3129"/>
      <c r="B31" s="3129"/>
      <c r="C31" s="998">
        <v>4.2</v>
      </c>
      <c r="D31" s="297" t="s">
        <v>713</v>
      </c>
      <c r="E31" s="991" t="s">
        <v>714</v>
      </c>
      <c r="F31" s="981" t="s">
        <v>517</v>
      </c>
      <c r="G31" s="283" t="s">
        <v>715</v>
      </c>
      <c r="H31" s="982" t="s">
        <v>716</v>
      </c>
    </row>
    <row r="32" spans="1:8" ht="28.5">
      <c r="A32" s="3163">
        <v>5</v>
      </c>
      <c r="B32" s="3118" t="s">
        <v>717</v>
      </c>
      <c r="C32" s="3116">
        <v>5.0999999999999996</v>
      </c>
      <c r="D32" s="3114" t="s">
        <v>718</v>
      </c>
      <c r="E32" s="2262" t="s">
        <v>719</v>
      </c>
      <c r="F32" s="284" t="s">
        <v>538</v>
      </c>
      <c r="G32" s="283" t="s">
        <v>720</v>
      </c>
      <c r="H32" s="3114" t="s">
        <v>721</v>
      </c>
    </row>
    <row r="33" spans="1:8" ht="28.5">
      <c r="A33" s="3164"/>
      <c r="B33" s="2564"/>
      <c r="C33" s="3165"/>
      <c r="D33" s="3136"/>
      <c r="E33" s="2263"/>
      <c r="F33" s="284" t="s">
        <v>636</v>
      </c>
      <c r="G33" s="283" t="s">
        <v>722</v>
      </c>
      <c r="H33" s="3136"/>
    </row>
    <row r="34" spans="1:8" ht="28.5">
      <c r="A34" s="3164"/>
      <c r="B34" s="2564"/>
      <c r="C34" s="3165"/>
      <c r="D34" s="3136"/>
      <c r="E34" s="2263"/>
      <c r="F34" s="284" t="s">
        <v>638</v>
      </c>
      <c r="G34" s="283" t="s">
        <v>723</v>
      </c>
      <c r="H34" s="3136"/>
    </row>
    <row r="35" spans="1:8" ht="30" customHeight="1">
      <c r="A35" s="3164"/>
      <c r="B35" s="2564"/>
      <c r="C35" s="3117"/>
      <c r="D35" s="3115"/>
      <c r="E35" s="2264"/>
      <c r="F35" s="284" t="s">
        <v>724</v>
      </c>
      <c r="G35" s="283" t="s">
        <v>725</v>
      </c>
      <c r="H35" s="3115"/>
    </row>
    <row r="36" spans="1:8" ht="42.75">
      <c r="A36" s="3138"/>
      <c r="B36" s="2564"/>
      <c r="C36" s="298">
        <v>5.2</v>
      </c>
      <c r="D36" s="986" t="s">
        <v>726</v>
      </c>
      <c r="E36" s="996" t="s">
        <v>727</v>
      </c>
      <c r="F36" s="981" t="s">
        <v>541</v>
      </c>
      <c r="G36" s="283" t="s">
        <v>728</v>
      </c>
      <c r="H36" s="295" t="s">
        <v>729</v>
      </c>
    </row>
    <row r="37" spans="1:8" ht="28.5">
      <c r="A37" s="3139"/>
      <c r="B37" s="3129"/>
      <c r="C37" s="299">
        <v>5.3</v>
      </c>
      <c r="D37" s="283" t="s">
        <v>730</v>
      </c>
      <c r="E37" s="981" t="s">
        <v>731</v>
      </c>
      <c r="F37" s="981" t="s">
        <v>544</v>
      </c>
      <c r="G37" s="283" t="s">
        <v>732</v>
      </c>
      <c r="H37" s="295" t="s">
        <v>733</v>
      </c>
    </row>
    <row r="38" spans="1:8" ht="42.75">
      <c r="A38" s="3118">
        <v>6</v>
      </c>
      <c r="B38" s="3118" t="s">
        <v>640</v>
      </c>
      <c r="C38" s="300">
        <v>6.1</v>
      </c>
      <c r="D38" s="261" t="s">
        <v>734</v>
      </c>
      <c r="E38" s="262" t="s">
        <v>642</v>
      </c>
      <c r="F38" s="262" t="s">
        <v>551</v>
      </c>
      <c r="G38" s="501" t="s">
        <v>735</v>
      </c>
      <c r="H38" s="3154" t="s">
        <v>736</v>
      </c>
    </row>
    <row r="39" spans="1:8" ht="42.75">
      <c r="A39" s="2564"/>
      <c r="B39" s="2564"/>
      <c r="C39" s="300">
        <v>6.2</v>
      </c>
      <c r="D39" s="261" t="s">
        <v>737</v>
      </c>
      <c r="E39" s="262" t="s">
        <v>642</v>
      </c>
      <c r="F39" s="262" t="s">
        <v>556</v>
      </c>
      <c r="G39" s="501" t="s">
        <v>735</v>
      </c>
      <c r="H39" s="3155"/>
    </row>
    <row r="40" spans="1:8" ht="28.5">
      <c r="A40" s="2564"/>
      <c r="B40" s="2564"/>
      <c r="C40" s="300">
        <v>6.3</v>
      </c>
      <c r="D40" s="261" t="s">
        <v>738</v>
      </c>
      <c r="E40" s="262" t="s">
        <v>642</v>
      </c>
      <c r="F40" s="262" t="s">
        <v>559</v>
      </c>
      <c r="G40" s="501" t="s">
        <v>735</v>
      </c>
      <c r="H40" s="3156"/>
    </row>
    <row r="41" spans="1:8" ht="57">
      <c r="A41" s="3129"/>
      <c r="B41" s="2564"/>
      <c r="C41" s="992">
        <v>6.4</v>
      </c>
      <c r="D41" s="1007" t="s">
        <v>739</v>
      </c>
      <c r="E41" s="1003" t="s">
        <v>740</v>
      </c>
      <c r="F41" s="1003" t="s">
        <v>741</v>
      </c>
      <c r="G41" s="983" t="s">
        <v>742</v>
      </c>
      <c r="H41" s="993" t="s">
        <v>743</v>
      </c>
    </row>
    <row r="42" spans="1:8" ht="42.75">
      <c r="A42" s="3118">
        <v>7</v>
      </c>
      <c r="B42" s="2273" t="s">
        <v>380</v>
      </c>
      <c r="C42" s="1000">
        <v>7.1</v>
      </c>
      <c r="D42" s="979" t="s">
        <v>744</v>
      </c>
      <c r="E42" s="990" t="s">
        <v>745</v>
      </c>
      <c r="F42" s="990" t="s">
        <v>578</v>
      </c>
      <c r="G42" s="283" t="s">
        <v>746</v>
      </c>
      <c r="H42" s="982" t="s">
        <v>747</v>
      </c>
    </row>
    <row r="43" spans="1:8" ht="42.75">
      <c r="A43" s="3129"/>
      <c r="B43" s="2273"/>
      <c r="C43" s="285">
        <v>7.2</v>
      </c>
      <c r="D43" s="301" t="s">
        <v>748</v>
      </c>
      <c r="E43" s="981" t="s">
        <v>749</v>
      </c>
      <c r="F43" s="981" t="s">
        <v>581</v>
      </c>
      <c r="G43" s="283" t="s">
        <v>750</v>
      </c>
      <c r="H43" s="982" t="s">
        <v>747</v>
      </c>
    </row>
    <row r="44" spans="1:8" s="282" customFormat="1" ht="71.25">
      <c r="A44" s="302">
        <v>8</v>
      </c>
      <c r="B44" s="997" t="s">
        <v>751</v>
      </c>
      <c r="C44" s="293">
        <v>8.1</v>
      </c>
      <c r="D44" s="295" t="s">
        <v>1868</v>
      </c>
      <c r="E44" s="981" t="s">
        <v>752</v>
      </c>
      <c r="F44" s="981" t="s">
        <v>656</v>
      </c>
      <c r="G44" s="295" t="s">
        <v>753</v>
      </c>
      <c r="H44" s="982" t="s">
        <v>754</v>
      </c>
    </row>
    <row r="45" spans="1:8" ht="14.25">
      <c r="A45" s="3138">
        <v>9</v>
      </c>
      <c r="B45" s="2564" t="s">
        <v>453</v>
      </c>
      <c r="C45" s="3157">
        <v>9.1</v>
      </c>
      <c r="D45" s="3159" t="s">
        <v>755</v>
      </c>
      <c r="E45" s="2263" t="s">
        <v>756</v>
      </c>
      <c r="F45" s="996" t="s">
        <v>757</v>
      </c>
      <c r="G45" s="986" t="s">
        <v>758</v>
      </c>
      <c r="H45" s="3136" t="s">
        <v>759</v>
      </c>
    </row>
    <row r="46" spans="1:8" ht="14.25">
      <c r="A46" s="3138"/>
      <c r="B46" s="2564"/>
      <c r="C46" s="3157"/>
      <c r="D46" s="3159"/>
      <c r="E46" s="2263"/>
      <c r="F46" s="996" t="s">
        <v>760</v>
      </c>
      <c r="G46" s="986" t="s">
        <v>761</v>
      </c>
      <c r="H46" s="3136"/>
    </row>
    <row r="47" spans="1:8" ht="14.25">
      <c r="A47" s="3138"/>
      <c r="B47" s="2564"/>
      <c r="C47" s="3157"/>
      <c r="D47" s="3159"/>
      <c r="E47" s="2263"/>
      <c r="F47" s="996" t="s">
        <v>762</v>
      </c>
      <c r="G47" s="986" t="s">
        <v>763</v>
      </c>
      <c r="H47" s="3136"/>
    </row>
    <row r="48" spans="1:8" ht="14.25">
      <c r="A48" s="3138"/>
      <c r="B48" s="2564"/>
      <c r="C48" s="3158"/>
      <c r="D48" s="3160"/>
      <c r="E48" s="2264"/>
      <c r="F48" s="996" t="s">
        <v>764</v>
      </c>
      <c r="G48" s="986" t="s">
        <v>765</v>
      </c>
      <c r="H48" s="3115"/>
    </row>
    <row r="49" spans="1:9" ht="14.25">
      <c r="A49" s="3138"/>
      <c r="B49" s="2564"/>
      <c r="C49" s="3161">
        <v>9.1999999999999993</v>
      </c>
      <c r="D49" s="3162" t="s">
        <v>773</v>
      </c>
      <c r="E49" s="2262" t="s">
        <v>774</v>
      </c>
      <c r="F49" s="996" t="s">
        <v>767</v>
      </c>
      <c r="G49" s="283" t="s">
        <v>768</v>
      </c>
      <c r="H49" s="3114" t="s">
        <v>776</v>
      </c>
    </row>
    <row r="50" spans="1:9" ht="28.5">
      <c r="A50" s="3138"/>
      <c r="B50" s="2564"/>
      <c r="C50" s="3157"/>
      <c r="D50" s="3159"/>
      <c r="E50" s="2263"/>
      <c r="F50" s="996" t="s">
        <v>769</v>
      </c>
      <c r="G50" s="283" t="s">
        <v>770</v>
      </c>
      <c r="H50" s="3136"/>
    </row>
    <row r="51" spans="1:9" ht="14.25">
      <c r="A51" s="3138"/>
      <c r="B51" s="2564"/>
      <c r="C51" s="3158"/>
      <c r="D51" s="3160"/>
      <c r="E51" s="2264"/>
      <c r="F51" s="996" t="s">
        <v>771</v>
      </c>
      <c r="G51" s="283" t="s">
        <v>772</v>
      </c>
      <c r="H51" s="3115"/>
    </row>
    <row r="52" spans="1:9" ht="14.25">
      <c r="A52" s="3138"/>
      <c r="B52" s="2564"/>
      <c r="C52" s="3161">
        <v>9.3000000000000007</v>
      </c>
      <c r="D52" s="3162" t="s">
        <v>779</v>
      </c>
      <c r="E52" s="2262" t="s">
        <v>780</v>
      </c>
      <c r="F52" s="996" t="s">
        <v>775</v>
      </c>
      <c r="G52" s="283" t="s">
        <v>782</v>
      </c>
      <c r="H52" s="3114" t="s">
        <v>783</v>
      </c>
    </row>
    <row r="53" spans="1:9" ht="14.25">
      <c r="A53" s="3138"/>
      <c r="B53" s="2564"/>
      <c r="C53" s="3157"/>
      <c r="D53" s="3159"/>
      <c r="E53" s="2263"/>
      <c r="F53" s="996" t="s">
        <v>777</v>
      </c>
      <c r="G53" s="283" t="s">
        <v>784</v>
      </c>
      <c r="H53" s="3136"/>
    </row>
    <row r="54" spans="1:9" ht="14.25">
      <c r="A54" s="3138"/>
      <c r="B54" s="2564"/>
      <c r="C54" s="3158"/>
      <c r="D54" s="3160"/>
      <c r="E54" s="2264"/>
      <c r="F54" s="996" t="s">
        <v>778</v>
      </c>
      <c r="G54" s="283" t="s">
        <v>785</v>
      </c>
      <c r="H54" s="3115"/>
    </row>
    <row r="55" spans="1:9" ht="57.75">
      <c r="A55" s="3138"/>
      <c r="B55" s="2564"/>
      <c r="C55" s="285">
        <v>9.4</v>
      </c>
      <c r="D55" s="287" t="s">
        <v>786</v>
      </c>
      <c r="E55" s="996" t="s">
        <v>787</v>
      </c>
      <c r="F55" s="996" t="s">
        <v>781</v>
      </c>
      <c r="G55" s="283" t="s">
        <v>789</v>
      </c>
      <c r="H55" s="982" t="s">
        <v>790</v>
      </c>
    </row>
    <row r="56" spans="1:9" ht="42.75">
      <c r="A56" s="3139"/>
      <c r="B56" s="3129"/>
      <c r="C56" s="293">
        <v>9.5</v>
      </c>
      <c r="D56" s="303" t="s">
        <v>791</v>
      </c>
      <c r="E56" s="981" t="s">
        <v>792</v>
      </c>
      <c r="F56" s="981" t="s">
        <v>788</v>
      </c>
      <c r="G56" s="283" t="s">
        <v>793</v>
      </c>
      <c r="H56" s="982" t="s">
        <v>794</v>
      </c>
    </row>
    <row r="57" spans="1:9" ht="42.75">
      <c r="A57" s="3137">
        <v>10</v>
      </c>
      <c r="B57" s="3118" t="s">
        <v>632</v>
      </c>
      <c r="C57" s="984">
        <v>10.1</v>
      </c>
      <c r="D57" s="286" t="s">
        <v>662</v>
      </c>
      <c r="E57" s="996" t="s">
        <v>633</v>
      </c>
      <c r="F57" s="986" t="s">
        <v>566</v>
      </c>
      <c r="G57" s="286" t="s">
        <v>795</v>
      </c>
      <c r="H57" s="989" t="s">
        <v>796</v>
      </c>
      <c r="I57" s="278"/>
    </row>
    <row r="58" spans="1:9" ht="85.5" customHeight="1">
      <c r="A58" s="3139"/>
      <c r="B58" s="3129"/>
      <c r="C58" s="293">
        <v>10.199999999999999</v>
      </c>
      <c r="D58" s="295" t="s">
        <v>797</v>
      </c>
      <c r="E58" s="981" t="s">
        <v>633</v>
      </c>
      <c r="F58" s="283" t="s">
        <v>798</v>
      </c>
      <c r="G58" s="295" t="s">
        <v>799</v>
      </c>
      <c r="H58" s="982" t="s">
        <v>800</v>
      </c>
    </row>
    <row r="59" spans="1:9" ht="57">
      <c r="A59" s="3144">
        <v>11</v>
      </c>
      <c r="B59" s="3118" t="s">
        <v>801</v>
      </c>
      <c r="C59" s="984">
        <v>11.1</v>
      </c>
      <c r="D59" s="286" t="s">
        <v>802</v>
      </c>
      <c r="E59" s="991" t="s">
        <v>803</v>
      </c>
      <c r="F59" s="986" t="s">
        <v>804</v>
      </c>
      <c r="G59" s="286" t="s">
        <v>805</v>
      </c>
      <c r="H59" s="988" t="s">
        <v>806</v>
      </c>
    </row>
    <row r="60" spans="1:9" ht="86.25">
      <c r="A60" s="3145"/>
      <c r="B60" s="2564"/>
      <c r="C60" s="984">
        <v>11.2</v>
      </c>
      <c r="D60" s="286" t="s">
        <v>807</v>
      </c>
      <c r="E60" s="981" t="s">
        <v>803</v>
      </c>
      <c r="F60" s="986" t="s">
        <v>808</v>
      </c>
      <c r="G60" s="286" t="s">
        <v>809</v>
      </c>
      <c r="H60" s="982" t="s">
        <v>810</v>
      </c>
    </row>
    <row r="61" spans="1:9" ht="57">
      <c r="A61" s="3146"/>
      <c r="B61" s="3129"/>
      <c r="C61" s="984">
        <v>11.3</v>
      </c>
      <c r="D61" s="286" t="s">
        <v>811</v>
      </c>
      <c r="E61" s="981" t="s">
        <v>803</v>
      </c>
      <c r="F61" s="986" t="s">
        <v>812</v>
      </c>
      <c r="G61" s="286" t="s">
        <v>813</v>
      </c>
      <c r="H61" s="982" t="s">
        <v>814</v>
      </c>
    </row>
    <row r="62" spans="1:9" ht="15.75">
      <c r="A62" s="3147" t="s">
        <v>815</v>
      </c>
      <c r="B62" s="3148"/>
      <c r="C62" s="3148"/>
      <c r="D62" s="3148"/>
      <c r="E62" s="3148"/>
      <c r="F62" s="3148"/>
      <c r="G62" s="3148"/>
      <c r="H62" s="3149"/>
    </row>
    <row r="63" spans="1:9" ht="28.5">
      <c r="A63" s="3118">
        <v>12</v>
      </c>
      <c r="B63" s="3137" t="s">
        <v>816</v>
      </c>
      <c r="C63" s="3150">
        <v>12.1</v>
      </c>
      <c r="D63" s="3152" t="s">
        <v>817</v>
      </c>
      <c r="E63" s="2262" t="s">
        <v>818</v>
      </c>
      <c r="F63" s="284" t="s">
        <v>819</v>
      </c>
      <c r="G63" s="304" t="s">
        <v>820</v>
      </c>
      <c r="H63" s="3114" t="s">
        <v>821</v>
      </c>
    </row>
    <row r="64" spans="1:9" ht="28.5">
      <c r="A64" s="2564"/>
      <c r="B64" s="3138"/>
      <c r="C64" s="3151"/>
      <c r="D64" s="3153"/>
      <c r="E64" s="2263"/>
      <c r="F64" s="284" t="s">
        <v>822</v>
      </c>
      <c r="G64" s="304" t="s">
        <v>823</v>
      </c>
      <c r="H64" s="3136"/>
    </row>
    <row r="65" spans="1:8" ht="14.25">
      <c r="A65" s="2564"/>
      <c r="B65" s="3138"/>
      <c r="C65" s="3151"/>
      <c r="D65" s="3153"/>
      <c r="E65" s="2263"/>
      <c r="F65" s="284" t="s">
        <v>824</v>
      </c>
      <c r="G65" s="304" t="s">
        <v>825</v>
      </c>
      <c r="H65" s="3136"/>
    </row>
    <row r="66" spans="1:8" ht="28.5">
      <c r="A66" s="2564"/>
      <c r="B66" s="3138"/>
      <c r="C66" s="3151"/>
      <c r="D66" s="3153"/>
      <c r="E66" s="2263"/>
      <c r="F66" s="284" t="s">
        <v>826</v>
      </c>
      <c r="G66" s="304" t="s">
        <v>827</v>
      </c>
      <c r="H66" s="3136"/>
    </row>
    <row r="67" spans="1:8" ht="42.75">
      <c r="A67" s="2564"/>
      <c r="B67" s="3138"/>
      <c r="C67" s="3151"/>
      <c r="D67" s="3153"/>
      <c r="E67" s="2263"/>
      <c r="F67" s="284" t="s">
        <v>828</v>
      </c>
      <c r="G67" s="304" t="s">
        <v>829</v>
      </c>
      <c r="H67" s="3136"/>
    </row>
    <row r="68" spans="1:8" ht="14.25">
      <c r="A68" s="2564"/>
      <c r="B68" s="3139"/>
      <c r="C68" s="3151"/>
      <c r="D68" s="3153"/>
      <c r="E68" s="2263"/>
      <c r="F68" s="305" t="s">
        <v>830</v>
      </c>
      <c r="G68" s="1001" t="s">
        <v>831</v>
      </c>
      <c r="H68" s="3115"/>
    </row>
    <row r="69" spans="1:8" ht="42.75">
      <c r="A69" s="3118">
        <v>13</v>
      </c>
      <c r="B69" s="3137" t="s">
        <v>832</v>
      </c>
      <c r="C69" s="3131">
        <v>13.1</v>
      </c>
      <c r="D69" s="3141" t="s">
        <v>833</v>
      </c>
      <c r="E69" s="2262" t="s">
        <v>834</v>
      </c>
      <c r="F69" s="305" t="s">
        <v>835</v>
      </c>
      <c r="G69" s="987" t="s">
        <v>836</v>
      </c>
      <c r="H69" s="3114" t="s">
        <v>837</v>
      </c>
    </row>
    <row r="70" spans="1:8" ht="14.25">
      <c r="A70" s="2564"/>
      <c r="B70" s="3138"/>
      <c r="C70" s="3140"/>
      <c r="D70" s="3142"/>
      <c r="E70" s="2263"/>
      <c r="F70" s="305" t="s">
        <v>838</v>
      </c>
      <c r="G70" s="987" t="s">
        <v>839</v>
      </c>
      <c r="H70" s="3136"/>
    </row>
    <row r="71" spans="1:8" ht="14.25">
      <c r="A71" s="2564"/>
      <c r="B71" s="3138"/>
      <c r="C71" s="3140"/>
      <c r="D71" s="3142"/>
      <c r="E71" s="2263"/>
      <c r="F71" s="305" t="s">
        <v>840</v>
      </c>
      <c r="G71" s="987" t="s">
        <v>841</v>
      </c>
      <c r="H71" s="3136"/>
    </row>
    <row r="72" spans="1:8" ht="28.5">
      <c r="A72" s="3129"/>
      <c r="B72" s="3139"/>
      <c r="C72" s="3132"/>
      <c r="D72" s="3143"/>
      <c r="E72" s="2264"/>
      <c r="F72" s="284" t="s">
        <v>842</v>
      </c>
      <c r="G72" s="982" t="s">
        <v>843</v>
      </c>
      <c r="H72" s="3115"/>
    </row>
    <row r="73" spans="1:8" ht="42.75">
      <c r="A73" s="3118">
        <v>14</v>
      </c>
      <c r="B73" s="2792" t="s">
        <v>844</v>
      </c>
      <c r="C73" s="3131">
        <v>14.1</v>
      </c>
      <c r="D73" s="3133" t="s">
        <v>845</v>
      </c>
      <c r="E73" s="2262" t="s">
        <v>846</v>
      </c>
      <c r="F73" s="284" t="s">
        <v>847</v>
      </c>
      <c r="G73" s="982" t="s">
        <v>848</v>
      </c>
      <c r="H73" s="3114" t="s">
        <v>849</v>
      </c>
    </row>
    <row r="74" spans="1:8" ht="42.75">
      <c r="A74" s="2564"/>
      <c r="B74" s="3130"/>
      <c r="C74" s="3132"/>
      <c r="D74" s="3134"/>
      <c r="E74" s="2264"/>
      <c r="F74" s="284" t="s">
        <v>850</v>
      </c>
      <c r="G74" s="982" t="s">
        <v>851</v>
      </c>
      <c r="H74" s="3135"/>
    </row>
    <row r="75" spans="1:8" ht="71.25">
      <c r="A75" s="2564"/>
      <c r="B75" s="2564"/>
      <c r="C75" s="999">
        <v>14.2</v>
      </c>
      <c r="D75" s="989" t="s">
        <v>852</v>
      </c>
      <c r="E75" s="996" t="s">
        <v>853</v>
      </c>
      <c r="F75" s="981" t="s">
        <v>854</v>
      </c>
      <c r="G75" s="982" t="s">
        <v>855</v>
      </c>
      <c r="H75" s="989" t="s">
        <v>856</v>
      </c>
    </row>
    <row r="76" spans="1:8" ht="42.75">
      <c r="A76" s="3129"/>
      <c r="B76" s="2564"/>
      <c r="C76" s="998">
        <v>14.3</v>
      </c>
      <c r="D76" s="988" t="s">
        <v>857</v>
      </c>
      <c r="E76" s="991" t="s">
        <v>858</v>
      </c>
      <c r="F76" s="990" t="s">
        <v>859</v>
      </c>
      <c r="G76" s="987" t="s">
        <v>860</v>
      </c>
      <c r="H76" s="988" t="s">
        <v>861</v>
      </c>
    </row>
    <row r="77" spans="1:8" ht="81.75" customHeight="1">
      <c r="A77" s="3118">
        <v>15</v>
      </c>
      <c r="B77" s="2273" t="s">
        <v>862</v>
      </c>
      <c r="C77" s="293">
        <v>15.1</v>
      </c>
      <c r="D77" s="982" t="s">
        <v>863</v>
      </c>
      <c r="E77" s="980" t="s">
        <v>864</v>
      </c>
      <c r="F77" s="306" t="s">
        <v>865</v>
      </c>
      <c r="G77" s="982" t="s">
        <v>866</v>
      </c>
      <c r="H77" s="3119" t="s">
        <v>867</v>
      </c>
    </row>
    <row r="78" spans="1:8" ht="71.25">
      <c r="A78" s="2564"/>
      <c r="B78" s="2273"/>
      <c r="C78" s="293">
        <v>15.2</v>
      </c>
      <c r="D78" s="982" t="s">
        <v>868</v>
      </c>
      <c r="E78" s="980" t="s">
        <v>869</v>
      </c>
      <c r="F78" s="306" t="s">
        <v>870</v>
      </c>
      <c r="G78" s="982" t="s">
        <v>871</v>
      </c>
      <c r="H78" s="3119"/>
    </row>
    <row r="79" spans="1:8" ht="46.5" customHeight="1">
      <c r="A79" s="3120">
        <v>18</v>
      </c>
      <c r="B79" s="3123" t="s">
        <v>654</v>
      </c>
      <c r="C79" s="288">
        <v>18.100000000000001</v>
      </c>
      <c r="D79" s="289" t="s">
        <v>655</v>
      </c>
      <c r="E79" s="242" t="s">
        <v>2865</v>
      </c>
      <c r="F79" s="288" t="s">
        <v>872</v>
      </c>
      <c r="G79" s="982" t="s">
        <v>873</v>
      </c>
      <c r="H79" s="982" t="s">
        <v>874</v>
      </c>
    </row>
    <row r="80" spans="1:8" ht="42.75">
      <c r="A80" s="3121"/>
      <c r="B80" s="3124"/>
      <c r="C80" s="3111">
        <v>18.2</v>
      </c>
      <c r="D80" s="3126" t="s">
        <v>875</v>
      </c>
      <c r="E80" s="3111" t="s">
        <v>657</v>
      </c>
      <c r="F80" s="288" t="s">
        <v>876</v>
      </c>
      <c r="G80" s="982" t="s">
        <v>877</v>
      </c>
      <c r="H80" s="982" t="s">
        <v>878</v>
      </c>
    </row>
    <row r="81" spans="1:8" ht="42.75">
      <c r="A81" s="3121"/>
      <c r="B81" s="3124"/>
      <c r="C81" s="3112"/>
      <c r="D81" s="3127"/>
      <c r="E81" s="3112"/>
      <c r="F81" s="288" t="s">
        <v>879</v>
      </c>
      <c r="G81" s="289" t="s">
        <v>880</v>
      </c>
      <c r="H81" s="289" t="s">
        <v>881</v>
      </c>
    </row>
    <row r="82" spans="1:8" ht="28.5">
      <c r="A82" s="3121"/>
      <c r="B82" s="3124"/>
      <c r="C82" s="3113"/>
      <c r="D82" s="3128"/>
      <c r="E82" s="3113"/>
      <c r="F82" s="288" t="s">
        <v>882</v>
      </c>
      <c r="G82" s="289" t="s">
        <v>883</v>
      </c>
      <c r="H82" s="307"/>
    </row>
    <row r="83" spans="1:8" ht="42.75">
      <c r="A83" s="3121"/>
      <c r="B83" s="3124"/>
      <c r="C83" s="3111">
        <v>18.3</v>
      </c>
      <c r="D83" s="3126" t="s">
        <v>663</v>
      </c>
      <c r="E83" s="3111" t="s">
        <v>884</v>
      </c>
      <c r="F83" s="288" t="s">
        <v>885</v>
      </c>
      <c r="G83" s="982" t="s">
        <v>886</v>
      </c>
      <c r="H83" s="982" t="s">
        <v>887</v>
      </c>
    </row>
    <row r="84" spans="1:8" ht="28.5">
      <c r="A84" s="3121"/>
      <c r="B84" s="3124"/>
      <c r="C84" s="3112"/>
      <c r="D84" s="3127"/>
      <c r="E84" s="3112"/>
      <c r="F84" s="288"/>
      <c r="G84" s="289" t="s">
        <v>888</v>
      </c>
      <c r="H84" s="289" t="s">
        <v>889</v>
      </c>
    </row>
    <row r="85" spans="1:8" ht="42.75">
      <c r="A85" s="3121"/>
      <c r="B85" s="3124"/>
      <c r="C85" s="3112"/>
      <c r="D85" s="3127"/>
      <c r="E85" s="3112"/>
      <c r="F85" s="288"/>
      <c r="G85" s="289" t="s">
        <v>890</v>
      </c>
      <c r="H85" s="289" t="s">
        <v>891</v>
      </c>
    </row>
    <row r="86" spans="1:8" ht="28.5">
      <c r="A86" s="3121"/>
      <c r="B86" s="3124"/>
      <c r="C86" s="3112"/>
      <c r="D86" s="3127"/>
      <c r="E86" s="3112"/>
      <c r="F86" s="288"/>
      <c r="G86" s="289" t="s">
        <v>892</v>
      </c>
      <c r="H86" s="307"/>
    </row>
    <row r="87" spans="1:8" ht="30" customHeight="1">
      <c r="A87" s="3121"/>
      <c r="B87" s="3124"/>
      <c r="C87" s="3113"/>
      <c r="D87" s="3128"/>
      <c r="E87" s="3113"/>
      <c r="F87" s="288"/>
      <c r="G87" s="289" t="s">
        <v>893</v>
      </c>
      <c r="H87" s="307"/>
    </row>
    <row r="88" spans="1:8" ht="42.75">
      <c r="A88" s="3121"/>
      <c r="B88" s="3124"/>
      <c r="C88" s="3111">
        <v>18.399999999999999</v>
      </c>
      <c r="D88" s="3114" t="s">
        <v>894</v>
      </c>
      <c r="E88" s="3116" t="s">
        <v>895</v>
      </c>
      <c r="F88" s="288" t="s">
        <v>896</v>
      </c>
      <c r="G88" s="982" t="s">
        <v>897</v>
      </c>
      <c r="H88" s="3114" t="s">
        <v>898</v>
      </c>
    </row>
    <row r="89" spans="1:8" ht="57">
      <c r="A89" s="3121"/>
      <c r="B89" s="3124"/>
      <c r="C89" s="3113"/>
      <c r="D89" s="3115"/>
      <c r="E89" s="3117"/>
      <c r="F89" s="288"/>
      <c r="G89" s="982" t="s">
        <v>899</v>
      </c>
      <c r="H89" s="3115"/>
    </row>
    <row r="90" spans="1:8" ht="49.5" customHeight="1">
      <c r="A90" s="3122"/>
      <c r="B90" s="3125"/>
      <c r="C90" s="288">
        <v>18.5</v>
      </c>
      <c r="D90" s="289" t="s">
        <v>577</v>
      </c>
      <c r="E90" s="242" t="s">
        <v>658</v>
      </c>
      <c r="F90" s="288" t="s">
        <v>885</v>
      </c>
      <c r="G90" s="982" t="s">
        <v>900</v>
      </c>
      <c r="H90" s="982" t="s">
        <v>901</v>
      </c>
    </row>
  </sheetData>
  <mergeCells count="103">
    <mergeCell ref="A1:H1"/>
    <mergeCell ref="A2:H2"/>
    <mergeCell ref="A3:H3"/>
    <mergeCell ref="A4:H4"/>
    <mergeCell ref="C8:D8"/>
    <mergeCell ref="F8:G8"/>
    <mergeCell ref="A9:H9"/>
    <mergeCell ref="A10:A12"/>
    <mergeCell ref="B10:B12"/>
    <mergeCell ref="A13:H13"/>
    <mergeCell ref="A14:A15"/>
    <mergeCell ref="B14:B15"/>
    <mergeCell ref="C14:C15"/>
    <mergeCell ref="D14:D15"/>
    <mergeCell ref="E14:E15"/>
    <mergeCell ref="H14:H15"/>
    <mergeCell ref="C22:C24"/>
    <mergeCell ref="D22:D24"/>
    <mergeCell ref="E22:E24"/>
    <mergeCell ref="H22:H24"/>
    <mergeCell ref="C26:C27"/>
    <mergeCell ref="D26:D27"/>
    <mergeCell ref="E26:E27"/>
    <mergeCell ref="H26:H27"/>
    <mergeCell ref="A16:A27"/>
    <mergeCell ref="B16:B27"/>
    <mergeCell ref="C16:C18"/>
    <mergeCell ref="D16:D18"/>
    <mergeCell ref="E16:E18"/>
    <mergeCell ref="H16:H18"/>
    <mergeCell ref="C19:C21"/>
    <mergeCell ref="D19:D21"/>
    <mergeCell ref="E19:E21"/>
    <mergeCell ref="H19:H21"/>
    <mergeCell ref="A32:A37"/>
    <mergeCell ref="B32:B37"/>
    <mergeCell ref="C32:C35"/>
    <mergeCell ref="D32:D35"/>
    <mergeCell ref="E32:E35"/>
    <mergeCell ref="H32:H35"/>
    <mergeCell ref="A28:A31"/>
    <mergeCell ref="B28:B31"/>
    <mergeCell ref="C28:C30"/>
    <mergeCell ref="D28:D30"/>
    <mergeCell ref="E28:E30"/>
    <mergeCell ref="H28:H30"/>
    <mergeCell ref="A38:A41"/>
    <mergeCell ref="B38:B41"/>
    <mergeCell ref="H38:H40"/>
    <mergeCell ref="A42:A43"/>
    <mergeCell ref="B42:B43"/>
    <mergeCell ref="A45:A56"/>
    <mergeCell ref="B45:B56"/>
    <mergeCell ref="C45:C48"/>
    <mergeCell ref="D45:D48"/>
    <mergeCell ref="E45:E48"/>
    <mergeCell ref="H45:H48"/>
    <mergeCell ref="C49:C51"/>
    <mergeCell ref="D49:D51"/>
    <mergeCell ref="E49:E51"/>
    <mergeCell ref="H49:H51"/>
    <mergeCell ref="C52:C54"/>
    <mergeCell ref="D52:D54"/>
    <mergeCell ref="E52:E54"/>
    <mergeCell ref="H52:H54"/>
    <mergeCell ref="A57:A58"/>
    <mergeCell ref="B57:B58"/>
    <mergeCell ref="A59:A61"/>
    <mergeCell ref="B59:B61"/>
    <mergeCell ref="A62:H62"/>
    <mergeCell ref="A63:A68"/>
    <mergeCell ref="B63:B68"/>
    <mergeCell ref="C63:C68"/>
    <mergeCell ref="D63:D68"/>
    <mergeCell ref="E63:E68"/>
    <mergeCell ref="A73:A76"/>
    <mergeCell ref="B73:B76"/>
    <mergeCell ref="C73:C74"/>
    <mergeCell ref="D73:D74"/>
    <mergeCell ref="E73:E74"/>
    <mergeCell ref="H73:H74"/>
    <mergeCell ref="H63:H68"/>
    <mergeCell ref="A69:A72"/>
    <mergeCell ref="B69:B72"/>
    <mergeCell ref="C69:C72"/>
    <mergeCell ref="D69:D72"/>
    <mergeCell ref="E69:E72"/>
    <mergeCell ref="H69:H72"/>
    <mergeCell ref="E83:E87"/>
    <mergeCell ref="C88:C89"/>
    <mergeCell ref="D88:D89"/>
    <mergeCell ref="E88:E89"/>
    <mergeCell ref="H88:H89"/>
    <mergeCell ref="A77:A78"/>
    <mergeCell ref="B77:B78"/>
    <mergeCell ref="H77:H78"/>
    <mergeCell ref="A79:A90"/>
    <mergeCell ref="B79:B90"/>
    <mergeCell ref="C80:C82"/>
    <mergeCell ref="D80:D82"/>
    <mergeCell ref="E80:E82"/>
    <mergeCell ref="C83:C87"/>
    <mergeCell ref="D83:D87"/>
  </mergeCells>
  <pageMargins left="0.15748031496062992" right="0.15748031496062992" top="0.15748031496062992" bottom="0.19685039370078741" header="0.27559055118110237" footer="0"/>
  <pageSetup paperSize="9" scale="64" fitToHeight="0" orientation="landscape" r:id="rId1"/>
  <headerFooter alignWithMargins="0"/>
  <drawing r:id="rId2"/>
  <legacy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U58"/>
  <sheetViews>
    <sheetView showGridLines="0" view="pageBreakPreview" topLeftCell="A50" zoomScaleNormal="90" zoomScaleSheetLayoutView="100" workbookViewId="0">
      <selection activeCell="E54" sqref="E54"/>
    </sheetView>
  </sheetViews>
  <sheetFormatPr baseColWidth="10" defaultRowHeight="14.25"/>
  <cols>
    <col min="1" max="1" width="3.85546875" style="292" customWidth="1"/>
    <col min="2" max="2" width="45.140625" style="292" customWidth="1"/>
    <col min="3" max="3" width="45.42578125" style="292" customWidth="1"/>
    <col min="4" max="15" width="11.42578125" style="292" bestFit="1" customWidth="1"/>
    <col min="16" max="16" width="12.7109375" style="292" bestFit="1" customWidth="1"/>
    <col min="17" max="17" width="21.7109375" style="292" bestFit="1" customWidth="1"/>
    <col min="18" max="18" width="9.140625" style="28" customWidth="1"/>
    <col min="19" max="19" width="13.42578125" style="28" bestFit="1" customWidth="1"/>
    <col min="20" max="16384" width="11.42578125" style="28"/>
  </cols>
  <sheetData>
    <row r="1" spans="1:19" ht="16.5">
      <c r="A1" s="2196" t="s">
        <v>28</v>
      </c>
      <c r="B1" s="2196"/>
      <c r="C1" s="2196"/>
      <c r="D1" s="2196"/>
      <c r="E1" s="2196"/>
      <c r="F1" s="2196"/>
      <c r="G1" s="2196"/>
      <c r="H1" s="2196"/>
      <c r="I1" s="2196"/>
      <c r="J1" s="2196"/>
      <c r="K1" s="2196"/>
      <c r="L1" s="2196"/>
      <c r="M1" s="2196"/>
      <c r="N1" s="2196"/>
      <c r="O1" s="2196"/>
      <c r="P1" s="2196"/>
      <c r="Q1" s="2196"/>
    </row>
    <row r="2" spans="1:19" ht="16.5">
      <c r="A2" s="2196" t="s">
        <v>29</v>
      </c>
      <c r="B2" s="2196"/>
      <c r="C2" s="2196"/>
      <c r="D2" s="2196"/>
      <c r="E2" s="2196"/>
      <c r="F2" s="2196"/>
      <c r="G2" s="2196"/>
      <c r="H2" s="2196"/>
      <c r="I2" s="2196"/>
      <c r="J2" s="2196"/>
      <c r="K2" s="2196"/>
      <c r="L2" s="2196"/>
      <c r="M2" s="2196"/>
      <c r="N2" s="2196"/>
      <c r="O2" s="2196"/>
      <c r="P2" s="2196"/>
      <c r="Q2" s="2196"/>
    </row>
    <row r="3" spans="1:19" s="7" customFormat="1" ht="18" customHeight="1">
      <c r="A3" s="2197" t="s">
        <v>57</v>
      </c>
      <c r="B3" s="2197"/>
      <c r="C3" s="2197"/>
      <c r="D3" s="2197"/>
      <c r="E3" s="2197"/>
      <c r="F3" s="2197"/>
      <c r="G3" s="2197"/>
      <c r="H3" s="2197"/>
      <c r="I3" s="2197"/>
      <c r="J3" s="2197"/>
      <c r="K3" s="2197"/>
      <c r="L3" s="2197"/>
      <c r="M3" s="2197"/>
      <c r="N3" s="2197"/>
      <c r="O3" s="2197"/>
      <c r="P3" s="2197"/>
      <c r="Q3" s="2197"/>
    </row>
    <row r="4" spans="1:19" s="1982" customFormat="1" ht="27.75" customHeight="1">
      <c r="A4" s="1980" t="s">
        <v>902</v>
      </c>
      <c r="B4" s="1981"/>
      <c r="C4" s="1981"/>
      <c r="D4" s="1981"/>
      <c r="E4" s="1981"/>
      <c r="F4" s="1981"/>
      <c r="G4" s="1981"/>
      <c r="H4" s="1981"/>
      <c r="I4" s="1981"/>
      <c r="J4" s="1981"/>
      <c r="K4" s="1981"/>
      <c r="L4" s="1981"/>
      <c r="M4" s="1981"/>
      <c r="N4" s="1981"/>
      <c r="O4" s="1981"/>
      <c r="P4" s="1981"/>
      <c r="Q4" s="1983" t="s">
        <v>27</v>
      </c>
    </row>
    <row r="5" spans="1:19" ht="24.75" customHeight="1" thickBot="1">
      <c r="Q5" s="291"/>
    </row>
    <row r="6" spans="1:19" s="7" customFormat="1" ht="27" customHeight="1">
      <c r="A6" s="2198" t="s">
        <v>1</v>
      </c>
      <c r="B6" s="2200" t="s">
        <v>660</v>
      </c>
      <c r="C6" s="2200" t="s">
        <v>40</v>
      </c>
      <c r="D6" s="2202" t="s">
        <v>26</v>
      </c>
      <c r="E6" s="2202"/>
      <c r="F6" s="2202"/>
      <c r="G6" s="2202"/>
      <c r="H6" s="2202"/>
      <c r="I6" s="2202"/>
      <c r="J6" s="2202"/>
      <c r="K6" s="2202"/>
      <c r="L6" s="2202"/>
      <c r="M6" s="2202"/>
      <c r="N6" s="2202"/>
      <c r="O6" s="2202"/>
      <c r="P6" s="2202" t="s">
        <v>25</v>
      </c>
      <c r="Q6" s="2204" t="s">
        <v>59</v>
      </c>
      <c r="R6" s="6"/>
      <c r="S6" s="6"/>
    </row>
    <row r="7" spans="1:19" s="7" customFormat="1" ht="58.5" customHeight="1">
      <c r="A7" s="3192"/>
      <c r="B7" s="3193"/>
      <c r="C7" s="3193"/>
      <c r="D7" s="995" t="s">
        <v>24</v>
      </c>
      <c r="E7" s="994" t="s">
        <v>23</v>
      </c>
      <c r="F7" s="994" t="s">
        <v>22</v>
      </c>
      <c r="G7" s="994" t="s">
        <v>21</v>
      </c>
      <c r="H7" s="994" t="s">
        <v>20</v>
      </c>
      <c r="I7" s="994" t="s">
        <v>19</v>
      </c>
      <c r="J7" s="994" t="s">
        <v>18</v>
      </c>
      <c r="K7" s="994" t="s">
        <v>17</v>
      </c>
      <c r="L7" s="994" t="s">
        <v>16</v>
      </c>
      <c r="M7" s="994" t="s">
        <v>15</v>
      </c>
      <c r="N7" s="994" t="s">
        <v>14</v>
      </c>
      <c r="O7" s="994" t="s">
        <v>13</v>
      </c>
      <c r="P7" s="3194"/>
      <c r="Q7" s="3195"/>
      <c r="R7" s="6"/>
      <c r="S7" s="6"/>
    </row>
    <row r="8" spans="1:19" s="7" customFormat="1" ht="15">
      <c r="A8" s="3181" t="s">
        <v>664</v>
      </c>
      <c r="B8" s="3181"/>
      <c r="C8" s="3181"/>
      <c r="D8" s="3181"/>
      <c r="E8" s="3181"/>
      <c r="F8" s="3181"/>
      <c r="G8" s="3181"/>
      <c r="H8" s="3181"/>
      <c r="I8" s="3181"/>
      <c r="J8" s="3181"/>
      <c r="K8" s="3181"/>
      <c r="L8" s="3181"/>
      <c r="M8" s="3181"/>
      <c r="N8" s="3181"/>
      <c r="O8" s="3181"/>
      <c r="P8" s="3181"/>
      <c r="Q8" s="3181"/>
      <c r="R8" s="6"/>
      <c r="S8" s="6"/>
    </row>
    <row r="9" spans="1:19" s="7" customFormat="1" ht="30">
      <c r="A9" s="1984">
        <v>1</v>
      </c>
      <c r="B9" s="1681" t="s">
        <v>665</v>
      </c>
      <c r="C9" s="1681" t="s">
        <v>666</v>
      </c>
      <c r="D9" s="1985">
        <v>1</v>
      </c>
      <c r="E9" s="1985">
        <v>1</v>
      </c>
      <c r="F9" s="1985">
        <v>1</v>
      </c>
      <c r="G9" s="1985">
        <v>1</v>
      </c>
      <c r="H9" s="1985">
        <v>1</v>
      </c>
      <c r="I9" s="1985">
        <v>1</v>
      </c>
      <c r="J9" s="1985">
        <v>1</v>
      </c>
      <c r="K9" s="1985">
        <v>1</v>
      </c>
      <c r="L9" s="1985">
        <v>1</v>
      </c>
      <c r="M9" s="1985">
        <v>1</v>
      </c>
      <c r="N9" s="1985">
        <v>1</v>
      </c>
      <c r="O9" s="1985">
        <v>1</v>
      </c>
      <c r="P9" s="1985">
        <f>SUM(D9:O9)</f>
        <v>12</v>
      </c>
      <c r="Q9" s="1986">
        <v>15000</v>
      </c>
      <c r="R9" s="6"/>
      <c r="S9" s="6"/>
    </row>
    <row r="10" spans="1:19" s="7" customFormat="1" ht="30">
      <c r="A10" s="1987">
        <v>2</v>
      </c>
      <c r="B10" s="1709" t="s">
        <v>903</v>
      </c>
      <c r="C10" s="1709" t="s">
        <v>904</v>
      </c>
      <c r="D10" s="1916">
        <v>1</v>
      </c>
      <c r="E10" s="1916">
        <v>1</v>
      </c>
      <c r="F10" s="1916">
        <v>1</v>
      </c>
      <c r="G10" s="1916">
        <v>1</v>
      </c>
      <c r="H10" s="1916">
        <v>1</v>
      </c>
      <c r="I10" s="1916">
        <v>1</v>
      </c>
      <c r="J10" s="1916">
        <v>1</v>
      </c>
      <c r="K10" s="1916">
        <v>1</v>
      </c>
      <c r="L10" s="1916">
        <v>1</v>
      </c>
      <c r="M10" s="1916">
        <v>1</v>
      </c>
      <c r="N10" s="1916">
        <v>1</v>
      </c>
      <c r="O10" s="1916">
        <v>1</v>
      </c>
      <c r="P10" s="1988">
        <f>AVERAGE(D10:O10)</f>
        <v>1</v>
      </c>
      <c r="Q10" s="1989">
        <v>7000</v>
      </c>
      <c r="R10" s="6"/>
      <c r="S10" s="6"/>
    </row>
    <row r="11" spans="1:19" s="7" customFormat="1" ht="45">
      <c r="A11" s="1987">
        <v>3</v>
      </c>
      <c r="B11" s="1709" t="s">
        <v>905</v>
      </c>
      <c r="C11" s="1709" t="s">
        <v>675</v>
      </c>
      <c r="D11" s="1916">
        <v>1</v>
      </c>
      <c r="E11" s="1916">
        <v>1</v>
      </c>
      <c r="F11" s="1916">
        <v>1</v>
      </c>
      <c r="G11" s="1916">
        <v>1</v>
      </c>
      <c r="H11" s="1916">
        <v>1</v>
      </c>
      <c r="I11" s="1916">
        <v>1</v>
      </c>
      <c r="J11" s="1916">
        <v>1</v>
      </c>
      <c r="K11" s="1916">
        <v>1</v>
      </c>
      <c r="L11" s="1916">
        <v>1</v>
      </c>
      <c r="M11" s="1916">
        <v>1</v>
      </c>
      <c r="N11" s="1916">
        <v>1</v>
      </c>
      <c r="O11" s="1916">
        <v>1</v>
      </c>
      <c r="P11" s="1988">
        <f>AVERAGE(D11:O11)</f>
        <v>1</v>
      </c>
      <c r="Q11" s="1989">
        <v>10000</v>
      </c>
      <c r="R11" s="6"/>
      <c r="S11" s="6"/>
    </row>
    <row r="12" spans="1:19" s="7" customFormat="1" ht="15">
      <c r="A12" s="1987"/>
      <c r="B12" s="1990"/>
      <c r="C12" s="1990"/>
      <c r="D12" s="1991"/>
      <c r="E12" s="1991"/>
      <c r="F12" s="1991"/>
      <c r="G12" s="1991"/>
      <c r="H12" s="1991"/>
      <c r="I12" s="1991"/>
      <c r="J12" s="1991"/>
      <c r="K12" s="1991"/>
      <c r="L12" s="1991"/>
      <c r="M12" s="1991"/>
      <c r="N12" s="1991"/>
      <c r="O12" s="1991"/>
      <c r="P12" s="1991"/>
      <c r="Q12" s="1992">
        <f>SUM(Q9:Q11)</f>
        <v>32000</v>
      </c>
      <c r="R12" s="6"/>
      <c r="S12" s="6"/>
    </row>
    <row r="13" spans="1:19" s="7" customFormat="1" ht="15">
      <c r="A13" s="3182" t="s">
        <v>678</v>
      </c>
      <c r="B13" s="3183"/>
      <c r="C13" s="3183"/>
      <c r="D13" s="3183"/>
      <c r="E13" s="3183"/>
      <c r="F13" s="3183"/>
      <c r="G13" s="3183"/>
      <c r="H13" s="3183"/>
      <c r="I13" s="3183"/>
      <c r="J13" s="3183"/>
      <c r="K13" s="3183"/>
      <c r="L13" s="3183"/>
      <c r="M13" s="3183"/>
      <c r="N13" s="3183"/>
      <c r="O13" s="3183"/>
      <c r="P13" s="3183"/>
      <c r="Q13" s="3184"/>
      <c r="R13" s="6"/>
      <c r="S13" s="6"/>
    </row>
    <row r="14" spans="1:19" s="309" customFormat="1" ht="60">
      <c r="A14" s="1993">
        <v>4</v>
      </c>
      <c r="B14" s="1994" t="s">
        <v>680</v>
      </c>
      <c r="C14" s="1913" t="s">
        <v>681</v>
      </c>
      <c r="D14" s="1995">
        <v>1</v>
      </c>
      <c r="E14" s="1914">
        <v>1</v>
      </c>
      <c r="F14" s="1914">
        <v>1</v>
      </c>
      <c r="G14" s="1914">
        <v>1</v>
      </c>
      <c r="H14" s="1914">
        <v>1</v>
      </c>
      <c r="I14" s="1914">
        <v>1</v>
      </c>
      <c r="J14" s="1914">
        <v>1</v>
      </c>
      <c r="K14" s="1914">
        <v>1</v>
      </c>
      <c r="L14" s="1914">
        <v>1</v>
      </c>
      <c r="M14" s="1914">
        <v>1</v>
      </c>
      <c r="N14" s="1914">
        <v>1</v>
      </c>
      <c r="O14" s="1914">
        <v>1</v>
      </c>
      <c r="P14" s="1914">
        <f>+AVERAGE(D14:O14)</f>
        <v>1</v>
      </c>
      <c r="Q14" s="1996">
        <v>150000</v>
      </c>
    </row>
    <row r="15" spans="1:19" s="310" customFormat="1" ht="75">
      <c r="A15" s="1832">
        <v>5</v>
      </c>
      <c r="B15" s="1778" t="s">
        <v>686</v>
      </c>
      <c r="C15" s="1778" t="s">
        <v>616</v>
      </c>
      <c r="D15" s="1914">
        <v>1</v>
      </c>
      <c r="E15" s="1914">
        <v>1</v>
      </c>
      <c r="F15" s="1914">
        <v>1</v>
      </c>
      <c r="G15" s="1914">
        <v>1</v>
      </c>
      <c r="H15" s="1914">
        <v>1</v>
      </c>
      <c r="I15" s="1914">
        <v>1</v>
      </c>
      <c r="J15" s="1914">
        <v>1</v>
      </c>
      <c r="K15" s="1914">
        <v>1</v>
      </c>
      <c r="L15" s="1914">
        <v>1</v>
      </c>
      <c r="M15" s="1914">
        <v>1</v>
      </c>
      <c r="N15" s="1914">
        <v>1</v>
      </c>
      <c r="O15" s="1914">
        <v>1</v>
      </c>
      <c r="P15" s="1914">
        <f t="shared" ref="P15:P19" si="0">+AVERAGE(D15:O15)</f>
        <v>1</v>
      </c>
      <c r="Q15" s="1996">
        <v>205000</v>
      </c>
    </row>
    <row r="16" spans="1:19" s="309" customFormat="1" ht="90">
      <c r="A16" s="1993">
        <v>6</v>
      </c>
      <c r="B16" s="1501" t="s">
        <v>691</v>
      </c>
      <c r="C16" s="1778" t="s">
        <v>616</v>
      </c>
      <c r="D16" s="1914">
        <v>1</v>
      </c>
      <c r="E16" s="1914">
        <v>1</v>
      </c>
      <c r="F16" s="1914">
        <v>1</v>
      </c>
      <c r="G16" s="1914">
        <v>1</v>
      </c>
      <c r="H16" s="1914">
        <v>1</v>
      </c>
      <c r="I16" s="1914">
        <v>1</v>
      </c>
      <c r="J16" s="1914">
        <v>1</v>
      </c>
      <c r="K16" s="1914">
        <v>1</v>
      </c>
      <c r="L16" s="1914">
        <v>1</v>
      </c>
      <c r="M16" s="1914">
        <v>1</v>
      </c>
      <c r="N16" s="1914">
        <v>1</v>
      </c>
      <c r="O16" s="1914">
        <v>1</v>
      </c>
      <c r="P16" s="1914">
        <f t="shared" si="0"/>
        <v>1</v>
      </c>
      <c r="Q16" s="1996">
        <v>18000</v>
      </c>
    </row>
    <row r="17" spans="1:19" s="309" customFormat="1" ht="105">
      <c r="A17" s="1832">
        <v>7</v>
      </c>
      <c r="B17" s="1778" t="s">
        <v>906</v>
      </c>
      <c r="C17" s="1778" t="s">
        <v>694</v>
      </c>
      <c r="D17" s="1917">
        <v>0.75</v>
      </c>
      <c r="E17" s="1917">
        <v>0.75</v>
      </c>
      <c r="F17" s="1917">
        <v>0.75</v>
      </c>
      <c r="G17" s="1917">
        <v>0.75</v>
      </c>
      <c r="H17" s="1917">
        <v>0.75</v>
      </c>
      <c r="I17" s="1917">
        <v>0.75</v>
      </c>
      <c r="J17" s="1917">
        <v>0.75</v>
      </c>
      <c r="K17" s="1917">
        <v>0.75</v>
      </c>
      <c r="L17" s="1917">
        <v>0.75</v>
      </c>
      <c r="M17" s="1917">
        <v>0.75</v>
      </c>
      <c r="N17" s="1917">
        <v>0.75</v>
      </c>
      <c r="O17" s="1917">
        <v>0.75</v>
      </c>
      <c r="P17" s="1914">
        <f t="shared" si="0"/>
        <v>0.75</v>
      </c>
      <c r="Q17" s="1996">
        <v>555000</v>
      </c>
    </row>
    <row r="18" spans="1:19" s="309" customFormat="1" ht="60">
      <c r="A18" s="1997">
        <v>8</v>
      </c>
      <c r="B18" s="1998" t="s">
        <v>700</v>
      </c>
      <c r="C18" s="1915" t="s">
        <v>694</v>
      </c>
      <c r="D18" s="1917">
        <v>0.75</v>
      </c>
      <c r="E18" s="1917">
        <v>0.75</v>
      </c>
      <c r="F18" s="1917">
        <v>0.75</v>
      </c>
      <c r="G18" s="1917">
        <v>0.75</v>
      </c>
      <c r="H18" s="1917">
        <v>0.75</v>
      </c>
      <c r="I18" s="1917">
        <v>0.75</v>
      </c>
      <c r="J18" s="1917">
        <v>0.75</v>
      </c>
      <c r="K18" s="1917">
        <v>0.75</v>
      </c>
      <c r="L18" s="1917">
        <v>0.75</v>
      </c>
      <c r="M18" s="1917">
        <v>0.75</v>
      </c>
      <c r="N18" s="1917">
        <v>0.75</v>
      </c>
      <c r="O18" s="1917">
        <v>0.75</v>
      </c>
      <c r="P18" s="1917">
        <f t="shared" si="0"/>
        <v>0.75</v>
      </c>
      <c r="Q18" s="1999">
        <f>+Q17/3</f>
        <v>185000</v>
      </c>
    </row>
    <row r="19" spans="1:19" s="311" customFormat="1" ht="75">
      <c r="A19" s="1832">
        <v>9</v>
      </c>
      <c r="B19" s="2000" t="s">
        <v>704</v>
      </c>
      <c r="C19" s="1831" t="s">
        <v>616</v>
      </c>
      <c r="D19" s="2001">
        <v>1</v>
      </c>
      <c r="E19" s="1916">
        <v>1</v>
      </c>
      <c r="F19" s="1916">
        <v>1</v>
      </c>
      <c r="G19" s="1916">
        <v>1</v>
      </c>
      <c r="H19" s="1916">
        <v>1</v>
      </c>
      <c r="I19" s="1916">
        <v>1</v>
      </c>
      <c r="J19" s="1916">
        <v>1</v>
      </c>
      <c r="K19" s="1916">
        <v>1</v>
      </c>
      <c r="L19" s="1916">
        <v>1</v>
      </c>
      <c r="M19" s="1916">
        <v>1</v>
      </c>
      <c r="N19" s="1916">
        <v>1</v>
      </c>
      <c r="O19" s="1916">
        <v>1</v>
      </c>
      <c r="P19" s="1917">
        <f t="shared" si="0"/>
        <v>1</v>
      </c>
      <c r="Q19" s="2002">
        <v>32000</v>
      </c>
    </row>
    <row r="20" spans="1:19" s="313" customFormat="1" ht="30">
      <c r="A20" s="1993">
        <v>10</v>
      </c>
      <c r="B20" s="1709" t="s">
        <v>661</v>
      </c>
      <c r="C20" s="1818" t="s">
        <v>597</v>
      </c>
      <c r="D20" s="2003">
        <v>1</v>
      </c>
      <c r="E20" s="2003"/>
      <c r="F20" s="2003">
        <v>1</v>
      </c>
      <c r="G20" s="2003"/>
      <c r="H20" s="2003">
        <v>1</v>
      </c>
      <c r="I20" s="2003"/>
      <c r="J20" s="2003">
        <v>1</v>
      </c>
      <c r="K20" s="2003"/>
      <c r="L20" s="2003">
        <v>1</v>
      </c>
      <c r="M20" s="2003"/>
      <c r="N20" s="2003">
        <v>1</v>
      </c>
      <c r="O20" s="2003">
        <v>1</v>
      </c>
      <c r="P20" s="1912">
        <v>6</v>
      </c>
      <c r="Q20" s="2002">
        <v>18000</v>
      </c>
      <c r="R20" s="312"/>
      <c r="S20" s="312"/>
    </row>
    <row r="21" spans="1:19" s="313" customFormat="1" ht="45">
      <c r="A21" s="2004">
        <v>11</v>
      </c>
      <c r="B21" s="1709" t="s">
        <v>713</v>
      </c>
      <c r="C21" s="1818" t="s">
        <v>714</v>
      </c>
      <c r="D21" s="2005">
        <v>3500000</v>
      </c>
      <c r="E21" s="2005">
        <v>3500000</v>
      </c>
      <c r="F21" s="2005">
        <v>3500000</v>
      </c>
      <c r="G21" s="2005">
        <v>3500000</v>
      </c>
      <c r="H21" s="2005">
        <v>3500000</v>
      </c>
      <c r="I21" s="2005">
        <v>3500000</v>
      </c>
      <c r="J21" s="2005">
        <v>3500000</v>
      </c>
      <c r="K21" s="2005">
        <v>3500000</v>
      </c>
      <c r="L21" s="2005">
        <v>3500000</v>
      </c>
      <c r="M21" s="2005">
        <v>3500000</v>
      </c>
      <c r="N21" s="2005">
        <v>3500000</v>
      </c>
      <c r="O21" s="2005">
        <v>3500000</v>
      </c>
      <c r="P21" s="2005">
        <f>+SUM(D21:O21)</f>
        <v>42000000</v>
      </c>
      <c r="Q21" s="2006">
        <f>150000*12</f>
        <v>1800000</v>
      </c>
      <c r="R21" s="312"/>
      <c r="S21" s="312"/>
    </row>
    <row r="22" spans="1:19" s="313" customFormat="1" ht="60">
      <c r="A22" s="1993">
        <v>12</v>
      </c>
      <c r="B22" s="1709" t="s">
        <v>718</v>
      </c>
      <c r="C22" s="1818" t="s">
        <v>719</v>
      </c>
      <c r="D22" s="2003">
        <v>100</v>
      </c>
      <c r="E22" s="2003">
        <v>100</v>
      </c>
      <c r="F22" s="2003">
        <v>100</v>
      </c>
      <c r="G22" s="2003">
        <v>100</v>
      </c>
      <c r="H22" s="2003">
        <v>100</v>
      </c>
      <c r="I22" s="2003">
        <v>100</v>
      </c>
      <c r="J22" s="2003">
        <v>100</v>
      </c>
      <c r="K22" s="2003">
        <v>100</v>
      </c>
      <c r="L22" s="2003">
        <v>100</v>
      </c>
      <c r="M22" s="2003">
        <v>100</v>
      </c>
      <c r="N22" s="2003">
        <v>100</v>
      </c>
      <c r="O22" s="2003">
        <v>100</v>
      </c>
      <c r="P22" s="2005">
        <f>+SUM(D22:O22)</f>
        <v>1200</v>
      </c>
      <c r="Q22" s="2002">
        <v>8000</v>
      </c>
      <c r="R22" s="312"/>
      <c r="S22" s="312"/>
    </row>
    <row r="23" spans="1:19" s="313" customFormat="1" ht="45">
      <c r="A23" s="1832">
        <v>13</v>
      </c>
      <c r="B23" s="1709" t="s">
        <v>726</v>
      </c>
      <c r="C23" s="1679" t="s">
        <v>907</v>
      </c>
      <c r="D23" s="1916">
        <v>1</v>
      </c>
      <c r="E23" s="1916">
        <v>1</v>
      </c>
      <c r="F23" s="1916">
        <v>1</v>
      </c>
      <c r="G23" s="1916">
        <v>1</v>
      </c>
      <c r="H23" s="1916">
        <v>1</v>
      </c>
      <c r="I23" s="1916">
        <v>1</v>
      </c>
      <c r="J23" s="1916">
        <v>1</v>
      </c>
      <c r="K23" s="1916">
        <v>1</v>
      </c>
      <c r="L23" s="1916">
        <v>1</v>
      </c>
      <c r="M23" s="1916">
        <v>1</v>
      </c>
      <c r="N23" s="1916">
        <v>1</v>
      </c>
      <c r="O23" s="1916">
        <v>1</v>
      </c>
      <c r="P23" s="1916">
        <f>+AVERAGE(D23:O23)</f>
        <v>1</v>
      </c>
      <c r="Q23" s="2002">
        <v>125000</v>
      </c>
      <c r="R23" s="312"/>
      <c r="S23" s="312"/>
    </row>
    <row r="24" spans="1:19" s="313" customFormat="1" ht="30.75" customHeight="1">
      <c r="A24" s="1993">
        <v>14</v>
      </c>
      <c r="B24" s="1892" t="s">
        <v>730</v>
      </c>
      <c r="C24" s="1658" t="s">
        <v>731</v>
      </c>
      <c r="D24" s="2007"/>
      <c r="E24" s="2007"/>
      <c r="F24" s="2007"/>
      <c r="G24" s="2007"/>
      <c r="H24" s="2007"/>
      <c r="I24" s="2007">
        <v>1</v>
      </c>
      <c r="J24" s="2007"/>
      <c r="K24" s="2007"/>
      <c r="L24" s="2007">
        <v>1</v>
      </c>
      <c r="M24" s="2007"/>
      <c r="N24" s="2007"/>
      <c r="O24" s="2007">
        <v>1</v>
      </c>
      <c r="P24" s="2007">
        <f>+SUM(D24:O24)</f>
        <v>3</v>
      </c>
      <c r="Q24" s="2002">
        <v>21000</v>
      </c>
      <c r="R24" s="312"/>
      <c r="S24" s="312"/>
    </row>
    <row r="25" spans="1:19" s="313" customFormat="1" ht="45">
      <c r="A25" s="1832">
        <v>15</v>
      </c>
      <c r="B25" s="1679" t="s">
        <v>734</v>
      </c>
      <c r="C25" s="1679" t="s">
        <v>642</v>
      </c>
      <c r="D25" s="2008">
        <v>0.9</v>
      </c>
      <c r="E25" s="2008">
        <v>0.9</v>
      </c>
      <c r="F25" s="2008">
        <v>0.9</v>
      </c>
      <c r="G25" s="2008">
        <v>0.9</v>
      </c>
      <c r="H25" s="2008">
        <v>0.9</v>
      </c>
      <c r="I25" s="2008">
        <v>0.9</v>
      </c>
      <c r="J25" s="2008">
        <v>0.9</v>
      </c>
      <c r="K25" s="2008">
        <v>0.9</v>
      </c>
      <c r="L25" s="2008">
        <v>0.9</v>
      </c>
      <c r="M25" s="2008">
        <v>0.9</v>
      </c>
      <c r="N25" s="2008">
        <v>0.9</v>
      </c>
      <c r="O25" s="2008">
        <v>0.9</v>
      </c>
      <c r="P25" s="1918">
        <f>+AVERAGE(D25:O25)</f>
        <v>0.90000000000000024</v>
      </c>
      <c r="Q25" s="2009">
        <v>5000</v>
      </c>
      <c r="R25" s="312"/>
      <c r="S25" s="312"/>
    </row>
    <row r="26" spans="1:19" s="313" customFormat="1" ht="45">
      <c r="A26" s="1993">
        <v>16</v>
      </c>
      <c r="B26" s="1709" t="s">
        <v>737</v>
      </c>
      <c r="C26" s="1709" t="s">
        <v>642</v>
      </c>
      <c r="D26" s="2008">
        <v>0.9</v>
      </c>
      <c r="E26" s="2008">
        <v>0.9</v>
      </c>
      <c r="F26" s="2008">
        <v>0.9</v>
      </c>
      <c r="G26" s="2008">
        <v>0.9</v>
      </c>
      <c r="H26" s="2008">
        <v>0.9</v>
      </c>
      <c r="I26" s="2008">
        <v>0.9</v>
      </c>
      <c r="J26" s="2008">
        <v>0.9</v>
      </c>
      <c r="K26" s="2008">
        <v>0.9</v>
      </c>
      <c r="L26" s="2008">
        <v>0.9</v>
      </c>
      <c r="M26" s="2008">
        <v>0.9</v>
      </c>
      <c r="N26" s="2008">
        <v>0.9</v>
      </c>
      <c r="O26" s="2008">
        <v>0.9</v>
      </c>
      <c r="P26" s="1918">
        <f t="shared" ref="P26:P50" si="1">+AVERAGE(D26:O26)</f>
        <v>0.90000000000000024</v>
      </c>
      <c r="Q26" s="2010">
        <v>5000</v>
      </c>
      <c r="R26" s="312"/>
      <c r="S26" s="312"/>
    </row>
    <row r="27" spans="1:19" s="313" customFormat="1" ht="45">
      <c r="A27" s="1832">
        <v>17</v>
      </c>
      <c r="B27" s="1709" t="s">
        <v>738</v>
      </c>
      <c r="C27" s="1709" t="s">
        <v>642</v>
      </c>
      <c r="D27" s="2008">
        <v>0.9</v>
      </c>
      <c r="E27" s="2008">
        <v>0.9</v>
      </c>
      <c r="F27" s="2008">
        <v>0.9</v>
      </c>
      <c r="G27" s="2008">
        <v>0.9</v>
      </c>
      <c r="H27" s="2008">
        <v>0.9</v>
      </c>
      <c r="I27" s="2008">
        <v>0.9</v>
      </c>
      <c r="J27" s="2008">
        <v>0.9</v>
      </c>
      <c r="K27" s="2008">
        <v>0.9</v>
      </c>
      <c r="L27" s="2008">
        <v>0.9</v>
      </c>
      <c r="M27" s="2008">
        <v>0.9</v>
      </c>
      <c r="N27" s="2008">
        <v>0.9</v>
      </c>
      <c r="O27" s="2008">
        <v>0.9</v>
      </c>
      <c r="P27" s="1918">
        <f t="shared" si="1"/>
        <v>0.90000000000000024</v>
      </c>
      <c r="Q27" s="2010">
        <v>5000</v>
      </c>
      <c r="R27" s="312"/>
      <c r="S27" s="312"/>
    </row>
    <row r="28" spans="1:19" s="313" customFormat="1" ht="60">
      <c r="A28" s="1993">
        <v>18</v>
      </c>
      <c r="B28" s="1915" t="s">
        <v>739</v>
      </c>
      <c r="C28" s="1709" t="s">
        <v>740</v>
      </c>
      <c r="D28" s="1916">
        <v>1</v>
      </c>
      <c r="E28" s="1916">
        <v>1</v>
      </c>
      <c r="F28" s="1916">
        <v>1</v>
      </c>
      <c r="G28" s="1916">
        <v>1</v>
      </c>
      <c r="H28" s="1916">
        <v>1</v>
      </c>
      <c r="I28" s="1916">
        <v>1</v>
      </c>
      <c r="J28" s="1916">
        <v>1</v>
      </c>
      <c r="K28" s="1916">
        <v>1</v>
      </c>
      <c r="L28" s="1916">
        <v>1</v>
      </c>
      <c r="M28" s="1916">
        <v>1</v>
      </c>
      <c r="N28" s="1916">
        <v>1</v>
      </c>
      <c r="O28" s="1916">
        <v>1</v>
      </c>
      <c r="P28" s="1918">
        <f t="shared" si="1"/>
        <v>1</v>
      </c>
      <c r="Q28" s="1996">
        <v>1000</v>
      </c>
      <c r="R28" s="312"/>
      <c r="S28" s="312"/>
    </row>
    <row r="29" spans="1:19" s="313" customFormat="1" ht="60">
      <c r="A29" s="1832">
        <v>19</v>
      </c>
      <c r="B29" s="1709" t="s">
        <v>744</v>
      </c>
      <c r="C29" s="1679" t="s">
        <v>745</v>
      </c>
      <c r="D29" s="2008">
        <v>1</v>
      </c>
      <c r="E29" s="2008">
        <v>1</v>
      </c>
      <c r="F29" s="2008">
        <v>1</v>
      </c>
      <c r="G29" s="2008">
        <v>1</v>
      </c>
      <c r="H29" s="2008">
        <v>1</v>
      </c>
      <c r="I29" s="2008">
        <v>1</v>
      </c>
      <c r="J29" s="2008">
        <v>1</v>
      </c>
      <c r="K29" s="2008">
        <v>1</v>
      </c>
      <c r="L29" s="2008">
        <v>1</v>
      </c>
      <c r="M29" s="2008">
        <v>1</v>
      </c>
      <c r="N29" s="2008">
        <v>1</v>
      </c>
      <c r="O29" s="2008">
        <v>1</v>
      </c>
      <c r="P29" s="1918">
        <f t="shared" si="1"/>
        <v>1</v>
      </c>
      <c r="Q29" s="2002">
        <v>5000</v>
      </c>
      <c r="R29" s="312"/>
      <c r="S29" s="312"/>
    </row>
    <row r="30" spans="1:19" s="313" customFormat="1" ht="60">
      <c r="A30" s="1993">
        <v>20</v>
      </c>
      <c r="B30" s="1681" t="s">
        <v>748</v>
      </c>
      <c r="C30" s="1681" t="s">
        <v>745</v>
      </c>
      <c r="D30" s="2008">
        <v>1</v>
      </c>
      <c r="E30" s="2008">
        <v>1</v>
      </c>
      <c r="F30" s="2008">
        <v>1</v>
      </c>
      <c r="G30" s="2008">
        <v>1</v>
      </c>
      <c r="H30" s="2008">
        <v>1</v>
      </c>
      <c r="I30" s="2008">
        <v>1</v>
      </c>
      <c r="J30" s="2008">
        <v>1</v>
      </c>
      <c r="K30" s="2008">
        <v>1</v>
      </c>
      <c r="L30" s="2008">
        <v>1</v>
      </c>
      <c r="M30" s="2008">
        <v>1</v>
      </c>
      <c r="N30" s="2008">
        <v>1</v>
      </c>
      <c r="O30" s="2008">
        <v>1</v>
      </c>
      <c r="P30" s="1918">
        <f t="shared" si="1"/>
        <v>1</v>
      </c>
      <c r="Q30" s="2011">
        <v>500</v>
      </c>
      <c r="R30" s="312"/>
      <c r="S30" s="312"/>
    </row>
    <row r="31" spans="1:19" s="309" customFormat="1" ht="45">
      <c r="A31" s="2004">
        <v>21</v>
      </c>
      <c r="B31" s="1823" t="s">
        <v>1869</v>
      </c>
      <c r="C31" s="2012" t="s">
        <v>752</v>
      </c>
      <c r="D31" s="2013">
        <v>1</v>
      </c>
      <c r="E31" s="2013">
        <v>1</v>
      </c>
      <c r="F31" s="2013">
        <v>1</v>
      </c>
      <c r="G31" s="2013">
        <v>1</v>
      </c>
      <c r="H31" s="2013">
        <v>1</v>
      </c>
      <c r="I31" s="2013">
        <v>1</v>
      </c>
      <c r="J31" s="2013">
        <v>1</v>
      </c>
      <c r="K31" s="2013">
        <v>1</v>
      </c>
      <c r="L31" s="2013">
        <v>1</v>
      </c>
      <c r="M31" s="2013">
        <v>1</v>
      </c>
      <c r="N31" s="2013">
        <v>1</v>
      </c>
      <c r="O31" s="2013">
        <v>1</v>
      </c>
      <c r="P31" s="1918">
        <f t="shared" si="1"/>
        <v>1</v>
      </c>
      <c r="Q31" s="2006">
        <v>20000</v>
      </c>
      <c r="R31" s="315"/>
    </row>
    <row r="32" spans="1:19" s="309" customFormat="1" ht="60">
      <c r="A32" s="1993">
        <v>22</v>
      </c>
      <c r="B32" s="1915" t="s">
        <v>908</v>
      </c>
      <c r="C32" s="1778" t="s">
        <v>756</v>
      </c>
      <c r="D32" s="1917">
        <v>0.6</v>
      </c>
      <c r="E32" s="1917">
        <v>0.6</v>
      </c>
      <c r="F32" s="1917">
        <v>0.6</v>
      </c>
      <c r="G32" s="1917">
        <v>0.6</v>
      </c>
      <c r="H32" s="1917">
        <v>0.6</v>
      </c>
      <c r="I32" s="1917">
        <v>0.6</v>
      </c>
      <c r="J32" s="1917">
        <v>0.6</v>
      </c>
      <c r="K32" s="1917">
        <v>0.6</v>
      </c>
      <c r="L32" s="1917">
        <v>0.6</v>
      </c>
      <c r="M32" s="1917">
        <v>0.6</v>
      </c>
      <c r="N32" s="1917">
        <v>0.6</v>
      </c>
      <c r="O32" s="1917">
        <v>0.6</v>
      </c>
      <c r="P32" s="1919">
        <f t="shared" si="1"/>
        <v>0.59999999999999987</v>
      </c>
      <c r="Q32" s="1996">
        <v>297360</v>
      </c>
    </row>
    <row r="33" spans="1:19" s="309" customFormat="1" ht="45">
      <c r="A33" s="1993">
        <v>23</v>
      </c>
      <c r="B33" s="2014" t="s">
        <v>909</v>
      </c>
      <c r="C33" s="1778" t="s">
        <v>774</v>
      </c>
      <c r="D33" s="1917">
        <v>1</v>
      </c>
      <c r="E33" s="1917">
        <v>1</v>
      </c>
      <c r="F33" s="1917">
        <v>1</v>
      </c>
      <c r="G33" s="1917">
        <v>1</v>
      </c>
      <c r="H33" s="1917">
        <v>1</v>
      </c>
      <c r="I33" s="1917">
        <v>1</v>
      </c>
      <c r="J33" s="1917">
        <v>1</v>
      </c>
      <c r="K33" s="1917">
        <v>1</v>
      </c>
      <c r="L33" s="1917">
        <v>1</v>
      </c>
      <c r="M33" s="1917">
        <v>1</v>
      </c>
      <c r="N33" s="1917">
        <v>1</v>
      </c>
      <c r="O33" s="1917">
        <v>1</v>
      </c>
      <c r="P33" s="1919">
        <f t="shared" si="1"/>
        <v>1</v>
      </c>
      <c r="Q33" s="2006">
        <f>75*550</f>
        <v>41250</v>
      </c>
    </row>
    <row r="34" spans="1:19" s="309" customFormat="1" ht="60">
      <c r="A34" s="1832">
        <v>24</v>
      </c>
      <c r="B34" s="1915" t="s">
        <v>910</v>
      </c>
      <c r="C34" s="1831" t="s">
        <v>780</v>
      </c>
      <c r="D34" s="1917">
        <v>0.75</v>
      </c>
      <c r="E34" s="1917">
        <v>0.75</v>
      </c>
      <c r="F34" s="1917">
        <v>0.75</v>
      </c>
      <c r="G34" s="1917">
        <v>0.75</v>
      </c>
      <c r="H34" s="1917">
        <v>0.75</v>
      </c>
      <c r="I34" s="1917">
        <v>0.75</v>
      </c>
      <c r="J34" s="1917">
        <v>0.75</v>
      </c>
      <c r="K34" s="1917">
        <v>0.75</v>
      </c>
      <c r="L34" s="1917">
        <v>0.75</v>
      </c>
      <c r="M34" s="1917">
        <v>0.75</v>
      </c>
      <c r="N34" s="1917">
        <v>0.75</v>
      </c>
      <c r="O34" s="1917">
        <v>0.75</v>
      </c>
      <c r="P34" s="1919">
        <f t="shared" si="1"/>
        <v>0.75</v>
      </c>
      <c r="Q34" s="2015">
        <v>72960</v>
      </c>
    </row>
    <row r="35" spans="1:19" s="309" customFormat="1" ht="60">
      <c r="A35" s="1993">
        <v>25</v>
      </c>
      <c r="B35" s="1915" t="s">
        <v>911</v>
      </c>
      <c r="C35" s="1913" t="s">
        <v>787</v>
      </c>
      <c r="D35" s="1917">
        <v>1</v>
      </c>
      <c r="E35" s="1917">
        <v>1</v>
      </c>
      <c r="F35" s="1917">
        <v>1</v>
      </c>
      <c r="G35" s="1917">
        <v>1</v>
      </c>
      <c r="H35" s="1917">
        <v>1</v>
      </c>
      <c r="I35" s="1917">
        <v>1</v>
      </c>
      <c r="J35" s="1917">
        <v>1</v>
      </c>
      <c r="K35" s="1917">
        <v>1</v>
      </c>
      <c r="L35" s="1917">
        <v>1</v>
      </c>
      <c r="M35" s="1917">
        <v>1</v>
      </c>
      <c r="N35" s="1917">
        <v>1</v>
      </c>
      <c r="O35" s="1917">
        <v>1</v>
      </c>
      <c r="P35" s="1919">
        <f t="shared" si="1"/>
        <v>1</v>
      </c>
      <c r="Q35" s="2016">
        <v>97740</v>
      </c>
    </row>
    <row r="36" spans="1:19" s="309" customFormat="1" ht="60">
      <c r="A36" s="1832">
        <v>26</v>
      </c>
      <c r="B36" s="1915" t="s">
        <v>791</v>
      </c>
      <c r="C36" s="1913" t="s">
        <v>792</v>
      </c>
      <c r="D36" s="1917">
        <v>1</v>
      </c>
      <c r="E36" s="1917">
        <v>1</v>
      </c>
      <c r="F36" s="1917">
        <v>1</v>
      </c>
      <c r="G36" s="1917">
        <v>1</v>
      </c>
      <c r="H36" s="1917">
        <v>1</v>
      </c>
      <c r="I36" s="1917">
        <v>1</v>
      </c>
      <c r="J36" s="1917">
        <v>1</v>
      </c>
      <c r="K36" s="1917">
        <v>1</v>
      </c>
      <c r="L36" s="1917">
        <v>1</v>
      </c>
      <c r="M36" s="1917">
        <v>1</v>
      </c>
      <c r="N36" s="1917">
        <v>1</v>
      </c>
      <c r="O36" s="1917">
        <v>1</v>
      </c>
      <c r="P36" s="1919">
        <f t="shared" si="1"/>
        <v>1</v>
      </c>
      <c r="Q36" s="1996">
        <v>37787</v>
      </c>
    </row>
    <row r="37" spans="1:19" s="309" customFormat="1" ht="30">
      <c r="A37" s="1993">
        <v>27</v>
      </c>
      <c r="B37" s="1823" t="s">
        <v>662</v>
      </c>
      <c r="C37" s="1831" t="s">
        <v>633</v>
      </c>
      <c r="D37" s="1917">
        <v>1</v>
      </c>
      <c r="E37" s="1917">
        <v>1</v>
      </c>
      <c r="F37" s="1917">
        <v>1</v>
      </c>
      <c r="G37" s="1917">
        <v>1</v>
      </c>
      <c r="H37" s="1917">
        <v>1</v>
      </c>
      <c r="I37" s="1917">
        <v>1</v>
      </c>
      <c r="J37" s="1917">
        <v>1</v>
      </c>
      <c r="K37" s="1917">
        <v>1</v>
      </c>
      <c r="L37" s="1917">
        <v>1</v>
      </c>
      <c r="M37" s="1917">
        <v>1</v>
      </c>
      <c r="N37" s="1917">
        <v>1</v>
      </c>
      <c r="O37" s="1917">
        <v>1</v>
      </c>
      <c r="P37" s="1919">
        <f t="shared" si="1"/>
        <v>1</v>
      </c>
      <c r="Q37" s="2002">
        <v>120000</v>
      </c>
    </row>
    <row r="38" spans="1:19" s="309" customFormat="1" ht="90" customHeight="1">
      <c r="A38" s="1832">
        <v>28</v>
      </c>
      <c r="B38" s="2012" t="s">
        <v>912</v>
      </c>
      <c r="C38" s="1830" t="s">
        <v>633</v>
      </c>
      <c r="D38" s="1917">
        <v>0.9</v>
      </c>
      <c r="E38" s="1917">
        <v>0.9</v>
      </c>
      <c r="F38" s="1917">
        <v>0.9</v>
      </c>
      <c r="G38" s="1917">
        <v>0.9</v>
      </c>
      <c r="H38" s="1917">
        <v>0.9</v>
      </c>
      <c r="I38" s="1917">
        <v>0.9</v>
      </c>
      <c r="J38" s="1917">
        <v>0.9</v>
      </c>
      <c r="K38" s="1917">
        <v>0.9</v>
      </c>
      <c r="L38" s="1917">
        <v>0.9</v>
      </c>
      <c r="M38" s="1917">
        <v>0.9</v>
      </c>
      <c r="N38" s="1917">
        <v>0.9</v>
      </c>
      <c r="O38" s="1917">
        <v>0.9</v>
      </c>
      <c r="P38" s="1919">
        <f t="shared" si="1"/>
        <v>0.90000000000000024</v>
      </c>
      <c r="Q38" s="2002">
        <v>120000</v>
      </c>
    </row>
    <row r="39" spans="1:19" s="309" customFormat="1" ht="45">
      <c r="A39" s="1993">
        <v>29</v>
      </c>
      <c r="B39" s="2012" t="s">
        <v>802</v>
      </c>
      <c r="C39" s="1830" t="s">
        <v>803</v>
      </c>
      <c r="D39" s="1833">
        <v>0.9</v>
      </c>
      <c r="E39" s="1833">
        <v>0.9</v>
      </c>
      <c r="F39" s="1833">
        <v>0.9</v>
      </c>
      <c r="G39" s="1833">
        <v>0.9</v>
      </c>
      <c r="H39" s="1833">
        <v>0.9</v>
      </c>
      <c r="I39" s="1833">
        <v>0.9</v>
      </c>
      <c r="J39" s="1833">
        <v>0.9</v>
      </c>
      <c r="K39" s="1833">
        <v>0.9</v>
      </c>
      <c r="L39" s="1833">
        <v>0.9</v>
      </c>
      <c r="M39" s="1833">
        <v>0.9</v>
      </c>
      <c r="N39" s="1833">
        <v>0.9</v>
      </c>
      <c r="O39" s="1833">
        <v>0.9</v>
      </c>
      <c r="P39" s="1919">
        <f t="shared" si="1"/>
        <v>0.90000000000000024</v>
      </c>
      <c r="Q39" s="2002">
        <v>20000</v>
      </c>
    </row>
    <row r="40" spans="1:19" s="309" customFormat="1" ht="45">
      <c r="A40" s="1832">
        <v>30</v>
      </c>
      <c r="B40" s="2012" t="s">
        <v>807</v>
      </c>
      <c r="C40" s="2012" t="s">
        <v>803</v>
      </c>
      <c r="D40" s="1833">
        <v>0.9</v>
      </c>
      <c r="E40" s="1833">
        <v>0.9</v>
      </c>
      <c r="F40" s="1833">
        <v>0.9</v>
      </c>
      <c r="G40" s="1833">
        <v>0.9</v>
      </c>
      <c r="H40" s="1833">
        <v>0.9</v>
      </c>
      <c r="I40" s="1833">
        <v>0.9</v>
      </c>
      <c r="J40" s="1833">
        <v>0.9</v>
      </c>
      <c r="K40" s="1833">
        <v>0.9</v>
      </c>
      <c r="L40" s="1833">
        <v>0.9</v>
      </c>
      <c r="M40" s="1833">
        <v>0.9</v>
      </c>
      <c r="N40" s="1833">
        <v>0.9</v>
      </c>
      <c r="O40" s="1833">
        <v>0.9</v>
      </c>
      <c r="P40" s="1919">
        <f t="shared" si="1"/>
        <v>0.90000000000000024</v>
      </c>
      <c r="Q40" s="2002">
        <v>3000</v>
      </c>
    </row>
    <row r="41" spans="1:19" s="309" customFormat="1" ht="45">
      <c r="A41" s="1993">
        <v>31</v>
      </c>
      <c r="B41" s="2012" t="s">
        <v>811</v>
      </c>
      <c r="C41" s="2012" t="s">
        <v>803</v>
      </c>
      <c r="D41" s="1833">
        <v>0.9</v>
      </c>
      <c r="E41" s="1833">
        <v>0.9</v>
      </c>
      <c r="F41" s="1833">
        <v>0.9</v>
      </c>
      <c r="G41" s="1833">
        <v>0.9</v>
      </c>
      <c r="H41" s="1833">
        <v>0.9</v>
      </c>
      <c r="I41" s="1833">
        <v>0.9</v>
      </c>
      <c r="J41" s="1833">
        <v>0.9</v>
      </c>
      <c r="K41" s="1833">
        <v>0.9</v>
      </c>
      <c r="L41" s="1833">
        <v>0.9</v>
      </c>
      <c r="M41" s="1833">
        <v>0.9</v>
      </c>
      <c r="N41" s="1833">
        <v>0.9</v>
      </c>
      <c r="O41" s="1833">
        <v>0.9</v>
      </c>
      <c r="P41" s="1919">
        <f t="shared" si="1"/>
        <v>0.90000000000000024</v>
      </c>
      <c r="Q41" s="2002">
        <v>3000</v>
      </c>
    </row>
    <row r="42" spans="1:19" s="309" customFormat="1" ht="15">
      <c r="A42" s="2017"/>
      <c r="B42" s="2018"/>
      <c r="C42" s="2019"/>
      <c r="D42" s="2020"/>
      <c r="E42" s="2020"/>
      <c r="F42" s="2020"/>
      <c r="G42" s="2020"/>
      <c r="H42" s="2020"/>
      <c r="I42" s="2020"/>
      <c r="J42" s="2020"/>
      <c r="K42" s="2020"/>
      <c r="L42" s="2020"/>
      <c r="M42" s="2020"/>
      <c r="N42" s="2020"/>
      <c r="O42" s="2020"/>
      <c r="P42" s="2021"/>
      <c r="Q42" s="2022">
        <f>SUM(Q14:Q41)</f>
        <v>3971597</v>
      </c>
    </row>
    <row r="43" spans="1:19" s="7" customFormat="1" ht="15.75">
      <c r="A43" s="3185" t="s">
        <v>913</v>
      </c>
      <c r="B43" s="3186"/>
      <c r="C43" s="3186"/>
      <c r="D43" s="3186"/>
      <c r="E43" s="3186"/>
      <c r="F43" s="3186"/>
      <c r="G43" s="3186"/>
      <c r="H43" s="3186"/>
      <c r="I43" s="3186"/>
      <c r="J43" s="3186"/>
      <c r="K43" s="3186"/>
      <c r="L43" s="3186"/>
      <c r="M43" s="3186"/>
      <c r="N43" s="3186"/>
      <c r="O43" s="3186"/>
      <c r="P43" s="3186"/>
      <c r="Q43" s="3187"/>
      <c r="R43" s="6"/>
      <c r="S43" s="6"/>
    </row>
    <row r="44" spans="1:19" s="7" customFormat="1" ht="60">
      <c r="A44" s="2023">
        <v>32</v>
      </c>
      <c r="B44" s="2024" t="s">
        <v>817</v>
      </c>
      <c r="C44" s="1785" t="s">
        <v>818</v>
      </c>
      <c r="D44" s="1918">
        <v>1</v>
      </c>
      <c r="E44" s="1918">
        <v>1</v>
      </c>
      <c r="F44" s="1918">
        <v>1</v>
      </c>
      <c r="G44" s="1918">
        <v>1</v>
      </c>
      <c r="H44" s="1918">
        <v>1</v>
      </c>
      <c r="I44" s="1918">
        <v>1</v>
      </c>
      <c r="J44" s="1918">
        <v>1</v>
      </c>
      <c r="K44" s="1918">
        <v>1</v>
      </c>
      <c r="L44" s="1918">
        <v>1</v>
      </c>
      <c r="M44" s="1918">
        <v>1</v>
      </c>
      <c r="N44" s="1918">
        <v>1</v>
      </c>
      <c r="O44" s="1918">
        <v>1</v>
      </c>
      <c r="P44" s="1919">
        <f t="shared" si="1"/>
        <v>1</v>
      </c>
      <c r="Q44" s="2025">
        <v>24000</v>
      </c>
      <c r="R44" s="6"/>
      <c r="S44" s="6"/>
    </row>
    <row r="45" spans="1:19" s="7" customFormat="1" ht="60">
      <c r="A45" s="2023">
        <v>33</v>
      </c>
      <c r="B45" s="2024" t="s">
        <v>833</v>
      </c>
      <c r="C45" s="1785" t="s">
        <v>834</v>
      </c>
      <c r="D45" s="1918">
        <v>0.83</v>
      </c>
      <c r="E45" s="1918">
        <v>0.83</v>
      </c>
      <c r="F45" s="1918">
        <v>0.83</v>
      </c>
      <c r="G45" s="1918">
        <v>0.83</v>
      </c>
      <c r="H45" s="1918">
        <v>0.83</v>
      </c>
      <c r="I45" s="1918">
        <v>0.83</v>
      </c>
      <c r="J45" s="1918">
        <v>0.83</v>
      </c>
      <c r="K45" s="1918">
        <v>0.83</v>
      </c>
      <c r="L45" s="1918">
        <v>0.83</v>
      </c>
      <c r="M45" s="1918">
        <v>0.83</v>
      </c>
      <c r="N45" s="1918">
        <v>0.83</v>
      </c>
      <c r="O45" s="1918">
        <v>0.83</v>
      </c>
      <c r="P45" s="1919">
        <f t="shared" si="1"/>
        <v>0.83</v>
      </c>
      <c r="Q45" s="2002">
        <v>21600</v>
      </c>
      <c r="R45" s="6"/>
      <c r="S45" s="6"/>
    </row>
    <row r="46" spans="1:19" s="7" customFormat="1" ht="60">
      <c r="A46" s="2023">
        <v>34</v>
      </c>
      <c r="B46" s="1790" t="s">
        <v>845</v>
      </c>
      <c r="C46" s="1791" t="s">
        <v>846</v>
      </c>
      <c r="D46" s="1917">
        <v>0.85</v>
      </c>
      <c r="E46" s="1917">
        <v>0.85</v>
      </c>
      <c r="F46" s="1917">
        <v>0.85</v>
      </c>
      <c r="G46" s="1917">
        <v>0.85</v>
      </c>
      <c r="H46" s="1917">
        <v>0.85</v>
      </c>
      <c r="I46" s="1917">
        <v>0.85</v>
      </c>
      <c r="J46" s="1917">
        <v>0.85</v>
      </c>
      <c r="K46" s="1917">
        <v>0.85</v>
      </c>
      <c r="L46" s="1917">
        <v>0.85</v>
      </c>
      <c r="M46" s="1917">
        <v>0.85</v>
      </c>
      <c r="N46" s="1917">
        <v>0.85</v>
      </c>
      <c r="O46" s="1917">
        <v>0.85</v>
      </c>
      <c r="P46" s="1919">
        <f t="shared" si="1"/>
        <v>0.84999999999999976</v>
      </c>
      <c r="Q46" s="2002">
        <v>36159.96</v>
      </c>
      <c r="R46" s="6"/>
      <c r="S46" s="6"/>
    </row>
    <row r="47" spans="1:19" s="7" customFormat="1" ht="60">
      <c r="A47" s="2023">
        <v>35</v>
      </c>
      <c r="B47" s="1790" t="s">
        <v>852</v>
      </c>
      <c r="C47" s="1791" t="s">
        <v>853</v>
      </c>
      <c r="D47" s="1917">
        <v>0.75</v>
      </c>
      <c r="E47" s="1917">
        <v>0.75</v>
      </c>
      <c r="F47" s="1917">
        <v>0.75</v>
      </c>
      <c r="G47" s="1917">
        <v>0.75</v>
      </c>
      <c r="H47" s="1917">
        <v>0.75</v>
      </c>
      <c r="I47" s="1917">
        <v>0.75</v>
      </c>
      <c r="J47" s="1917">
        <v>0.75</v>
      </c>
      <c r="K47" s="1917">
        <v>0.75</v>
      </c>
      <c r="L47" s="1917">
        <v>0.75</v>
      </c>
      <c r="M47" s="1917">
        <v>0.75</v>
      </c>
      <c r="N47" s="1917">
        <v>0.75</v>
      </c>
      <c r="O47" s="1917">
        <v>0.75</v>
      </c>
      <c r="P47" s="1919">
        <f t="shared" si="1"/>
        <v>0.75</v>
      </c>
      <c r="Q47" s="2002">
        <v>180799.92</v>
      </c>
      <c r="R47" s="6"/>
      <c r="S47" s="6"/>
    </row>
    <row r="48" spans="1:19" s="7" customFormat="1" ht="30">
      <c r="A48" s="2023">
        <v>36</v>
      </c>
      <c r="B48" s="1790" t="s">
        <v>857</v>
      </c>
      <c r="C48" s="1791" t="s">
        <v>858</v>
      </c>
      <c r="D48" s="2026">
        <v>1600</v>
      </c>
      <c r="E48" s="2026">
        <v>1600</v>
      </c>
      <c r="F48" s="2026">
        <v>1600</v>
      </c>
      <c r="G48" s="2026">
        <v>1600</v>
      </c>
      <c r="H48" s="2026">
        <v>1600</v>
      </c>
      <c r="I48" s="2026">
        <v>1600</v>
      </c>
      <c r="J48" s="2026">
        <v>1600</v>
      </c>
      <c r="K48" s="2026">
        <v>1600</v>
      </c>
      <c r="L48" s="2026">
        <v>1600</v>
      </c>
      <c r="M48" s="2026">
        <v>1600</v>
      </c>
      <c r="N48" s="2026">
        <v>1600</v>
      </c>
      <c r="O48" s="2026">
        <v>1600</v>
      </c>
      <c r="P48" s="2026">
        <f>+SUM(D48:O48)</f>
        <v>19200</v>
      </c>
      <c r="Q48" s="2002">
        <v>101550</v>
      </c>
      <c r="R48" s="6"/>
      <c r="S48" s="6"/>
    </row>
    <row r="49" spans="1:21" s="7" customFormat="1" ht="75">
      <c r="A49" s="2023">
        <v>37</v>
      </c>
      <c r="B49" s="1790" t="s">
        <v>863</v>
      </c>
      <c r="C49" s="1501" t="s">
        <v>864</v>
      </c>
      <c r="D49" s="1829">
        <v>0.73</v>
      </c>
      <c r="E49" s="1829">
        <v>0.73</v>
      </c>
      <c r="F49" s="1829">
        <v>0.73</v>
      </c>
      <c r="G49" s="1829">
        <v>0.73</v>
      </c>
      <c r="H49" s="1829">
        <v>0.73</v>
      </c>
      <c r="I49" s="1829">
        <v>0.73</v>
      </c>
      <c r="J49" s="1829">
        <v>0.73</v>
      </c>
      <c r="K49" s="1829">
        <v>0.73</v>
      </c>
      <c r="L49" s="1829">
        <v>0.73</v>
      </c>
      <c r="M49" s="1829">
        <v>0.73</v>
      </c>
      <c r="N49" s="1829">
        <v>0.73</v>
      </c>
      <c r="O49" s="1829">
        <v>0.73</v>
      </c>
      <c r="P49" s="1829">
        <f t="shared" si="1"/>
        <v>0.73000000000000009</v>
      </c>
      <c r="Q49" s="2002">
        <v>15600</v>
      </c>
      <c r="R49" s="6"/>
      <c r="S49" s="6"/>
    </row>
    <row r="50" spans="1:21" s="7" customFormat="1" ht="90">
      <c r="A50" s="2027">
        <v>38</v>
      </c>
      <c r="B50" s="1790" t="s">
        <v>868</v>
      </c>
      <c r="C50" s="1501" t="s">
        <v>869</v>
      </c>
      <c r="D50" s="1914">
        <v>0.84</v>
      </c>
      <c r="E50" s="1914">
        <v>0.84</v>
      </c>
      <c r="F50" s="1914">
        <v>0.84</v>
      </c>
      <c r="G50" s="1914">
        <v>0.84</v>
      </c>
      <c r="H50" s="1914">
        <v>0.84</v>
      </c>
      <c r="I50" s="1914">
        <v>0.84</v>
      </c>
      <c r="J50" s="1914">
        <v>0.84</v>
      </c>
      <c r="K50" s="1914">
        <v>0.84</v>
      </c>
      <c r="L50" s="1914">
        <v>0.84</v>
      </c>
      <c r="M50" s="1914">
        <v>0.84</v>
      </c>
      <c r="N50" s="1914">
        <v>0.84</v>
      </c>
      <c r="O50" s="1914">
        <v>0.84</v>
      </c>
      <c r="P50" s="1914">
        <f t="shared" si="1"/>
        <v>0.84</v>
      </c>
      <c r="Q50" s="1996">
        <v>59200</v>
      </c>
      <c r="R50" s="6"/>
      <c r="S50" s="6"/>
    </row>
    <row r="51" spans="1:21" s="7" customFormat="1" ht="15">
      <c r="A51" s="2028"/>
      <c r="B51" s="2029"/>
      <c r="C51" s="2030"/>
      <c r="D51" s="2031"/>
      <c r="E51" s="2031"/>
      <c r="F51" s="2031"/>
      <c r="G51" s="2031"/>
      <c r="H51" s="2031"/>
      <c r="I51" s="2031"/>
      <c r="J51" s="2031"/>
      <c r="K51" s="2031"/>
      <c r="L51" s="2031"/>
      <c r="M51" s="2031"/>
      <c r="N51" s="2031"/>
      <c r="O51" s="2031"/>
      <c r="P51" s="2031"/>
      <c r="Q51" s="2032">
        <f>SUM(Q44:Q50)</f>
        <v>438909.88</v>
      </c>
      <c r="R51" s="6"/>
      <c r="S51" s="6"/>
    </row>
    <row r="52" spans="1:21" s="7" customFormat="1" ht="15.75">
      <c r="A52" s="3185" t="s">
        <v>654</v>
      </c>
      <c r="B52" s="3188"/>
      <c r="C52" s="3188"/>
      <c r="D52" s="3188"/>
      <c r="E52" s="3188"/>
      <c r="F52" s="3188"/>
      <c r="G52" s="3188"/>
      <c r="H52" s="3188"/>
      <c r="I52" s="3188"/>
      <c r="J52" s="3188"/>
      <c r="K52" s="3188"/>
      <c r="L52" s="3188"/>
      <c r="M52" s="3188"/>
      <c r="N52" s="3188"/>
      <c r="O52" s="3188"/>
      <c r="P52" s="3188"/>
      <c r="Q52" s="3189"/>
      <c r="R52" s="6"/>
      <c r="S52" s="6"/>
    </row>
    <row r="53" spans="1:21" s="7" customFormat="1" ht="37.5" customHeight="1">
      <c r="A53" s="902">
        <v>39</v>
      </c>
      <c r="B53" s="900" t="s">
        <v>655</v>
      </c>
      <c r="C53" s="1658" t="s">
        <v>2866</v>
      </c>
      <c r="D53" s="1988"/>
      <c r="E53" s="1988"/>
      <c r="F53" s="1988"/>
      <c r="G53" s="1988"/>
      <c r="H53" s="1988"/>
      <c r="I53" s="1988"/>
      <c r="J53" s="1988"/>
      <c r="K53" s="1988"/>
      <c r="L53" s="1988"/>
      <c r="M53" s="1988"/>
      <c r="N53" s="1988"/>
      <c r="O53" s="1988">
        <v>0.03</v>
      </c>
      <c r="P53" s="1988">
        <f>+AVERAGE(D53:O53)</f>
        <v>0.03</v>
      </c>
      <c r="Q53" s="2006">
        <v>285.14999999999998</v>
      </c>
      <c r="R53" s="316"/>
      <c r="S53" s="316"/>
      <c r="T53" s="317"/>
      <c r="U53" s="317"/>
    </row>
    <row r="54" spans="1:21" s="7" customFormat="1" ht="45">
      <c r="A54" s="902">
        <v>40</v>
      </c>
      <c r="B54" s="2033" t="s">
        <v>875</v>
      </c>
      <c r="C54" s="1823" t="s">
        <v>657</v>
      </c>
      <c r="D54" s="1916"/>
      <c r="E54" s="1916"/>
      <c r="F54" s="1916"/>
      <c r="G54" s="1916"/>
      <c r="H54" s="1916"/>
      <c r="I54" s="1916"/>
      <c r="J54" s="1916"/>
      <c r="K54" s="1916"/>
      <c r="L54" s="1916"/>
      <c r="M54" s="1916"/>
      <c r="N54" s="1916"/>
      <c r="O54" s="1916">
        <v>0.02</v>
      </c>
      <c r="P54" s="1916">
        <v>0.02</v>
      </c>
      <c r="Q54" s="2006">
        <v>80000</v>
      </c>
      <c r="R54" s="316"/>
      <c r="S54" s="316"/>
      <c r="T54" s="317"/>
      <c r="U54" s="317"/>
    </row>
    <row r="55" spans="1:21" s="7" customFormat="1" ht="45">
      <c r="A55" s="902">
        <v>41</v>
      </c>
      <c r="B55" s="2033" t="s">
        <v>663</v>
      </c>
      <c r="C55" s="1823" t="s">
        <v>580</v>
      </c>
      <c r="D55" s="1916"/>
      <c r="E55" s="1916"/>
      <c r="F55" s="1916"/>
      <c r="G55" s="1916"/>
      <c r="H55" s="1916"/>
      <c r="I55" s="1916"/>
      <c r="J55" s="1916"/>
      <c r="K55" s="1916"/>
      <c r="L55" s="1916"/>
      <c r="M55" s="1916"/>
      <c r="N55" s="1916"/>
      <c r="O55" s="1916">
        <v>1</v>
      </c>
      <c r="P55" s="1988">
        <f>+AVERAGE(D55:O55)</f>
        <v>1</v>
      </c>
      <c r="Q55" s="2006">
        <v>50000</v>
      </c>
      <c r="R55" s="316"/>
      <c r="S55" s="316"/>
      <c r="T55" s="317"/>
      <c r="U55" s="317"/>
    </row>
    <row r="56" spans="1:21" s="34" customFormat="1" ht="45">
      <c r="A56" s="902">
        <v>42</v>
      </c>
      <c r="B56" s="2033" t="s">
        <v>894</v>
      </c>
      <c r="C56" s="1823" t="s">
        <v>582</v>
      </c>
      <c r="D56" s="1916"/>
      <c r="E56" s="1916"/>
      <c r="F56" s="1916"/>
      <c r="G56" s="1916"/>
      <c r="H56" s="1916"/>
      <c r="I56" s="1916"/>
      <c r="J56" s="1916"/>
      <c r="K56" s="1916"/>
      <c r="L56" s="1916"/>
      <c r="M56" s="1916"/>
      <c r="N56" s="1916"/>
      <c r="O56" s="1916">
        <v>0.1</v>
      </c>
      <c r="P56" s="1916">
        <v>0.1</v>
      </c>
      <c r="Q56" s="2006">
        <v>100000</v>
      </c>
      <c r="R56" s="315"/>
      <c r="S56" s="315"/>
      <c r="T56" s="315"/>
      <c r="U56" s="315"/>
    </row>
    <row r="57" spans="1:21" s="34" customFormat="1" ht="45">
      <c r="A57" s="902">
        <v>43</v>
      </c>
      <c r="B57" s="2033" t="s">
        <v>577</v>
      </c>
      <c r="C57" s="1823" t="s">
        <v>658</v>
      </c>
      <c r="D57" s="1916"/>
      <c r="E57" s="1916"/>
      <c r="F57" s="1916"/>
      <c r="G57" s="1916"/>
      <c r="H57" s="1916"/>
      <c r="I57" s="1916"/>
      <c r="J57" s="1916"/>
      <c r="K57" s="1916"/>
      <c r="L57" s="1916"/>
      <c r="M57" s="1916"/>
      <c r="N57" s="1916"/>
      <c r="O57" s="1916">
        <v>0.02</v>
      </c>
      <c r="P57" s="1916">
        <v>0.02</v>
      </c>
      <c r="Q57" s="2006">
        <v>150000</v>
      </c>
      <c r="R57" s="315"/>
      <c r="S57" s="315"/>
      <c r="T57" s="315"/>
      <c r="U57" s="315"/>
    </row>
    <row r="58" spans="1:21" s="309" customFormat="1" ht="15.75" customHeight="1" thickBot="1">
      <c r="A58" s="3190" t="s">
        <v>12</v>
      </c>
      <c r="B58" s="3191"/>
      <c r="C58" s="3191"/>
      <c r="D58" s="3191"/>
      <c r="E58" s="3191"/>
      <c r="F58" s="3191"/>
      <c r="G58" s="1920"/>
      <c r="H58" s="1920"/>
      <c r="I58" s="1920"/>
      <c r="J58" s="1920"/>
      <c r="K58" s="1920"/>
      <c r="L58" s="1920"/>
      <c r="M58" s="1920"/>
      <c r="N58" s="1920"/>
      <c r="O58" s="1920"/>
      <c r="P58" s="1920"/>
      <c r="Q58" s="1921">
        <f>SUM(Q53:Q57)</f>
        <v>380285.15</v>
      </c>
    </row>
  </sheetData>
  <mergeCells count="14">
    <mergeCell ref="A1:Q1"/>
    <mergeCell ref="A2:Q2"/>
    <mergeCell ref="A3:Q3"/>
    <mergeCell ref="A6:A7"/>
    <mergeCell ref="B6:B7"/>
    <mergeCell ref="C6:C7"/>
    <mergeCell ref="D6:O6"/>
    <mergeCell ref="P6:P7"/>
    <mergeCell ref="Q6:Q7"/>
    <mergeCell ref="A8:Q8"/>
    <mergeCell ref="A13:Q13"/>
    <mergeCell ref="A43:Q43"/>
    <mergeCell ref="A52:Q52"/>
    <mergeCell ref="A58:F58"/>
  </mergeCells>
  <pageMargins left="0.39370078740157483" right="0.39370078740157483" top="0.35433070866141736" bottom="0.27559055118110237" header="0" footer="0"/>
  <pageSetup paperSize="9" scale="53" fitToHeight="0"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17"/>
  <sheetViews>
    <sheetView showGridLines="0" view="pageBreakPreview" zoomScaleNormal="80" zoomScaleSheetLayoutView="100" workbookViewId="0">
      <selection activeCell="G10" sqref="G10"/>
    </sheetView>
  </sheetViews>
  <sheetFormatPr baseColWidth="10" defaultRowHeight="12.75"/>
  <cols>
    <col min="1" max="1" width="4.42578125" customWidth="1"/>
    <col min="2" max="2" width="18.140625" customWidth="1"/>
    <col min="3" max="3" width="5.85546875" style="897" customWidth="1"/>
    <col min="4" max="4" width="37.5703125" customWidth="1"/>
    <col min="5" max="5" width="34" customWidth="1"/>
    <col min="6" max="6" width="6" style="897" customWidth="1"/>
    <col min="7" max="7" width="45.85546875" customWidth="1"/>
    <col min="8" max="8" width="39.7109375" customWidth="1"/>
    <col min="9" max="9" width="3.5703125" customWidth="1"/>
  </cols>
  <sheetData>
    <row r="1" spans="1:10" ht="15" customHeight="1"/>
    <row r="2" spans="1:10" ht="16.5">
      <c r="A2" s="2159" t="s">
        <v>28</v>
      </c>
      <c r="B2" s="2159"/>
      <c r="C2" s="2159"/>
      <c r="D2" s="2159"/>
      <c r="E2" s="2159"/>
      <c r="F2" s="2159"/>
      <c r="G2" s="2159"/>
      <c r="H2" s="2159"/>
    </row>
    <row r="3" spans="1:10" s="1" customFormat="1" ht="16.5">
      <c r="A3" s="2159" t="s">
        <v>29</v>
      </c>
      <c r="B3" s="2159"/>
      <c r="C3" s="2159"/>
      <c r="D3" s="2159"/>
      <c r="E3" s="2159"/>
      <c r="F3" s="2159"/>
      <c r="G3" s="2159"/>
      <c r="H3" s="2159"/>
      <c r="I3" s="973"/>
      <c r="J3" s="973"/>
    </row>
    <row r="4" spans="1:10" s="1" customFormat="1" ht="16.5">
      <c r="A4" s="2159" t="s">
        <v>52</v>
      </c>
      <c r="B4" s="2159"/>
      <c r="C4" s="2159"/>
      <c r="D4" s="2159"/>
      <c r="E4" s="2159"/>
      <c r="F4" s="2159"/>
      <c r="G4" s="2159"/>
      <c r="H4" s="2159"/>
    </row>
    <row r="5" spans="1:10" s="1" customFormat="1" ht="18">
      <c r="A5" s="2160" t="s">
        <v>30</v>
      </c>
      <c r="B5" s="2160"/>
      <c r="C5" s="2160"/>
      <c r="D5" s="2160"/>
      <c r="E5" s="2160"/>
      <c r="F5" s="2160"/>
      <c r="G5" s="2160"/>
      <c r="H5" s="2160"/>
    </row>
    <row r="6" spans="1:10" s="1" customFormat="1" ht="21" customHeight="1">
      <c r="A6" s="3196" t="s">
        <v>1711</v>
      </c>
      <c r="B6" s="3196"/>
      <c r="C6" s="3196"/>
      <c r="D6" s="3196"/>
      <c r="E6" s="3196"/>
      <c r="F6" s="3196"/>
      <c r="G6" s="3196"/>
      <c r="H6" s="3196"/>
    </row>
    <row r="7" spans="1:10" s="1" customFormat="1" ht="20.25" customHeight="1">
      <c r="A7" s="3196" t="s">
        <v>1712</v>
      </c>
      <c r="B7" s="3196"/>
      <c r="C7" s="3196"/>
      <c r="D7" s="3196"/>
      <c r="E7" s="3196"/>
      <c r="F7" s="2034"/>
      <c r="G7" s="1870"/>
      <c r="H7" s="1494" t="s">
        <v>2867</v>
      </c>
    </row>
    <row r="8" spans="1:10" ht="16.5" customHeight="1" thickBot="1">
      <c r="A8" s="4"/>
      <c r="H8" s="142"/>
    </row>
    <row r="9" spans="1:10" s="2" customFormat="1" ht="45" customHeight="1">
      <c r="A9" s="974" t="s">
        <v>1</v>
      </c>
      <c r="B9" s="975" t="s">
        <v>1713</v>
      </c>
      <c r="C9" s="2161" t="s">
        <v>1714</v>
      </c>
      <c r="D9" s="2163"/>
      <c r="E9" s="975" t="s">
        <v>1715</v>
      </c>
      <c r="F9" s="2161" t="s">
        <v>1716</v>
      </c>
      <c r="G9" s="2163"/>
      <c r="H9" s="175" t="s">
        <v>1717</v>
      </c>
      <c r="I9" s="146"/>
      <c r="J9" s="146"/>
    </row>
    <row r="10" spans="1:10" s="903" customFormat="1" ht="123.75" customHeight="1">
      <c r="A10" s="3199">
        <v>1</v>
      </c>
      <c r="B10" s="3169" t="s">
        <v>1718</v>
      </c>
      <c r="C10" s="898">
        <v>1.1000000000000001</v>
      </c>
      <c r="D10" s="899" t="s">
        <v>1719</v>
      </c>
      <c r="E10" s="900" t="s">
        <v>1720</v>
      </c>
      <c r="F10" s="901" t="s">
        <v>2</v>
      </c>
      <c r="G10" s="899" t="s">
        <v>1721</v>
      </c>
      <c r="H10" s="902" t="s">
        <v>1722</v>
      </c>
    </row>
    <row r="11" spans="1:10" s="3" customFormat="1" ht="60" customHeight="1">
      <c r="A11" s="3200"/>
      <c r="B11" s="3170"/>
      <c r="C11" s="898">
        <v>1.2</v>
      </c>
      <c r="D11" s="899" t="s">
        <v>1723</v>
      </c>
      <c r="E11" s="900" t="s">
        <v>1724</v>
      </c>
      <c r="F11" s="901" t="s">
        <v>32</v>
      </c>
      <c r="G11" s="899" t="s">
        <v>1725</v>
      </c>
      <c r="H11" s="899" t="s">
        <v>1726</v>
      </c>
    </row>
    <row r="12" spans="1:10" s="3" customFormat="1" ht="94.5" customHeight="1">
      <c r="A12" s="3200"/>
      <c r="B12" s="3170"/>
      <c r="C12" s="898">
        <v>1.3</v>
      </c>
      <c r="D12" s="902" t="s">
        <v>1727</v>
      </c>
      <c r="E12" s="900" t="s">
        <v>1811</v>
      </c>
      <c r="F12" s="901" t="s">
        <v>244</v>
      </c>
      <c r="G12" s="899" t="s">
        <v>1728</v>
      </c>
      <c r="H12" s="899" t="s">
        <v>1729</v>
      </c>
    </row>
    <row r="13" spans="1:10" s="3" customFormat="1" ht="51" customHeight="1">
      <c r="A13" s="3200"/>
      <c r="B13" s="3170"/>
      <c r="C13" s="3202">
        <v>1.4</v>
      </c>
      <c r="D13" s="3204" t="s">
        <v>1812</v>
      </c>
      <c r="E13" s="3204" t="s">
        <v>1813</v>
      </c>
      <c r="F13" s="901" t="s">
        <v>247</v>
      </c>
      <c r="G13" s="899" t="s">
        <v>1730</v>
      </c>
      <c r="H13" s="3197" t="s">
        <v>1731</v>
      </c>
    </row>
    <row r="14" spans="1:10" s="3" customFormat="1" ht="62.25" customHeight="1">
      <c r="A14" s="3200"/>
      <c r="B14" s="3170"/>
      <c r="C14" s="3203"/>
      <c r="D14" s="3205"/>
      <c r="E14" s="3205"/>
      <c r="F14" s="901" t="s">
        <v>573</v>
      </c>
      <c r="G14" s="899" t="s">
        <v>1732</v>
      </c>
      <c r="H14" s="3198"/>
    </row>
    <row r="15" spans="1:10" s="3" customFormat="1" ht="109.5" customHeight="1">
      <c r="A15" s="3200"/>
      <c r="B15" s="3170"/>
      <c r="C15" s="898">
        <v>1.5</v>
      </c>
      <c r="D15" s="900" t="s">
        <v>1733</v>
      </c>
      <c r="E15" s="900" t="s">
        <v>1811</v>
      </c>
      <c r="F15" s="901" t="s">
        <v>1221</v>
      </c>
      <c r="G15" s="899" t="s">
        <v>1734</v>
      </c>
      <c r="H15" s="899" t="s">
        <v>1735</v>
      </c>
      <c r="J15" s="1002"/>
    </row>
    <row r="16" spans="1:10" s="3" customFormat="1" ht="90.75" customHeight="1">
      <c r="A16" s="3201"/>
      <c r="B16" s="3171"/>
      <c r="C16" s="898">
        <v>1.6</v>
      </c>
      <c r="D16" s="900" t="s">
        <v>1736</v>
      </c>
      <c r="E16" s="900" t="s">
        <v>1737</v>
      </c>
      <c r="F16" s="901" t="s">
        <v>1738</v>
      </c>
      <c r="G16" s="899" t="s">
        <v>1739</v>
      </c>
      <c r="H16" s="902" t="s">
        <v>1740</v>
      </c>
    </row>
    <row r="17" spans="5:5">
      <c r="E17" s="3"/>
    </row>
  </sheetData>
  <mergeCells count="14">
    <mergeCell ref="H13:H14"/>
    <mergeCell ref="C9:D9"/>
    <mergeCell ref="F9:G9"/>
    <mergeCell ref="A10:A16"/>
    <mergeCell ref="B10:B16"/>
    <mergeCell ref="C13:C14"/>
    <mergeCell ref="D13:D14"/>
    <mergeCell ref="E13:E14"/>
    <mergeCell ref="A7:E7"/>
    <mergeCell ref="A2:H2"/>
    <mergeCell ref="A3:H3"/>
    <mergeCell ref="A4:H4"/>
    <mergeCell ref="A5:H5"/>
    <mergeCell ref="A6:H6"/>
  </mergeCells>
  <pageMargins left="0.31496062992125984" right="0.35433070866141736" top="0.27559055118110237" bottom="0.19685039370078741" header="0.27559055118110237" footer="0"/>
  <pageSetup paperSize="9" scale="74" fitToHeight="0"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T16"/>
  <sheetViews>
    <sheetView showGridLines="0" view="pageBreakPreview" zoomScaleNormal="80" zoomScaleSheetLayoutView="100" workbookViewId="0">
      <selection activeCell="R5" sqref="R5"/>
    </sheetView>
  </sheetViews>
  <sheetFormatPr baseColWidth="10" defaultRowHeight="14.25"/>
  <cols>
    <col min="1" max="2" width="3.85546875" style="904" customWidth="1"/>
    <col min="3" max="3" width="28.7109375" style="904" customWidth="1"/>
    <col min="4" max="4" width="35" style="904" customWidth="1"/>
    <col min="5" max="16" width="7" style="904" customWidth="1"/>
    <col min="17" max="17" width="10.42578125" style="904" customWidth="1"/>
    <col min="18" max="18" width="17.140625" style="904" customWidth="1"/>
    <col min="19" max="19" width="1.85546875" style="904" customWidth="1"/>
    <col min="20" max="16384" width="11.42578125" style="904"/>
  </cols>
  <sheetData>
    <row r="1" spans="1:20" ht="16.5">
      <c r="A1" s="3206" t="s">
        <v>28</v>
      </c>
      <c r="B1" s="3206"/>
      <c r="C1" s="3206"/>
      <c r="D1" s="3206"/>
      <c r="E1" s="3206"/>
      <c r="F1" s="3206"/>
      <c r="G1" s="3206"/>
      <c r="H1" s="3206"/>
      <c r="I1" s="3206"/>
      <c r="J1" s="3206"/>
      <c r="K1" s="3206"/>
      <c r="L1" s="3206"/>
      <c r="M1" s="3206"/>
      <c r="N1" s="3206"/>
      <c r="O1" s="3206"/>
      <c r="P1" s="3206"/>
      <c r="Q1" s="3206"/>
      <c r="R1" s="3206"/>
    </row>
    <row r="2" spans="1:20" ht="16.5">
      <c r="A2" s="3206" t="s">
        <v>29</v>
      </c>
      <c r="B2" s="3206"/>
      <c r="C2" s="3206"/>
      <c r="D2" s="3206"/>
      <c r="E2" s="3206"/>
      <c r="F2" s="3206"/>
      <c r="G2" s="3206"/>
      <c r="H2" s="3206"/>
      <c r="I2" s="3206"/>
      <c r="J2" s="3206"/>
      <c r="K2" s="3206"/>
      <c r="L2" s="3206"/>
      <c r="M2" s="3206"/>
      <c r="N2" s="3206"/>
      <c r="O2" s="3206"/>
      <c r="P2" s="3206"/>
      <c r="Q2" s="3206"/>
      <c r="R2" s="3206"/>
    </row>
    <row r="3" spans="1:20" s="905" customFormat="1" ht="18" customHeight="1">
      <c r="A3" s="3207" t="s">
        <v>57</v>
      </c>
      <c r="B3" s="3207"/>
      <c r="C3" s="3207"/>
      <c r="D3" s="3207"/>
      <c r="E3" s="3207"/>
      <c r="F3" s="3207"/>
      <c r="G3" s="3207"/>
      <c r="H3" s="3207"/>
      <c r="I3" s="3207"/>
      <c r="J3" s="3207"/>
      <c r="K3" s="3207"/>
      <c r="L3" s="3207"/>
      <c r="M3" s="3207"/>
      <c r="N3" s="3207"/>
      <c r="O3" s="3207"/>
      <c r="P3" s="3207"/>
      <c r="Q3" s="3207"/>
      <c r="R3" s="3207"/>
    </row>
    <row r="4" spans="1:20" s="905" customFormat="1" ht="27.75" customHeight="1">
      <c r="A4" s="3208" t="s">
        <v>1711</v>
      </c>
      <c r="B4" s="3208"/>
      <c r="C4" s="3208"/>
      <c r="D4" s="3208"/>
      <c r="E4" s="3208"/>
      <c r="F4" s="3208"/>
      <c r="G4" s="3208"/>
      <c r="H4" s="3208"/>
      <c r="I4" s="3208"/>
      <c r="J4" s="3208"/>
      <c r="K4" s="3208"/>
      <c r="Q4" s="906"/>
      <c r="R4" s="907" t="s">
        <v>2868</v>
      </c>
    </row>
    <row r="5" spans="1:20" ht="3" customHeight="1" thickBot="1">
      <c r="R5" s="906"/>
    </row>
    <row r="6" spans="1:20" s="905" customFormat="1" ht="27" customHeight="1">
      <c r="A6" s="2293" t="s">
        <v>1</v>
      </c>
      <c r="B6" s="2297" t="s">
        <v>1714</v>
      </c>
      <c r="C6" s="2297"/>
      <c r="D6" s="2297" t="s">
        <v>1715</v>
      </c>
      <c r="E6" s="2299" t="s">
        <v>1741</v>
      </c>
      <c r="F6" s="2299"/>
      <c r="G6" s="2299"/>
      <c r="H6" s="2299"/>
      <c r="I6" s="2299"/>
      <c r="J6" s="2299"/>
      <c r="K6" s="2299"/>
      <c r="L6" s="2299"/>
      <c r="M6" s="2299"/>
      <c r="N6" s="2299"/>
      <c r="O6" s="2299"/>
      <c r="P6" s="2299"/>
      <c r="Q6" s="2299" t="s">
        <v>12</v>
      </c>
      <c r="R6" s="2301" t="s">
        <v>1742</v>
      </c>
      <c r="S6" s="194"/>
      <c r="T6" s="194"/>
    </row>
    <row r="7" spans="1:20" s="905" customFormat="1" ht="30.75" customHeight="1" thickBot="1">
      <c r="A7" s="2294"/>
      <c r="B7" s="2298"/>
      <c r="C7" s="2298"/>
      <c r="D7" s="2298"/>
      <c r="E7" s="972" t="s">
        <v>24</v>
      </c>
      <c r="F7" s="971" t="s">
        <v>23</v>
      </c>
      <c r="G7" s="971" t="s">
        <v>22</v>
      </c>
      <c r="H7" s="971" t="s">
        <v>21</v>
      </c>
      <c r="I7" s="971" t="s">
        <v>20</v>
      </c>
      <c r="J7" s="971" t="s">
        <v>19</v>
      </c>
      <c r="K7" s="971" t="s">
        <v>18</v>
      </c>
      <c r="L7" s="971" t="s">
        <v>17</v>
      </c>
      <c r="M7" s="971" t="s">
        <v>16</v>
      </c>
      <c r="N7" s="971" t="s">
        <v>15</v>
      </c>
      <c r="O7" s="971" t="s">
        <v>14</v>
      </c>
      <c r="P7" s="971" t="s">
        <v>13</v>
      </c>
      <c r="Q7" s="2300"/>
      <c r="R7" s="2302"/>
      <c r="S7" s="194"/>
      <c r="T7" s="194"/>
    </row>
    <row r="8" spans="1:20" s="911" customFormat="1" ht="9.75" customHeight="1">
      <c r="A8" s="908"/>
      <c r="B8" s="909"/>
      <c r="C8" s="909"/>
      <c r="D8" s="909"/>
      <c r="E8" s="909"/>
      <c r="F8" s="909"/>
      <c r="G8" s="909"/>
      <c r="H8" s="909"/>
      <c r="I8" s="909"/>
      <c r="J8" s="909"/>
      <c r="K8" s="909"/>
      <c r="L8" s="909"/>
      <c r="M8" s="909"/>
      <c r="N8" s="909"/>
      <c r="O8" s="909"/>
      <c r="P8" s="909"/>
      <c r="Q8" s="909"/>
      <c r="R8" s="910"/>
    </row>
    <row r="9" spans="1:20" s="911" customFormat="1" ht="49.5" customHeight="1">
      <c r="A9" s="976">
        <v>1</v>
      </c>
      <c r="B9" s="3211" t="s">
        <v>1719</v>
      </c>
      <c r="C9" s="3212"/>
      <c r="D9" s="900" t="s">
        <v>1720</v>
      </c>
      <c r="E9" s="976" t="s">
        <v>1388</v>
      </c>
      <c r="F9" s="976" t="s">
        <v>1388</v>
      </c>
      <c r="G9" s="976" t="s">
        <v>1388</v>
      </c>
      <c r="H9" s="976" t="s">
        <v>1388</v>
      </c>
      <c r="I9" s="976" t="s">
        <v>1388</v>
      </c>
      <c r="J9" s="976" t="s">
        <v>1388</v>
      </c>
      <c r="K9" s="976" t="s">
        <v>1388</v>
      </c>
      <c r="L9" s="976" t="s">
        <v>1388</v>
      </c>
      <c r="M9" s="976" t="s">
        <v>1388</v>
      </c>
      <c r="N9" s="976" t="s">
        <v>1388</v>
      </c>
      <c r="O9" s="976" t="s">
        <v>1388</v>
      </c>
      <c r="P9" s="976">
        <v>1</v>
      </c>
      <c r="Q9" s="912">
        <v>1</v>
      </c>
      <c r="R9" s="913"/>
    </row>
    <row r="10" spans="1:20" s="911" customFormat="1" ht="64.5" customHeight="1">
      <c r="A10" s="976">
        <v>2</v>
      </c>
      <c r="B10" s="3211" t="s">
        <v>1723</v>
      </c>
      <c r="C10" s="3212"/>
      <c r="D10" s="900" t="s">
        <v>1724</v>
      </c>
      <c r="E10" s="976">
        <v>1</v>
      </c>
      <c r="F10" s="976" t="s">
        <v>1388</v>
      </c>
      <c r="G10" s="976" t="s">
        <v>1388</v>
      </c>
      <c r="H10" s="976" t="s">
        <v>1388</v>
      </c>
      <c r="I10" s="976" t="s">
        <v>1388</v>
      </c>
      <c r="J10" s="976" t="s">
        <v>1388</v>
      </c>
      <c r="K10" s="976" t="s">
        <v>1388</v>
      </c>
      <c r="L10" s="976" t="s">
        <v>1388</v>
      </c>
      <c r="M10" s="976" t="s">
        <v>1388</v>
      </c>
      <c r="N10" s="976" t="s">
        <v>1388</v>
      </c>
      <c r="O10" s="976" t="s">
        <v>1388</v>
      </c>
      <c r="P10" s="976" t="s">
        <v>1388</v>
      </c>
      <c r="Q10" s="912">
        <v>1</v>
      </c>
      <c r="R10" s="913"/>
    </row>
    <row r="11" spans="1:20" s="911" customFormat="1" ht="55.5" customHeight="1">
      <c r="A11" s="976">
        <v>3</v>
      </c>
      <c r="B11" s="3211" t="s">
        <v>1743</v>
      </c>
      <c r="C11" s="3212"/>
      <c r="D11" s="900" t="s">
        <v>1811</v>
      </c>
      <c r="E11" s="265">
        <v>0.7</v>
      </c>
      <c r="F11" s="265">
        <v>0.7</v>
      </c>
      <c r="G11" s="265">
        <v>0.7</v>
      </c>
      <c r="H11" s="265">
        <v>0.7</v>
      </c>
      <c r="I11" s="265">
        <v>0.7</v>
      </c>
      <c r="J11" s="265">
        <v>0.7</v>
      </c>
      <c r="K11" s="265">
        <v>0.7</v>
      </c>
      <c r="L11" s="265">
        <v>0.7</v>
      </c>
      <c r="M11" s="265">
        <v>0.7</v>
      </c>
      <c r="N11" s="265">
        <v>0.7</v>
      </c>
      <c r="O11" s="265">
        <v>0.7</v>
      </c>
      <c r="P11" s="265">
        <v>0.7</v>
      </c>
      <c r="Q11" s="914">
        <v>0.7</v>
      </c>
      <c r="R11" s="915"/>
    </row>
    <row r="12" spans="1:20" s="911" customFormat="1" ht="71.25" customHeight="1">
      <c r="A12" s="1411">
        <v>4</v>
      </c>
      <c r="B12" s="3213" t="s">
        <v>1812</v>
      </c>
      <c r="C12" s="3214"/>
      <c r="D12" s="301" t="s">
        <v>1814</v>
      </c>
      <c r="E12" s="1475" t="s">
        <v>1388</v>
      </c>
      <c r="F12" s="1475" t="s">
        <v>1388</v>
      </c>
      <c r="G12" s="1475" t="s">
        <v>1388</v>
      </c>
      <c r="H12" s="1475" t="s">
        <v>1388</v>
      </c>
      <c r="I12" s="1475" t="s">
        <v>1388</v>
      </c>
      <c r="J12" s="1475" t="str">
        <f t="shared" ref="F12:P13" si="0">+I12</f>
        <v>-</v>
      </c>
      <c r="K12" s="1475" t="str">
        <f t="shared" si="0"/>
        <v>-</v>
      </c>
      <c r="L12" s="1475">
        <v>0.2</v>
      </c>
      <c r="M12" s="1475">
        <v>0.4</v>
      </c>
      <c r="N12" s="1475">
        <v>0.6</v>
      </c>
      <c r="O12" s="1475">
        <v>0.8</v>
      </c>
      <c r="P12" s="1475">
        <v>1</v>
      </c>
      <c r="Q12" s="1476">
        <v>1</v>
      </c>
      <c r="R12" s="1477"/>
    </row>
    <row r="13" spans="1:20" s="911" customFormat="1" ht="74.25" customHeight="1">
      <c r="A13" s="976">
        <v>5</v>
      </c>
      <c r="B13" s="3211" t="s">
        <v>1733</v>
      </c>
      <c r="C13" s="3212"/>
      <c r="D13" s="900" t="s">
        <v>1811</v>
      </c>
      <c r="E13" s="265">
        <v>0.65</v>
      </c>
      <c r="F13" s="265">
        <f t="shared" si="0"/>
        <v>0.65</v>
      </c>
      <c r="G13" s="265">
        <f t="shared" si="0"/>
        <v>0.65</v>
      </c>
      <c r="H13" s="265">
        <f t="shared" si="0"/>
        <v>0.65</v>
      </c>
      <c r="I13" s="265">
        <f t="shared" si="0"/>
        <v>0.65</v>
      </c>
      <c r="J13" s="265">
        <f t="shared" si="0"/>
        <v>0.65</v>
      </c>
      <c r="K13" s="265">
        <f t="shared" si="0"/>
        <v>0.65</v>
      </c>
      <c r="L13" s="265">
        <f t="shared" si="0"/>
        <v>0.65</v>
      </c>
      <c r="M13" s="265">
        <f t="shared" si="0"/>
        <v>0.65</v>
      </c>
      <c r="N13" s="265">
        <f t="shared" si="0"/>
        <v>0.65</v>
      </c>
      <c r="O13" s="265">
        <f t="shared" si="0"/>
        <v>0.65</v>
      </c>
      <c r="P13" s="265">
        <f t="shared" si="0"/>
        <v>0.65</v>
      </c>
      <c r="Q13" s="914">
        <f t="shared" ref="Q13" si="1">+IF((SUM(E13:P13)&gt;100%),E13,SUM(E13:P13))</f>
        <v>0.65</v>
      </c>
      <c r="R13" s="915"/>
    </row>
    <row r="14" spans="1:20" s="911" customFormat="1" ht="72.75" customHeight="1">
      <c r="A14" s="976">
        <v>6</v>
      </c>
      <c r="B14" s="3215" t="s">
        <v>1736</v>
      </c>
      <c r="C14" s="3216"/>
      <c r="D14" s="916" t="s">
        <v>1737</v>
      </c>
      <c r="E14" s="265">
        <v>0.7</v>
      </c>
      <c r="F14" s="265">
        <v>0.7</v>
      </c>
      <c r="G14" s="265">
        <v>0.7</v>
      </c>
      <c r="H14" s="265">
        <v>0.7</v>
      </c>
      <c r="I14" s="265">
        <v>0.7</v>
      </c>
      <c r="J14" s="265">
        <v>0.7</v>
      </c>
      <c r="K14" s="265">
        <v>0.7</v>
      </c>
      <c r="L14" s="265">
        <v>0.7</v>
      </c>
      <c r="M14" s="265">
        <v>0.7</v>
      </c>
      <c r="N14" s="265">
        <v>0.7</v>
      </c>
      <c r="O14" s="265">
        <v>0.7</v>
      </c>
      <c r="P14" s="265">
        <v>0.7</v>
      </c>
      <c r="Q14" s="914">
        <v>0.7</v>
      </c>
      <c r="R14" s="917"/>
    </row>
    <row r="15" spans="1:20" s="911" customFormat="1" ht="14.25" customHeight="1" thickBot="1">
      <c r="A15" s="976"/>
      <c r="B15" s="970"/>
      <c r="C15" s="970"/>
      <c r="D15" s="970"/>
      <c r="E15" s="970"/>
      <c r="F15" s="970"/>
      <c r="G15" s="970"/>
      <c r="H15" s="918"/>
      <c r="I15" s="918"/>
      <c r="J15" s="918"/>
      <c r="K15" s="918"/>
      <c r="L15" s="918"/>
      <c r="M15" s="918"/>
      <c r="N15" s="918"/>
      <c r="O15" s="918"/>
      <c r="P15" s="919"/>
      <c r="Q15" s="920"/>
      <c r="R15" s="917"/>
    </row>
    <row r="16" spans="1:20" s="911" customFormat="1" ht="15.75" customHeight="1" thickBot="1">
      <c r="A16" s="3209" t="s">
        <v>12</v>
      </c>
      <c r="B16" s="3209"/>
      <c r="C16" s="3209"/>
      <c r="D16" s="3209"/>
      <c r="E16" s="3209"/>
      <c r="F16" s="3209"/>
      <c r="G16" s="3209"/>
      <c r="H16" s="3209"/>
      <c r="I16" s="3209"/>
      <c r="J16" s="3209"/>
      <c r="K16" s="3209"/>
      <c r="L16" s="3209"/>
      <c r="M16" s="3209"/>
      <c r="N16" s="3209"/>
      <c r="O16" s="3209"/>
      <c r="P16" s="3209"/>
      <c r="Q16" s="3210"/>
      <c r="R16" s="921">
        <f>SUM(R9:R15)</f>
        <v>0</v>
      </c>
    </row>
  </sheetData>
  <mergeCells count="17">
    <mergeCell ref="A16:Q16"/>
    <mergeCell ref="B9:C9"/>
    <mergeCell ref="B10:C10"/>
    <mergeCell ref="B11:C11"/>
    <mergeCell ref="B12:C12"/>
    <mergeCell ref="B13:C13"/>
    <mergeCell ref="B14:C14"/>
    <mergeCell ref="A1:R1"/>
    <mergeCell ref="A2:R2"/>
    <mergeCell ref="A3:R3"/>
    <mergeCell ref="A4:K4"/>
    <mergeCell ref="A6:A7"/>
    <mergeCell ref="B6:C7"/>
    <mergeCell ref="D6:D7"/>
    <mergeCell ref="E6:P6"/>
    <mergeCell ref="Q6:Q7"/>
    <mergeCell ref="R6:R7"/>
  </mergeCells>
  <pageMargins left="0.39370078740157483" right="0.39370078740157483" top="0.74803149606299213" bottom="0.27559055118110237" header="0" footer="0"/>
  <pageSetup paperSize="9" scale="76"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T23"/>
  <sheetViews>
    <sheetView showGridLines="0" view="pageBreakPreview" topLeftCell="A18" zoomScaleNormal="85" zoomScaleSheetLayoutView="100" workbookViewId="0">
      <selection activeCell="D22" sqref="D22"/>
    </sheetView>
  </sheetViews>
  <sheetFormatPr baseColWidth="10" defaultRowHeight="14.25"/>
  <cols>
    <col min="1" max="2" width="3.85546875" style="28" customWidth="1"/>
    <col min="3" max="3" width="39.85546875" style="28" customWidth="1"/>
    <col min="4" max="4" width="23.28515625" style="28" customWidth="1"/>
    <col min="5" max="5" width="6.5703125" style="28" bestFit="1" customWidth="1"/>
    <col min="6" max="16" width="7" style="28" customWidth="1"/>
    <col min="17" max="17" width="10.42578125" style="28" customWidth="1"/>
    <col min="18" max="18" width="17.140625" style="28" customWidth="1"/>
    <col min="19" max="19" width="1.85546875" style="28" customWidth="1"/>
    <col min="20" max="255" width="11.42578125" style="28"/>
    <col min="256" max="256" width="3.140625" style="28" customWidth="1"/>
    <col min="257" max="258" width="3.85546875" style="28" customWidth="1"/>
    <col min="259" max="259" width="35" style="28" customWidth="1"/>
    <col min="260" max="260" width="23.28515625" style="28" customWidth="1"/>
    <col min="261" max="261" width="6.5703125" style="28" bestFit="1" customWidth="1"/>
    <col min="262" max="272" width="7" style="28" customWidth="1"/>
    <col min="273" max="273" width="10.42578125" style="28" customWidth="1"/>
    <col min="274" max="274" width="17.140625" style="28" customWidth="1"/>
    <col min="275" max="275" width="1.85546875" style="28" customWidth="1"/>
    <col min="276" max="511" width="11.42578125" style="28"/>
    <col min="512" max="512" width="3.140625" style="28" customWidth="1"/>
    <col min="513" max="514" width="3.85546875" style="28" customWidth="1"/>
    <col min="515" max="515" width="35" style="28" customWidth="1"/>
    <col min="516" max="516" width="23.28515625" style="28" customWidth="1"/>
    <col min="517" max="517" width="6.5703125" style="28" bestFit="1" customWidth="1"/>
    <col min="518" max="528" width="7" style="28" customWidth="1"/>
    <col min="529" max="529" width="10.42578125" style="28" customWidth="1"/>
    <col min="530" max="530" width="17.140625" style="28" customWidth="1"/>
    <col min="531" max="531" width="1.85546875" style="28" customWidth="1"/>
    <col min="532" max="767" width="11.42578125" style="28"/>
    <col min="768" max="768" width="3.140625" style="28" customWidth="1"/>
    <col min="769" max="770" width="3.85546875" style="28" customWidth="1"/>
    <col min="771" max="771" width="35" style="28" customWidth="1"/>
    <col min="772" max="772" width="23.28515625" style="28" customWidth="1"/>
    <col min="773" max="773" width="6.5703125" style="28" bestFit="1" customWidth="1"/>
    <col min="774" max="784" width="7" style="28" customWidth="1"/>
    <col min="785" max="785" width="10.42578125" style="28" customWidth="1"/>
    <col min="786" max="786" width="17.140625" style="28" customWidth="1"/>
    <col min="787" max="787" width="1.85546875" style="28" customWidth="1"/>
    <col min="788" max="1023" width="11.42578125" style="28"/>
    <col min="1024" max="1024" width="3.140625" style="28" customWidth="1"/>
    <col min="1025" max="1026" width="3.85546875" style="28" customWidth="1"/>
    <col min="1027" max="1027" width="35" style="28" customWidth="1"/>
    <col min="1028" max="1028" width="23.28515625" style="28" customWidth="1"/>
    <col min="1029" max="1029" width="6.5703125" style="28" bestFit="1" customWidth="1"/>
    <col min="1030" max="1040" width="7" style="28" customWidth="1"/>
    <col min="1041" max="1041" width="10.42578125" style="28" customWidth="1"/>
    <col min="1042" max="1042" width="17.140625" style="28" customWidth="1"/>
    <col min="1043" max="1043" width="1.85546875" style="28" customWidth="1"/>
    <col min="1044" max="1279" width="11.42578125" style="28"/>
    <col min="1280" max="1280" width="3.140625" style="28" customWidth="1"/>
    <col min="1281" max="1282" width="3.85546875" style="28" customWidth="1"/>
    <col min="1283" max="1283" width="35" style="28" customWidth="1"/>
    <col min="1284" max="1284" width="23.28515625" style="28" customWidth="1"/>
    <col min="1285" max="1285" width="6.5703125" style="28" bestFit="1" customWidth="1"/>
    <col min="1286" max="1296" width="7" style="28" customWidth="1"/>
    <col min="1297" max="1297" width="10.42578125" style="28" customWidth="1"/>
    <col min="1298" max="1298" width="17.140625" style="28" customWidth="1"/>
    <col min="1299" max="1299" width="1.85546875" style="28" customWidth="1"/>
    <col min="1300" max="1535" width="11.42578125" style="28"/>
    <col min="1536" max="1536" width="3.140625" style="28" customWidth="1"/>
    <col min="1537" max="1538" width="3.85546875" style="28" customWidth="1"/>
    <col min="1539" max="1539" width="35" style="28" customWidth="1"/>
    <col min="1540" max="1540" width="23.28515625" style="28" customWidth="1"/>
    <col min="1541" max="1541" width="6.5703125" style="28" bestFit="1" customWidth="1"/>
    <col min="1542" max="1552" width="7" style="28" customWidth="1"/>
    <col min="1553" max="1553" width="10.42578125" style="28" customWidth="1"/>
    <col min="1554" max="1554" width="17.140625" style="28" customWidth="1"/>
    <col min="1555" max="1555" width="1.85546875" style="28" customWidth="1"/>
    <col min="1556" max="1791" width="11.42578125" style="28"/>
    <col min="1792" max="1792" width="3.140625" style="28" customWidth="1"/>
    <col min="1793" max="1794" width="3.85546875" style="28" customWidth="1"/>
    <col min="1795" max="1795" width="35" style="28" customWidth="1"/>
    <col min="1796" max="1796" width="23.28515625" style="28" customWidth="1"/>
    <col min="1797" max="1797" width="6.5703125" style="28" bestFit="1" customWidth="1"/>
    <col min="1798" max="1808" width="7" style="28" customWidth="1"/>
    <col min="1809" max="1809" width="10.42578125" style="28" customWidth="1"/>
    <col min="1810" max="1810" width="17.140625" style="28" customWidth="1"/>
    <col min="1811" max="1811" width="1.85546875" style="28" customWidth="1"/>
    <col min="1812" max="2047" width="11.42578125" style="28"/>
    <col min="2048" max="2048" width="3.140625" style="28" customWidth="1"/>
    <col min="2049" max="2050" width="3.85546875" style="28" customWidth="1"/>
    <col min="2051" max="2051" width="35" style="28" customWidth="1"/>
    <col min="2052" max="2052" width="23.28515625" style="28" customWidth="1"/>
    <col min="2053" max="2053" width="6.5703125" style="28" bestFit="1" customWidth="1"/>
    <col min="2054" max="2064" width="7" style="28" customWidth="1"/>
    <col min="2065" max="2065" width="10.42578125" style="28" customWidth="1"/>
    <col min="2066" max="2066" width="17.140625" style="28" customWidth="1"/>
    <col min="2067" max="2067" width="1.85546875" style="28" customWidth="1"/>
    <col min="2068" max="2303" width="11.42578125" style="28"/>
    <col min="2304" max="2304" width="3.140625" style="28" customWidth="1"/>
    <col min="2305" max="2306" width="3.85546875" style="28" customWidth="1"/>
    <col min="2307" max="2307" width="35" style="28" customWidth="1"/>
    <col min="2308" max="2308" width="23.28515625" style="28" customWidth="1"/>
    <col min="2309" max="2309" width="6.5703125" style="28" bestFit="1" customWidth="1"/>
    <col min="2310" max="2320" width="7" style="28" customWidth="1"/>
    <col min="2321" max="2321" width="10.42578125" style="28" customWidth="1"/>
    <col min="2322" max="2322" width="17.140625" style="28" customWidth="1"/>
    <col min="2323" max="2323" width="1.85546875" style="28" customWidth="1"/>
    <col min="2324" max="2559" width="11.42578125" style="28"/>
    <col min="2560" max="2560" width="3.140625" style="28" customWidth="1"/>
    <col min="2561" max="2562" width="3.85546875" style="28" customWidth="1"/>
    <col min="2563" max="2563" width="35" style="28" customWidth="1"/>
    <col min="2564" max="2564" width="23.28515625" style="28" customWidth="1"/>
    <col min="2565" max="2565" width="6.5703125" style="28" bestFit="1" customWidth="1"/>
    <col min="2566" max="2576" width="7" style="28" customWidth="1"/>
    <col min="2577" max="2577" width="10.42578125" style="28" customWidth="1"/>
    <col min="2578" max="2578" width="17.140625" style="28" customWidth="1"/>
    <col min="2579" max="2579" width="1.85546875" style="28" customWidth="1"/>
    <col min="2580" max="2815" width="11.42578125" style="28"/>
    <col min="2816" max="2816" width="3.140625" style="28" customWidth="1"/>
    <col min="2817" max="2818" width="3.85546875" style="28" customWidth="1"/>
    <col min="2819" max="2819" width="35" style="28" customWidth="1"/>
    <col min="2820" max="2820" width="23.28515625" style="28" customWidth="1"/>
    <col min="2821" max="2821" width="6.5703125" style="28" bestFit="1" customWidth="1"/>
    <col min="2822" max="2832" width="7" style="28" customWidth="1"/>
    <col min="2833" max="2833" width="10.42578125" style="28" customWidth="1"/>
    <col min="2834" max="2834" width="17.140625" style="28" customWidth="1"/>
    <col min="2835" max="2835" width="1.85546875" style="28" customWidth="1"/>
    <col min="2836" max="3071" width="11.42578125" style="28"/>
    <col min="3072" max="3072" width="3.140625" style="28" customWidth="1"/>
    <col min="3073" max="3074" width="3.85546875" style="28" customWidth="1"/>
    <col min="3075" max="3075" width="35" style="28" customWidth="1"/>
    <col min="3076" max="3076" width="23.28515625" style="28" customWidth="1"/>
    <col min="3077" max="3077" width="6.5703125" style="28" bestFit="1" customWidth="1"/>
    <col min="3078" max="3088" width="7" style="28" customWidth="1"/>
    <col min="3089" max="3089" width="10.42578125" style="28" customWidth="1"/>
    <col min="3090" max="3090" width="17.140625" style="28" customWidth="1"/>
    <col min="3091" max="3091" width="1.85546875" style="28" customWidth="1"/>
    <col min="3092" max="3327" width="11.42578125" style="28"/>
    <col min="3328" max="3328" width="3.140625" style="28" customWidth="1"/>
    <col min="3329" max="3330" width="3.85546875" style="28" customWidth="1"/>
    <col min="3331" max="3331" width="35" style="28" customWidth="1"/>
    <col min="3332" max="3332" width="23.28515625" style="28" customWidth="1"/>
    <col min="3333" max="3333" width="6.5703125" style="28" bestFit="1" customWidth="1"/>
    <col min="3334" max="3344" width="7" style="28" customWidth="1"/>
    <col min="3345" max="3345" width="10.42578125" style="28" customWidth="1"/>
    <col min="3346" max="3346" width="17.140625" style="28" customWidth="1"/>
    <col min="3347" max="3347" width="1.85546875" style="28" customWidth="1"/>
    <col min="3348" max="3583" width="11.42578125" style="28"/>
    <col min="3584" max="3584" width="3.140625" style="28" customWidth="1"/>
    <col min="3585" max="3586" width="3.85546875" style="28" customWidth="1"/>
    <col min="3587" max="3587" width="35" style="28" customWidth="1"/>
    <col min="3588" max="3588" width="23.28515625" style="28" customWidth="1"/>
    <col min="3589" max="3589" width="6.5703125" style="28" bestFit="1" customWidth="1"/>
    <col min="3590" max="3600" width="7" style="28" customWidth="1"/>
    <col min="3601" max="3601" width="10.42578125" style="28" customWidth="1"/>
    <col min="3602" max="3602" width="17.140625" style="28" customWidth="1"/>
    <col min="3603" max="3603" width="1.85546875" style="28" customWidth="1"/>
    <col min="3604" max="3839" width="11.42578125" style="28"/>
    <col min="3840" max="3840" width="3.140625" style="28" customWidth="1"/>
    <col min="3841" max="3842" width="3.85546875" style="28" customWidth="1"/>
    <col min="3843" max="3843" width="35" style="28" customWidth="1"/>
    <col min="3844" max="3844" width="23.28515625" style="28" customWidth="1"/>
    <col min="3845" max="3845" width="6.5703125" style="28" bestFit="1" customWidth="1"/>
    <col min="3846" max="3856" width="7" style="28" customWidth="1"/>
    <col min="3857" max="3857" width="10.42578125" style="28" customWidth="1"/>
    <col min="3858" max="3858" width="17.140625" style="28" customWidth="1"/>
    <col min="3859" max="3859" width="1.85546875" style="28" customWidth="1"/>
    <col min="3860" max="4095" width="11.42578125" style="28"/>
    <col min="4096" max="4096" width="3.140625" style="28" customWidth="1"/>
    <col min="4097" max="4098" width="3.85546875" style="28" customWidth="1"/>
    <col min="4099" max="4099" width="35" style="28" customWidth="1"/>
    <col min="4100" max="4100" width="23.28515625" style="28" customWidth="1"/>
    <col min="4101" max="4101" width="6.5703125" style="28" bestFit="1" customWidth="1"/>
    <col min="4102" max="4112" width="7" style="28" customWidth="1"/>
    <col min="4113" max="4113" width="10.42578125" style="28" customWidth="1"/>
    <col min="4114" max="4114" width="17.140625" style="28" customWidth="1"/>
    <col min="4115" max="4115" width="1.85546875" style="28" customWidth="1"/>
    <col min="4116" max="4351" width="11.42578125" style="28"/>
    <col min="4352" max="4352" width="3.140625" style="28" customWidth="1"/>
    <col min="4353" max="4354" width="3.85546875" style="28" customWidth="1"/>
    <col min="4355" max="4355" width="35" style="28" customWidth="1"/>
    <col min="4356" max="4356" width="23.28515625" style="28" customWidth="1"/>
    <col min="4357" max="4357" width="6.5703125" style="28" bestFit="1" customWidth="1"/>
    <col min="4358" max="4368" width="7" style="28" customWidth="1"/>
    <col min="4369" max="4369" width="10.42578125" style="28" customWidth="1"/>
    <col min="4370" max="4370" width="17.140625" style="28" customWidth="1"/>
    <col min="4371" max="4371" width="1.85546875" style="28" customWidth="1"/>
    <col min="4372" max="4607" width="11.42578125" style="28"/>
    <col min="4608" max="4608" width="3.140625" style="28" customWidth="1"/>
    <col min="4609" max="4610" width="3.85546875" style="28" customWidth="1"/>
    <col min="4611" max="4611" width="35" style="28" customWidth="1"/>
    <col min="4612" max="4612" width="23.28515625" style="28" customWidth="1"/>
    <col min="4613" max="4613" width="6.5703125" style="28" bestFit="1" customWidth="1"/>
    <col min="4614" max="4624" width="7" style="28" customWidth="1"/>
    <col min="4625" max="4625" width="10.42578125" style="28" customWidth="1"/>
    <col min="4626" max="4626" width="17.140625" style="28" customWidth="1"/>
    <col min="4627" max="4627" width="1.85546875" style="28" customWidth="1"/>
    <col min="4628" max="4863" width="11.42578125" style="28"/>
    <col min="4864" max="4864" width="3.140625" style="28" customWidth="1"/>
    <col min="4865" max="4866" width="3.85546875" style="28" customWidth="1"/>
    <col min="4867" max="4867" width="35" style="28" customWidth="1"/>
    <col min="4868" max="4868" width="23.28515625" style="28" customWidth="1"/>
    <col min="4869" max="4869" width="6.5703125" style="28" bestFit="1" customWidth="1"/>
    <col min="4870" max="4880" width="7" style="28" customWidth="1"/>
    <col min="4881" max="4881" width="10.42578125" style="28" customWidth="1"/>
    <col min="4882" max="4882" width="17.140625" style="28" customWidth="1"/>
    <col min="4883" max="4883" width="1.85546875" style="28" customWidth="1"/>
    <col min="4884" max="5119" width="11.42578125" style="28"/>
    <col min="5120" max="5120" width="3.140625" style="28" customWidth="1"/>
    <col min="5121" max="5122" width="3.85546875" style="28" customWidth="1"/>
    <col min="5123" max="5123" width="35" style="28" customWidth="1"/>
    <col min="5124" max="5124" width="23.28515625" style="28" customWidth="1"/>
    <col min="5125" max="5125" width="6.5703125" style="28" bestFit="1" customWidth="1"/>
    <col min="5126" max="5136" width="7" style="28" customWidth="1"/>
    <col min="5137" max="5137" width="10.42578125" style="28" customWidth="1"/>
    <col min="5138" max="5138" width="17.140625" style="28" customWidth="1"/>
    <col min="5139" max="5139" width="1.85546875" style="28" customWidth="1"/>
    <col min="5140" max="5375" width="11.42578125" style="28"/>
    <col min="5376" max="5376" width="3.140625" style="28" customWidth="1"/>
    <col min="5377" max="5378" width="3.85546875" style="28" customWidth="1"/>
    <col min="5379" max="5379" width="35" style="28" customWidth="1"/>
    <col min="5380" max="5380" width="23.28515625" style="28" customWidth="1"/>
    <col min="5381" max="5381" width="6.5703125" style="28" bestFit="1" customWidth="1"/>
    <col min="5382" max="5392" width="7" style="28" customWidth="1"/>
    <col min="5393" max="5393" width="10.42578125" style="28" customWidth="1"/>
    <col min="5394" max="5394" width="17.140625" style="28" customWidth="1"/>
    <col min="5395" max="5395" width="1.85546875" style="28" customWidth="1"/>
    <col min="5396" max="5631" width="11.42578125" style="28"/>
    <col min="5632" max="5632" width="3.140625" style="28" customWidth="1"/>
    <col min="5633" max="5634" width="3.85546875" style="28" customWidth="1"/>
    <col min="5635" max="5635" width="35" style="28" customWidth="1"/>
    <col min="5636" max="5636" width="23.28515625" style="28" customWidth="1"/>
    <col min="5637" max="5637" width="6.5703125" style="28" bestFit="1" customWidth="1"/>
    <col min="5638" max="5648" width="7" style="28" customWidth="1"/>
    <col min="5649" max="5649" width="10.42578125" style="28" customWidth="1"/>
    <col min="5650" max="5650" width="17.140625" style="28" customWidth="1"/>
    <col min="5651" max="5651" width="1.85546875" style="28" customWidth="1"/>
    <col min="5652" max="5887" width="11.42578125" style="28"/>
    <col min="5888" max="5888" width="3.140625" style="28" customWidth="1"/>
    <col min="5889" max="5890" width="3.85546875" style="28" customWidth="1"/>
    <col min="5891" max="5891" width="35" style="28" customWidth="1"/>
    <col min="5892" max="5892" width="23.28515625" style="28" customWidth="1"/>
    <col min="5893" max="5893" width="6.5703125" style="28" bestFit="1" customWidth="1"/>
    <col min="5894" max="5904" width="7" style="28" customWidth="1"/>
    <col min="5905" max="5905" width="10.42578125" style="28" customWidth="1"/>
    <col min="5906" max="5906" width="17.140625" style="28" customWidth="1"/>
    <col min="5907" max="5907" width="1.85546875" style="28" customWidth="1"/>
    <col min="5908" max="6143" width="11.42578125" style="28"/>
    <col min="6144" max="6144" width="3.140625" style="28" customWidth="1"/>
    <col min="6145" max="6146" width="3.85546875" style="28" customWidth="1"/>
    <col min="6147" max="6147" width="35" style="28" customWidth="1"/>
    <col min="6148" max="6148" width="23.28515625" style="28" customWidth="1"/>
    <col min="6149" max="6149" width="6.5703125" style="28" bestFit="1" customWidth="1"/>
    <col min="6150" max="6160" width="7" style="28" customWidth="1"/>
    <col min="6161" max="6161" width="10.42578125" style="28" customWidth="1"/>
    <col min="6162" max="6162" width="17.140625" style="28" customWidth="1"/>
    <col min="6163" max="6163" width="1.85546875" style="28" customWidth="1"/>
    <col min="6164" max="6399" width="11.42578125" style="28"/>
    <col min="6400" max="6400" width="3.140625" style="28" customWidth="1"/>
    <col min="6401" max="6402" width="3.85546875" style="28" customWidth="1"/>
    <col min="6403" max="6403" width="35" style="28" customWidth="1"/>
    <col min="6404" max="6404" width="23.28515625" style="28" customWidth="1"/>
    <col min="6405" max="6405" width="6.5703125" style="28" bestFit="1" customWidth="1"/>
    <col min="6406" max="6416" width="7" style="28" customWidth="1"/>
    <col min="6417" max="6417" width="10.42578125" style="28" customWidth="1"/>
    <col min="6418" max="6418" width="17.140625" style="28" customWidth="1"/>
    <col min="6419" max="6419" width="1.85546875" style="28" customWidth="1"/>
    <col min="6420" max="6655" width="11.42578125" style="28"/>
    <col min="6656" max="6656" width="3.140625" style="28" customWidth="1"/>
    <col min="6657" max="6658" width="3.85546875" style="28" customWidth="1"/>
    <col min="6659" max="6659" width="35" style="28" customWidth="1"/>
    <col min="6660" max="6660" width="23.28515625" style="28" customWidth="1"/>
    <col min="6661" max="6661" width="6.5703125" style="28" bestFit="1" customWidth="1"/>
    <col min="6662" max="6672" width="7" style="28" customWidth="1"/>
    <col min="6673" max="6673" width="10.42578125" style="28" customWidth="1"/>
    <col min="6674" max="6674" width="17.140625" style="28" customWidth="1"/>
    <col min="6675" max="6675" width="1.85546875" style="28" customWidth="1"/>
    <col min="6676" max="6911" width="11.42578125" style="28"/>
    <col min="6912" max="6912" width="3.140625" style="28" customWidth="1"/>
    <col min="6913" max="6914" width="3.85546875" style="28" customWidth="1"/>
    <col min="6915" max="6915" width="35" style="28" customWidth="1"/>
    <col min="6916" max="6916" width="23.28515625" style="28" customWidth="1"/>
    <col min="6917" max="6917" width="6.5703125" style="28" bestFit="1" customWidth="1"/>
    <col min="6918" max="6928" width="7" style="28" customWidth="1"/>
    <col min="6929" max="6929" width="10.42578125" style="28" customWidth="1"/>
    <col min="6930" max="6930" width="17.140625" style="28" customWidth="1"/>
    <col min="6931" max="6931" width="1.85546875" style="28" customWidth="1"/>
    <col min="6932" max="7167" width="11.42578125" style="28"/>
    <col min="7168" max="7168" width="3.140625" style="28" customWidth="1"/>
    <col min="7169" max="7170" width="3.85546875" style="28" customWidth="1"/>
    <col min="7171" max="7171" width="35" style="28" customWidth="1"/>
    <col min="7172" max="7172" width="23.28515625" style="28" customWidth="1"/>
    <col min="7173" max="7173" width="6.5703125" style="28" bestFit="1" customWidth="1"/>
    <col min="7174" max="7184" width="7" style="28" customWidth="1"/>
    <col min="7185" max="7185" width="10.42578125" style="28" customWidth="1"/>
    <col min="7186" max="7186" width="17.140625" style="28" customWidth="1"/>
    <col min="7187" max="7187" width="1.85546875" style="28" customWidth="1"/>
    <col min="7188" max="7423" width="11.42578125" style="28"/>
    <col min="7424" max="7424" width="3.140625" style="28" customWidth="1"/>
    <col min="7425" max="7426" width="3.85546875" style="28" customWidth="1"/>
    <col min="7427" max="7427" width="35" style="28" customWidth="1"/>
    <col min="7428" max="7428" width="23.28515625" style="28" customWidth="1"/>
    <col min="7429" max="7429" width="6.5703125" style="28" bestFit="1" customWidth="1"/>
    <col min="7430" max="7440" width="7" style="28" customWidth="1"/>
    <col min="7441" max="7441" width="10.42578125" style="28" customWidth="1"/>
    <col min="7442" max="7442" width="17.140625" style="28" customWidth="1"/>
    <col min="7443" max="7443" width="1.85546875" style="28" customWidth="1"/>
    <col min="7444" max="7679" width="11.42578125" style="28"/>
    <col min="7680" max="7680" width="3.140625" style="28" customWidth="1"/>
    <col min="7681" max="7682" width="3.85546875" style="28" customWidth="1"/>
    <col min="7683" max="7683" width="35" style="28" customWidth="1"/>
    <col min="7684" max="7684" width="23.28515625" style="28" customWidth="1"/>
    <col min="7685" max="7685" width="6.5703125" style="28" bestFit="1" customWidth="1"/>
    <col min="7686" max="7696" width="7" style="28" customWidth="1"/>
    <col min="7697" max="7697" width="10.42578125" style="28" customWidth="1"/>
    <col min="7698" max="7698" width="17.140625" style="28" customWidth="1"/>
    <col min="7699" max="7699" width="1.85546875" style="28" customWidth="1"/>
    <col min="7700" max="7935" width="11.42578125" style="28"/>
    <col min="7936" max="7936" width="3.140625" style="28" customWidth="1"/>
    <col min="7937" max="7938" width="3.85546875" style="28" customWidth="1"/>
    <col min="7939" max="7939" width="35" style="28" customWidth="1"/>
    <col min="7940" max="7940" width="23.28515625" style="28" customWidth="1"/>
    <col min="7941" max="7941" width="6.5703125" style="28" bestFit="1" customWidth="1"/>
    <col min="7942" max="7952" width="7" style="28" customWidth="1"/>
    <col min="7953" max="7953" width="10.42578125" style="28" customWidth="1"/>
    <col min="7954" max="7954" width="17.140625" style="28" customWidth="1"/>
    <col min="7955" max="7955" width="1.85546875" style="28" customWidth="1"/>
    <col min="7956" max="8191" width="11.42578125" style="28"/>
    <col min="8192" max="8192" width="3.140625" style="28" customWidth="1"/>
    <col min="8193" max="8194" width="3.85546875" style="28" customWidth="1"/>
    <col min="8195" max="8195" width="35" style="28" customWidth="1"/>
    <col min="8196" max="8196" width="23.28515625" style="28" customWidth="1"/>
    <col min="8197" max="8197" width="6.5703125" style="28" bestFit="1" customWidth="1"/>
    <col min="8198" max="8208" width="7" style="28" customWidth="1"/>
    <col min="8209" max="8209" width="10.42578125" style="28" customWidth="1"/>
    <col min="8210" max="8210" width="17.140625" style="28" customWidth="1"/>
    <col min="8211" max="8211" width="1.85546875" style="28" customWidth="1"/>
    <col min="8212" max="8447" width="11.42578125" style="28"/>
    <col min="8448" max="8448" width="3.140625" style="28" customWidth="1"/>
    <col min="8449" max="8450" width="3.85546875" style="28" customWidth="1"/>
    <col min="8451" max="8451" width="35" style="28" customWidth="1"/>
    <col min="8452" max="8452" width="23.28515625" style="28" customWidth="1"/>
    <col min="8453" max="8453" width="6.5703125" style="28" bestFit="1" customWidth="1"/>
    <col min="8454" max="8464" width="7" style="28" customWidth="1"/>
    <col min="8465" max="8465" width="10.42578125" style="28" customWidth="1"/>
    <col min="8466" max="8466" width="17.140625" style="28" customWidth="1"/>
    <col min="8467" max="8467" width="1.85546875" style="28" customWidth="1"/>
    <col min="8468" max="8703" width="11.42578125" style="28"/>
    <col min="8704" max="8704" width="3.140625" style="28" customWidth="1"/>
    <col min="8705" max="8706" width="3.85546875" style="28" customWidth="1"/>
    <col min="8707" max="8707" width="35" style="28" customWidth="1"/>
    <col min="8708" max="8708" width="23.28515625" style="28" customWidth="1"/>
    <col min="8709" max="8709" width="6.5703125" style="28" bestFit="1" customWidth="1"/>
    <col min="8710" max="8720" width="7" style="28" customWidth="1"/>
    <col min="8721" max="8721" width="10.42578125" style="28" customWidth="1"/>
    <col min="8722" max="8722" width="17.140625" style="28" customWidth="1"/>
    <col min="8723" max="8723" width="1.85546875" style="28" customWidth="1"/>
    <col min="8724" max="8959" width="11.42578125" style="28"/>
    <col min="8960" max="8960" width="3.140625" style="28" customWidth="1"/>
    <col min="8961" max="8962" width="3.85546875" style="28" customWidth="1"/>
    <col min="8963" max="8963" width="35" style="28" customWidth="1"/>
    <col min="8964" max="8964" width="23.28515625" style="28" customWidth="1"/>
    <col min="8965" max="8965" width="6.5703125" style="28" bestFit="1" customWidth="1"/>
    <col min="8966" max="8976" width="7" style="28" customWidth="1"/>
    <col min="8977" max="8977" width="10.42578125" style="28" customWidth="1"/>
    <col min="8978" max="8978" width="17.140625" style="28" customWidth="1"/>
    <col min="8979" max="8979" width="1.85546875" style="28" customWidth="1"/>
    <col min="8980" max="9215" width="11.42578125" style="28"/>
    <col min="9216" max="9216" width="3.140625" style="28" customWidth="1"/>
    <col min="9217" max="9218" width="3.85546875" style="28" customWidth="1"/>
    <col min="9219" max="9219" width="35" style="28" customWidth="1"/>
    <col min="9220" max="9220" width="23.28515625" style="28" customWidth="1"/>
    <col min="9221" max="9221" width="6.5703125" style="28" bestFit="1" customWidth="1"/>
    <col min="9222" max="9232" width="7" style="28" customWidth="1"/>
    <col min="9233" max="9233" width="10.42578125" style="28" customWidth="1"/>
    <col min="9234" max="9234" width="17.140625" style="28" customWidth="1"/>
    <col min="9235" max="9235" width="1.85546875" style="28" customWidth="1"/>
    <col min="9236" max="9471" width="11.42578125" style="28"/>
    <col min="9472" max="9472" width="3.140625" style="28" customWidth="1"/>
    <col min="9473" max="9474" width="3.85546875" style="28" customWidth="1"/>
    <col min="9475" max="9475" width="35" style="28" customWidth="1"/>
    <col min="9476" max="9476" width="23.28515625" style="28" customWidth="1"/>
    <col min="9477" max="9477" width="6.5703125" style="28" bestFit="1" customWidth="1"/>
    <col min="9478" max="9488" width="7" style="28" customWidth="1"/>
    <col min="9489" max="9489" width="10.42578125" style="28" customWidth="1"/>
    <col min="9490" max="9490" width="17.140625" style="28" customWidth="1"/>
    <col min="9491" max="9491" width="1.85546875" style="28" customWidth="1"/>
    <col min="9492" max="9727" width="11.42578125" style="28"/>
    <col min="9728" max="9728" width="3.140625" style="28" customWidth="1"/>
    <col min="9729" max="9730" width="3.85546875" style="28" customWidth="1"/>
    <col min="9731" max="9731" width="35" style="28" customWidth="1"/>
    <col min="9732" max="9732" width="23.28515625" style="28" customWidth="1"/>
    <col min="9733" max="9733" width="6.5703125" style="28" bestFit="1" customWidth="1"/>
    <col min="9734" max="9744" width="7" style="28" customWidth="1"/>
    <col min="9745" max="9745" width="10.42578125" style="28" customWidth="1"/>
    <col min="9746" max="9746" width="17.140625" style="28" customWidth="1"/>
    <col min="9747" max="9747" width="1.85546875" style="28" customWidth="1"/>
    <col min="9748" max="9983" width="11.42578125" style="28"/>
    <col min="9984" max="9984" width="3.140625" style="28" customWidth="1"/>
    <col min="9985" max="9986" width="3.85546875" style="28" customWidth="1"/>
    <col min="9987" max="9987" width="35" style="28" customWidth="1"/>
    <col min="9988" max="9988" width="23.28515625" style="28" customWidth="1"/>
    <col min="9989" max="9989" width="6.5703125" style="28" bestFit="1" customWidth="1"/>
    <col min="9990" max="10000" width="7" style="28" customWidth="1"/>
    <col min="10001" max="10001" width="10.42578125" style="28" customWidth="1"/>
    <col min="10002" max="10002" width="17.140625" style="28" customWidth="1"/>
    <col min="10003" max="10003" width="1.85546875" style="28" customWidth="1"/>
    <col min="10004" max="10239" width="11.42578125" style="28"/>
    <col min="10240" max="10240" width="3.140625" style="28" customWidth="1"/>
    <col min="10241" max="10242" width="3.85546875" style="28" customWidth="1"/>
    <col min="10243" max="10243" width="35" style="28" customWidth="1"/>
    <col min="10244" max="10244" width="23.28515625" style="28" customWidth="1"/>
    <col min="10245" max="10245" width="6.5703125" style="28" bestFit="1" customWidth="1"/>
    <col min="10246" max="10256" width="7" style="28" customWidth="1"/>
    <col min="10257" max="10257" width="10.42578125" style="28" customWidth="1"/>
    <col min="10258" max="10258" width="17.140625" style="28" customWidth="1"/>
    <col min="10259" max="10259" width="1.85546875" style="28" customWidth="1"/>
    <col min="10260" max="10495" width="11.42578125" style="28"/>
    <col min="10496" max="10496" width="3.140625" style="28" customWidth="1"/>
    <col min="10497" max="10498" width="3.85546875" style="28" customWidth="1"/>
    <col min="10499" max="10499" width="35" style="28" customWidth="1"/>
    <col min="10500" max="10500" width="23.28515625" style="28" customWidth="1"/>
    <col min="10501" max="10501" width="6.5703125" style="28" bestFit="1" customWidth="1"/>
    <col min="10502" max="10512" width="7" style="28" customWidth="1"/>
    <col min="10513" max="10513" width="10.42578125" style="28" customWidth="1"/>
    <col min="10514" max="10514" width="17.140625" style="28" customWidth="1"/>
    <col min="10515" max="10515" width="1.85546875" style="28" customWidth="1"/>
    <col min="10516" max="10751" width="11.42578125" style="28"/>
    <col min="10752" max="10752" width="3.140625" style="28" customWidth="1"/>
    <col min="10753" max="10754" width="3.85546875" style="28" customWidth="1"/>
    <col min="10755" max="10755" width="35" style="28" customWidth="1"/>
    <col min="10756" max="10756" width="23.28515625" style="28" customWidth="1"/>
    <col min="10757" max="10757" width="6.5703125" style="28" bestFit="1" customWidth="1"/>
    <col min="10758" max="10768" width="7" style="28" customWidth="1"/>
    <col min="10769" max="10769" width="10.42578125" style="28" customWidth="1"/>
    <col min="10770" max="10770" width="17.140625" style="28" customWidth="1"/>
    <col min="10771" max="10771" width="1.85546875" style="28" customWidth="1"/>
    <col min="10772" max="11007" width="11.42578125" style="28"/>
    <col min="11008" max="11008" width="3.140625" style="28" customWidth="1"/>
    <col min="11009" max="11010" width="3.85546875" style="28" customWidth="1"/>
    <col min="11011" max="11011" width="35" style="28" customWidth="1"/>
    <col min="11012" max="11012" width="23.28515625" style="28" customWidth="1"/>
    <col min="11013" max="11013" width="6.5703125" style="28" bestFit="1" customWidth="1"/>
    <col min="11014" max="11024" width="7" style="28" customWidth="1"/>
    <col min="11025" max="11025" width="10.42578125" style="28" customWidth="1"/>
    <col min="11026" max="11026" width="17.140625" style="28" customWidth="1"/>
    <col min="11027" max="11027" width="1.85546875" style="28" customWidth="1"/>
    <col min="11028" max="11263" width="11.42578125" style="28"/>
    <col min="11264" max="11264" width="3.140625" style="28" customWidth="1"/>
    <col min="11265" max="11266" width="3.85546875" style="28" customWidth="1"/>
    <col min="11267" max="11267" width="35" style="28" customWidth="1"/>
    <col min="11268" max="11268" width="23.28515625" style="28" customWidth="1"/>
    <col min="11269" max="11269" width="6.5703125" style="28" bestFit="1" customWidth="1"/>
    <col min="11270" max="11280" width="7" style="28" customWidth="1"/>
    <col min="11281" max="11281" width="10.42578125" style="28" customWidth="1"/>
    <col min="11282" max="11282" width="17.140625" style="28" customWidth="1"/>
    <col min="11283" max="11283" width="1.85546875" style="28" customWidth="1"/>
    <col min="11284" max="11519" width="11.42578125" style="28"/>
    <col min="11520" max="11520" width="3.140625" style="28" customWidth="1"/>
    <col min="11521" max="11522" width="3.85546875" style="28" customWidth="1"/>
    <col min="11523" max="11523" width="35" style="28" customWidth="1"/>
    <col min="11524" max="11524" width="23.28515625" style="28" customWidth="1"/>
    <col min="11525" max="11525" width="6.5703125" style="28" bestFit="1" customWidth="1"/>
    <col min="11526" max="11536" width="7" style="28" customWidth="1"/>
    <col min="11537" max="11537" width="10.42578125" style="28" customWidth="1"/>
    <col min="11538" max="11538" width="17.140625" style="28" customWidth="1"/>
    <col min="11539" max="11539" width="1.85546875" style="28" customWidth="1"/>
    <col min="11540" max="11775" width="11.42578125" style="28"/>
    <col min="11776" max="11776" width="3.140625" style="28" customWidth="1"/>
    <col min="11777" max="11778" width="3.85546875" style="28" customWidth="1"/>
    <col min="11779" max="11779" width="35" style="28" customWidth="1"/>
    <col min="11780" max="11780" width="23.28515625" style="28" customWidth="1"/>
    <col min="11781" max="11781" width="6.5703125" style="28" bestFit="1" customWidth="1"/>
    <col min="11782" max="11792" width="7" style="28" customWidth="1"/>
    <col min="11793" max="11793" width="10.42578125" style="28" customWidth="1"/>
    <col min="11794" max="11794" width="17.140625" style="28" customWidth="1"/>
    <col min="11795" max="11795" width="1.85546875" style="28" customWidth="1"/>
    <col min="11796" max="12031" width="11.42578125" style="28"/>
    <col min="12032" max="12032" width="3.140625" style="28" customWidth="1"/>
    <col min="12033" max="12034" width="3.85546875" style="28" customWidth="1"/>
    <col min="12035" max="12035" width="35" style="28" customWidth="1"/>
    <col min="12036" max="12036" width="23.28515625" style="28" customWidth="1"/>
    <col min="12037" max="12037" width="6.5703125" style="28" bestFit="1" customWidth="1"/>
    <col min="12038" max="12048" width="7" style="28" customWidth="1"/>
    <col min="12049" max="12049" width="10.42578125" style="28" customWidth="1"/>
    <col min="12050" max="12050" width="17.140625" style="28" customWidth="1"/>
    <col min="12051" max="12051" width="1.85546875" style="28" customWidth="1"/>
    <col min="12052" max="12287" width="11.42578125" style="28"/>
    <col min="12288" max="12288" width="3.140625" style="28" customWidth="1"/>
    <col min="12289" max="12290" width="3.85546875" style="28" customWidth="1"/>
    <col min="12291" max="12291" width="35" style="28" customWidth="1"/>
    <col min="12292" max="12292" width="23.28515625" style="28" customWidth="1"/>
    <col min="12293" max="12293" width="6.5703125" style="28" bestFit="1" customWidth="1"/>
    <col min="12294" max="12304" width="7" style="28" customWidth="1"/>
    <col min="12305" max="12305" width="10.42578125" style="28" customWidth="1"/>
    <col min="12306" max="12306" width="17.140625" style="28" customWidth="1"/>
    <col min="12307" max="12307" width="1.85546875" style="28" customWidth="1"/>
    <col min="12308" max="12543" width="11.42578125" style="28"/>
    <col min="12544" max="12544" width="3.140625" style="28" customWidth="1"/>
    <col min="12545" max="12546" width="3.85546875" style="28" customWidth="1"/>
    <col min="12547" max="12547" width="35" style="28" customWidth="1"/>
    <col min="12548" max="12548" width="23.28515625" style="28" customWidth="1"/>
    <col min="12549" max="12549" width="6.5703125" style="28" bestFit="1" customWidth="1"/>
    <col min="12550" max="12560" width="7" style="28" customWidth="1"/>
    <col min="12561" max="12561" width="10.42578125" style="28" customWidth="1"/>
    <col min="12562" max="12562" width="17.140625" style="28" customWidth="1"/>
    <col min="12563" max="12563" width="1.85546875" style="28" customWidth="1"/>
    <col min="12564" max="12799" width="11.42578125" style="28"/>
    <col min="12800" max="12800" width="3.140625" style="28" customWidth="1"/>
    <col min="12801" max="12802" width="3.85546875" style="28" customWidth="1"/>
    <col min="12803" max="12803" width="35" style="28" customWidth="1"/>
    <col min="12804" max="12804" width="23.28515625" style="28" customWidth="1"/>
    <col min="12805" max="12805" width="6.5703125" style="28" bestFit="1" customWidth="1"/>
    <col min="12806" max="12816" width="7" style="28" customWidth="1"/>
    <col min="12817" max="12817" width="10.42578125" style="28" customWidth="1"/>
    <col min="12818" max="12818" width="17.140625" style="28" customWidth="1"/>
    <col min="12819" max="12819" width="1.85546875" style="28" customWidth="1"/>
    <col min="12820" max="13055" width="11.42578125" style="28"/>
    <col min="13056" max="13056" width="3.140625" style="28" customWidth="1"/>
    <col min="13057" max="13058" width="3.85546875" style="28" customWidth="1"/>
    <col min="13059" max="13059" width="35" style="28" customWidth="1"/>
    <col min="13060" max="13060" width="23.28515625" style="28" customWidth="1"/>
    <col min="13061" max="13061" width="6.5703125" style="28" bestFit="1" customWidth="1"/>
    <col min="13062" max="13072" width="7" style="28" customWidth="1"/>
    <col min="13073" max="13073" width="10.42578125" style="28" customWidth="1"/>
    <col min="13074" max="13074" width="17.140625" style="28" customWidth="1"/>
    <col min="13075" max="13075" width="1.85546875" style="28" customWidth="1"/>
    <col min="13076" max="13311" width="11.42578125" style="28"/>
    <col min="13312" max="13312" width="3.140625" style="28" customWidth="1"/>
    <col min="13313" max="13314" width="3.85546875" style="28" customWidth="1"/>
    <col min="13315" max="13315" width="35" style="28" customWidth="1"/>
    <col min="13316" max="13316" width="23.28515625" style="28" customWidth="1"/>
    <col min="13317" max="13317" width="6.5703125" style="28" bestFit="1" customWidth="1"/>
    <col min="13318" max="13328" width="7" style="28" customWidth="1"/>
    <col min="13329" max="13329" width="10.42578125" style="28" customWidth="1"/>
    <col min="13330" max="13330" width="17.140625" style="28" customWidth="1"/>
    <col min="13331" max="13331" width="1.85546875" style="28" customWidth="1"/>
    <col min="13332" max="13567" width="11.42578125" style="28"/>
    <col min="13568" max="13568" width="3.140625" style="28" customWidth="1"/>
    <col min="13569" max="13570" width="3.85546875" style="28" customWidth="1"/>
    <col min="13571" max="13571" width="35" style="28" customWidth="1"/>
    <col min="13572" max="13572" width="23.28515625" style="28" customWidth="1"/>
    <col min="13573" max="13573" width="6.5703125" style="28" bestFit="1" customWidth="1"/>
    <col min="13574" max="13584" width="7" style="28" customWidth="1"/>
    <col min="13585" max="13585" width="10.42578125" style="28" customWidth="1"/>
    <col min="13586" max="13586" width="17.140625" style="28" customWidth="1"/>
    <col min="13587" max="13587" width="1.85546875" style="28" customWidth="1"/>
    <col min="13588" max="13823" width="11.42578125" style="28"/>
    <col min="13824" max="13824" width="3.140625" style="28" customWidth="1"/>
    <col min="13825" max="13826" width="3.85546875" style="28" customWidth="1"/>
    <col min="13827" max="13827" width="35" style="28" customWidth="1"/>
    <col min="13828" max="13828" width="23.28515625" style="28" customWidth="1"/>
    <col min="13829" max="13829" width="6.5703125" style="28" bestFit="1" customWidth="1"/>
    <col min="13830" max="13840" width="7" style="28" customWidth="1"/>
    <col min="13841" max="13841" width="10.42578125" style="28" customWidth="1"/>
    <col min="13842" max="13842" width="17.140625" style="28" customWidth="1"/>
    <col min="13843" max="13843" width="1.85546875" style="28" customWidth="1"/>
    <col min="13844" max="14079" width="11.42578125" style="28"/>
    <col min="14080" max="14080" width="3.140625" style="28" customWidth="1"/>
    <col min="14081" max="14082" width="3.85546875" style="28" customWidth="1"/>
    <col min="14083" max="14083" width="35" style="28" customWidth="1"/>
    <col min="14084" max="14084" width="23.28515625" style="28" customWidth="1"/>
    <col min="14085" max="14085" width="6.5703125" style="28" bestFit="1" customWidth="1"/>
    <col min="14086" max="14096" width="7" style="28" customWidth="1"/>
    <col min="14097" max="14097" width="10.42578125" style="28" customWidth="1"/>
    <col min="14098" max="14098" width="17.140625" style="28" customWidth="1"/>
    <col min="14099" max="14099" width="1.85546875" style="28" customWidth="1"/>
    <col min="14100" max="14335" width="11.42578125" style="28"/>
    <col min="14336" max="14336" width="3.140625" style="28" customWidth="1"/>
    <col min="14337" max="14338" width="3.85546875" style="28" customWidth="1"/>
    <col min="14339" max="14339" width="35" style="28" customWidth="1"/>
    <col min="14340" max="14340" width="23.28515625" style="28" customWidth="1"/>
    <col min="14341" max="14341" width="6.5703125" style="28" bestFit="1" customWidth="1"/>
    <col min="14342" max="14352" width="7" style="28" customWidth="1"/>
    <col min="14353" max="14353" width="10.42578125" style="28" customWidth="1"/>
    <col min="14354" max="14354" width="17.140625" style="28" customWidth="1"/>
    <col min="14355" max="14355" width="1.85546875" style="28" customWidth="1"/>
    <col min="14356" max="14591" width="11.42578125" style="28"/>
    <col min="14592" max="14592" width="3.140625" style="28" customWidth="1"/>
    <col min="14593" max="14594" width="3.85546875" style="28" customWidth="1"/>
    <col min="14595" max="14595" width="35" style="28" customWidth="1"/>
    <col min="14596" max="14596" width="23.28515625" style="28" customWidth="1"/>
    <col min="14597" max="14597" width="6.5703125" style="28" bestFit="1" customWidth="1"/>
    <col min="14598" max="14608" width="7" style="28" customWidth="1"/>
    <col min="14609" max="14609" width="10.42578125" style="28" customWidth="1"/>
    <col min="14610" max="14610" width="17.140625" style="28" customWidth="1"/>
    <col min="14611" max="14611" width="1.85546875" style="28" customWidth="1"/>
    <col min="14612" max="14847" width="11.42578125" style="28"/>
    <col min="14848" max="14848" width="3.140625" style="28" customWidth="1"/>
    <col min="14849" max="14850" width="3.85546875" style="28" customWidth="1"/>
    <col min="14851" max="14851" width="35" style="28" customWidth="1"/>
    <col min="14852" max="14852" width="23.28515625" style="28" customWidth="1"/>
    <col min="14853" max="14853" width="6.5703125" style="28" bestFit="1" customWidth="1"/>
    <col min="14854" max="14864" width="7" style="28" customWidth="1"/>
    <col min="14865" max="14865" width="10.42578125" style="28" customWidth="1"/>
    <col min="14866" max="14866" width="17.140625" style="28" customWidth="1"/>
    <col min="14867" max="14867" width="1.85546875" style="28" customWidth="1"/>
    <col min="14868" max="15103" width="11.42578125" style="28"/>
    <col min="15104" max="15104" width="3.140625" style="28" customWidth="1"/>
    <col min="15105" max="15106" width="3.85546875" style="28" customWidth="1"/>
    <col min="15107" max="15107" width="35" style="28" customWidth="1"/>
    <col min="15108" max="15108" width="23.28515625" style="28" customWidth="1"/>
    <col min="15109" max="15109" width="6.5703125" style="28" bestFit="1" customWidth="1"/>
    <col min="15110" max="15120" width="7" style="28" customWidth="1"/>
    <col min="15121" max="15121" width="10.42578125" style="28" customWidth="1"/>
    <col min="15122" max="15122" width="17.140625" style="28" customWidth="1"/>
    <col min="15123" max="15123" width="1.85546875" style="28" customWidth="1"/>
    <col min="15124" max="15359" width="11.42578125" style="28"/>
    <col min="15360" max="15360" width="3.140625" style="28" customWidth="1"/>
    <col min="15361" max="15362" width="3.85546875" style="28" customWidth="1"/>
    <col min="15363" max="15363" width="35" style="28" customWidth="1"/>
    <col min="15364" max="15364" width="23.28515625" style="28" customWidth="1"/>
    <col min="15365" max="15365" width="6.5703125" style="28" bestFit="1" customWidth="1"/>
    <col min="15366" max="15376" width="7" style="28" customWidth="1"/>
    <col min="15377" max="15377" width="10.42578125" style="28" customWidth="1"/>
    <col min="15378" max="15378" width="17.140625" style="28" customWidth="1"/>
    <col min="15379" max="15379" width="1.85546875" style="28" customWidth="1"/>
    <col min="15380" max="15615" width="11.42578125" style="28"/>
    <col min="15616" max="15616" width="3.140625" style="28" customWidth="1"/>
    <col min="15617" max="15618" width="3.85546875" style="28" customWidth="1"/>
    <col min="15619" max="15619" width="35" style="28" customWidth="1"/>
    <col min="15620" max="15620" width="23.28515625" style="28" customWidth="1"/>
    <col min="15621" max="15621" width="6.5703125" style="28" bestFit="1" customWidth="1"/>
    <col min="15622" max="15632" width="7" style="28" customWidth="1"/>
    <col min="15633" max="15633" width="10.42578125" style="28" customWidth="1"/>
    <col min="15634" max="15634" width="17.140625" style="28" customWidth="1"/>
    <col min="15635" max="15635" width="1.85546875" style="28" customWidth="1"/>
    <col min="15636" max="15871" width="11.42578125" style="28"/>
    <col min="15872" max="15872" width="3.140625" style="28" customWidth="1"/>
    <col min="15873" max="15874" width="3.85546875" style="28" customWidth="1"/>
    <col min="15875" max="15875" width="35" style="28" customWidth="1"/>
    <col min="15876" max="15876" width="23.28515625" style="28" customWidth="1"/>
    <col min="15877" max="15877" width="6.5703125" style="28" bestFit="1" customWidth="1"/>
    <col min="15878" max="15888" width="7" style="28" customWidth="1"/>
    <col min="15889" max="15889" width="10.42578125" style="28" customWidth="1"/>
    <col min="15890" max="15890" width="17.140625" style="28" customWidth="1"/>
    <col min="15891" max="15891" width="1.85546875" style="28" customWidth="1"/>
    <col min="15892" max="16127" width="11.42578125" style="28"/>
    <col min="16128" max="16128" width="3.140625" style="28" customWidth="1"/>
    <col min="16129" max="16130" width="3.85546875" style="28" customWidth="1"/>
    <col min="16131" max="16131" width="35" style="28" customWidth="1"/>
    <col min="16132" max="16132" width="23.28515625" style="28" customWidth="1"/>
    <col min="16133" max="16133" width="6.5703125" style="28" bestFit="1" customWidth="1"/>
    <col min="16134" max="16144" width="7" style="28" customWidth="1"/>
    <col min="16145" max="16145" width="10.42578125" style="28" customWidth="1"/>
    <col min="16146" max="16146" width="17.140625" style="28" customWidth="1"/>
    <col min="16147" max="16147" width="1.85546875" style="28" customWidth="1"/>
    <col min="16148" max="16384" width="11.42578125" style="28"/>
  </cols>
  <sheetData>
    <row r="1" spans="1:20" ht="16.5">
      <c r="A1" s="2196" t="s">
        <v>562</v>
      </c>
      <c r="B1" s="2196"/>
      <c r="C1" s="2196"/>
      <c r="D1" s="2196"/>
      <c r="E1" s="2196"/>
      <c r="F1" s="2196"/>
      <c r="G1" s="2196"/>
      <c r="H1" s="2196"/>
      <c r="I1" s="2196"/>
      <c r="J1" s="2196"/>
      <c r="K1" s="2196"/>
      <c r="L1" s="2196"/>
      <c r="M1" s="2196"/>
      <c r="N1" s="2196"/>
      <c r="O1" s="2196"/>
      <c r="P1" s="2196"/>
      <c r="Q1" s="2196"/>
      <c r="R1" s="2196"/>
    </row>
    <row r="2" spans="1:20" ht="16.5">
      <c r="A2" s="2196" t="s">
        <v>563</v>
      </c>
      <c r="B2" s="2196"/>
      <c r="C2" s="2196"/>
      <c r="D2" s="2196"/>
      <c r="E2" s="2196"/>
      <c r="F2" s="2196"/>
      <c r="G2" s="2196"/>
      <c r="H2" s="2196"/>
      <c r="I2" s="2196"/>
      <c r="J2" s="2196"/>
      <c r="K2" s="2196"/>
      <c r="L2" s="2196"/>
      <c r="M2" s="2196"/>
      <c r="N2" s="2196"/>
      <c r="O2" s="2196"/>
      <c r="P2" s="2196"/>
      <c r="Q2" s="2196"/>
      <c r="R2" s="2196"/>
    </row>
    <row r="3" spans="1:20" s="7" customFormat="1" ht="18" customHeight="1">
      <c r="A3" s="2197" t="s">
        <v>57</v>
      </c>
      <c r="B3" s="2197"/>
      <c r="C3" s="2197"/>
      <c r="D3" s="2197"/>
      <c r="E3" s="2197"/>
      <c r="F3" s="2197"/>
      <c r="G3" s="2197"/>
      <c r="H3" s="2197"/>
      <c r="I3" s="2197"/>
      <c r="J3" s="2197"/>
      <c r="K3" s="2197"/>
      <c r="L3" s="2197"/>
      <c r="M3" s="2197"/>
      <c r="N3" s="2197"/>
      <c r="O3" s="2197"/>
      <c r="P3" s="2197"/>
      <c r="Q3" s="2197"/>
      <c r="R3" s="2197"/>
    </row>
    <row r="4" spans="1:20" s="7" customFormat="1" ht="27.75" customHeight="1">
      <c r="A4" s="29" t="s">
        <v>2002</v>
      </c>
      <c r="D4" s="7" t="s">
        <v>1972</v>
      </c>
      <c r="Q4" s="30"/>
      <c r="R4" s="31" t="s">
        <v>2003</v>
      </c>
    </row>
    <row r="5" spans="1:20" ht="3" customHeight="1" thickBot="1">
      <c r="J5" s="28" t="s">
        <v>2792</v>
      </c>
      <c r="R5" s="30"/>
    </row>
    <row r="6" spans="1:20" s="7" customFormat="1" ht="27" customHeight="1">
      <c r="A6" s="2198" t="s">
        <v>2004</v>
      </c>
      <c r="B6" s="2200" t="s">
        <v>58</v>
      </c>
      <c r="C6" s="2200"/>
      <c r="D6" s="2200" t="s">
        <v>40</v>
      </c>
      <c r="E6" s="2200" t="s">
        <v>26</v>
      </c>
      <c r="F6" s="2200"/>
      <c r="G6" s="2200"/>
      <c r="H6" s="2200"/>
      <c r="I6" s="2200"/>
      <c r="J6" s="2200"/>
      <c r="K6" s="2200"/>
      <c r="L6" s="2200"/>
      <c r="M6" s="2200"/>
      <c r="N6" s="2200"/>
      <c r="O6" s="2200"/>
      <c r="P6" s="2200"/>
      <c r="Q6" s="2200" t="s">
        <v>25</v>
      </c>
      <c r="R6" s="2219" t="s">
        <v>59</v>
      </c>
      <c r="S6" s="6"/>
      <c r="T6" s="6"/>
    </row>
    <row r="7" spans="1:20" s="7" customFormat="1" ht="30.75" customHeight="1" thickBot="1">
      <c r="A7" s="2199"/>
      <c r="B7" s="2201"/>
      <c r="C7" s="2201"/>
      <c r="D7" s="2201"/>
      <c r="E7" s="1374" t="s">
        <v>24</v>
      </c>
      <c r="F7" s="1374" t="s">
        <v>23</v>
      </c>
      <c r="G7" s="1374" t="s">
        <v>22</v>
      </c>
      <c r="H7" s="1374" t="s">
        <v>21</v>
      </c>
      <c r="I7" s="1374" t="s">
        <v>20</v>
      </c>
      <c r="J7" s="1374" t="s">
        <v>19</v>
      </c>
      <c r="K7" s="1374" t="s">
        <v>18</v>
      </c>
      <c r="L7" s="1374" t="s">
        <v>17</v>
      </c>
      <c r="M7" s="1374" t="s">
        <v>16</v>
      </c>
      <c r="N7" s="1374" t="s">
        <v>15</v>
      </c>
      <c r="O7" s="1374" t="s">
        <v>14</v>
      </c>
      <c r="P7" s="1374" t="s">
        <v>13</v>
      </c>
      <c r="Q7" s="2201"/>
      <c r="R7" s="2220"/>
      <c r="S7" s="6"/>
      <c r="T7" s="6"/>
    </row>
    <row r="8" spans="1:20" s="34" customFormat="1" ht="9.75" customHeight="1">
      <c r="A8" s="227"/>
      <c r="B8" s="228"/>
      <c r="C8" s="228"/>
      <c r="D8" s="228"/>
      <c r="E8" s="228"/>
      <c r="F8" s="228"/>
      <c r="G8" s="228"/>
      <c r="H8" s="228"/>
      <c r="I8" s="228"/>
      <c r="J8" s="228"/>
      <c r="K8" s="228"/>
      <c r="L8" s="228"/>
      <c r="M8" s="228"/>
      <c r="N8" s="228"/>
      <c r="O8" s="228"/>
      <c r="P8" s="228"/>
      <c r="Q8" s="228"/>
      <c r="R8" s="229"/>
    </row>
    <row r="9" spans="1:20" s="34" customFormat="1" ht="24" customHeight="1">
      <c r="A9" s="2221">
        <v>1</v>
      </c>
      <c r="B9" s="2224" t="s">
        <v>2005</v>
      </c>
      <c r="C9" s="2227" t="s">
        <v>2758</v>
      </c>
      <c r="D9" s="2230" t="s">
        <v>1979</v>
      </c>
      <c r="E9" s="2216">
        <v>1</v>
      </c>
      <c r="F9" s="2216">
        <v>1</v>
      </c>
      <c r="G9" s="2216">
        <v>1</v>
      </c>
      <c r="H9" s="2216">
        <v>1</v>
      </c>
      <c r="I9" s="2216">
        <v>1</v>
      </c>
      <c r="J9" s="2216">
        <v>1</v>
      </c>
      <c r="K9" s="2216">
        <v>1</v>
      </c>
      <c r="L9" s="2216">
        <v>1</v>
      </c>
      <c r="M9" s="2216">
        <v>1</v>
      </c>
      <c r="N9" s="2216">
        <v>1</v>
      </c>
      <c r="O9" s="2216">
        <v>1</v>
      </c>
      <c r="P9" s="2216">
        <v>1</v>
      </c>
      <c r="Q9" s="2216">
        <v>1</v>
      </c>
      <c r="R9" s="2213">
        <v>3000</v>
      </c>
    </row>
    <row r="10" spans="1:20" s="34" customFormat="1" ht="24" customHeight="1">
      <c r="A10" s="2222"/>
      <c r="B10" s="2225"/>
      <c r="C10" s="2228"/>
      <c r="D10" s="2231"/>
      <c r="E10" s="2217"/>
      <c r="F10" s="2217"/>
      <c r="G10" s="2217"/>
      <c r="H10" s="2217"/>
      <c r="I10" s="2217"/>
      <c r="J10" s="2217"/>
      <c r="K10" s="2217"/>
      <c r="L10" s="2217"/>
      <c r="M10" s="2217"/>
      <c r="N10" s="2217"/>
      <c r="O10" s="2217"/>
      <c r="P10" s="2217"/>
      <c r="Q10" s="2217"/>
      <c r="R10" s="2214"/>
    </row>
    <row r="11" spans="1:20" s="34" customFormat="1" ht="24" customHeight="1">
      <c r="A11" s="2223"/>
      <c r="B11" s="2226"/>
      <c r="C11" s="2229"/>
      <c r="D11" s="2232"/>
      <c r="E11" s="2218"/>
      <c r="F11" s="2218"/>
      <c r="G11" s="2218"/>
      <c r="H11" s="2218"/>
      <c r="I11" s="2218"/>
      <c r="J11" s="2218"/>
      <c r="K11" s="2218"/>
      <c r="L11" s="2218"/>
      <c r="M11" s="2218"/>
      <c r="N11" s="2218"/>
      <c r="O11" s="2218"/>
      <c r="P11" s="2218"/>
      <c r="Q11" s="2218"/>
      <c r="R11" s="2215"/>
    </row>
    <row r="12" spans="1:20" s="34" customFormat="1" ht="76.5">
      <c r="A12" s="230">
        <v>2</v>
      </c>
      <c r="B12" s="1139" t="s">
        <v>2006</v>
      </c>
      <c r="C12" s="1395" t="s">
        <v>2762</v>
      </c>
      <c r="D12" s="1396" t="s">
        <v>1981</v>
      </c>
      <c r="E12" s="232">
        <v>1</v>
      </c>
      <c r="F12" s="232">
        <v>1</v>
      </c>
      <c r="G12" s="232">
        <v>1</v>
      </c>
      <c r="H12" s="232">
        <v>1</v>
      </c>
      <c r="I12" s="232">
        <v>1</v>
      </c>
      <c r="J12" s="232">
        <v>1</v>
      </c>
      <c r="K12" s="232">
        <v>1</v>
      </c>
      <c r="L12" s="232">
        <v>1</v>
      </c>
      <c r="M12" s="232">
        <v>1</v>
      </c>
      <c r="N12" s="232">
        <v>1</v>
      </c>
      <c r="O12" s="232">
        <v>1</v>
      </c>
      <c r="P12" s="232">
        <v>1</v>
      </c>
      <c r="Q12" s="232">
        <v>1</v>
      </c>
      <c r="R12" s="1190">
        <v>6000</v>
      </c>
    </row>
    <row r="13" spans="1:20" s="34" customFormat="1" ht="38.25">
      <c r="A13" s="230">
        <v>3</v>
      </c>
      <c r="B13" s="1139" t="s">
        <v>2007</v>
      </c>
      <c r="C13" s="1397" t="s">
        <v>2766</v>
      </c>
      <c r="D13" s="1396" t="s">
        <v>1983</v>
      </c>
      <c r="E13" s="231">
        <v>1</v>
      </c>
      <c r="F13" s="231">
        <v>1</v>
      </c>
      <c r="G13" s="231">
        <v>1</v>
      </c>
      <c r="H13" s="231">
        <v>1</v>
      </c>
      <c r="I13" s="231">
        <v>1</v>
      </c>
      <c r="J13" s="231">
        <v>1</v>
      </c>
      <c r="K13" s="231">
        <v>1</v>
      </c>
      <c r="L13" s="231">
        <v>1</v>
      </c>
      <c r="M13" s="231">
        <v>1</v>
      </c>
      <c r="N13" s="231">
        <v>1</v>
      </c>
      <c r="O13" s="231">
        <v>1</v>
      </c>
      <c r="P13" s="231">
        <v>1</v>
      </c>
      <c r="Q13" s="231">
        <v>1</v>
      </c>
      <c r="R13" s="1190">
        <v>2000</v>
      </c>
    </row>
    <row r="14" spans="1:20" s="34" customFormat="1" ht="76.5">
      <c r="A14" s="230">
        <v>4</v>
      </c>
      <c r="B14" s="1139" t="s">
        <v>2008</v>
      </c>
      <c r="C14" s="1397" t="s">
        <v>2793</v>
      </c>
      <c r="D14" s="1396" t="s">
        <v>1987</v>
      </c>
      <c r="E14" s="231">
        <v>1</v>
      </c>
      <c r="F14" s="231">
        <v>1</v>
      </c>
      <c r="G14" s="231">
        <v>0.1</v>
      </c>
      <c r="H14" s="231">
        <v>1</v>
      </c>
      <c r="I14" s="231">
        <v>1</v>
      </c>
      <c r="J14" s="231">
        <v>1</v>
      </c>
      <c r="K14" s="231">
        <v>1</v>
      </c>
      <c r="L14" s="231">
        <v>1</v>
      </c>
      <c r="M14" s="231">
        <v>1</v>
      </c>
      <c r="N14" s="231">
        <v>1</v>
      </c>
      <c r="O14" s="231">
        <v>1</v>
      </c>
      <c r="P14" s="231">
        <v>1</v>
      </c>
      <c r="Q14" s="231">
        <v>1</v>
      </c>
      <c r="R14" s="1190">
        <v>2000</v>
      </c>
    </row>
    <row r="15" spans="1:20" s="34" customFormat="1" ht="51">
      <c r="A15" s="230">
        <v>5</v>
      </c>
      <c r="B15" s="1139" t="s">
        <v>2009</v>
      </c>
      <c r="C15" s="1397" t="s">
        <v>2771</v>
      </c>
      <c r="D15" s="1396" t="s">
        <v>1990</v>
      </c>
      <c r="E15" s="231">
        <v>1</v>
      </c>
      <c r="F15" s="231">
        <v>1</v>
      </c>
      <c r="G15" s="231">
        <v>0.1</v>
      </c>
      <c r="H15" s="231">
        <v>1</v>
      </c>
      <c r="I15" s="231">
        <v>1</v>
      </c>
      <c r="J15" s="231">
        <v>1</v>
      </c>
      <c r="K15" s="231">
        <v>1</v>
      </c>
      <c r="L15" s="231">
        <v>1</v>
      </c>
      <c r="M15" s="231">
        <v>1</v>
      </c>
      <c r="N15" s="231">
        <v>1</v>
      </c>
      <c r="O15" s="231">
        <v>1</v>
      </c>
      <c r="P15" s="231">
        <v>1</v>
      </c>
      <c r="Q15" s="231">
        <v>1</v>
      </c>
      <c r="R15" s="1190">
        <v>2000</v>
      </c>
    </row>
    <row r="16" spans="1:20" s="34" customFormat="1" ht="26.25" customHeight="1">
      <c r="A16" s="2221">
        <v>6</v>
      </c>
      <c r="B16" s="2224" t="s">
        <v>2010</v>
      </c>
      <c r="C16" s="2236" t="s">
        <v>2773</v>
      </c>
      <c r="D16" s="2230" t="s">
        <v>2774</v>
      </c>
      <c r="E16" s="2216"/>
      <c r="F16" s="2216"/>
      <c r="G16" s="2216"/>
      <c r="H16" s="2224"/>
      <c r="I16" s="2224"/>
      <c r="J16" s="2216">
        <v>1</v>
      </c>
      <c r="K16" s="2216">
        <v>1</v>
      </c>
      <c r="L16" s="2216">
        <v>1</v>
      </c>
      <c r="M16" s="2216">
        <v>1</v>
      </c>
      <c r="N16" s="2216">
        <v>1</v>
      </c>
      <c r="O16" s="2216">
        <v>1</v>
      </c>
      <c r="P16" s="2216">
        <v>1</v>
      </c>
      <c r="Q16" s="2216">
        <v>1</v>
      </c>
      <c r="R16" s="2233">
        <v>1500</v>
      </c>
    </row>
    <row r="17" spans="1:18" s="34" customFormat="1" ht="26.25" customHeight="1">
      <c r="A17" s="2222"/>
      <c r="B17" s="2225"/>
      <c r="C17" s="2237"/>
      <c r="D17" s="2231"/>
      <c r="E17" s="2217"/>
      <c r="F17" s="2217"/>
      <c r="G17" s="2217"/>
      <c r="H17" s="2225"/>
      <c r="I17" s="2225"/>
      <c r="J17" s="2217"/>
      <c r="K17" s="2217"/>
      <c r="L17" s="2217"/>
      <c r="M17" s="2217"/>
      <c r="N17" s="2217"/>
      <c r="O17" s="2217"/>
      <c r="P17" s="2217"/>
      <c r="Q17" s="2217"/>
      <c r="R17" s="2234"/>
    </row>
    <row r="18" spans="1:18" s="34" customFormat="1" ht="26.25" customHeight="1">
      <c r="A18" s="2223"/>
      <c r="B18" s="2226"/>
      <c r="C18" s="2238"/>
      <c r="D18" s="2232"/>
      <c r="E18" s="2218"/>
      <c r="F18" s="2218"/>
      <c r="G18" s="2218"/>
      <c r="H18" s="2226"/>
      <c r="I18" s="2226"/>
      <c r="J18" s="2218"/>
      <c r="K18" s="2218"/>
      <c r="L18" s="2218"/>
      <c r="M18" s="2218"/>
      <c r="N18" s="2218"/>
      <c r="O18" s="2218"/>
      <c r="P18" s="2218"/>
      <c r="Q18" s="2218"/>
      <c r="R18" s="2235"/>
    </row>
    <row r="19" spans="1:18" s="34" customFormat="1" ht="51">
      <c r="A19" s="230">
        <v>7</v>
      </c>
      <c r="B19" s="1139" t="s">
        <v>2011</v>
      </c>
      <c r="C19" s="1397" t="s">
        <v>2794</v>
      </c>
      <c r="D19" s="1396" t="s">
        <v>1994</v>
      </c>
      <c r="E19" s="231">
        <v>1</v>
      </c>
      <c r="F19" s="231">
        <v>1</v>
      </c>
      <c r="G19" s="231">
        <v>1</v>
      </c>
      <c r="H19" s="231">
        <v>1</v>
      </c>
      <c r="I19" s="231">
        <v>1</v>
      </c>
      <c r="J19" s="231">
        <v>1</v>
      </c>
      <c r="K19" s="231">
        <v>1</v>
      </c>
      <c r="L19" s="231">
        <v>1</v>
      </c>
      <c r="M19" s="231">
        <v>1</v>
      </c>
      <c r="N19" s="231">
        <v>1</v>
      </c>
      <c r="O19" s="231">
        <v>1</v>
      </c>
      <c r="P19" s="231">
        <v>1</v>
      </c>
      <c r="Q19" s="231">
        <v>1</v>
      </c>
      <c r="R19" s="1190">
        <v>1500</v>
      </c>
    </row>
    <row r="20" spans="1:18" s="34" customFormat="1" ht="38.25">
      <c r="A20" s="230">
        <v>8</v>
      </c>
      <c r="B20" s="1139" t="s">
        <v>2012</v>
      </c>
      <c r="C20" s="1397" t="s">
        <v>2795</v>
      </c>
      <c r="D20" s="1396" t="s">
        <v>2781</v>
      </c>
      <c r="E20" s="231">
        <v>1</v>
      </c>
      <c r="F20" s="231"/>
      <c r="G20" s="1376"/>
      <c r="H20" s="1376"/>
      <c r="I20" s="1376"/>
      <c r="J20" s="231">
        <v>1</v>
      </c>
      <c r="K20" s="1376"/>
      <c r="L20" s="1376"/>
      <c r="M20" s="231"/>
      <c r="N20" s="1376"/>
      <c r="O20" s="1376"/>
      <c r="P20" s="1376"/>
      <c r="Q20" s="231">
        <v>1</v>
      </c>
      <c r="R20" s="1190">
        <v>1000</v>
      </c>
    </row>
    <row r="21" spans="1:18" s="34" customFormat="1" ht="51">
      <c r="A21" s="230">
        <v>9</v>
      </c>
      <c r="B21" s="1139" t="s">
        <v>2013</v>
      </c>
      <c r="C21" s="1397" t="s">
        <v>2785</v>
      </c>
      <c r="D21" s="1396" t="s">
        <v>1998</v>
      </c>
      <c r="E21" s="231">
        <v>1</v>
      </c>
      <c r="F21" s="231">
        <v>1</v>
      </c>
      <c r="G21" s="231">
        <v>1</v>
      </c>
      <c r="H21" s="231">
        <v>1</v>
      </c>
      <c r="I21" s="231">
        <v>1</v>
      </c>
      <c r="J21" s="231">
        <v>1</v>
      </c>
      <c r="K21" s="231">
        <v>1</v>
      </c>
      <c r="L21" s="231">
        <v>1</v>
      </c>
      <c r="M21" s="231">
        <v>1</v>
      </c>
      <c r="N21" s="231">
        <v>1</v>
      </c>
      <c r="O21" s="231">
        <v>1</v>
      </c>
      <c r="P21" s="231">
        <v>1</v>
      </c>
      <c r="Q21" s="231">
        <v>1</v>
      </c>
      <c r="R21" s="1190">
        <v>975</v>
      </c>
    </row>
    <row r="22" spans="1:18" s="34" customFormat="1" ht="25.5">
      <c r="A22" s="230">
        <v>10</v>
      </c>
      <c r="B22" s="1139" t="s">
        <v>1999</v>
      </c>
      <c r="C22" s="273" t="s">
        <v>2000</v>
      </c>
      <c r="D22" s="1398" t="s">
        <v>2796</v>
      </c>
      <c r="E22" s="231"/>
      <c r="F22" s="231"/>
      <c r="G22" s="231"/>
      <c r="H22" s="231"/>
      <c r="I22" s="231"/>
      <c r="J22" s="231"/>
      <c r="K22" s="231"/>
      <c r="L22" s="231"/>
      <c r="M22" s="231"/>
      <c r="N22" s="231"/>
      <c r="O22" s="231"/>
      <c r="P22" s="231">
        <v>0.03</v>
      </c>
      <c r="Q22" s="231">
        <v>0.03</v>
      </c>
      <c r="R22" s="1190">
        <v>1000</v>
      </c>
    </row>
    <row r="23" spans="1:18" s="34" customFormat="1" ht="17.25" customHeight="1" thickBot="1">
      <c r="A23" s="2208" t="s">
        <v>12</v>
      </c>
      <c r="B23" s="2209"/>
      <c r="C23" s="2209"/>
      <c r="D23" s="2209"/>
      <c r="E23" s="2209"/>
      <c r="F23" s="2209"/>
      <c r="G23" s="2209"/>
      <c r="H23" s="136"/>
      <c r="I23" s="136"/>
      <c r="J23" s="136"/>
      <c r="K23" s="136"/>
      <c r="L23" s="136"/>
      <c r="M23" s="136"/>
      <c r="N23" s="136"/>
      <c r="O23" s="136"/>
      <c r="P23" s="136"/>
      <c r="Q23" s="136"/>
      <c r="R23" s="237">
        <f>SUM(R9:R22)</f>
        <v>20975</v>
      </c>
    </row>
  </sheetData>
  <mergeCells count="46">
    <mergeCell ref="A23:G23"/>
    <mergeCell ref="M16:M18"/>
    <mergeCell ref="N16:N18"/>
    <mergeCell ref="O16:O18"/>
    <mergeCell ref="P16:P18"/>
    <mergeCell ref="A16:A18"/>
    <mergeCell ref="B16:B18"/>
    <mergeCell ref="C16:C18"/>
    <mergeCell ref="D16:D18"/>
    <mergeCell ref="E16:E18"/>
    <mergeCell ref="F16:F18"/>
    <mergeCell ref="R16:R18"/>
    <mergeCell ref="G16:G18"/>
    <mergeCell ref="H16:H18"/>
    <mergeCell ref="I16:I18"/>
    <mergeCell ref="J16:J18"/>
    <mergeCell ref="K16:K18"/>
    <mergeCell ref="L16:L18"/>
    <mergeCell ref="A9:A11"/>
    <mergeCell ref="B9:B11"/>
    <mergeCell ref="C9:C11"/>
    <mergeCell ref="Q9:Q11"/>
    <mergeCell ref="Q16:Q18"/>
    <mergeCell ref="L9:L11"/>
    <mergeCell ref="M9:M11"/>
    <mergeCell ref="N9:N11"/>
    <mergeCell ref="O9:O11"/>
    <mergeCell ref="P9:P11"/>
    <mergeCell ref="G9:G11"/>
    <mergeCell ref="H9:H11"/>
    <mergeCell ref="D9:D11"/>
    <mergeCell ref="E9:E11"/>
    <mergeCell ref="A1:R1"/>
    <mergeCell ref="A2:R2"/>
    <mergeCell ref="A3:R3"/>
    <mergeCell ref="A6:A7"/>
    <mergeCell ref="B6:C7"/>
    <mergeCell ref="D6:D7"/>
    <mergeCell ref="E6:P6"/>
    <mergeCell ref="Q6:Q7"/>
    <mergeCell ref="R6:R7"/>
    <mergeCell ref="R9:R11"/>
    <mergeCell ref="I9:I11"/>
    <mergeCell ref="J9:J11"/>
    <mergeCell ref="K9:K11"/>
    <mergeCell ref="F9:F11"/>
  </mergeCells>
  <pageMargins left="0.39370078740157483" right="0.39370078740157483" top="0.74803149606299213" bottom="0.27559055118110237" header="0" footer="0"/>
  <pageSetup paperSize="130" scale="72" fitToHeight="0" orientation="landscape"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27"/>
  <sheetViews>
    <sheetView showGridLines="0" view="pageBreakPreview" zoomScale="80" zoomScaleNormal="82" zoomScaleSheetLayoutView="80" workbookViewId="0">
      <selection activeCell="F31" sqref="F31"/>
    </sheetView>
  </sheetViews>
  <sheetFormatPr baseColWidth="10" defaultRowHeight="12.75"/>
  <cols>
    <col min="1" max="1" width="4.42578125" customWidth="1"/>
    <col min="2" max="2" width="23.5703125" customWidth="1"/>
    <col min="3" max="3" width="6.28515625" bestFit="1" customWidth="1"/>
    <col min="4" max="4" width="32.85546875" customWidth="1"/>
    <col min="5" max="5" width="38.85546875" customWidth="1"/>
    <col min="6" max="6" width="6" customWidth="1"/>
    <col min="7" max="7" width="41.7109375" customWidth="1"/>
    <col min="8" max="8" width="40.7109375" customWidth="1"/>
    <col min="9" max="9" width="0.85546875" hidden="1" customWidth="1"/>
  </cols>
  <sheetData>
    <row r="1" spans="1:10" ht="16.5">
      <c r="A1" s="2159" t="s">
        <v>28</v>
      </c>
      <c r="B1" s="2159"/>
      <c r="C1" s="2159"/>
      <c r="D1" s="2159"/>
      <c r="E1" s="2159"/>
      <c r="F1" s="2159"/>
      <c r="G1" s="2159"/>
      <c r="H1" s="2159"/>
    </row>
    <row r="2" spans="1:10" s="1" customFormat="1" ht="16.5">
      <c r="A2" s="2159" t="s">
        <v>29</v>
      </c>
      <c r="B2" s="2159"/>
      <c r="C2" s="2159"/>
      <c r="D2" s="2159"/>
      <c r="E2" s="2159"/>
      <c r="F2" s="2159"/>
      <c r="G2" s="2159"/>
      <c r="H2" s="2159"/>
      <c r="I2" s="18"/>
      <c r="J2" s="18"/>
    </row>
    <row r="3" spans="1:10" s="1" customFormat="1" ht="16.5">
      <c r="A3" s="2159" t="s">
        <v>52</v>
      </c>
      <c r="B3" s="2159"/>
      <c r="C3" s="2159"/>
      <c r="D3" s="2159"/>
      <c r="E3" s="2159"/>
      <c r="F3" s="2159"/>
      <c r="G3" s="2159"/>
      <c r="H3" s="2159"/>
    </row>
    <row r="4" spans="1:10" s="1" customFormat="1" ht="18">
      <c r="A4" s="2160" t="s">
        <v>30</v>
      </c>
      <c r="B4" s="2160"/>
      <c r="C4" s="2160"/>
      <c r="D4" s="2160"/>
      <c r="E4" s="2160"/>
      <c r="F4" s="2160"/>
      <c r="G4" s="2160"/>
      <c r="H4" s="2160"/>
    </row>
    <row r="5" spans="1:10" s="1" customFormat="1" ht="21" customHeight="1">
      <c r="A5" s="4" t="s">
        <v>972</v>
      </c>
    </row>
    <row r="6" spans="1:10" s="1" customFormat="1" ht="20.25" customHeight="1">
      <c r="A6" s="4" t="s">
        <v>973</v>
      </c>
      <c r="H6" s="5" t="s">
        <v>0</v>
      </c>
    </row>
    <row r="7" spans="1:10" ht="16.5" customHeight="1" thickBot="1">
      <c r="A7" s="4"/>
      <c r="H7" s="142"/>
    </row>
    <row r="8" spans="1:10" s="2" customFormat="1" ht="45" customHeight="1" thickBot="1">
      <c r="A8" s="192" t="s">
        <v>50</v>
      </c>
      <c r="B8" s="193" t="s">
        <v>31</v>
      </c>
      <c r="C8" s="2161" t="s">
        <v>53</v>
      </c>
      <c r="D8" s="2162"/>
      <c r="E8" s="193" t="s">
        <v>54</v>
      </c>
      <c r="F8" s="2274" t="s">
        <v>55</v>
      </c>
      <c r="G8" s="2162"/>
      <c r="H8" s="145" t="s">
        <v>56</v>
      </c>
      <c r="I8" s="146"/>
      <c r="J8" s="146"/>
    </row>
    <row r="9" spans="1:10" s="3" customFormat="1" ht="28.5">
      <c r="A9" s="2568">
        <v>1</v>
      </c>
      <c r="B9" s="3225" t="s">
        <v>974</v>
      </c>
      <c r="C9" s="2821">
        <v>1.1000000000000001</v>
      </c>
      <c r="D9" s="3226" t="s">
        <v>975</v>
      </c>
      <c r="E9" s="3225" t="s">
        <v>1870</v>
      </c>
      <c r="F9" s="340" t="s">
        <v>2</v>
      </c>
      <c r="G9" s="340" t="s">
        <v>976</v>
      </c>
      <c r="H9" s="3217" t="s">
        <v>977</v>
      </c>
      <c r="I9" s="27"/>
    </row>
    <row r="10" spans="1:10" s="3" customFormat="1" ht="28.5">
      <c r="A10" s="2569"/>
      <c r="B10" s="2966"/>
      <c r="C10" s="2822"/>
      <c r="D10" s="3227"/>
      <c r="E10" s="2966"/>
      <c r="F10" s="248" t="s">
        <v>3</v>
      </c>
      <c r="G10" s="248" t="s">
        <v>978</v>
      </c>
      <c r="H10" s="3218"/>
    </row>
    <row r="11" spans="1:10" s="3" customFormat="1" ht="28.5">
      <c r="A11" s="2569"/>
      <c r="B11" s="2966"/>
      <c r="C11" s="2822"/>
      <c r="D11" s="3227"/>
      <c r="E11" s="2966"/>
      <c r="F11" s="248" t="s">
        <v>4</v>
      </c>
      <c r="G11" s="248" t="s">
        <v>979</v>
      </c>
      <c r="H11" s="3218"/>
    </row>
    <row r="12" spans="1:10" s="3" customFormat="1" ht="14.25">
      <c r="A12" s="2569"/>
      <c r="B12" s="2966"/>
      <c r="C12" s="2822"/>
      <c r="D12" s="3227"/>
      <c r="E12" s="2966"/>
      <c r="F12" s="248" t="s">
        <v>5</v>
      </c>
      <c r="G12" s="248" t="s">
        <v>980</v>
      </c>
      <c r="H12" s="3218"/>
    </row>
    <row r="13" spans="1:10" s="3" customFormat="1" ht="29.25" thickBot="1">
      <c r="A13" s="2569"/>
      <c r="B13" s="2966"/>
      <c r="C13" s="2822"/>
      <c r="D13" s="3227"/>
      <c r="E13" s="2967"/>
      <c r="F13" s="251" t="s">
        <v>981</v>
      </c>
      <c r="G13" s="251" t="s">
        <v>982</v>
      </c>
      <c r="H13" s="3219"/>
    </row>
    <row r="14" spans="1:10" s="3" customFormat="1" ht="28.5">
      <c r="A14" s="2569"/>
      <c r="B14" s="2966"/>
      <c r="C14" s="2821">
        <v>1.2</v>
      </c>
      <c r="D14" s="3220" t="s">
        <v>983</v>
      </c>
      <c r="E14" s="3220" t="s">
        <v>984</v>
      </c>
      <c r="F14" s="248" t="s">
        <v>32</v>
      </c>
      <c r="G14" s="248" t="s">
        <v>985</v>
      </c>
      <c r="H14" s="3223" t="s">
        <v>986</v>
      </c>
    </row>
    <row r="15" spans="1:10" s="3" customFormat="1" ht="28.5">
      <c r="A15" s="2569"/>
      <c r="B15" s="2966"/>
      <c r="C15" s="2822"/>
      <c r="D15" s="3221"/>
      <c r="E15" s="3221"/>
      <c r="F15" s="248" t="s">
        <v>33</v>
      </c>
      <c r="G15" s="248" t="s">
        <v>987</v>
      </c>
      <c r="H15" s="3218"/>
    </row>
    <row r="16" spans="1:10" s="3" customFormat="1" ht="14.25">
      <c r="A16" s="2569"/>
      <c r="B16" s="2966"/>
      <c r="C16" s="2822"/>
      <c r="D16" s="3222"/>
      <c r="E16" s="3222"/>
      <c r="F16" s="248" t="s">
        <v>34</v>
      </c>
      <c r="G16" s="248" t="s">
        <v>988</v>
      </c>
      <c r="H16" s="3219"/>
    </row>
    <row r="17" spans="1:10" s="3" customFormat="1" ht="28.5">
      <c r="A17" s="2569"/>
      <c r="B17" s="2966"/>
      <c r="C17" s="3228">
        <v>1.3</v>
      </c>
      <c r="D17" s="3220" t="s">
        <v>989</v>
      </c>
      <c r="E17" s="3220" t="s">
        <v>990</v>
      </c>
      <c r="F17" s="248" t="s">
        <v>244</v>
      </c>
      <c r="G17" s="248" t="s">
        <v>991</v>
      </c>
      <c r="H17" s="3230" t="s">
        <v>992</v>
      </c>
    </row>
    <row r="18" spans="1:10" s="3" customFormat="1" ht="28.5">
      <c r="A18" s="2569"/>
      <c r="B18" s="2966"/>
      <c r="C18" s="3229"/>
      <c r="D18" s="3222"/>
      <c r="E18" s="3222"/>
      <c r="F18" s="248" t="s">
        <v>571</v>
      </c>
      <c r="G18" s="248" t="s">
        <v>993</v>
      </c>
      <c r="H18" s="3231"/>
    </row>
    <row r="19" spans="1:10" s="3" customFormat="1" ht="14.25">
      <c r="A19" s="2569"/>
      <c r="B19" s="2966"/>
      <c r="C19" s="3228">
        <v>1.4</v>
      </c>
      <c r="D19" s="3220" t="s">
        <v>994</v>
      </c>
      <c r="E19" s="3220" t="s">
        <v>995</v>
      </c>
      <c r="F19" s="248" t="s">
        <v>247</v>
      </c>
      <c r="G19" s="248" t="s">
        <v>996</v>
      </c>
      <c r="H19" s="3230" t="s">
        <v>997</v>
      </c>
    </row>
    <row r="20" spans="1:10" s="3" customFormat="1" ht="28.5">
      <c r="A20" s="2569"/>
      <c r="B20" s="2966"/>
      <c r="C20" s="3232"/>
      <c r="D20" s="3221"/>
      <c r="E20" s="3221"/>
      <c r="F20" s="248" t="s">
        <v>573</v>
      </c>
      <c r="G20" s="248" t="s">
        <v>998</v>
      </c>
      <c r="H20" s="2819"/>
    </row>
    <row r="21" spans="1:10" s="3" customFormat="1" ht="28.5">
      <c r="A21" s="3224"/>
      <c r="B21" s="2967"/>
      <c r="C21" s="3229"/>
      <c r="D21" s="3222"/>
      <c r="E21" s="3222"/>
      <c r="F21" s="248" t="s">
        <v>574</v>
      </c>
      <c r="G21" s="248" t="s">
        <v>999</v>
      </c>
      <c r="H21" s="3231"/>
    </row>
    <row r="22" spans="1:10" s="3" customFormat="1" ht="57">
      <c r="A22" s="3233">
        <v>2</v>
      </c>
      <c r="B22" s="3220" t="s">
        <v>1000</v>
      </c>
      <c r="C22" s="3228">
        <v>2.1</v>
      </c>
      <c r="D22" s="3220" t="s">
        <v>1001</v>
      </c>
      <c r="E22" s="2262" t="s">
        <v>1002</v>
      </c>
      <c r="F22" s="248" t="s">
        <v>6</v>
      </c>
      <c r="G22" s="248" t="s">
        <v>1003</v>
      </c>
      <c r="H22" s="3230" t="s">
        <v>1004</v>
      </c>
    </row>
    <row r="23" spans="1:10" s="3" customFormat="1" ht="42.75">
      <c r="A23" s="3234"/>
      <c r="B23" s="3221"/>
      <c r="C23" s="3232"/>
      <c r="D23" s="3221"/>
      <c r="E23" s="2263"/>
      <c r="F23" s="341" t="s">
        <v>7</v>
      </c>
      <c r="G23" s="341" t="s">
        <v>1005</v>
      </c>
      <c r="H23" s="2819"/>
    </row>
    <row r="24" spans="1:10" s="3" customFormat="1" ht="14.25">
      <c r="A24" s="3235"/>
      <c r="B24" s="3222"/>
      <c r="C24" s="3229"/>
      <c r="D24" s="3222"/>
      <c r="E24" s="2264"/>
      <c r="F24" s="341" t="s">
        <v>8</v>
      </c>
      <c r="G24" s="341" t="s">
        <v>988</v>
      </c>
      <c r="H24" s="3231"/>
    </row>
    <row r="25" spans="1:10" s="3" customFormat="1" ht="28.5">
      <c r="A25" s="3237">
        <v>3</v>
      </c>
      <c r="B25" s="3227" t="s">
        <v>1006</v>
      </c>
      <c r="C25" s="3236">
        <v>3.1</v>
      </c>
      <c r="D25" s="3227" t="s">
        <v>2754</v>
      </c>
      <c r="E25" s="2824" t="s">
        <v>1007</v>
      </c>
      <c r="F25" s="248" t="s">
        <v>9</v>
      </c>
      <c r="G25" s="248" t="s">
        <v>1008</v>
      </c>
      <c r="H25" s="3227" t="s">
        <v>1009</v>
      </c>
      <c r="I25" s="1341"/>
      <c r="J25" s="1341"/>
    </row>
    <row r="26" spans="1:10" s="3" customFormat="1" ht="28.5">
      <c r="A26" s="3237"/>
      <c r="B26" s="3227"/>
      <c r="C26" s="3236"/>
      <c r="D26" s="3227"/>
      <c r="E26" s="2824"/>
      <c r="F26" s="248" t="s">
        <v>10</v>
      </c>
      <c r="G26" s="248" t="s">
        <v>1010</v>
      </c>
      <c r="H26" s="3227"/>
      <c r="I26" s="1341"/>
      <c r="J26" s="1341"/>
    </row>
    <row r="27" spans="1:10" ht="42.75">
      <c r="A27" s="3237"/>
      <c r="B27" s="3227"/>
      <c r="C27" s="288">
        <v>3.2</v>
      </c>
      <c r="D27" s="289" t="s">
        <v>1011</v>
      </c>
      <c r="E27" s="2035" t="s">
        <v>2801</v>
      </c>
      <c r="F27" s="288" t="s">
        <v>207</v>
      </c>
      <c r="G27" s="1385" t="s">
        <v>2800</v>
      </c>
      <c r="H27" s="1386" t="s">
        <v>2799</v>
      </c>
    </row>
  </sheetData>
  <mergeCells count="36">
    <mergeCell ref="H25:H26"/>
    <mergeCell ref="A22:A24"/>
    <mergeCell ref="B22:B24"/>
    <mergeCell ref="C22:C24"/>
    <mergeCell ref="D22:D24"/>
    <mergeCell ref="E22:E24"/>
    <mergeCell ref="H22:H24"/>
    <mergeCell ref="C25:C26"/>
    <mergeCell ref="D25:D26"/>
    <mergeCell ref="E25:E26"/>
    <mergeCell ref="B25:B27"/>
    <mergeCell ref="A25:A27"/>
    <mergeCell ref="H17:H18"/>
    <mergeCell ref="C19:C21"/>
    <mergeCell ref="D19:D21"/>
    <mergeCell ref="E19:E21"/>
    <mergeCell ref="H19:H21"/>
    <mergeCell ref="A9:A21"/>
    <mergeCell ref="B9:B21"/>
    <mergeCell ref="C9:C13"/>
    <mergeCell ref="D9:D13"/>
    <mergeCell ref="E9:E13"/>
    <mergeCell ref="C17:C18"/>
    <mergeCell ref="D17:D18"/>
    <mergeCell ref="E17:E18"/>
    <mergeCell ref="H9:H13"/>
    <mergeCell ref="C14:C16"/>
    <mergeCell ref="D14:D16"/>
    <mergeCell ref="E14:E16"/>
    <mergeCell ref="H14:H16"/>
    <mergeCell ref="A1:H1"/>
    <mergeCell ref="A2:H2"/>
    <mergeCell ref="A3:H3"/>
    <mergeCell ref="A4:H4"/>
    <mergeCell ref="C8:D8"/>
    <mergeCell ref="F8:G8"/>
  </mergeCells>
  <pageMargins left="0.15748031496062992" right="0.15748031496062992" top="0.15748031496062992" bottom="0.19685039370078741" header="0.27559055118110237" footer="0"/>
  <pageSetup paperSize="9" scale="74" fitToHeight="0"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T21"/>
  <sheetViews>
    <sheetView showGridLines="0" view="pageBreakPreview" zoomScale="80" zoomScaleNormal="70" zoomScaleSheetLayoutView="80" workbookViewId="0">
      <selection activeCell="A4" sqref="A4"/>
    </sheetView>
  </sheetViews>
  <sheetFormatPr baseColWidth="10" defaultRowHeight="14.25"/>
  <cols>
    <col min="1" max="1" width="6.28515625" style="28" customWidth="1"/>
    <col min="2" max="2" width="1.28515625" style="28" customWidth="1"/>
    <col min="3" max="3" width="41.5703125" style="28" customWidth="1"/>
    <col min="4" max="4" width="48.28515625" style="28" customWidth="1"/>
    <col min="5" max="12" width="7" style="28" customWidth="1"/>
    <col min="13" max="13" width="6.85546875" style="28" customWidth="1"/>
    <col min="14" max="15" width="7" style="28" customWidth="1"/>
    <col min="16" max="16" width="6.85546875" style="28" customWidth="1"/>
    <col min="17" max="17" width="10.42578125" style="28" customWidth="1"/>
    <col min="18" max="18" width="19.42578125" style="28" customWidth="1"/>
    <col min="19" max="19" width="1.85546875" style="28" customWidth="1"/>
    <col min="20" max="16384" width="11.42578125" style="28"/>
  </cols>
  <sheetData>
    <row r="1" spans="1:20" ht="16.5">
      <c r="A1" s="2196" t="s">
        <v>28</v>
      </c>
      <c r="B1" s="2196"/>
      <c r="C1" s="2196"/>
      <c r="D1" s="2196"/>
      <c r="E1" s="2196"/>
      <c r="F1" s="2196"/>
      <c r="G1" s="2196"/>
      <c r="H1" s="2196"/>
      <c r="I1" s="2196"/>
      <c r="J1" s="2196"/>
      <c r="K1" s="2196"/>
      <c r="L1" s="2196"/>
      <c r="M1" s="2196"/>
      <c r="N1" s="2196"/>
      <c r="O1" s="2196"/>
      <c r="P1" s="2196"/>
      <c r="Q1" s="2196"/>
      <c r="R1" s="2196"/>
    </row>
    <row r="2" spans="1:20" ht="16.5">
      <c r="A2" s="2196" t="s">
        <v>29</v>
      </c>
      <c r="B2" s="2196"/>
      <c r="C2" s="2196"/>
      <c r="D2" s="2196"/>
      <c r="E2" s="2196"/>
      <c r="F2" s="2196"/>
      <c r="G2" s="2196"/>
      <c r="H2" s="2196"/>
      <c r="I2" s="2196"/>
      <c r="J2" s="2196"/>
      <c r="K2" s="2196"/>
      <c r="L2" s="2196"/>
      <c r="M2" s="2196"/>
      <c r="N2" s="2196"/>
      <c r="O2" s="2196"/>
      <c r="P2" s="2196"/>
      <c r="Q2" s="2196"/>
      <c r="R2" s="2196"/>
    </row>
    <row r="3" spans="1:20" s="7" customFormat="1" ht="18" customHeight="1">
      <c r="A3" s="2197" t="s">
        <v>57</v>
      </c>
      <c r="B3" s="2197"/>
      <c r="C3" s="2197"/>
      <c r="D3" s="2197"/>
      <c r="E3" s="2197"/>
      <c r="F3" s="2197"/>
      <c r="G3" s="2197"/>
      <c r="H3" s="2197"/>
      <c r="I3" s="2197"/>
      <c r="J3" s="2197"/>
      <c r="K3" s="2197"/>
      <c r="L3" s="2197"/>
      <c r="M3" s="2197"/>
      <c r="N3" s="2197"/>
      <c r="O3" s="2197"/>
      <c r="P3" s="2197"/>
      <c r="Q3" s="2197"/>
      <c r="R3" s="2197"/>
    </row>
    <row r="4" spans="1:20" s="7" customFormat="1" ht="27.75" customHeight="1">
      <c r="A4" s="1826" t="s">
        <v>1012</v>
      </c>
      <c r="Q4" s="30"/>
      <c r="R4" s="31" t="s">
        <v>27</v>
      </c>
    </row>
    <row r="5" spans="1:20" ht="3" customHeight="1" thickBot="1">
      <c r="R5" s="30"/>
    </row>
    <row r="6" spans="1:20" s="7" customFormat="1" ht="27" customHeight="1">
      <c r="A6" s="2198" t="s">
        <v>1</v>
      </c>
      <c r="B6" s="2200" t="s">
        <v>58</v>
      </c>
      <c r="C6" s="2200"/>
      <c r="D6" s="2200" t="s">
        <v>40</v>
      </c>
      <c r="E6" s="2202" t="s">
        <v>26</v>
      </c>
      <c r="F6" s="2202"/>
      <c r="G6" s="2202"/>
      <c r="H6" s="2202"/>
      <c r="I6" s="2202"/>
      <c r="J6" s="2202"/>
      <c r="K6" s="2202"/>
      <c r="L6" s="2202"/>
      <c r="M6" s="2202"/>
      <c r="N6" s="2202"/>
      <c r="O6" s="2202"/>
      <c r="P6" s="2202"/>
      <c r="Q6" s="2202" t="s">
        <v>25</v>
      </c>
      <c r="R6" s="2204" t="s">
        <v>59</v>
      </c>
      <c r="S6" s="6"/>
      <c r="T6" s="6"/>
    </row>
    <row r="7" spans="1:20" s="7" customFormat="1" ht="30.75" customHeight="1" thickBot="1">
      <c r="A7" s="2199"/>
      <c r="B7" s="2201"/>
      <c r="C7" s="2201"/>
      <c r="D7" s="2201"/>
      <c r="E7" s="141" t="s">
        <v>24</v>
      </c>
      <c r="F7" s="140" t="s">
        <v>23</v>
      </c>
      <c r="G7" s="140" t="s">
        <v>22</v>
      </c>
      <c r="H7" s="140" t="s">
        <v>21</v>
      </c>
      <c r="I7" s="140" t="s">
        <v>20</v>
      </c>
      <c r="J7" s="140" t="s">
        <v>19</v>
      </c>
      <c r="K7" s="140" t="s">
        <v>18</v>
      </c>
      <c r="L7" s="140" t="s">
        <v>17</v>
      </c>
      <c r="M7" s="140" t="s">
        <v>16</v>
      </c>
      <c r="N7" s="140" t="s">
        <v>15</v>
      </c>
      <c r="O7" s="140" t="s">
        <v>14</v>
      </c>
      <c r="P7" s="140" t="s">
        <v>13</v>
      </c>
      <c r="Q7" s="2203"/>
      <c r="R7" s="2205"/>
      <c r="S7" s="6"/>
      <c r="T7" s="6"/>
    </row>
    <row r="8" spans="1:20" s="34" customFormat="1" ht="9.75" customHeight="1">
      <c r="A8" s="227"/>
      <c r="B8" s="228"/>
      <c r="C8" s="228"/>
      <c r="D8" s="228"/>
      <c r="E8" s="228"/>
      <c r="F8" s="228"/>
      <c r="G8" s="228"/>
      <c r="H8" s="228"/>
      <c r="I8" s="228"/>
      <c r="J8" s="228"/>
      <c r="K8" s="228"/>
      <c r="L8" s="228"/>
      <c r="M8" s="228"/>
      <c r="N8" s="228"/>
      <c r="O8" s="228"/>
      <c r="P8" s="228"/>
      <c r="Q8" s="228"/>
      <c r="R8" s="229"/>
    </row>
    <row r="9" spans="1:20" s="34" customFormat="1" ht="71.25">
      <c r="A9" s="342">
        <v>1</v>
      </c>
      <c r="B9" s="234"/>
      <c r="C9" s="235" t="str">
        <f>'14GASCRForm'!D9:D13</f>
        <v>Brindar asistencia técnica especializada a Juntas Administradoras de sistemas de agua potable y saneamiento de forma sistematizada y coordinada con otras instituciones publicas</v>
      </c>
      <c r="D9" s="236" t="str">
        <f>'14GASCRForm'!E9:E13</f>
        <v>25 sistemas rurales recibiendo asistencia técnica especializada, mediante la aplicación del Modelo de atención institucional</v>
      </c>
      <c r="E9" s="343"/>
      <c r="F9" s="343"/>
      <c r="G9" s="231">
        <f>[1]Auxiliar!G8</f>
        <v>0.27999999999999997</v>
      </c>
      <c r="H9" s="343"/>
      <c r="I9" s="343"/>
      <c r="J9" s="231">
        <f>[1]Auxiliar!J8</f>
        <v>0.24</v>
      </c>
      <c r="K9" s="343"/>
      <c r="L9" s="343"/>
      <c r="M9" s="231">
        <f>[1]Auxiliar!M8</f>
        <v>0.24</v>
      </c>
      <c r="N9" s="343"/>
      <c r="O9" s="343"/>
      <c r="P9" s="231">
        <f>[1]Auxiliar!P8</f>
        <v>0.24</v>
      </c>
      <c r="Q9" s="121">
        <f>SUM(E9:P9)</f>
        <v>1</v>
      </c>
      <c r="R9" s="2036">
        <v>400</v>
      </c>
    </row>
    <row r="10" spans="1:20" s="34" customFormat="1" ht="57">
      <c r="A10" s="342">
        <v>2</v>
      </c>
      <c r="B10" s="234"/>
      <c r="C10" s="235" t="str">
        <f>'14GASCRForm'!D14</f>
        <v>Capacitar a lideres y lideresas comunitarias en procesos de administración, operación y mantenimiento de sistemas de agua potable.</v>
      </c>
      <c r="D10" s="236" t="str">
        <f>'14GASCRForm'!E14</f>
        <v>4% de las Juntas Administradoras a nivel nacional, recibiendo capacitaciones en el Centro de Formación Integral.</v>
      </c>
      <c r="E10" s="118"/>
      <c r="F10" s="118"/>
      <c r="G10" s="231">
        <f>[1]Auxiliar!G16</f>
        <v>0.24999999999999997</v>
      </c>
      <c r="H10" s="118"/>
      <c r="I10" s="118"/>
      <c r="J10" s="231">
        <f>[1]Auxiliar!J16</f>
        <v>0.3</v>
      </c>
      <c r="K10" s="118"/>
      <c r="L10" s="118"/>
      <c r="M10" s="231">
        <f>[1]Auxiliar!M16</f>
        <v>0.22499999999999998</v>
      </c>
      <c r="N10" s="118"/>
      <c r="O10" s="118"/>
      <c r="P10" s="231">
        <f>[1]Auxiliar!P16</f>
        <v>0.22499999999999998</v>
      </c>
      <c r="Q10" s="121">
        <f>SUM(E10:P10)</f>
        <v>0.99999999999999989</v>
      </c>
      <c r="R10" s="2037">
        <v>760</v>
      </c>
    </row>
    <row r="11" spans="1:20" s="34" customFormat="1" ht="42.75">
      <c r="A11" s="342">
        <v>3</v>
      </c>
      <c r="B11" s="234"/>
      <c r="C11" s="235" t="str">
        <f>'14GASCRForm'!D17</f>
        <v>Contar con un delegado de la Gerencia Rural en las dependencias regionales de la institución</v>
      </c>
      <c r="D11" s="236" t="str">
        <f>'14GASCRForm'!E17</f>
        <v>Personal delegado en al menos 2 dependencias regionales</v>
      </c>
      <c r="E11" s="1350"/>
      <c r="F11" s="1350"/>
      <c r="G11" s="231">
        <f>[1]Auxiliar!G24</f>
        <v>0.3</v>
      </c>
      <c r="H11" s="1350"/>
      <c r="I11" s="1350"/>
      <c r="J11" s="231">
        <f>[1]Auxiliar!J24</f>
        <v>0.7</v>
      </c>
      <c r="K11" s="1350"/>
      <c r="L11" s="118"/>
      <c r="M11" s="118"/>
      <c r="N11" s="118"/>
      <c r="O11" s="118"/>
      <c r="P11" s="118"/>
      <c r="Q11" s="121">
        <f>SUM(E11:P11)</f>
        <v>1</v>
      </c>
      <c r="R11" s="2037">
        <v>575</v>
      </c>
    </row>
    <row r="12" spans="1:20" s="34" customFormat="1" ht="57">
      <c r="A12" s="342">
        <v>4</v>
      </c>
      <c r="B12" s="234"/>
      <c r="C12" s="235" t="str">
        <f>'14GASCRForm'!D19</f>
        <v>Declarar de Interes Social a 10% de las Juntas Administradoras de sistemas de agua potable y saneamiento identificadas en el catastro rural</v>
      </c>
      <c r="D12" s="236" t="str">
        <f>'14GASCRForm'!E19</f>
        <v>Juntas Administradoras de sistemas de agua declaradas de interes social</v>
      </c>
      <c r="E12" s="118"/>
      <c r="F12" s="118"/>
      <c r="G12" s="231">
        <f>[1]Auxiliar!G33</f>
        <v>0.20227272727272727</v>
      </c>
      <c r="H12" s="118"/>
      <c r="I12" s="118"/>
      <c r="J12" s="231">
        <f>[1]Auxiliar!J33</f>
        <v>0.26590909090909093</v>
      </c>
      <c r="K12" s="118"/>
      <c r="L12" s="118"/>
      <c r="M12" s="231">
        <f>[1]Auxiliar!M33</f>
        <v>0.26590909090909093</v>
      </c>
      <c r="N12" s="118"/>
      <c r="O12" s="118"/>
      <c r="P12" s="231">
        <f>[1]Auxiliar!P33</f>
        <v>0.26590909090909093</v>
      </c>
      <c r="Q12" s="121">
        <f t="shared" ref="Q12:Q14" si="0">SUM(E12:P12)</f>
        <v>1</v>
      </c>
      <c r="R12" s="2037">
        <v>200</v>
      </c>
    </row>
    <row r="13" spans="1:20" s="34" customFormat="1" ht="71.25">
      <c r="A13" s="342">
        <v>5</v>
      </c>
      <c r="B13" s="234"/>
      <c r="C13" s="235" t="str">
        <f>'14GASCRForm'!D22</f>
        <v>Capacitaciones téncicas, cientificas y tecnologicas impartidas a técnicos de ANDA, otras entidades públicas y municipalidades en el Centro de Formación Integral</v>
      </c>
      <c r="D13" s="236" t="str">
        <f>'14GASCRForm'!E22</f>
        <v>90% de los técnicos capacitados han incrementado su conocimiento sobre aspectos técnicos, cientificos y/o tecnologicos</v>
      </c>
      <c r="E13" s="118"/>
      <c r="F13" s="118"/>
      <c r="G13" s="231">
        <f>[1]Auxiliar!G42</f>
        <v>0.24999999999999997</v>
      </c>
      <c r="H13" s="118"/>
      <c r="I13" s="118"/>
      <c r="J13" s="231">
        <f>[1]Auxiliar!J42</f>
        <v>0.25</v>
      </c>
      <c r="K13" s="118"/>
      <c r="L13" s="118"/>
      <c r="M13" s="231">
        <f>[1]Auxiliar!M42</f>
        <v>0.25</v>
      </c>
      <c r="N13" s="118"/>
      <c r="O13" s="118"/>
      <c r="P13" s="231">
        <f>[1]Auxiliar!P42</f>
        <v>0.25</v>
      </c>
      <c r="Q13" s="121">
        <f t="shared" si="0"/>
        <v>1</v>
      </c>
      <c r="R13" s="2038"/>
    </row>
    <row r="14" spans="1:20" s="34" customFormat="1" ht="42.75">
      <c r="A14" s="342">
        <v>6</v>
      </c>
      <c r="B14" s="234"/>
      <c r="C14" s="235" t="str">
        <f>'14GASCRForm'!D25</f>
        <v xml:space="preserve">Elaboracion del Plan Nacional de Agua Potable y Saneamiento de El Salvador (2018 - 2039) (No PEI 3.2.5.1) </v>
      </c>
      <c r="D14" s="236" t="str">
        <f>'14GASCRForm'!E25</f>
        <v>70% del Plan elaborado</v>
      </c>
      <c r="E14" s="118"/>
      <c r="F14" s="118"/>
      <c r="G14" s="231">
        <f>[1]Auxiliar!G50</f>
        <v>0.32500000000000001</v>
      </c>
      <c r="H14" s="118"/>
      <c r="I14" s="118"/>
      <c r="J14" s="231">
        <f>[1]Auxiliar!J50</f>
        <v>0.22499999999999998</v>
      </c>
      <c r="K14" s="118"/>
      <c r="L14" s="118"/>
      <c r="M14" s="231">
        <f>[1]Auxiliar!M50</f>
        <v>0.22499999999999998</v>
      </c>
      <c r="N14" s="118"/>
      <c r="O14" s="118"/>
      <c r="P14" s="231">
        <f>[1]Auxiliar!P50</f>
        <v>0.22499999999999998</v>
      </c>
      <c r="Q14" s="121">
        <f t="shared" si="0"/>
        <v>1</v>
      </c>
      <c r="R14" s="2038"/>
    </row>
    <row r="15" spans="1:20" s="34" customFormat="1" ht="42.75">
      <c r="A15" s="344">
        <v>7</v>
      </c>
      <c r="B15" s="1409"/>
      <c r="C15" s="235" t="str">
        <f>'14GASCRForm'!D27</f>
        <v>Reducir en un 3% el gasto en papelería con respecto al gasto del año 2015. (PEI: 2.2.2.1)</v>
      </c>
      <c r="D15" s="503" t="s">
        <v>2808</v>
      </c>
      <c r="E15" s="1154"/>
      <c r="F15" s="1154"/>
      <c r="G15" s="1155"/>
      <c r="H15" s="1154"/>
      <c r="I15" s="1154"/>
      <c r="J15" s="1155"/>
      <c r="K15" s="1154"/>
      <c r="L15" s="1154"/>
      <c r="M15" s="1155"/>
      <c r="N15" s="1154"/>
      <c r="O15" s="1154"/>
      <c r="P15" s="231">
        <v>0.03</v>
      </c>
      <c r="Q15" s="121">
        <f t="shared" ref="Q15" si="1">SUM(E15:P15)</f>
        <v>0.03</v>
      </c>
      <c r="R15" s="1410"/>
      <c r="T15" s="345"/>
    </row>
    <row r="16" spans="1:20" ht="15.75" thickBot="1">
      <c r="A16" s="2208" t="s">
        <v>12</v>
      </c>
      <c r="B16" s="2209"/>
      <c r="C16" s="2209"/>
      <c r="D16" s="2209"/>
      <c r="E16" s="2209"/>
      <c r="F16" s="2209"/>
      <c r="G16" s="2209"/>
      <c r="H16" s="136"/>
      <c r="I16" s="136"/>
      <c r="J16" s="136"/>
      <c r="K16" s="136"/>
      <c r="L16" s="136"/>
      <c r="M16" s="136"/>
      <c r="N16" s="136"/>
      <c r="O16" s="136"/>
      <c r="P16" s="136"/>
      <c r="Q16" s="136"/>
      <c r="R16" s="237">
        <f>SUM(R9:R14)</f>
        <v>1935</v>
      </c>
    </row>
    <row r="21" spans="11:11">
      <c r="K21" s="34"/>
    </row>
  </sheetData>
  <mergeCells count="10">
    <mergeCell ref="A16:G16"/>
    <mergeCell ref="A1:R1"/>
    <mergeCell ref="A2:R2"/>
    <mergeCell ref="A3:R3"/>
    <mergeCell ref="A6:A7"/>
    <mergeCell ref="B6:C7"/>
    <mergeCell ref="D6:D7"/>
    <mergeCell ref="E6:P6"/>
    <mergeCell ref="Q6:Q7"/>
    <mergeCell ref="R6:R7"/>
  </mergeCells>
  <pageMargins left="0.39370078740157483" right="0.39370078740157483" top="0.74803149606299213" bottom="0.27559055118110237" header="0" footer="0"/>
  <pageSetup paperSize="9" scale="65" fitToHeight="0"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I40"/>
  <sheetViews>
    <sheetView showGridLines="0" view="pageBreakPreview" topLeftCell="A19" zoomScaleNormal="100" zoomScaleSheetLayoutView="100" workbookViewId="0">
      <selection activeCell="J21" sqref="J21"/>
    </sheetView>
  </sheetViews>
  <sheetFormatPr baseColWidth="10" defaultRowHeight="12.75"/>
  <cols>
    <col min="1" max="1" width="6.42578125" customWidth="1"/>
    <col min="2" max="2" width="23.5703125" customWidth="1"/>
    <col min="3" max="3" width="3.7109375" customWidth="1"/>
    <col min="4" max="4" width="25.7109375" customWidth="1"/>
    <col min="5" max="5" width="15.85546875" customWidth="1"/>
    <col min="6" max="6" width="44.140625" customWidth="1"/>
    <col min="7" max="7" width="29.85546875" customWidth="1"/>
    <col min="8" max="8" width="3.5703125" customWidth="1"/>
  </cols>
  <sheetData>
    <row r="1" spans="1:9" ht="16.5">
      <c r="A1" s="2159" t="s">
        <v>28</v>
      </c>
      <c r="B1" s="2159"/>
      <c r="C1" s="2159"/>
      <c r="D1" s="2159"/>
      <c r="E1" s="2159"/>
      <c r="F1" s="2159"/>
      <c r="G1" s="2159"/>
    </row>
    <row r="2" spans="1:9" s="1" customFormat="1" ht="16.5">
      <c r="A2" s="2159" t="s">
        <v>29</v>
      </c>
      <c r="B2" s="2159"/>
      <c r="C2" s="2159"/>
      <c r="D2" s="2159"/>
      <c r="E2" s="2159"/>
      <c r="F2" s="2159"/>
      <c r="G2" s="2159"/>
      <c r="H2" s="18"/>
      <c r="I2" s="18"/>
    </row>
    <row r="3" spans="1:9" s="1" customFormat="1" ht="16.5">
      <c r="A3" s="2159" t="s">
        <v>52</v>
      </c>
      <c r="B3" s="2159"/>
      <c r="C3" s="2159"/>
      <c r="D3" s="2159"/>
      <c r="E3" s="2159"/>
      <c r="F3" s="2159"/>
      <c r="G3" s="2159"/>
    </row>
    <row r="4" spans="1:9" s="1" customFormat="1" ht="18">
      <c r="A4" s="2160" t="s">
        <v>30</v>
      </c>
      <c r="B4" s="2160"/>
      <c r="C4" s="2160"/>
      <c r="D4" s="2160"/>
      <c r="E4" s="2160"/>
      <c r="F4" s="2160"/>
      <c r="G4" s="2160"/>
    </row>
    <row r="5" spans="1:9" s="1" customFormat="1" ht="21" customHeight="1">
      <c r="A5" s="1618" t="s">
        <v>1013</v>
      </c>
    </row>
    <row r="6" spans="1:9" s="1" customFormat="1" ht="20.25" customHeight="1">
      <c r="A6" s="1618" t="s">
        <v>1014</v>
      </c>
      <c r="G6" s="5" t="s">
        <v>0</v>
      </c>
    </row>
    <row r="7" spans="1:9" ht="16.5" customHeight="1" thickBot="1">
      <c r="A7" s="4"/>
      <c r="G7" s="142"/>
    </row>
    <row r="8" spans="1:9" s="2" customFormat="1" ht="45" customHeight="1" thickBot="1">
      <c r="A8" s="238" t="s">
        <v>50</v>
      </c>
      <c r="B8" s="239" t="s">
        <v>31</v>
      </c>
      <c r="C8" s="2602" t="s">
        <v>53</v>
      </c>
      <c r="D8" s="2603"/>
      <c r="E8" s="239" t="s">
        <v>238</v>
      </c>
      <c r="F8" s="139" t="s">
        <v>55</v>
      </c>
      <c r="G8" s="38" t="s">
        <v>56</v>
      </c>
      <c r="H8" s="146"/>
      <c r="I8" s="146"/>
    </row>
    <row r="9" spans="1:9" s="2" customFormat="1" ht="38.25">
      <c r="A9" s="346">
        <v>1</v>
      </c>
      <c r="B9" s="347" t="s">
        <v>654</v>
      </c>
      <c r="C9" s="181">
        <v>1.1000000000000001</v>
      </c>
      <c r="D9" s="348" t="s">
        <v>1015</v>
      </c>
      <c r="E9" s="349" t="s">
        <v>1016</v>
      </c>
      <c r="F9" s="350" t="s">
        <v>1017</v>
      </c>
      <c r="G9" s="3238" t="s">
        <v>1018</v>
      </c>
      <c r="H9" s="146"/>
      <c r="I9" s="146"/>
    </row>
    <row r="10" spans="1:9" s="3" customFormat="1" ht="41.25" customHeight="1">
      <c r="A10" s="222"/>
      <c r="B10" s="347"/>
      <c r="C10" s="181">
        <v>1.2</v>
      </c>
      <c r="D10" s="348" t="s">
        <v>1019</v>
      </c>
      <c r="E10" s="349" t="s">
        <v>1016</v>
      </c>
      <c r="F10" s="354" t="s">
        <v>1020</v>
      </c>
      <c r="G10" s="2495"/>
    </row>
    <row r="11" spans="1:9" s="3" customFormat="1" ht="42.75" customHeight="1">
      <c r="A11" s="222"/>
      <c r="B11" s="347"/>
      <c r="C11" s="181">
        <v>1.3</v>
      </c>
      <c r="D11" s="348" t="s">
        <v>1021</v>
      </c>
      <c r="E11" s="349" t="s">
        <v>1016</v>
      </c>
      <c r="F11" s="357" t="s">
        <v>1022</v>
      </c>
      <c r="G11" s="2242" t="s">
        <v>1023</v>
      </c>
    </row>
    <row r="12" spans="1:9" s="3" customFormat="1" ht="14.25" customHeight="1">
      <c r="A12" s="222"/>
      <c r="B12" s="347"/>
      <c r="C12" s="351"/>
      <c r="D12" s="348"/>
      <c r="E12" s="224"/>
      <c r="F12" s="355"/>
      <c r="G12" s="2242"/>
    </row>
    <row r="13" spans="1:9" s="3" customFormat="1" ht="63" customHeight="1">
      <c r="A13" s="222"/>
      <c r="B13" s="347"/>
      <c r="C13" s="351"/>
      <c r="D13" s="348"/>
      <c r="E13" s="349" t="s">
        <v>1016</v>
      </c>
      <c r="F13" s="357" t="s">
        <v>1024</v>
      </c>
      <c r="G13" s="2242"/>
    </row>
    <row r="14" spans="1:9" s="3" customFormat="1" ht="12" customHeight="1">
      <c r="A14" s="222"/>
      <c r="B14" s="347"/>
      <c r="C14" s="351"/>
      <c r="D14" s="348"/>
      <c r="E14" s="224"/>
      <c r="F14" s="355"/>
      <c r="G14" s="2242"/>
    </row>
    <row r="15" spans="1:9" s="3" customFormat="1" ht="63" customHeight="1">
      <c r="A15" s="222"/>
      <c r="B15" s="347"/>
      <c r="C15" s="351"/>
      <c r="D15" s="348"/>
      <c r="E15" s="349" t="s">
        <v>1016</v>
      </c>
      <c r="F15" s="357" t="s">
        <v>1025</v>
      </c>
      <c r="G15" s="2242"/>
    </row>
    <row r="16" spans="1:9" s="3" customFormat="1" ht="13.5" customHeight="1">
      <c r="A16" s="222"/>
      <c r="B16" s="347"/>
      <c r="C16" s="351"/>
      <c r="D16" s="348"/>
      <c r="E16" s="224"/>
      <c r="F16" s="355"/>
      <c r="G16" s="356"/>
    </row>
    <row r="17" spans="1:7" s="3" customFormat="1" ht="81" customHeight="1">
      <c r="A17" s="1426"/>
      <c r="B17" s="1432"/>
      <c r="C17" s="351"/>
      <c r="D17" s="1474"/>
      <c r="E17" s="1418" t="s">
        <v>1016</v>
      </c>
      <c r="F17" s="357" t="s">
        <v>1026</v>
      </c>
      <c r="G17" s="2242" t="s">
        <v>1027</v>
      </c>
    </row>
    <row r="18" spans="1:7" s="3" customFormat="1" ht="12" customHeight="1">
      <c r="A18" s="1426"/>
      <c r="B18" s="1432"/>
      <c r="C18" s="351"/>
      <c r="D18" s="1474"/>
      <c r="E18" s="224"/>
      <c r="F18" s="358"/>
      <c r="G18" s="2242"/>
    </row>
    <row r="19" spans="1:7" s="3" customFormat="1" ht="83.25" customHeight="1">
      <c r="A19" s="1426"/>
      <c r="B19" s="1432"/>
      <c r="C19" s="351"/>
      <c r="D19" s="1474"/>
      <c r="E19" s="1418" t="s">
        <v>1016</v>
      </c>
      <c r="F19" s="358" t="s">
        <v>1028</v>
      </c>
      <c r="G19" s="2242"/>
    </row>
    <row r="20" spans="1:7" s="3" customFormat="1" ht="16.5" customHeight="1">
      <c r="A20" s="1426"/>
      <c r="B20" s="1432"/>
      <c r="C20" s="351"/>
      <c r="D20" s="352"/>
      <c r="E20" s="224"/>
      <c r="F20" s="353"/>
      <c r="G20" s="2242"/>
    </row>
    <row r="21" spans="1:7" s="3" customFormat="1" ht="93" customHeight="1">
      <c r="A21" s="1427"/>
      <c r="B21" s="1431"/>
      <c r="C21" s="360"/>
      <c r="D21" s="361"/>
      <c r="E21" s="1419" t="s">
        <v>1016</v>
      </c>
      <c r="F21" s="362" t="s">
        <v>1029</v>
      </c>
      <c r="G21" s="2243"/>
    </row>
    <row r="22" spans="1:7" s="3" customFormat="1" ht="7.5" customHeight="1">
      <c r="A22" s="222"/>
      <c r="B22" s="1432"/>
      <c r="C22" s="351"/>
      <c r="D22" s="352"/>
      <c r="E22" s="224"/>
      <c r="F22" s="353"/>
      <c r="G22" s="356"/>
    </row>
    <row r="23" spans="1:7" s="3" customFormat="1" ht="39" customHeight="1">
      <c r="A23" s="222"/>
      <c r="B23" s="1432"/>
      <c r="C23" s="351">
        <v>1.4</v>
      </c>
      <c r="D23" s="352" t="s">
        <v>1030</v>
      </c>
      <c r="E23" s="349" t="s">
        <v>1016</v>
      </c>
      <c r="F23" s="354" t="s">
        <v>1031</v>
      </c>
      <c r="G23" s="356"/>
    </row>
    <row r="24" spans="1:7" s="3" customFormat="1" ht="18" customHeight="1">
      <c r="A24" s="220"/>
      <c r="B24" s="359"/>
      <c r="C24" s="360"/>
      <c r="D24" s="361"/>
      <c r="E24" s="221"/>
      <c r="F24" s="362"/>
      <c r="G24" s="363"/>
    </row>
    <row r="25" spans="1:7" s="3" customFormat="1" ht="55.5" customHeight="1">
      <c r="A25" s="222">
        <v>2</v>
      </c>
      <c r="B25" s="347" t="s">
        <v>1032</v>
      </c>
      <c r="C25" s="351">
        <v>2.1</v>
      </c>
      <c r="D25" s="352" t="s">
        <v>1033</v>
      </c>
      <c r="E25" s="349" t="s">
        <v>1016</v>
      </c>
      <c r="F25" s="354" t="s">
        <v>1034</v>
      </c>
      <c r="G25" s="356" t="s">
        <v>1018</v>
      </c>
    </row>
    <row r="26" spans="1:7" s="3" customFormat="1" ht="58.5" customHeight="1">
      <c r="A26" s="222"/>
      <c r="B26" s="364"/>
      <c r="C26" s="351"/>
      <c r="D26" s="365"/>
      <c r="E26" s="349" t="s">
        <v>1016</v>
      </c>
      <c r="F26" s="354" t="s">
        <v>1035</v>
      </c>
      <c r="G26" s="356"/>
    </row>
    <row r="27" spans="1:7" s="3" customFormat="1" ht="47.25" customHeight="1">
      <c r="A27" s="222"/>
      <c r="B27" s="364"/>
      <c r="C27" s="360"/>
      <c r="D27" s="366"/>
      <c r="E27" s="152" t="s">
        <v>1016</v>
      </c>
      <c r="F27" s="367" t="s">
        <v>1036</v>
      </c>
      <c r="G27" s="363"/>
    </row>
    <row r="28" spans="1:7" ht="50.25" customHeight="1">
      <c r="A28" s="222"/>
      <c r="B28" s="368"/>
      <c r="C28" s="369">
        <v>2.2000000000000002</v>
      </c>
      <c r="D28" s="365" t="s">
        <v>1037</v>
      </c>
      <c r="E28" s="349" t="s">
        <v>1016</v>
      </c>
      <c r="F28" s="19" t="s">
        <v>1038</v>
      </c>
      <c r="G28" s="3239" t="s">
        <v>1039</v>
      </c>
    </row>
    <row r="29" spans="1:7" ht="33" customHeight="1">
      <c r="A29" s="222"/>
      <c r="B29" s="364"/>
      <c r="C29" s="351"/>
      <c r="D29" s="365"/>
      <c r="E29" s="349" t="s">
        <v>1016</v>
      </c>
      <c r="F29" s="25" t="s">
        <v>1040</v>
      </c>
      <c r="G29" s="2648"/>
    </row>
    <row r="30" spans="1:7" ht="13.5" customHeight="1">
      <c r="A30" s="222"/>
      <c r="B30" s="364"/>
      <c r="C30" s="360"/>
      <c r="D30" s="366"/>
      <c r="E30" s="221"/>
      <c r="F30" s="370"/>
      <c r="G30" s="2648"/>
    </row>
    <row r="31" spans="1:7" ht="49.5" customHeight="1">
      <c r="A31" s="220"/>
      <c r="B31" s="359"/>
      <c r="C31" s="351">
        <v>2.2999999999999998</v>
      </c>
      <c r="D31" s="19" t="s">
        <v>1041</v>
      </c>
      <c r="E31" s="207" t="s">
        <v>1016</v>
      </c>
      <c r="F31" s="279" t="s">
        <v>1042</v>
      </c>
      <c r="G31" s="24" t="s">
        <v>1043</v>
      </c>
    </row>
    <row r="32" spans="1:7" ht="49.5" customHeight="1">
      <c r="A32" s="155">
        <v>3</v>
      </c>
      <c r="B32" s="371" t="s">
        <v>1044</v>
      </c>
      <c r="C32" s="372">
        <v>3.1</v>
      </c>
      <c r="D32" s="371" t="s">
        <v>1045</v>
      </c>
      <c r="E32" s="349" t="s">
        <v>1016</v>
      </c>
      <c r="F32" s="371" t="s">
        <v>1046</v>
      </c>
      <c r="G32" s="3240" t="s">
        <v>1047</v>
      </c>
    </row>
    <row r="33" spans="1:7" ht="51" customHeight="1">
      <c r="A33" s="105"/>
      <c r="B33" s="12"/>
      <c r="C33" s="373"/>
      <c r="D33" s="12"/>
      <c r="E33" s="349" t="s">
        <v>1016</v>
      </c>
      <c r="F33" s="374" t="s">
        <v>1048</v>
      </c>
      <c r="G33" s="3241"/>
    </row>
    <row r="34" spans="1:7" ht="48.75" customHeight="1">
      <c r="A34" s="105"/>
      <c r="B34" s="12"/>
      <c r="C34" s="373"/>
      <c r="D34" s="12"/>
      <c r="E34" s="349" t="s">
        <v>1016</v>
      </c>
      <c r="F34" s="374" t="s">
        <v>1049</v>
      </c>
      <c r="G34" s="3241"/>
    </row>
    <row r="35" spans="1:7" ht="56.25" customHeight="1">
      <c r="A35" s="375"/>
      <c r="B35" s="263"/>
      <c r="C35" s="376">
        <v>3.2</v>
      </c>
      <c r="D35" s="24" t="s">
        <v>1050</v>
      </c>
      <c r="E35" s="207" t="s">
        <v>1016</v>
      </c>
      <c r="F35" s="24" t="s">
        <v>1042</v>
      </c>
      <c r="G35" s="24" t="s">
        <v>1043</v>
      </c>
    </row>
    <row r="36" spans="1:7" ht="72" customHeight="1">
      <c r="A36" s="377"/>
      <c r="B36" s="12"/>
      <c r="C36" s="373">
        <v>3.3</v>
      </c>
      <c r="D36" s="374" t="s">
        <v>1051</v>
      </c>
      <c r="E36" s="2248" t="s">
        <v>1016</v>
      </c>
      <c r="F36" s="347" t="s">
        <v>1052</v>
      </c>
      <c r="G36" s="280" t="s">
        <v>1053</v>
      </c>
    </row>
    <row r="37" spans="1:7" ht="25.5" customHeight="1">
      <c r="A37" s="105"/>
      <c r="B37" s="12"/>
      <c r="C37" s="373">
        <v>3.4</v>
      </c>
      <c r="D37" s="19" t="s">
        <v>1050</v>
      </c>
      <c r="E37" s="2248"/>
      <c r="F37" s="378" t="s">
        <v>1042</v>
      </c>
      <c r="G37" s="3242" t="s">
        <v>1043</v>
      </c>
    </row>
    <row r="38" spans="1:7" ht="26.25" customHeight="1">
      <c r="A38" s="375"/>
      <c r="B38" s="263"/>
      <c r="C38" s="379"/>
      <c r="D38" s="263"/>
      <c r="E38" s="2249"/>
      <c r="F38" s="380" t="s">
        <v>1054</v>
      </c>
      <c r="G38" s="3243"/>
    </row>
    <row r="39" spans="1:7" ht="40.5" customHeight="1">
      <c r="A39" s="375"/>
      <c r="B39" s="263"/>
      <c r="C39" s="376">
        <v>3.5</v>
      </c>
      <c r="D39" s="381" t="s">
        <v>1050</v>
      </c>
      <c r="E39" s="207" t="s">
        <v>1016</v>
      </c>
      <c r="F39" s="273" t="s">
        <v>1055</v>
      </c>
      <c r="G39" s="24" t="s">
        <v>1043</v>
      </c>
    </row>
    <row r="40" spans="1:7" ht="67.5" customHeight="1">
      <c r="A40" s="382"/>
      <c r="B40" s="290"/>
      <c r="C40" s="376">
        <v>3.6</v>
      </c>
      <c r="D40" s="381" t="s">
        <v>1056</v>
      </c>
      <c r="E40" s="207" t="s">
        <v>1016</v>
      </c>
      <c r="F40" s="273"/>
      <c r="G40" s="24"/>
    </row>
  </sheetData>
  <mergeCells count="12">
    <mergeCell ref="G11:G15"/>
    <mergeCell ref="G17:G21"/>
    <mergeCell ref="G28:G30"/>
    <mergeCell ref="G32:G34"/>
    <mergeCell ref="E36:E38"/>
    <mergeCell ref="G37:G38"/>
    <mergeCell ref="G9:G10"/>
    <mergeCell ref="A1:G1"/>
    <mergeCell ref="A2:G2"/>
    <mergeCell ref="A3:G3"/>
    <mergeCell ref="A4:G4"/>
    <mergeCell ref="C8:D8"/>
  </mergeCells>
  <pageMargins left="0.43307086614173229" right="0.35433070866141736" top="0.27559055118110237" bottom="0.19685039370078741" header="0.27559055118110237" footer="0"/>
  <pageSetup paperSize="9" scale="94" fitToHeight="0" orientation="landscape"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T65"/>
  <sheetViews>
    <sheetView showGridLines="0" view="pageBreakPreview" zoomScale="85" zoomScaleNormal="70" zoomScaleSheetLayoutView="85" workbookViewId="0">
      <selection activeCell="A4" sqref="A4"/>
    </sheetView>
  </sheetViews>
  <sheetFormatPr baseColWidth="10" defaultRowHeight="14.25"/>
  <cols>
    <col min="1" max="1" width="3.85546875" style="188" customWidth="1"/>
    <col min="2" max="2" width="6.42578125" style="384" customWidth="1"/>
    <col min="3" max="3" width="41.85546875" style="188" customWidth="1"/>
    <col min="4" max="4" width="12.140625" style="188" customWidth="1"/>
    <col min="5" max="16" width="7" style="188" customWidth="1"/>
    <col min="17" max="17" width="8.42578125" style="188" customWidth="1"/>
    <col min="18" max="18" width="16.28515625" style="188" customWidth="1"/>
    <col min="19" max="19" width="3.85546875" style="188" customWidth="1"/>
    <col min="20" max="20" width="0" style="188" hidden="1" customWidth="1"/>
    <col min="21" max="16384" width="11.42578125" style="188"/>
  </cols>
  <sheetData>
    <row r="1" spans="1:20" ht="16.5">
      <c r="A1" s="2159" t="s">
        <v>28</v>
      </c>
      <c r="B1" s="2159"/>
      <c r="C1" s="2159"/>
      <c r="D1" s="2159"/>
      <c r="E1" s="2159"/>
      <c r="F1" s="2159"/>
      <c r="G1" s="2159"/>
      <c r="H1" s="2159"/>
      <c r="I1" s="2159"/>
      <c r="J1" s="2159"/>
      <c r="K1" s="2159"/>
      <c r="L1" s="2159"/>
      <c r="M1" s="2159"/>
      <c r="N1" s="2159"/>
      <c r="O1" s="2159"/>
      <c r="P1" s="2159"/>
      <c r="Q1" s="2159"/>
      <c r="R1" s="2159"/>
    </row>
    <row r="2" spans="1:20" ht="16.5">
      <c r="A2" s="2159" t="s">
        <v>29</v>
      </c>
      <c r="B2" s="2159"/>
      <c r="C2" s="2159"/>
      <c r="D2" s="2159"/>
      <c r="E2" s="2159"/>
      <c r="F2" s="2159"/>
      <c r="G2" s="2159"/>
      <c r="H2" s="2159"/>
      <c r="I2" s="2159"/>
      <c r="J2" s="2159"/>
      <c r="K2" s="2159"/>
      <c r="L2" s="2159"/>
      <c r="M2" s="2159"/>
      <c r="N2" s="2159"/>
      <c r="O2" s="2159"/>
      <c r="P2" s="2159"/>
      <c r="Q2" s="2159"/>
      <c r="R2" s="2159"/>
    </row>
    <row r="3" spans="1:20" s="189" customFormat="1" ht="18" customHeight="1">
      <c r="A3" s="2160" t="s">
        <v>57</v>
      </c>
      <c r="B3" s="2160"/>
      <c r="C3" s="2160"/>
      <c r="D3" s="2160"/>
      <c r="E3" s="2160"/>
      <c r="F3" s="2160"/>
      <c r="G3" s="2160"/>
      <c r="H3" s="2160"/>
      <c r="I3" s="2160"/>
      <c r="J3" s="2160"/>
      <c r="K3" s="2160"/>
      <c r="L3" s="2160"/>
      <c r="M3" s="2160"/>
      <c r="N3" s="2160"/>
      <c r="O3" s="2160"/>
      <c r="P3" s="2160"/>
      <c r="Q3" s="2160"/>
      <c r="R3" s="2160"/>
    </row>
    <row r="4" spans="1:20" s="189" customFormat="1" ht="27.75" customHeight="1">
      <c r="A4" s="457" t="s">
        <v>1057</v>
      </c>
      <c r="B4" s="383"/>
      <c r="Q4" s="3245" t="s">
        <v>27</v>
      </c>
      <c r="R4" s="3245"/>
    </row>
    <row r="5" spans="1:20" ht="3" customHeight="1" thickBot="1">
      <c r="R5" s="190"/>
    </row>
    <row r="6" spans="1:20" s="189" customFormat="1" ht="27" customHeight="1">
      <c r="A6" s="2293" t="s">
        <v>1</v>
      </c>
      <c r="B6" s="2297" t="s">
        <v>58</v>
      </c>
      <c r="C6" s="2297"/>
      <c r="D6" s="2297" t="s">
        <v>40</v>
      </c>
      <c r="E6" s="2299" t="s">
        <v>26</v>
      </c>
      <c r="F6" s="2299"/>
      <c r="G6" s="2299"/>
      <c r="H6" s="2299"/>
      <c r="I6" s="2299"/>
      <c r="J6" s="2299"/>
      <c r="K6" s="2299"/>
      <c r="L6" s="2299"/>
      <c r="M6" s="2299"/>
      <c r="N6" s="2299"/>
      <c r="O6" s="2299"/>
      <c r="P6" s="2299"/>
      <c r="Q6" s="2299" t="s">
        <v>25</v>
      </c>
      <c r="R6" s="2301" t="s">
        <v>59</v>
      </c>
      <c r="S6" s="194"/>
      <c r="T6" s="194"/>
    </row>
    <row r="7" spans="1:20" s="189" customFormat="1" ht="37.5" customHeight="1" thickBot="1">
      <c r="A7" s="2294"/>
      <c r="B7" s="2298"/>
      <c r="C7" s="2298"/>
      <c r="D7" s="2298"/>
      <c r="E7" s="197" t="s">
        <v>24</v>
      </c>
      <c r="F7" s="196" t="s">
        <v>23</v>
      </c>
      <c r="G7" s="196" t="s">
        <v>22</v>
      </c>
      <c r="H7" s="196" t="s">
        <v>21</v>
      </c>
      <c r="I7" s="196" t="s">
        <v>20</v>
      </c>
      <c r="J7" s="196" t="s">
        <v>19</v>
      </c>
      <c r="K7" s="196" t="s">
        <v>18</v>
      </c>
      <c r="L7" s="196" t="s">
        <v>17</v>
      </c>
      <c r="M7" s="196" t="s">
        <v>16</v>
      </c>
      <c r="N7" s="196" t="s">
        <v>15</v>
      </c>
      <c r="O7" s="196" t="s">
        <v>14</v>
      </c>
      <c r="P7" s="196" t="s">
        <v>13</v>
      </c>
      <c r="Q7" s="2300"/>
      <c r="R7" s="2302"/>
      <c r="S7" s="194"/>
      <c r="T7" s="194"/>
    </row>
    <row r="8" spans="1:20" s="201" customFormat="1" ht="9.75" customHeight="1">
      <c r="A8" s="198"/>
      <c r="B8" s="385"/>
      <c r="C8" s="199"/>
      <c r="D8" s="199"/>
      <c r="E8" s="199"/>
      <c r="F8" s="199"/>
      <c r="G8" s="199"/>
      <c r="H8" s="199"/>
      <c r="I8" s="199"/>
      <c r="J8" s="199"/>
      <c r="K8" s="199"/>
      <c r="L8" s="199"/>
      <c r="M8" s="199"/>
      <c r="N8" s="199"/>
      <c r="O8" s="199"/>
      <c r="P8" s="199"/>
      <c r="Q8" s="199"/>
      <c r="R8" s="200"/>
    </row>
    <row r="9" spans="1:20" s="201" customFormat="1" ht="41.25" customHeight="1">
      <c r="A9" s="386">
        <v>1</v>
      </c>
      <c r="B9" s="387">
        <v>1.1000000000000001</v>
      </c>
      <c r="C9" s="388" t="s">
        <v>1015</v>
      </c>
      <c r="D9" s="389"/>
      <c r="E9" s="250"/>
      <c r="F9" s="250"/>
      <c r="G9" s="250"/>
      <c r="H9" s="250"/>
      <c r="I9" s="250"/>
      <c r="J9" s="250"/>
      <c r="K9" s="250"/>
      <c r="L9" s="250"/>
      <c r="M9" s="250"/>
      <c r="N9" s="250"/>
      <c r="O9" s="250"/>
      <c r="P9" s="250"/>
      <c r="Q9" s="250"/>
      <c r="R9" s="390">
        <f>53565</f>
        <v>53565</v>
      </c>
    </row>
    <row r="10" spans="1:20" s="201" customFormat="1" ht="30" customHeight="1">
      <c r="A10" s="391"/>
      <c r="B10" s="274"/>
      <c r="C10" s="392" t="s">
        <v>1017</v>
      </c>
      <c r="D10" s="389" t="s">
        <v>1016</v>
      </c>
      <c r="E10" s="249">
        <v>50</v>
      </c>
      <c r="F10" s="249">
        <v>50</v>
      </c>
      <c r="G10" s="249"/>
      <c r="H10" s="249"/>
      <c r="I10" s="249"/>
      <c r="J10" s="249"/>
      <c r="K10" s="249"/>
      <c r="L10" s="249"/>
      <c r="M10" s="249"/>
      <c r="N10" s="249"/>
      <c r="O10" s="249"/>
      <c r="P10" s="249"/>
      <c r="Q10" s="249">
        <f>SUM(E10:P10)</f>
        <v>100</v>
      </c>
      <c r="R10" s="393"/>
    </row>
    <row r="11" spans="1:20" s="201" customFormat="1" ht="41.25" customHeight="1">
      <c r="A11" s="391"/>
      <c r="B11" s="394">
        <v>1.2</v>
      </c>
      <c r="C11" s="388" t="s">
        <v>1019</v>
      </c>
      <c r="D11" s="389"/>
      <c r="E11" s="249"/>
      <c r="F11" s="249"/>
      <c r="G11" s="249"/>
      <c r="H11" s="249"/>
      <c r="I11" s="249"/>
      <c r="J11" s="249"/>
      <c r="K11" s="249"/>
      <c r="L11" s="249"/>
      <c r="M11" s="249"/>
      <c r="N11" s="249"/>
      <c r="O11" s="249"/>
      <c r="P11" s="249"/>
      <c r="Q11" s="249"/>
      <c r="R11" s="393"/>
    </row>
    <row r="12" spans="1:20" s="201" customFormat="1" ht="36.75" customHeight="1">
      <c r="A12" s="258"/>
      <c r="B12" s="395"/>
      <c r="C12" s="353" t="s">
        <v>1020</v>
      </c>
      <c r="D12" s="389" t="s">
        <v>1016</v>
      </c>
      <c r="E12" s="249">
        <v>10</v>
      </c>
      <c r="F12" s="249">
        <v>10</v>
      </c>
      <c r="G12" s="249"/>
      <c r="H12" s="249"/>
      <c r="I12" s="249"/>
      <c r="J12" s="249"/>
      <c r="K12" s="249"/>
      <c r="L12" s="249"/>
      <c r="M12" s="249"/>
      <c r="N12" s="249"/>
      <c r="O12" s="249"/>
      <c r="P12" s="249"/>
      <c r="Q12" s="249">
        <f>SUM(E12:P12)</f>
        <v>20</v>
      </c>
      <c r="R12" s="396"/>
      <c r="T12" s="201" t="s">
        <v>1058</v>
      </c>
    </row>
    <row r="13" spans="1:20" s="201" customFormat="1" ht="46.5" customHeight="1">
      <c r="A13" s="258"/>
      <c r="B13" s="394">
        <v>1.3</v>
      </c>
      <c r="C13" s="388" t="s">
        <v>1021</v>
      </c>
      <c r="D13" s="389"/>
      <c r="E13" s="249"/>
      <c r="F13" s="249"/>
      <c r="G13" s="249"/>
      <c r="H13" s="249"/>
      <c r="I13" s="249"/>
      <c r="J13" s="249"/>
      <c r="K13" s="249"/>
      <c r="L13" s="249"/>
      <c r="M13" s="249"/>
      <c r="N13" s="249"/>
      <c r="O13" s="249"/>
      <c r="P13" s="249"/>
      <c r="Q13" s="249"/>
      <c r="R13" s="396"/>
    </row>
    <row r="14" spans="1:20" s="201" customFormat="1" ht="51" customHeight="1">
      <c r="A14" s="258"/>
      <c r="B14" s="397"/>
      <c r="C14" s="398" t="s">
        <v>1022</v>
      </c>
      <c r="D14" s="180" t="s">
        <v>1016</v>
      </c>
      <c r="E14" s="249">
        <v>5</v>
      </c>
      <c r="F14" s="249">
        <v>5</v>
      </c>
      <c r="G14" s="249">
        <v>10</v>
      </c>
      <c r="H14" s="249">
        <v>10</v>
      </c>
      <c r="I14" s="249">
        <v>15</v>
      </c>
      <c r="J14" s="249">
        <v>15</v>
      </c>
      <c r="K14" s="249">
        <v>15</v>
      </c>
      <c r="L14" s="249">
        <v>15</v>
      </c>
      <c r="M14" s="249">
        <v>10</v>
      </c>
      <c r="N14" s="249"/>
      <c r="O14" s="249"/>
      <c r="P14" s="249"/>
      <c r="Q14" s="249">
        <f>SUM(E14:P14)</f>
        <v>100</v>
      </c>
      <c r="R14" s="399">
        <v>119910</v>
      </c>
    </row>
    <row r="15" spans="1:20" s="201" customFormat="1" ht="15" customHeight="1">
      <c r="A15" s="258"/>
      <c r="B15" s="397"/>
      <c r="C15" s="400"/>
      <c r="D15" s="23"/>
      <c r="E15" s="249"/>
      <c r="F15" s="249"/>
      <c r="G15" s="249"/>
      <c r="H15" s="249"/>
      <c r="I15" s="249"/>
      <c r="J15" s="249"/>
      <c r="K15" s="249"/>
      <c r="L15" s="249"/>
      <c r="M15" s="249"/>
      <c r="N15" s="249"/>
      <c r="O15" s="249"/>
      <c r="P15" s="249"/>
      <c r="Q15" s="249"/>
      <c r="R15" s="401"/>
    </row>
    <row r="16" spans="1:20" s="201" customFormat="1" ht="66.75" customHeight="1">
      <c r="A16" s="258"/>
      <c r="B16" s="397"/>
      <c r="C16" s="398" t="s">
        <v>1024</v>
      </c>
      <c r="D16" s="180" t="s">
        <v>1016</v>
      </c>
      <c r="E16" s="249">
        <v>5</v>
      </c>
      <c r="F16" s="249">
        <v>5</v>
      </c>
      <c r="G16" s="249">
        <v>10</v>
      </c>
      <c r="H16" s="249">
        <v>10</v>
      </c>
      <c r="I16" s="249">
        <v>15</v>
      </c>
      <c r="J16" s="249">
        <v>15</v>
      </c>
      <c r="K16" s="249">
        <v>15</v>
      </c>
      <c r="L16" s="249">
        <v>15</v>
      </c>
      <c r="M16" s="249">
        <v>10</v>
      </c>
      <c r="N16" s="249"/>
      <c r="O16" s="249"/>
      <c r="P16" s="249"/>
      <c r="Q16" s="249">
        <f>SUM(E16:P16)</f>
        <v>100</v>
      </c>
      <c r="R16" s="401"/>
    </row>
    <row r="17" spans="1:18" s="201" customFormat="1" ht="15" customHeight="1">
      <c r="A17" s="258"/>
      <c r="B17" s="397"/>
      <c r="C17" s="400"/>
      <c r="D17" s="23"/>
      <c r="E17" s="249"/>
      <c r="F17" s="249"/>
      <c r="G17" s="249"/>
      <c r="H17" s="249"/>
      <c r="I17" s="249"/>
      <c r="J17" s="249"/>
      <c r="K17" s="249"/>
      <c r="L17" s="249"/>
      <c r="M17" s="249"/>
      <c r="N17" s="249"/>
      <c r="O17" s="249"/>
      <c r="P17" s="249"/>
      <c r="Q17" s="249"/>
      <c r="R17" s="401"/>
    </row>
    <row r="18" spans="1:18" s="201" customFormat="1" ht="78.75" customHeight="1">
      <c r="A18" s="258"/>
      <c r="B18" s="397"/>
      <c r="C18" s="398" t="s">
        <v>1025</v>
      </c>
      <c r="D18" s="180" t="s">
        <v>1016</v>
      </c>
      <c r="E18" s="249">
        <v>5</v>
      </c>
      <c r="F18" s="249">
        <v>5</v>
      </c>
      <c r="G18" s="249">
        <v>10</v>
      </c>
      <c r="H18" s="249">
        <v>10</v>
      </c>
      <c r="I18" s="249">
        <v>15</v>
      </c>
      <c r="J18" s="249">
        <v>15</v>
      </c>
      <c r="K18" s="249">
        <v>15</v>
      </c>
      <c r="L18" s="249">
        <v>15</v>
      </c>
      <c r="M18" s="249">
        <v>10</v>
      </c>
      <c r="N18" s="249"/>
      <c r="O18" s="249"/>
      <c r="P18" s="249"/>
      <c r="Q18" s="249">
        <f>SUM(E18:P18)</f>
        <v>100</v>
      </c>
      <c r="R18" s="401"/>
    </row>
    <row r="19" spans="1:18" s="201" customFormat="1" ht="102" customHeight="1">
      <c r="A19" s="258"/>
      <c r="B19" s="395"/>
      <c r="C19" s="398" t="s">
        <v>1026</v>
      </c>
      <c r="D19" s="180" t="s">
        <v>1016</v>
      </c>
      <c r="E19" s="402">
        <v>10</v>
      </c>
      <c r="F19" s="402">
        <v>15</v>
      </c>
      <c r="G19" s="402">
        <v>20</v>
      </c>
      <c r="H19" s="402">
        <v>20</v>
      </c>
      <c r="I19" s="402">
        <v>20</v>
      </c>
      <c r="J19" s="402">
        <v>15</v>
      </c>
      <c r="K19" s="249"/>
      <c r="L19" s="249"/>
      <c r="M19" s="249"/>
      <c r="N19" s="249"/>
      <c r="O19" s="249"/>
      <c r="P19" s="249"/>
      <c r="Q19" s="249">
        <f>SUM(E19:P19)</f>
        <v>100</v>
      </c>
      <c r="R19" s="399">
        <v>62160</v>
      </c>
    </row>
    <row r="20" spans="1:18" s="201" customFormat="1" ht="89.25" customHeight="1">
      <c r="A20" s="258"/>
      <c r="B20" s="395"/>
      <c r="C20" s="353" t="s">
        <v>1028</v>
      </c>
      <c r="D20" s="180" t="s">
        <v>1016</v>
      </c>
      <c r="E20" s="402">
        <v>10</v>
      </c>
      <c r="F20" s="402">
        <v>15</v>
      </c>
      <c r="G20" s="402">
        <v>20</v>
      </c>
      <c r="H20" s="402">
        <v>20</v>
      </c>
      <c r="I20" s="402">
        <v>20</v>
      </c>
      <c r="J20" s="402">
        <v>15</v>
      </c>
      <c r="K20" s="249"/>
      <c r="L20" s="249"/>
      <c r="M20" s="249"/>
      <c r="N20" s="249"/>
      <c r="O20" s="249"/>
      <c r="P20" s="249"/>
      <c r="Q20" s="249">
        <f>SUM(E20:P20)</f>
        <v>100</v>
      </c>
      <c r="R20" s="396"/>
    </row>
    <row r="21" spans="1:18" s="201" customFormat="1" ht="24" customHeight="1">
      <c r="A21" s="258"/>
      <c r="B21" s="395"/>
      <c r="C21" s="353"/>
      <c r="D21" s="389"/>
      <c r="E21" s="249"/>
      <c r="F21" s="249"/>
      <c r="G21" s="249"/>
      <c r="H21" s="249"/>
      <c r="I21" s="249"/>
      <c r="J21" s="249"/>
      <c r="K21" s="249"/>
      <c r="L21" s="249"/>
      <c r="M21" s="249"/>
      <c r="N21" s="249"/>
      <c r="O21" s="249"/>
      <c r="P21" s="249"/>
      <c r="Q21" s="249"/>
      <c r="R21" s="396"/>
    </row>
    <row r="22" spans="1:18" s="201" customFormat="1" ht="93" customHeight="1">
      <c r="A22" s="258"/>
      <c r="B22" s="395"/>
      <c r="C22" s="353" t="s">
        <v>1029</v>
      </c>
      <c r="D22" s="180" t="s">
        <v>1016</v>
      </c>
      <c r="E22" s="402">
        <v>10</v>
      </c>
      <c r="F22" s="402">
        <v>15</v>
      </c>
      <c r="G22" s="402">
        <v>20</v>
      </c>
      <c r="H22" s="402">
        <v>20</v>
      </c>
      <c r="I22" s="402">
        <v>20</v>
      </c>
      <c r="J22" s="402">
        <v>15</v>
      </c>
      <c r="K22" s="249"/>
      <c r="L22" s="249"/>
      <c r="M22" s="249"/>
      <c r="N22" s="249"/>
      <c r="O22" s="249"/>
      <c r="P22" s="249"/>
      <c r="Q22" s="249">
        <f>SUM(E22:P22)</f>
        <v>100</v>
      </c>
      <c r="R22" s="396"/>
    </row>
    <row r="23" spans="1:18" s="201" customFormat="1" ht="18.75" customHeight="1">
      <c r="A23" s="258"/>
      <c r="B23" s="395"/>
      <c r="C23" s="353"/>
      <c r="D23" s="389"/>
      <c r="E23" s="249"/>
      <c r="F23" s="249"/>
      <c r="G23" s="249"/>
      <c r="H23" s="249"/>
      <c r="I23" s="249"/>
      <c r="J23" s="249"/>
      <c r="K23" s="249"/>
      <c r="L23" s="249"/>
      <c r="M23" s="249"/>
      <c r="N23" s="249"/>
      <c r="O23" s="249"/>
      <c r="P23" s="249"/>
      <c r="Q23" s="249"/>
      <c r="R23" s="396"/>
    </row>
    <row r="24" spans="1:18" s="201" customFormat="1" ht="40.5" customHeight="1">
      <c r="A24" s="258"/>
      <c r="B24" s="394">
        <v>1.4</v>
      </c>
      <c r="C24" s="388" t="s">
        <v>1059</v>
      </c>
      <c r="D24" s="389"/>
      <c r="E24" s="249"/>
      <c r="F24" s="249"/>
      <c r="G24" s="249"/>
      <c r="H24" s="249"/>
      <c r="I24" s="249"/>
      <c r="J24" s="249"/>
      <c r="K24" s="249"/>
      <c r="L24" s="249"/>
      <c r="M24" s="249"/>
      <c r="N24" s="249"/>
      <c r="O24" s="249"/>
      <c r="P24" s="249"/>
      <c r="Q24" s="249"/>
      <c r="R24" s="403">
        <v>826155</v>
      </c>
    </row>
    <row r="25" spans="1:18" s="201" customFormat="1" ht="30.75" customHeight="1">
      <c r="A25" s="258"/>
      <c r="B25" s="395"/>
      <c r="C25" s="25" t="s">
        <v>1031</v>
      </c>
      <c r="D25" s="180" t="s">
        <v>1016</v>
      </c>
      <c r="E25" s="249"/>
      <c r="F25" s="249">
        <v>5</v>
      </c>
      <c r="G25" s="249">
        <v>5</v>
      </c>
      <c r="H25" s="249">
        <v>5</v>
      </c>
      <c r="I25" s="249">
        <v>5</v>
      </c>
      <c r="J25" s="249">
        <v>5</v>
      </c>
      <c r="K25" s="249">
        <v>5</v>
      </c>
      <c r="L25" s="249">
        <v>5</v>
      </c>
      <c r="M25" s="249">
        <v>5</v>
      </c>
      <c r="N25" s="249">
        <v>5</v>
      </c>
      <c r="O25" s="249">
        <v>10</v>
      </c>
      <c r="P25" s="249">
        <v>10</v>
      </c>
      <c r="Q25" s="249">
        <f>SUM(E25:P25)</f>
        <v>65</v>
      </c>
      <c r="R25" s="396"/>
    </row>
    <row r="26" spans="1:18" s="201" customFormat="1" ht="17.25" customHeight="1">
      <c r="A26" s="258"/>
      <c r="B26" s="395"/>
      <c r="C26" s="353"/>
      <c r="D26" s="389"/>
      <c r="E26" s="249"/>
      <c r="F26" s="249"/>
      <c r="G26" s="249"/>
      <c r="H26" s="249"/>
      <c r="I26" s="249"/>
      <c r="J26" s="249"/>
      <c r="K26" s="249"/>
      <c r="L26" s="249"/>
      <c r="M26" s="249"/>
      <c r="N26" s="249"/>
      <c r="O26" s="249"/>
      <c r="P26" s="249"/>
      <c r="Q26" s="249"/>
      <c r="R26" s="396"/>
    </row>
    <row r="27" spans="1:18" s="201" customFormat="1" ht="39" customHeight="1">
      <c r="A27" s="258">
        <v>2</v>
      </c>
      <c r="B27" s="394">
        <v>2.1</v>
      </c>
      <c r="C27" s="388" t="s">
        <v>1033</v>
      </c>
      <c r="D27" s="389"/>
      <c r="E27" s="249"/>
      <c r="F27" s="249"/>
      <c r="G27" s="249"/>
      <c r="H27" s="249"/>
      <c r="I27" s="249"/>
      <c r="J27" s="249"/>
      <c r="K27" s="249"/>
      <c r="L27" s="249"/>
      <c r="M27" s="249"/>
      <c r="N27" s="249"/>
      <c r="O27" s="249"/>
      <c r="P27" s="249"/>
      <c r="Q27" s="249"/>
      <c r="R27" s="393">
        <f>299395+110530</f>
        <v>409925</v>
      </c>
    </row>
    <row r="28" spans="1:18" s="201" customFormat="1" ht="39" customHeight="1">
      <c r="A28" s="258"/>
      <c r="B28" s="395"/>
      <c r="C28" s="353" t="s">
        <v>1034</v>
      </c>
      <c r="D28" s="389" t="s">
        <v>1016</v>
      </c>
      <c r="E28" s="249">
        <v>100</v>
      </c>
      <c r="F28" s="249"/>
      <c r="G28" s="249"/>
      <c r="H28" s="249"/>
      <c r="I28" s="249"/>
      <c r="J28" s="249"/>
      <c r="K28" s="249"/>
      <c r="L28" s="249"/>
      <c r="M28" s="249"/>
      <c r="N28" s="249"/>
      <c r="O28" s="249"/>
      <c r="P28" s="249"/>
      <c r="Q28" s="249">
        <f>SUM(E28:P28)</f>
        <v>100</v>
      </c>
      <c r="R28" s="396"/>
    </row>
    <row r="29" spans="1:18" s="201" customFormat="1" ht="33" customHeight="1">
      <c r="A29" s="258"/>
      <c r="B29" s="395"/>
      <c r="C29" s="353" t="s">
        <v>1035</v>
      </c>
      <c r="D29" s="389" t="s">
        <v>1016</v>
      </c>
      <c r="E29" s="249">
        <v>50</v>
      </c>
      <c r="F29" s="249">
        <v>50</v>
      </c>
      <c r="G29" s="249"/>
      <c r="H29" s="249"/>
      <c r="I29" s="249"/>
      <c r="J29" s="249"/>
      <c r="K29" s="249"/>
      <c r="L29" s="249"/>
      <c r="M29" s="249"/>
      <c r="N29" s="249"/>
      <c r="O29" s="249"/>
      <c r="P29" s="249"/>
      <c r="Q29" s="249">
        <f>SUM(E29:P29)</f>
        <v>100</v>
      </c>
      <c r="R29" s="396"/>
    </row>
    <row r="30" spans="1:18" s="201" customFormat="1" ht="27" customHeight="1">
      <c r="A30" s="258"/>
      <c r="B30" s="395"/>
      <c r="C30" s="353" t="s">
        <v>1036</v>
      </c>
      <c r="D30" s="389" t="s">
        <v>1016</v>
      </c>
      <c r="E30" s="249">
        <v>5</v>
      </c>
      <c r="F30" s="249">
        <v>5</v>
      </c>
      <c r="G30" s="249">
        <v>5</v>
      </c>
      <c r="H30" s="249">
        <v>5</v>
      </c>
      <c r="I30" s="249">
        <v>10</v>
      </c>
      <c r="J30" s="249">
        <v>10</v>
      </c>
      <c r="K30" s="249">
        <v>10</v>
      </c>
      <c r="L30" s="249">
        <v>10</v>
      </c>
      <c r="M30" s="249">
        <v>10</v>
      </c>
      <c r="N30" s="249">
        <v>10</v>
      </c>
      <c r="O30" s="249">
        <v>10</v>
      </c>
      <c r="P30" s="249">
        <v>10</v>
      </c>
      <c r="Q30" s="249">
        <f>SUM(E30:P30)</f>
        <v>100</v>
      </c>
      <c r="R30" s="396"/>
    </row>
    <row r="31" spans="1:18" s="201" customFormat="1" ht="15" customHeight="1">
      <c r="A31" s="258"/>
      <c r="B31" s="395"/>
      <c r="C31" s="353"/>
      <c r="D31" s="389"/>
      <c r="E31" s="249"/>
      <c r="F31" s="249"/>
      <c r="G31" s="249"/>
      <c r="H31" s="249"/>
      <c r="I31" s="249"/>
      <c r="J31" s="249"/>
      <c r="K31" s="249"/>
      <c r="L31" s="249"/>
      <c r="M31" s="249"/>
      <c r="N31" s="249"/>
      <c r="O31" s="249"/>
      <c r="P31" s="249"/>
      <c r="Q31" s="249"/>
      <c r="R31" s="396"/>
    </row>
    <row r="32" spans="1:18" s="201" customFormat="1" ht="40.5" customHeight="1">
      <c r="A32" s="391"/>
      <c r="B32" s="404">
        <v>2.2000000000000002</v>
      </c>
      <c r="C32" s="405" t="s">
        <v>1037</v>
      </c>
      <c r="D32" s="406"/>
      <c r="E32" s="249"/>
      <c r="F32" s="249"/>
      <c r="G32" s="249"/>
      <c r="H32" s="249"/>
      <c r="I32" s="249"/>
      <c r="J32" s="249"/>
      <c r="K32" s="249"/>
      <c r="L32" s="249"/>
      <c r="M32" s="249"/>
      <c r="N32" s="249"/>
      <c r="O32" s="249"/>
      <c r="P32" s="249"/>
      <c r="Q32" s="249"/>
      <c r="R32" s="396"/>
    </row>
    <row r="33" spans="1:20" s="201" customFormat="1" ht="42.75" customHeight="1">
      <c r="A33" s="258"/>
      <c r="B33" s="395"/>
      <c r="C33" s="19" t="s">
        <v>1038</v>
      </c>
      <c r="D33" s="407" t="s">
        <v>1016</v>
      </c>
      <c r="E33" s="249">
        <v>10</v>
      </c>
      <c r="F33" s="249">
        <v>10</v>
      </c>
      <c r="G33" s="249"/>
      <c r="H33" s="249"/>
      <c r="I33" s="249"/>
      <c r="J33" s="249"/>
      <c r="K33" s="249"/>
      <c r="L33" s="249"/>
      <c r="M33" s="249"/>
      <c r="N33" s="249"/>
      <c r="O33" s="249"/>
      <c r="P33" s="249"/>
      <c r="Q33" s="249">
        <f>SUM(E33:P33)</f>
        <v>20</v>
      </c>
      <c r="R33" s="396"/>
      <c r="T33" s="201" t="s">
        <v>1058</v>
      </c>
    </row>
    <row r="34" spans="1:20" s="201" customFormat="1" ht="10.5" customHeight="1">
      <c r="A34" s="258"/>
      <c r="B34" s="395"/>
      <c r="C34" s="19"/>
      <c r="D34" s="407"/>
      <c r="E34" s="249"/>
      <c r="F34" s="249"/>
      <c r="G34" s="249"/>
      <c r="H34" s="249"/>
      <c r="I34" s="249"/>
      <c r="J34" s="249"/>
      <c r="K34" s="249"/>
      <c r="L34" s="249"/>
      <c r="M34" s="249"/>
      <c r="N34" s="249"/>
      <c r="O34" s="249"/>
      <c r="P34" s="249"/>
      <c r="Q34" s="249"/>
      <c r="R34" s="396"/>
    </row>
    <row r="35" spans="1:20" s="201" customFormat="1" ht="47.25" customHeight="1">
      <c r="A35" s="258"/>
      <c r="B35" s="395"/>
      <c r="C35" s="25" t="s">
        <v>1040</v>
      </c>
      <c r="D35" s="407" t="s">
        <v>1016</v>
      </c>
      <c r="E35" s="249">
        <v>30</v>
      </c>
      <c r="F35" s="249">
        <v>30</v>
      </c>
      <c r="G35" s="249">
        <v>40</v>
      </c>
      <c r="H35" s="249"/>
      <c r="I35" s="249"/>
      <c r="J35" s="249"/>
      <c r="K35" s="249"/>
      <c r="L35" s="249"/>
      <c r="M35" s="249"/>
      <c r="N35" s="249"/>
      <c r="O35" s="249"/>
      <c r="P35" s="249"/>
      <c r="Q35" s="249">
        <f>SUM(E35:P35)</f>
        <v>100</v>
      </c>
      <c r="R35" s="396"/>
    </row>
    <row r="36" spans="1:20" s="201" customFormat="1" ht="30" customHeight="1">
      <c r="A36" s="258"/>
      <c r="B36" s="404">
        <v>2.2999999999999998</v>
      </c>
      <c r="C36" s="408" t="s">
        <v>1041</v>
      </c>
      <c r="D36" s="389"/>
      <c r="E36" s="249"/>
      <c r="F36" s="249"/>
      <c r="G36" s="249"/>
      <c r="H36" s="249"/>
      <c r="I36" s="249"/>
      <c r="J36" s="249"/>
      <c r="K36" s="249"/>
      <c r="L36" s="249"/>
      <c r="M36" s="249"/>
      <c r="N36" s="249"/>
      <c r="O36" s="249"/>
      <c r="P36" s="249"/>
      <c r="Q36" s="249"/>
      <c r="R36" s="396"/>
    </row>
    <row r="37" spans="1:20" s="201" customFormat="1" ht="20.25" customHeight="1">
      <c r="A37" s="258"/>
      <c r="B37" s="395"/>
      <c r="C37" s="19" t="s">
        <v>1042</v>
      </c>
      <c r="D37" s="389" t="s">
        <v>1016</v>
      </c>
      <c r="E37" s="249">
        <v>40</v>
      </c>
      <c r="F37" s="249">
        <v>30</v>
      </c>
      <c r="G37" s="249">
        <v>30</v>
      </c>
      <c r="H37" s="249"/>
      <c r="I37" s="249"/>
      <c r="J37" s="249"/>
      <c r="K37" s="249"/>
      <c r="L37" s="249"/>
      <c r="M37" s="249"/>
      <c r="N37" s="249"/>
      <c r="O37" s="249"/>
      <c r="P37" s="249"/>
      <c r="Q37" s="249">
        <f>SUM(E37:P37)</f>
        <v>100</v>
      </c>
      <c r="R37" s="396"/>
    </row>
    <row r="38" spans="1:20" s="201" customFormat="1" ht="10.5" customHeight="1">
      <c r="A38" s="258"/>
      <c r="B38" s="395"/>
      <c r="C38" s="67"/>
      <c r="D38" s="23"/>
      <c r="E38" s="249"/>
      <c r="F38" s="249"/>
      <c r="G38" s="249"/>
      <c r="H38" s="249"/>
      <c r="I38" s="249"/>
      <c r="J38" s="249"/>
      <c r="K38" s="249"/>
      <c r="L38" s="249"/>
      <c r="M38" s="249"/>
      <c r="N38" s="249"/>
      <c r="O38" s="249"/>
      <c r="P38" s="249"/>
      <c r="Q38" s="249"/>
      <c r="R38" s="396"/>
    </row>
    <row r="39" spans="1:20" s="201" customFormat="1" ht="44.25" customHeight="1">
      <c r="A39" s="409">
        <v>3</v>
      </c>
      <c r="B39" s="410">
        <v>3.1</v>
      </c>
      <c r="C39" s="408" t="s">
        <v>1060</v>
      </c>
      <c r="D39" s="23"/>
      <c r="E39" s="249"/>
      <c r="F39" s="249"/>
      <c r="G39" s="249"/>
      <c r="H39" s="249"/>
      <c r="I39" s="249"/>
      <c r="J39" s="249"/>
      <c r="K39" s="249"/>
      <c r="L39" s="249"/>
      <c r="M39" s="249"/>
      <c r="N39" s="249"/>
      <c r="O39" s="249"/>
      <c r="P39" s="249"/>
      <c r="Q39" s="249"/>
      <c r="R39" s="403">
        <v>872560</v>
      </c>
    </row>
    <row r="40" spans="1:20" s="201" customFormat="1" ht="13.5" customHeight="1">
      <c r="A40" s="409"/>
      <c r="B40" s="411"/>
      <c r="C40" s="408"/>
      <c r="D40" s="23"/>
      <c r="E40" s="249"/>
      <c r="F40" s="249"/>
      <c r="G40" s="249"/>
      <c r="H40" s="249"/>
      <c r="I40" s="249"/>
      <c r="J40" s="249"/>
      <c r="K40" s="249"/>
      <c r="L40" s="249"/>
      <c r="M40" s="249"/>
      <c r="N40" s="249"/>
      <c r="O40" s="249"/>
      <c r="P40" s="249"/>
      <c r="Q40" s="249"/>
      <c r="R40" s="401"/>
    </row>
    <row r="41" spans="1:20" s="201" customFormat="1" ht="42.75" customHeight="1">
      <c r="A41" s="258"/>
      <c r="B41" s="397"/>
      <c r="C41" s="19" t="s">
        <v>1046</v>
      </c>
      <c r="D41" s="180" t="s">
        <v>1016</v>
      </c>
      <c r="E41" s="249">
        <v>5</v>
      </c>
      <c r="F41" s="249">
        <v>5</v>
      </c>
      <c r="G41" s="249"/>
      <c r="H41" s="249"/>
      <c r="I41" s="249"/>
      <c r="J41" s="249"/>
      <c r="K41" s="249"/>
      <c r="L41" s="249"/>
      <c r="M41" s="249"/>
      <c r="N41" s="249"/>
      <c r="O41" s="249"/>
      <c r="P41" s="249"/>
      <c r="Q41" s="249">
        <f>SUM(E41:P41)</f>
        <v>10</v>
      </c>
      <c r="R41" s="401"/>
      <c r="T41" s="201" t="s">
        <v>1061</v>
      </c>
    </row>
    <row r="42" spans="1:20" s="201" customFormat="1" ht="14.25" customHeight="1">
      <c r="A42" s="258"/>
      <c r="B42" s="397"/>
      <c r="C42" s="67"/>
      <c r="D42" s="23"/>
      <c r="E42" s="249"/>
      <c r="F42" s="249"/>
      <c r="G42" s="249"/>
      <c r="H42" s="249"/>
      <c r="I42" s="249"/>
      <c r="J42" s="249"/>
      <c r="K42" s="249"/>
      <c r="L42" s="249"/>
      <c r="M42" s="249"/>
      <c r="N42" s="249"/>
      <c r="O42" s="249"/>
      <c r="P42" s="249"/>
      <c r="Q42" s="249"/>
      <c r="R42" s="401"/>
    </row>
    <row r="43" spans="1:20" s="201" customFormat="1" ht="55.5" customHeight="1">
      <c r="A43" s="258"/>
      <c r="B43" s="397"/>
      <c r="C43" s="400" t="s">
        <v>1048</v>
      </c>
      <c r="D43" s="180" t="s">
        <v>1016</v>
      </c>
      <c r="E43" s="249">
        <v>5</v>
      </c>
      <c r="F43" s="249">
        <v>5</v>
      </c>
      <c r="G43" s="249">
        <v>10</v>
      </c>
      <c r="H43" s="249">
        <v>10</v>
      </c>
      <c r="I43" s="249">
        <v>15</v>
      </c>
      <c r="J43" s="249">
        <v>15</v>
      </c>
      <c r="K43" s="249">
        <v>15</v>
      </c>
      <c r="L43" s="249">
        <v>15</v>
      </c>
      <c r="M43" s="249">
        <v>10</v>
      </c>
      <c r="N43" s="249"/>
      <c r="O43" s="249"/>
      <c r="P43" s="249"/>
      <c r="Q43" s="249">
        <f t="shared" ref="Q43:Q51" si="0">SUM(E43:P43)</f>
        <v>100</v>
      </c>
      <c r="R43" s="401"/>
    </row>
    <row r="44" spans="1:20" s="201" customFormat="1" ht="15" customHeight="1">
      <c r="A44" s="258"/>
      <c r="B44" s="397"/>
      <c r="C44" s="400"/>
      <c r="D44" s="180"/>
      <c r="E44" s="249"/>
      <c r="F44" s="249"/>
      <c r="G44" s="249"/>
      <c r="H44" s="249"/>
      <c r="I44" s="249"/>
      <c r="J44" s="249"/>
      <c r="K44" s="249"/>
      <c r="L44" s="249"/>
      <c r="M44" s="249"/>
      <c r="N44" s="249"/>
      <c r="O44" s="249"/>
      <c r="P44" s="249"/>
      <c r="Q44" s="249"/>
      <c r="R44" s="401"/>
    </row>
    <row r="45" spans="1:20" s="201" customFormat="1" ht="56.25" customHeight="1">
      <c r="A45" s="258"/>
      <c r="B45" s="397"/>
      <c r="C45" s="400" t="s">
        <v>1049</v>
      </c>
      <c r="D45" s="180" t="s">
        <v>1016</v>
      </c>
      <c r="E45" s="249"/>
      <c r="F45" s="249"/>
      <c r="G45" s="249"/>
      <c r="H45" s="249"/>
      <c r="I45" s="249">
        <v>5</v>
      </c>
      <c r="J45" s="249">
        <v>10</v>
      </c>
      <c r="K45" s="249">
        <v>15</v>
      </c>
      <c r="L45" s="249">
        <v>20</v>
      </c>
      <c r="M45" s="249">
        <v>30</v>
      </c>
      <c r="N45" s="249">
        <v>20</v>
      </c>
      <c r="O45" s="249"/>
      <c r="P45" s="249"/>
      <c r="Q45" s="249">
        <f t="shared" si="0"/>
        <v>100</v>
      </c>
      <c r="R45" s="401"/>
    </row>
    <row r="46" spans="1:20" s="201" customFormat="1" ht="21" customHeight="1">
      <c r="A46" s="258"/>
      <c r="B46" s="397"/>
      <c r="C46" s="400"/>
      <c r="D46" s="180"/>
      <c r="E46" s="412"/>
      <c r="F46" s="249"/>
      <c r="G46" s="249"/>
      <c r="H46" s="249"/>
      <c r="I46" s="249"/>
      <c r="J46" s="249"/>
      <c r="K46" s="249"/>
      <c r="L46" s="249"/>
      <c r="M46" s="249"/>
      <c r="N46" s="249"/>
      <c r="O46" s="249"/>
      <c r="P46" s="249"/>
      <c r="Q46" s="249"/>
      <c r="R46" s="401"/>
    </row>
    <row r="47" spans="1:20" s="201" customFormat="1" ht="21.75" customHeight="1">
      <c r="A47" s="258"/>
      <c r="B47" s="410">
        <v>3.2</v>
      </c>
      <c r="C47" s="408" t="s">
        <v>1050</v>
      </c>
      <c r="D47" s="406"/>
      <c r="E47" s="249"/>
      <c r="F47" s="249"/>
      <c r="G47" s="249"/>
      <c r="H47" s="249"/>
      <c r="I47" s="249"/>
      <c r="J47" s="249"/>
      <c r="K47" s="249"/>
      <c r="L47" s="249"/>
      <c r="M47" s="249"/>
      <c r="N47" s="249"/>
      <c r="O47" s="249"/>
      <c r="P47" s="249"/>
      <c r="Q47" s="249"/>
      <c r="R47" s="401"/>
    </row>
    <row r="48" spans="1:20" s="201" customFormat="1" ht="27.75" customHeight="1">
      <c r="A48" s="258"/>
      <c r="B48" s="397"/>
      <c r="C48" s="19" t="s">
        <v>1042</v>
      </c>
      <c r="D48" s="407" t="s">
        <v>1016</v>
      </c>
      <c r="E48" s="249">
        <v>40</v>
      </c>
      <c r="F48" s="249">
        <v>60</v>
      </c>
      <c r="G48" s="249"/>
      <c r="H48" s="249"/>
      <c r="I48" s="249"/>
      <c r="J48" s="249"/>
      <c r="K48" s="249"/>
      <c r="L48" s="249"/>
      <c r="M48" s="249"/>
      <c r="N48" s="249"/>
      <c r="O48" s="249"/>
      <c r="P48" s="249"/>
      <c r="Q48" s="249">
        <f t="shared" si="0"/>
        <v>100</v>
      </c>
      <c r="R48" s="401"/>
    </row>
    <row r="49" spans="1:18" s="201" customFormat="1" ht="31.5" customHeight="1">
      <c r="A49" s="258"/>
      <c r="B49" s="413">
        <v>3.3</v>
      </c>
      <c r="C49" s="414" t="s">
        <v>1051</v>
      </c>
      <c r="D49" s="180"/>
      <c r="E49" s="249"/>
      <c r="F49" s="249"/>
      <c r="G49" s="249"/>
      <c r="H49" s="249"/>
      <c r="I49" s="249"/>
      <c r="J49" s="249"/>
      <c r="K49" s="249"/>
      <c r="L49" s="249"/>
      <c r="M49" s="249"/>
      <c r="N49" s="249"/>
      <c r="O49" s="249"/>
      <c r="P49" s="249"/>
      <c r="Q49" s="249"/>
      <c r="R49" s="403">
        <v>2185485</v>
      </c>
    </row>
    <row r="50" spans="1:18" s="201" customFormat="1" ht="12.75" customHeight="1">
      <c r="A50" s="258"/>
      <c r="B50" s="397"/>
      <c r="C50" s="400"/>
      <c r="D50" s="180"/>
      <c r="E50" s="249"/>
      <c r="F50" s="249"/>
      <c r="G50" s="249"/>
      <c r="H50" s="249"/>
      <c r="I50" s="249"/>
      <c r="J50" s="249"/>
      <c r="K50" s="249"/>
      <c r="L50" s="249"/>
      <c r="M50" s="249"/>
      <c r="N50" s="249"/>
      <c r="O50" s="249"/>
      <c r="P50" s="249"/>
      <c r="Q50" s="249"/>
      <c r="R50" s="401"/>
    </row>
    <row r="51" spans="1:18" s="201" customFormat="1" ht="58.5" customHeight="1">
      <c r="A51" s="258"/>
      <c r="B51" s="397"/>
      <c r="C51" s="400" t="s">
        <v>1052</v>
      </c>
      <c r="D51" s="180" t="s">
        <v>1016</v>
      </c>
      <c r="E51" s="249"/>
      <c r="F51" s="249"/>
      <c r="G51" s="249"/>
      <c r="H51" s="249"/>
      <c r="I51" s="249">
        <v>5</v>
      </c>
      <c r="J51" s="249">
        <v>5</v>
      </c>
      <c r="K51" s="249">
        <v>10</v>
      </c>
      <c r="L51" s="249">
        <v>10</v>
      </c>
      <c r="M51" s="249">
        <v>15</v>
      </c>
      <c r="N51" s="249">
        <v>15</v>
      </c>
      <c r="O51" s="249">
        <v>20</v>
      </c>
      <c r="P51" s="249">
        <v>20</v>
      </c>
      <c r="Q51" s="249">
        <f t="shared" si="0"/>
        <v>100</v>
      </c>
      <c r="R51" s="401"/>
    </row>
    <row r="52" spans="1:18" s="201" customFormat="1" ht="15.75" customHeight="1">
      <c r="A52" s="258"/>
      <c r="B52" s="397"/>
      <c r="C52" s="400"/>
      <c r="D52" s="180"/>
      <c r="E52" s="249"/>
      <c r="F52" s="249"/>
      <c r="G52" s="249"/>
      <c r="H52" s="249"/>
      <c r="I52" s="249"/>
      <c r="J52" s="249"/>
      <c r="K52" s="249"/>
      <c r="L52" s="249"/>
      <c r="M52" s="249"/>
      <c r="N52" s="249"/>
      <c r="O52" s="249"/>
      <c r="P52" s="249"/>
      <c r="Q52" s="249"/>
      <c r="R52" s="401"/>
    </row>
    <row r="53" spans="1:18" s="201" customFormat="1" ht="17.25" customHeight="1">
      <c r="A53" s="258"/>
      <c r="B53" s="413">
        <v>3.4</v>
      </c>
      <c r="C53" s="408" t="s">
        <v>1050</v>
      </c>
      <c r="D53" s="180"/>
      <c r="E53" s="249"/>
      <c r="F53" s="249"/>
      <c r="G53" s="249"/>
      <c r="H53" s="249"/>
      <c r="I53" s="249"/>
      <c r="J53" s="249"/>
      <c r="K53" s="249"/>
      <c r="L53" s="249"/>
      <c r="M53" s="249"/>
      <c r="N53" s="249"/>
      <c r="O53" s="249"/>
      <c r="P53" s="249"/>
      <c r="Q53" s="249"/>
      <c r="R53" s="401"/>
    </row>
    <row r="54" spans="1:18" s="201" customFormat="1" ht="17.25" customHeight="1">
      <c r="A54" s="258"/>
      <c r="B54" s="397"/>
      <c r="C54" s="398" t="s">
        <v>1042</v>
      </c>
      <c r="D54" s="180" t="s">
        <v>1016</v>
      </c>
      <c r="E54" s="249">
        <v>40</v>
      </c>
      <c r="F54" s="249">
        <v>60</v>
      </c>
      <c r="G54" s="249"/>
      <c r="H54" s="249"/>
      <c r="I54" s="249"/>
      <c r="J54" s="249"/>
      <c r="K54" s="249"/>
      <c r="L54" s="249"/>
      <c r="M54" s="249"/>
      <c r="N54" s="249"/>
      <c r="O54" s="249"/>
      <c r="P54" s="249"/>
      <c r="Q54" s="249">
        <f t="shared" ref="Q54:Q56" si="1">SUM(E54:P54)</f>
        <v>100</v>
      </c>
      <c r="R54" s="401"/>
    </row>
    <row r="55" spans="1:18" s="201" customFormat="1" ht="17.25" customHeight="1">
      <c r="A55" s="258"/>
      <c r="B55" s="397"/>
      <c r="C55" s="400"/>
      <c r="D55" s="180"/>
      <c r="E55" s="249"/>
      <c r="F55" s="249"/>
      <c r="G55" s="249"/>
      <c r="H55" s="249"/>
      <c r="I55" s="249"/>
      <c r="J55" s="249"/>
      <c r="K55" s="249"/>
      <c r="L55" s="249"/>
      <c r="M55" s="249"/>
      <c r="N55" s="249"/>
      <c r="O55" s="249"/>
      <c r="P55" s="249"/>
      <c r="Q55" s="249"/>
      <c r="R55" s="401"/>
    </row>
    <row r="56" spans="1:18" s="201" customFormat="1" ht="21" customHeight="1">
      <c r="A56" s="258"/>
      <c r="B56" s="397"/>
      <c r="C56" s="398" t="s">
        <v>1054</v>
      </c>
      <c r="D56" s="180" t="s">
        <v>1016</v>
      </c>
      <c r="E56" s="249">
        <v>10</v>
      </c>
      <c r="F56" s="249">
        <v>20</v>
      </c>
      <c r="G56" s="249">
        <v>30</v>
      </c>
      <c r="H56" s="249">
        <v>40</v>
      </c>
      <c r="I56" s="249"/>
      <c r="J56" s="249"/>
      <c r="K56" s="249"/>
      <c r="L56" s="249"/>
      <c r="M56" s="249"/>
      <c r="N56" s="249"/>
      <c r="O56" s="249"/>
      <c r="P56" s="249"/>
      <c r="Q56" s="249">
        <f t="shared" si="1"/>
        <v>100</v>
      </c>
      <c r="R56" s="401"/>
    </row>
    <row r="57" spans="1:18" s="201" customFormat="1" ht="19.5" customHeight="1">
      <c r="A57" s="258"/>
      <c r="B57" s="397"/>
      <c r="C57" s="400"/>
      <c r="D57" s="180"/>
      <c r="E57" s="402"/>
      <c r="F57" s="402"/>
      <c r="G57" s="402"/>
      <c r="H57" s="402"/>
      <c r="I57" s="402"/>
      <c r="J57" s="402"/>
      <c r="K57" s="249"/>
      <c r="L57" s="249"/>
      <c r="M57" s="249"/>
      <c r="N57" s="249"/>
      <c r="O57" s="249"/>
      <c r="P57" s="249"/>
      <c r="Q57" s="249"/>
      <c r="R57" s="401"/>
    </row>
    <row r="58" spans="1:18" s="201" customFormat="1" ht="25.5" customHeight="1">
      <c r="A58" s="258"/>
      <c r="B58" s="394">
        <v>3.5</v>
      </c>
      <c r="C58" s="415" t="s">
        <v>1050</v>
      </c>
      <c r="D58" s="23"/>
      <c r="E58" s="249"/>
      <c r="F58" s="249"/>
      <c r="G58" s="249"/>
      <c r="H58" s="249"/>
      <c r="I58" s="249"/>
      <c r="J58" s="249"/>
      <c r="K58" s="249"/>
      <c r="L58" s="249"/>
      <c r="M58" s="249"/>
      <c r="N58" s="249"/>
      <c r="O58" s="249"/>
      <c r="P58" s="249"/>
      <c r="Q58" s="249"/>
      <c r="R58" s="401"/>
    </row>
    <row r="59" spans="1:18" s="201" customFormat="1" ht="20.25" customHeight="1">
      <c r="A59" s="258"/>
      <c r="B59" s="395"/>
      <c r="C59" s="398" t="s">
        <v>1042</v>
      </c>
      <c r="D59" s="180" t="s">
        <v>1016</v>
      </c>
      <c r="E59" s="249"/>
      <c r="F59" s="249"/>
      <c r="G59" s="249"/>
      <c r="H59" s="249"/>
      <c r="I59" s="249"/>
      <c r="J59" s="249"/>
      <c r="K59" s="249"/>
      <c r="L59" s="249"/>
      <c r="M59" s="249"/>
      <c r="N59" s="249">
        <v>30</v>
      </c>
      <c r="O59" s="249">
        <v>30</v>
      </c>
      <c r="P59" s="249">
        <v>40</v>
      </c>
      <c r="Q59" s="249">
        <f>SUM(E59:P59)</f>
        <v>100</v>
      </c>
      <c r="R59" s="401"/>
    </row>
    <row r="60" spans="1:18" s="201" customFormat="1" ht="16.5" customHeight="1">
      <c r="A60" s="258"/>
      <c r="B60" s="395"/>
      <c r="C60" s="400"/>
      <c r="D60" s="23"/>
      <c r="E60" s="249"/>
      <c r="F60" s="249"/>
      <c r="G60" s="249"/>
      <c r="H60" s="249"/>
      <c r="I60" s="249"/>
      <c r="J60" s="249"/>
      <c r="K60" s="249"/>
      <c r="L60" s="249"/>
      <c r="M60" s="249"/>
      <c r="N60" s="249"/>
      <c r="O60" s="249"/>
      <c r="P60" s="249"/>
      <c r="Q60" s="249"/>
      <c r="R60" s="401"/>
    </row>
    <row r="61" spans="1:18" s="201" customFormat="1" ht="23.25" customHeight="1">
      <c r="A61" s="258"/>
      <c r="B61" s="395"/>
      <c r="C61" s="398" t="s">
        <v>1055</v>
      </c>
      <c r="D61" s="180" t="s">
        <v>1016</v>
      </c>
      <c r="E61" s="249"/>
      <c r="F61" s="249"/>
      <c r="G61" s="249"/>
      <c r="H61" s="249"/>
      <c r="I61" s="249"/>
      <c r="J61" s="249"/>
      <c r="K61" s="249"/>
      <c r="L61" s="249"/>
      <c r="M61" s="249"/>
      <c r="N61" s="249"/>
      <c r="O61" s="249">
        <v>40</v>
      </c>
      <c r="P61" s="249">
        <v>60</v>
      </c>
      <c r="Q61" s="249">
        <f>SUM(E61:P61)</f>
        <v>100</v>
      </c>
      <c r="R61" s="401"/>
    </row>
    <row r="62" spans="1:18" s="201" customFormat="1" ht="16.5" customHeight="1">
      <c r="A62" s="258"/>
      <c r="B62" s="395"/>
      <c r="C62" s="67"/>
      <c r="D62" s="180"/>
      <c r="E62" s="249"/>
      <c r="F62" s="249"/>
      <c r="G62" s="249"/>
      <c r="H62" s="249"/>
      <c r="I62" s="249"/>
      <c r="J62" s="249"/>
      <c r="K62" s="249"/>
      <c r="L62" s="249"/>
      <c r="M62" s="249"/>
      <c r="N62" s="249"/>
      <c r="O62" s="249"/>
      <c r="P62" s="249"/>
      <c r="Q62" s="249"/>
      <c r="R62" s="401"/>
    </row>
    <row r="63" spans="1:18" s="201" customFormat="1" ht="41.25" customHeight="1">
      <c r="A63" s="391">
        <v>5</v>
      </c>
      <c r="B63" s="274">
        <v>5.0999999999999996</v>
      </c>
      <c r="C63" s="416" t="s">
        <v>1056</v>
      </c>
      <c r="D63" s="180" t="s">
        <v>1016</v>
      </c>
      <c r="E63" s="249">
        <v>70</v>
      </c>
      <c r="F63" s="249">
        <v>70</v>
      </c>
      <c r="G63" s="249">
        <v>70</v>
      </c>
      <c r="H63" s="249">
        <v>70</v>
      </c>
      <c r="I63" s="249">
        <v>70</v>
      </c>
      <c r="J63" s="249">
        <v>70</v>
      </c>
      <c r="K63" s="249">
        <v>70</v>
      </c>
      <c r="L63" s="249">
        <v>70</v>
      </c>
      <c r="M63" s="249">
        <v>70</v>
      </c>
      <c r="N63" s="249">
        <v>70</v>
      </c>
      <c r="O63" s="249">
        <v>70</v>
      </c>
      <c r="P63" s="249">
        <v>70</v>
      </c>
      <c r="Q63" s="249">
        <f>AVERAGE(E63:P63)</f>
        <v>70</v>
      </c>
      <c r="R63" s="403"/>
    </row>
    <row r="64" spans="1:18" s="201" customFormat="1" ht="25.5" customHeight="1">
      <c r="A64" s="258"/>
      <c r="B64" s="417"/>
      <c r="C64" s="398"/>
      <c r="D64" s="180"/>
      <c r="E64" s="249"/>
      <c r="F64" s="249"/>
      <c r="G64" s="249"/>
      <c r="H64" s="249"/>
      <c r="I64" s="249"/>
      <c r="J64" s="249"/>
      <c r="K64" s="249"/>
      <c r="L64" s="249"/>
      <c r="M64" s="249"/>
      <c r="N64" s="249"/>
      <c r="O64" s="249"/>
      <c r="P64" s="249"/>
      <c r="Q64" s="249"/>
      <c r="R64" s="401"/>
    </row>
    <row r="65" spans="1:18" s="201" customFormat="1" ht="17.25" customHeight="1" thickBot="1">
      <c r="A65" s="3244" t="s">
        <v>12</v>
      </c>
      <c r="B65" s="2646"/>
      <c r="C65" s="2646"/>
      <c r="D65" s="2646"/>
      <c r="E65" s="2646"/>
      <c r="F65" s="2646"/>
      <c r="G65" s="2646"/>
      <c r="H65" s="214"/>
      <c r="I65" s="214"/>
      <c r="J65" s="214"/>
      <c r="K65" s="214"/>
      <c r="L65" s="214"/>
      <c r="M65" s="214"/>
      <c r="N65" s="214"/>
      <c r="O65" s="214"/>
      <c r="P65" s="215"/>
      <c r="Q65" s="216"/>
      <c r="R65" s="418">
        <f>SUM(R9:R64)</f>
        <v>4529760</v>
      </c>
    </row>
  </sheetData>
  <mergeCells count="11">
    <mergeCell ref="A65:G65"/>
    <mergeCell ref="A1:R1"/>
    <mergeCell ref="A2:R2"/>
    <mergeCell ref="A3:R3"/>
    <mergeCell ref="Q4:R4"/>
    <mergeCell ref="A6:A7"/>
    <mergeCell ref="B6:C7"/>
    <mergeCell ref="D6:D7"/>
    <mergeCell ref="E6:P6"/>
    <mergeCell ref="Q6:Q7"/>
    <mergeCell ref="R6:R7"/>
  </mergeCells>
  <pageMargins left="0.35433070866141736" right="0.39370078740157483" top="0.35433070866141736" bottom="0.27559055118110237" header="0" footer="0"/>
  <pageSetup paperSize="9" scale="80" fitToHeight="0" orientation="landscape" r:id="rId1"/>
  <headerFooter alignWithMargins="0"/>
  <colBreaks count="1" manualBreakCount="1">
    <brk id="18" max="92" man="1"/>
  </col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L37"/>
  <sheetViews>
    <sheetView showGridLines="0" view="pageBreakPreview" topLeftCell="A25" zoomScaleNormal="82" zoomScaleSheetLayoutView="100" workbookViewId="0">
      <selection activeCell="D16" sqref="D16:D21"/>
    </sheetView>
  </sheetViews>
  <sheetFormatPr baseColWidth="10" defaultRowHeight="12.75"/>
  <cols>
    <col min="1" max="1" width="6.7109375" style="322" customWidth="1"/>
    <col min="2" max="2" width="23.5703125" customWidth="1"/>
    <col min="3" max="3" width="3.7109375" style="322" customWidth="1"/>
    <col min="4" max="4" width="32.85546875" customWidth="1"/>
    <col min="5" max="5" width="19.5703125" customWidth="1"/>
    <col min="6" max="6" width="5.42578125" customWidth="1"/>
    <col min="7" max="7" width="35" customWidth="1"/>
    <col min="8" max="8" width="37.85546875" customWidth="1"/>
    <col min="9" max="9" width="0.85546875" hidden="1" customWidth="1"/>
  </cols>
  <sheetData>
    <row r="1" spans="1:12" ht="16.5">
      <c r="A1" s="2159" t="s">
        <v>28</v>
      </c>
      <c r="B1" s="2159"/>
      <c r="C1" s="2159"/>
      <c r="D1" s="2159"/>
      <c r="E1" s="2159"/>
      <c r="F1" s="2159"/>
      <c r="G1" s="2159"/>
      <c r="H1" s="2159"/>
    </row>
    <row r="2" spans="1:12" s="1" customFormat="1" ht="16.5">
      <c r="A2" s="2159" t="s">
        <v>29</v>
      </c>
      <c r="B2" s="2159"/>
      <c r="C2" s="2159"/>
      <c r="D2" s="2159"/>
      <c r="E2" s="2159"/>
      <c r="F2" s="2159"/>
      <c r="G2" s="2159"/>
      <c r="H2" s="2159"/>
      <c r="I2" s="18"/>
      <c r="J2" s="18"/>
    </row>
    <row r="3" spans="1:12" s="1" customFormat="1" ht="16.5">
      <c r="A3" s="2159" t="s">
        <v>52</v>
      </c>
      <c r="B3" s="2159"/>
      <c r="C3" s="2159"/>
      <c r="D3" s="2159"/>
      <c r="E3" s="2159"/>
      <c r="F3" s="2159"/>
      <c r="G3" s="2159"/>
      <c r="H3" s="2159"/>
    </row>
    <row r="4" spans="1:12" s="1" customFormat="1" ht="18">
      <c r="A4" s="2160" t="s">
        <v>30</v>
      </c>
      <c r="B4" s="2160"/>
      <c r="C4" s="2160"/>
      <c r="D4" s="2160"/>
      <c r="E4" s="2160"/>
      <c r="F4" s="2160"/>
      <c r="G4" s="2160"/>
      <c r="H4" s="2160"/>
    </row>
    <row r="5" spans="1:12" s="1" customFormat="1" ht="14.25" customHeight="1">
      <c r="A5" s="318" t="s">
        <v>914</v>
      </c>
      <c r="C5" s="319"/>
      <c r="K5" s="1">
        <v>20</v>
      </c>
      <c r="L5" s="1">
        <f>+K5/K6</f>
        <v>0.8</v>
      </c>
    </row>
    <row r="6" spans="1:12" s="1" customFormat="1" ht="20.25" customHeight="1">
      <c r="A6" s="318" t="s">
        <v>169</v>
      </c>
      <c r="C6" s="320"/>
      <c r="D6" s="321"/>
      <c r="H6" s="5" t="s">
        <v>0</v>
      </c>
      <c r="K6" s="1">
        <v>25</v>
      </c>
      <c r="L6" s="1">
        <v>100</v>
      </c>
    </row>
    <row r="7" spans="1:12" ht="4.5" customHeight="1" thickBot="1">
      <c r="A7" s="276"/>
      <c r="H7" s="142"/>
    </row>
    <row r="8" spans="1:12" s="2" customFormat="1" ht="45" customHeight="1" thickBot="1">
      <c r="A8" s="238" t="s">
        <v>50</v>
      </c>
      <c r="B8" s="239" t="s">
        <v>31</v>
      </c>
      <c r="C8" s="2602" t="s">
        <v>53</v>
      </c>
      <c r="D8" s="2603"/>
      <c r="E8" s="239" t="s">
        <v>54</v>
      </c>
      <c r="F8" s="2602" t="s">
        <v>55</v>
      </c>
      <c r="G8" s="2603"/>
      <c r="H8" s="38" t="s">
        <v>56</v>
      </c>
      <c r="I8" s="146"/>
      <c r="J8" s="146"/>
      <c r="K8" s="2">
        <f>+((20*(10))/25)*100</f>
        <v>800</v>
      </c>
    </row>
    <row r="9" spans="1:12" s="3" customFormat="1" ht="12.75" customHeight="1">
      <c r="A9" s="2472">
        <v>1</v>
      </c>
      <c r="B9" s="3246" t="s">
        <v>915</v>
      </c>
      <c r="C9" s="3247">
        <v>1.1000000000000001</v>
      </c>
      <c r="D9" s="2685" t="s">
        <v>916</v>
      </c>
      <c r="E9" s="3248" t="s">
        <v>917</v>
      </c>
      <c r="F9" s="323">
        <v>1.1000000000000001</v>
      </c>
      <c r="G9" s="219" t="s">
        <v>918</v>
      </c>
      <c r="H9" s="3251" t="s">
        <v>919</v>
      </c>
    </row>
    <row r="10" spans="1:12" s="3" customFormat="1" ht="31.5" customHeight="1">
      <c r="A10" s="2613"/>
      <c r="B10" s="2492"/>
      <c r="C10" s="2168"/>
      <c r="D10" s="2248"/>
      <c r="E10" s="3249"/>
      <c r="F10" s="240">
        <v>1.2</v>
      </c>
      <c r="G10" s="275" t="s">
        <v>920</v>
      </c>
      <c r="H10" s="2639"/>
    </row>
    <row r="11" spans="1:12" s="3" customFormat="1">
      <c r="A11" s="2613"/>
      <c r="B11" s="2492"/>
      <c r="C11" s="2168"/>
      <c r="D11" s="2248"/>
      <c r="E11" s="3249"/>
      <c r="F11" s="240">
        <v>1.3</v>
      </c>
      <c r="G11" s="275" t="s">
        <v>921</v>
      </c>
      <c r="H11" s="2639"/>
    </row>
    <row r="12" spans="1:12" s="3" customFormat="1" ht="25.5">
      <c r="A12" s="2613"/>
      <c r="B12" s="2492"/>
      <c r="C12" s="2168"/>
      <c r="D12" s="2248"/>
      <c r="E12" s="3249"/>
      <c r="F12" s="240">
        <v>1.4</v>
      </c>
      <c r="G12" s="20" t="s">
        <v>922</v>
      </c>
      <c r="H12" s="2639"/>
    </row>
    <row r="13" spans="1:12" s="3" customFormat="1" ht="25.5">
      <c r="A13" s="2613"/>
      <c r="B13" s="2492"/>
      <c r="C13" s="2168"/>
      <c r="D13" s="2248"/>
      <c r="E13" s="3249"/>
      <c r="F13" s="240">
        <v>1.5</v>
      </c>
      <c r="G13" s="24" t="s">
        <v>923</v>
      </c>
      <c r="H13" s="2639"/>
    </row>
    <row r="14" spans="1:12" s="3" customFormat="1" ht="25.5">
      <c r="A14" s="2613"/>
      <c r="B14" s="2492"/>
      <c r="C14" s="2168"/>
      <c r="D14" s="2248"/>
      <c r="E14" s="3249"/>
      <c r="F14" s="203">
        <v>1.6</v>
      </c>
      <c r="G14" s="275" t="s">
        <v>924</v>
      </c>
      <c r="H14" s="2639"/>
    </row>
    <row r="15" spans="1:12" s="3" customFormat="1">
      <c r="A15" s="2613"/>
      <c r="B15" s="2493"/>
      <c r="C15" s="2169"/>
      <c r="D15" s="2249"/>
      <c r="E15" s="3250"/>
      <c r="F15" s="203">
        <v>1.7</v>
      </c>
      <c r="G15" s="20" t="s">
        <v>925</v>
      </c>
      <c r="H15" s="324"/>
    </row>
    <row r="16" spans="1:12" s="3" customFormat="1">
      <c r="A16" s="3252">
        <v>2</v>
      </c>
      <c r="B16" s="2279" t="s">
        <v>926</v>
      </c>
      <c r="C16" s="2167">
        <v>2.1</v>
      </c>
      <c r="D16" s="2247" t="s">
        <v>927</v>
      </c>
      <c r="E16" s="3253" t="s">
        <v>928</v>
      </c>
      <c r="F16" s="203">
        <v>2.1</v>
      </c>
      <c r="G16" s="24" t="s">
        <v>929</v>
      </c>
      <c r="H16" s="2638" t="s">
        <v>930</v>
      </c>
    </row>
    <row r="17" spans="1:8" s="3" customFormat="1">
      <c r="A17" s="3252"/>
      <c r="B17" s="2279"/>
      <c r="C17" s="2168"/>
      <c r="D17" s="2248"/>
      <c r="E17" s="3249"/>
      <c r="F17" s="203">
        <v>2.2000000000000002</v>
      </c>
      <c r="G17" s="11" t="s">
        <v>931</v>
      </c>
      <c r="H17" s="2639"/>
    </row>
    <row r="18" spans="1:8" s="3" customFormat="1" ht="25.5">
      <c r="A18" s="3252"/>
      <c r="B18" s="2279"/>
      <c r="C18" s="2168"/>
      <c r="D18" s="2248"/>
      <c r="E18" s="3249"/>
      <c r="F18" s="203">
        <v>2.2999999999999998</v>
      </c>
      <c r="G18" s="24" t="s">
        <v>932</v>
      </c>
      <c r="H18" s="2639"/>
    </row>
    <row r="19" spans="1:8" s="3" customFormat="1" ht="25.5" customHeight="1">
      <c r="A19" s="3252"/>
      <c r="B19" s="2279"/>
      <c r="C19" s="2168"/>
      <c r="D19" s="2248"/>
      <c r="E19" s="3249"/>
      <c r="F19" s="203">
        <v>2.4</v>
      </c>
      <c r="G19" s="24" t="s">
        <v>933</v>
      </c>
      <c r="H19" s="2639"/>
    </row>
    <row r="20" spans="1:8" s="3" customFormat="1" ht="25.5">
      <c r="A20" s="3252"/>
      <c r="B20" s="2279"/>
      <c r="C20" s="2168"/>
      <c r="D20" s="2248"/>
      <c r="E20" s="3249"/>
      <c r="F20" s="203">
        <v>2.5</v>
      </c>
      <c r="G20" s="24" t="s">
        <v>934</v>
      </c>
      <c r="H20" s="2639"/>
    </row>
    <row r="21" spans="1:8" s="3" customFormat="1" ht="25.5">
      <c r="A21" s="3252"/>
      <c r="B21" s="2241"/>
      <c r="C21" s="2168"/>
      <c r="D21" s="2248"/>
      <c r="E21" s="3250"/>
      <c r="F21" s="203">
        <v>2.6</v>
      </c>
      <c r="G21" s="24" t="s">
        <v>935</v>
      </c>
      <c r="H21" s="2640"/>
    </row>
    <row r="22" spans="1:8" s="3" customFormat="1" ht="60" customHeight="1">
      <c r="A22" s="2612">
        <v>3</v>
      </c>
      <c r="B22" s="2241" t="s">
        <v>936</v>
      </c>
      <c r="C22" s="2167">
        <v>3.1</v>
      </c>
      <c r="D22" s="2247" t="s">
        <v>937</v>
      </c>
      <c r="E22" s="325" t="s">
        <v>938</v>
      </c>
      <c r="F22" s="203" t="s">
        <v>9</v>
      </c>
      <c r="G22" s="203" t="s">
        <v>939</v>
      </c>
      <c r="H22" s="2638" t="s">
        <v>940</v>
      </c>
    </row>
    <row r="23" spans="1:8" s="3" customFormat="1" ht="76.5">
      <c r="A23" s="2613"/>
      <c r="B23" s="2242"/>
      <c r="C23" s="2168"/>
      <c r="D23" s="2242"/>
      <c r="E23" s="325" t="s">
        <v>941</v>
      </c>
      <c r="F23" s="203" t="s">
        <v>10</v>
      </c>
      <c r="G23" s="203" t="s">
        <v>942</v>
      </c>
      <c r="H23" s="3257"/>
    </row>
    <row r="24" spans="1:8" s="3" customFormat="1" ht="38.25">
      <c r="A24" s="2473"/>
      <c r="B24" s="2243"/>
      <c r="C24" s="2169"/>
      <c r="D24" s="2243"/>
      <c r="E24" s="325" t="s">
        <v>943</v>
      </c>
      <c r="F24" s="203" t="s">
        <v>11</v>
      </c>
      <c r="G24" s="203" t="s">
        <v>944</v>
      </c>
      <c r="H24" s="3258"/>
    </row>
    <row r="25" spans="1:8" s="326" customFormat="1" ht="25.5">
      <c r="A25" s="2612">
        <v>4</v>
      </c>
      <c r="B25" s="3253" t="s">
        <v>945</v>
      </c>
      <c r="C25" s="3253">
        <v>4.0999999999999996</v>
      </c>
      <c r="D25" s="3253" t="s">
        <v>946</v>
      </c>
      <c r="E25" s="203" t="s">
        <v>947</v>
      </c>
      <c r="F25" s="203">
        <v>4.0999999999999996</v>
      </c>
      <c r="G25" s="11" t="s">
        <v>948</v>
      </c>
      <c r="H25" s="3259" t="s">
        <v>949</v>
      </c>
    </row>
    <row r="26" spans="1:8" s="326" customFormat="1" ht="25.5">
      <c r="A26" s="2613"/>
      <c r="B26" s="3249"/>
      <c r="C26" s="3249"/>
      <c r="D26" s="3249"/>
      <c r="E26" s="203" t="s">
        <v>950</v>
      </c>
      <c r="F26" s="203">
        <v>4.2</v>
      </c>
      <c r="G26" s="11" t="s">
        <v>951</v>
      </c>
      <c r="H26" s="3260"/>
    </row>
    <row r="27" spans="1:8" s="326" customFormat="1" ht="24" customHeight="1">
      <c r="A27" s="2613"/>
      <c r="B27" s="3249"/>
      <c r="C27" s="3249"/>
      <c r="D27" s="3249"/>
      <c r="E27" s="203" t="s">
        <v>952</v>
      </c>
      <c r="F27" s="203">
        <v>4.3</v>
      </c>
      <c r="G27" s="11" t="s">
        <v>953</v>
      </c>
      <c r="H27" s="3260"/>
    </row>
    <row r="28" spans="1:8" s="326" customFormat="1" ht="39.75" customHeight="1">
      <c r="A28" s="2613"/>
      <c r="B28" s="3249"/>
      <c r="C28" s="3249"/>
      <c r="D28" s="3249"/>
      <c r="E28" s="203" t="s">
        <v>954</v>
      </c>
      <c r="F28" s="203">
        <v>4.4000000000000004</v>
      </c>
      <c r="G28" s="11" t="s">
        <v>955</v>
      </c>
      <c r="H28" s="3260"/>
    </row>
    <row r="29" spans="1:8" s="326" customFormat="1" ht="18" customHeight="1">
      <c r="A29" s="2613"/>
      <c r="B29" s="3249"/>
      <c r="C29" s="3249"/>
      <c r="D29" s="3249"/>
      <c r="E29" s="2279" t="s">
        <v>956</v>
      </c>
      <c r="F29" s="203">
        <v>4.5</v>
      </c>
      <c r="G29" s="11" t="s">
        <v>957</v>
      </c>
      <c r="H29" s="3260"/>
    </row>
    <row r="30" spans="1:8" s="326" customFormat="1" ht="18" customHeight="1">
      <c r="A30" s="2613"/>
      <c r="B30" s="3249"/>
      <c r="C30" s="3249"/>
      <c r="D30" s="3249"/>
      <c r="E30" s="2279"/>
      <c r="F30" s="203">
        <v>4.5999999999999996</v>
      </c>
      <c r="G30" s="11" t="s">
        <v>958</v>
      </c>
      <c r="H30" s="3260"/>
    </row>
    <row r="31" spans="1:8" s="326" customFormat="1" ht="39" customHeight="1">
      <c r="A31" s="2473"/>
      <c r="B31" s="3250"/>
      <c r="C31" s="3250"/>
      <c r="D31" s="3250"/>
      <c r="E31" s="180"/>
      <c r="F31" s="203">
        <v>4.7</v>
      </c>
      <c r="G31" s="11" t="s">
        <v>959</v>
      </c>
      <c r="H31" s="3261"/>
    </row>
    <row r="32" spans="1:8" s="3" customFormat="1">
      <c r="A32" s="3262">
        <v>5</v>
      </c>
      <c r="B32" s="2241" t="s">
        <v>960</v>
      </c>
      <c r="C32" s="178"/>
      <c r="D32" s="3253" t="s">
        <v>961</v>
      </c>
      <c r="E32" s="2247" t="s">
        <v>962</v>
      </c>
      <c r="F32" s="203">
        <v>5.0999999999999996</v>
      </c>
      <c r="G32" s="20" t="s">
        <v>963</v>
      </c>
      <c r="H32" s="3254" t="s">
        <v>964</v>
      </c>
    </row>
    <row r="33" spans="1:8" s="3" customFormat="1" ht="25.5">
      <c r="A33" s="3263"/>
      <c r="B33" s="2242"/>
      <c r="C33" s="327"/>
      <c r="D33" s="3249"/>
      <c r="E33" s="2492"/>
      <c r="F33" s="203">
        <v>5.2</v>
      </c>
      <c r="G33" s="24" t="s">
        <v>965</v>
      </c>
      <c r="H33" s="3255"/>
    </row>
    <row r="34" spans="1:8" s="3" customFormat="1">
      <c r="A34" s="3263"/>
      <c r="B34" s="2242"/>
      <c r="C34" s="327"/>
      <c r="D34" s="3249"/>
      <c r="E34" s="2492"/>
      <c r="F34" s="203">
        <v>5.3</v>
      </c>
      <c r="G34" s="14" t="s">
        <v>921</v>
      </c>
      <c r="H34" s="3255"/>
    </row>
    <row r="35" spans="1:8" s="3" customFormat="1" ht="38.25">
      <c r="A35" s="3263"/>
      <c r="B35" s="2242"/>
      <c r="C35" s="327"/>
      <c r="D35" s="3249"/>
      <c r="E35" s="2492"/>
      <c r="F35" s="203">
        <v>5.4</v>
      </c>
      <c r="G35" s="14" t="s">
        <v>966</v>
      </c>
      <c r="H35" s="3255"/>
    </row>
    <row r="36" spans="1:8" s="3" customFormat="1" ht="39" thickBot="1">
      <c r="A36" s="3264"/>
      <c r="B36" s="2632"/>
      <c r="C36" s="328"/>
      <c r="D36" s="3265"/>
      <c r="E36" s="3266"/>
      <c r="F36" s="241">
        <v>5.5</v>
      </c>
      <c r="G36" s="329" t="s">
        <v>967</v>
      </c>
      <c r="H36" s="3256"/>
    </row>
    <row r="37" spans="1:8">
      <c r="E37" s="3"/>
    </row>
  </sheetData>
  <mergeCells count="34">
    <mergeCell ref="H32:H36"/>
    <mergeCell ref="A22:A24"/>
    <mergeCell ref="B22:B24"/>
    <mergeCell ref="C22:C24"/>
    <mergeCell ref="D22:D24"/>
    <mergeCell ref="H22:H24"/>
    <mergeCell ref="A25:A31"/>
    <mergeCell ref="B25:B31"/>
    <mergeCell ref="C25:C31"/>
    <mergeCell ref="D25:D31"/>
    <mergeCell ref="H25:H31"/>
    <mergeCell ref="E29:E30"/>
    <mergeCell ref="A32:A36"/>
    <mergeCell ref="B32:B36"/>
    <mergeCell ref="D32:D36"/>
    <mergeCell ref="E32:E36"/>
    <mergeCell ref="H16:H21"/>
    <mergeCell ref="A9:A15"/>
    <mergeCell ref="B9:B15"/>
    <mergeCell ref="C9:C15"/>
    <mergeCell ref="D9:D15"/>
    <mergeCell ref="E9:E15"/>
    <mergeCell ref="H9:H14"/>
    <mergeCell ref="A16:A21"/>
    <mergeCell ref="B16:B21"/>
    <mergeCell ref="C16:C21"/>
    <mergeCell ref="D16:D21"/>
    <mergeCell ref="E16:E21"/>
    <mergeCell ref="A1:H1"/>
    <mergeCell ref="A2:H2"/>
    <mergeCell ref="A3:H3"/>
    <mergeCell ref="A4:H4"/>
    <mergeCell ref="C8:D8"/>
    <mergeCell ref="F8:G8"/>
  </mergeCells>
  <pageMargins left="0.6974803149606299" right="0.15748031496062992" top="0.15748031496062992" bottom="0.19685039370078741" header="0.27559055118110237" footer="0"/>
  <pageSetup paperSize="9" scale="85" fitToHeight="0" orientation="landscape" r:id="rId1"/>
  <headerFooter alignWithMargins="0"/>
  <rowBreaks count="1" manualBreakCount="1">
    <brk id="36" max="7"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T20"/>
  <sheetViews>
    <sheetView showGridLines="0" view="pageBreakPreview" zoomScaleNormal="70" zoomScaleSheetLayoutView="100" workbookViewId="0">
      <selection activeCell="I9" sqref="I9"/>
    </sheetView>
  </sheetViews>
  <sheetFormatPr baseColWidth="10" defaultRowHeight="14.25"/>
  <cols>
    <col min="1" max="1" width="7.7109375" style="28" customWidth="1"/>
    <col min="2" max="2" width="1.140625" style="28" hidden="1" customWidth="1"/>
    <col min="3" max="3" width="28.7109375" style="28" customWidth="1"/>
    <col min="4" max="4" width="18" style="28" customWidth="1"/>
    <col min="5" max="16" width="7" style="28" customWidth="1"/>
    <col min="17" max="17" width="10.42578125" style="28" customWidth="1"/>
    <col min="18" max="18" width="17.140625" style="28" customWidth="1"/>
    <col min="19" max="19" width="1.85546875" style="28" customWidth="1"/>
    <col min="20" max="20" width="0" style="28" hidden="1" customWidth="1"/>
    <col min="21" max="16384" width="11.42578125" style="28"/>
  </cols>
  <sheetData>
    <row r="1" spans="1:20" ht="16.5">
      <c r="A1" s="2196" t="s">
        <v>28</v>
      </c>
      <c r="B1" s="2196"/>
      <c r="C1" s="2196"/>
      <c r="D1" s="2196"/>
      <c r="E1" s="2196"/>
      <c r="F1" s="2196"/>
      <c r="G1" s="2196"/>
      <c r="H1" s="2196"/>
      <c r="I1" s="2196"/>
      <c r="J1" s="2196"/>
      <c r="K1" s="2196"/>
      <c r="L1" s="2196"/>
      <c r="M1" s="2196"/>
      <c r="N1" s="2196"/>
      <c r="O1" s="2196"/>
      <c r="P1" s="2196"/>
      <c r="Q1" s="2196"/>
      <c r="R1" s="2196"/>
    </row>
    <row r="2" spans="1:20" ht="16.5">
      <c r="A2" s="2196" t="s">
        <v>29</v>
      </c>
      <c r="B2" s="2196"/>
      <c r="C2" s="2196"/>
      <c r="D2" s="2196"/>
      <c r="E2" s="2196"/>
      <c r="F2" s="2196"/>
      <c r="G2" s="2196"/>
      <c r="H2" s="2196"/>
      <c r="I2" s="2196"/>
      <c r="J2" s="2196"/>
      <c r="K2" s="2196"/>
      <c r="L2" s="2196"/>
      <c r="M2" s="2196"/>
      <c r="N2" s="2196"/>
      <c r="O2" s="2196"/>
      <c r="P2" s="2196"/>
      <c r="Q2" s="2196"/>
      <c r="R2" s="2196"/>
    </row>
    <row r="3" spans="1:20" s="7" customFormat="1" ht="18" customHeight="1">
      <c r="A3" s="2197" t="s">
        <v>57</v>
      </c>
      <c r="B3" s="2197"/>
      <c r="C3" s="2197"/>
      <c r="D3" s="2197"/>
      <c r="E3" s="2197"/>
      <c r="F3" s="2197"/>
      <c r="G3" s="2197"/>
      <c r="H3" s="2197"/>
      <c r="I3" s="2197"/>
      <c r="J3" s="2197"/>
      <c r="K3" s="2197"/>
      <c r="L3" s="2197"/>
      <c r="M3" s="2197"/>
      <c r="N3" s="2197"/>
      <c r="O3" s="2197"/>
      <c r="P3" s="2197"/>
      <c r="Q3" s="2197"/>
      <c r="R3" s="2197"/>
    </row>
    <row r="4" spans="1:20" s="7" customFormat="1" ht="27.75" customHeight="1">
      <c r="A4" s="1751" t="s">
        <v>968</v>
      </c>
      <c r="Q4" s="30"/>
      <c r="R4" s="31" t="s">
        <v>27</v>
      </c>
    </row>
    <row r="5" spans="1:20" ht="3" customHeight="1">
      <c r="R5" s="30"/>
    </row>
    <row r="6" spans="1:20" s="7" customFormat="1" ht="27" customHeight="1">
      <c r="A6" s="3267" t="s">
        <v>1</v>
      </c>
      <c r="B6" s="3267" t="s">
        <v>58</v>
      </c>
      <c r="C6" s="3267"/>
      <c r="D6" s="3267" t="s">
        <v>40</v>
      </c>
      <c r="E6" s="3268" t="s">
        <v>26</v>
      </c>
      <c r="F6" s="3268"/>
      <c r="G6" s="3268"/>
      <c r="H6" s="3268"/>
      <c r="I6" s="3268"/>
      <c r="J6" s="3268"/>
      <c r="K6" s="3268"/>
      <c r="L6" s="3268"/>
      <c r="M6" s="3268"/>
      <c r="N6" s="3268"/>
      <c r="O6" s="3268"/>
      <c r="P6" s="3268"/>
      <c r="Q6" s="3268" t="s">
        <v>25</v>
      </c>
      <c r="R6" s="3268" t="s">
        <v>59</v>
      </c>
      <c r="S6" s="6"/>
      <c r="T6" s="6"/>
    </row>
    <row r="7" spans="1:20" s="7" customFormat="1" ht="30.75" customHeight="1" thickBot="1">
      <c r="A7" s="2201"/>
      <c r="B7" s="2201"/>
      <c r="C7" s="2201"/>
      <c r="D7" s="2201"/>
      <c r="E7" s="1414" t="s">
        <v>24</v>
      </c>
      <c r="F7" s="1413" t="s">
        <v>23</v>
      </c>
      <c r="G7" s="1413" t="s">
        <v>22</v>
      </c>
      <c r="H7" s="1413" t="s">
        <v>21</v>
      </c>
      <c r="I7" s="1413" t="s">
        <v>20</v>
      </c>
      <c r="J7" s="1413" t="s">
        <v>19</v>
      </c>
      <c r="K7" s="1413" t="s">
        <v>18</v>
      </c>
      <c r="L7" s="1413" t="s">
        <v>17</v>
      </c>
      <c r="M7" s="1413" t="s">
        <v>16</v>
      </c>
      <c r="N7" s="1413" t="s">
        <v>15</v>
      </c>
      <c r="O7" s="1413" t="s">
        <v>14</v>
      </c>
      <c r="P7" s="1413" t="s">
        <v>13</v>
      </c>
      <c r="Q7" s="2203"/>
      <c r="R7" s="2203"/>
      <c r="S7" s="6"/>
      <c r="T7" s="6"/>
    </row>
    <row r="8" spans="1:20" s="34" customFormat="1" ht="21" customHeight="1">
      <c r="A8" s="3269" t="s">
        <v>969</v>
      </c>
      <c r="B8" s="3270"/>
      <c r="C8" s="3270"/>
      <c r="D8" s="3270"/>
      <c r="E8" s="3270"/>
      <c r="F8" s="3270"/>
      <c r="G8" s="3270"/>
      <c r="H8" s="3270"/>
      <c r="I8" s="3270"/>
      <c r="J8" s="3270"/>
      <c r="K8" s="3270"/>
      <c r="L8" s="3270"/>
      <c r="M8" s="3270"/>
      <c r="N8" s="3270"/>
      <c r="O8" s="3270"/>
      <c r="P8" s="3270"/>
      <c r="Q8" s="3270"/>
      <c r="R8" s="3271"/>
      <c r="S8" s="34">
        <v>3475</v>
      </c>
    </row>
    <row r="9" spans="1:20" s="34" customFormat="1" ht="63.75">
      <c r="A9" s="334">
        <v>1.1000000000000001</v>
      </c>
      <c r="B9" s="330"/>
      <c r="C9" s="331" t="s">
        <v>970</v>
      </c>
      <c r="D9" s="325" t="s">
        <v>917</v>
      </c>
      <c r="E9" s="332">
        <v>1</v>
      </c>
      <c r="F9" s="332">
        <v>1</v>
      </c>
      <c r="G9" s="332">
        <v>1</v>
      </c>
      <c r="H9" s="332">
        <v>1</v>
      </c>
      <c r="I9" s="332">
        <v>1</v>
      </c>
      <c r="J9" s="332">
        <v>1</v>
      </c>
      <c r="K9" s="332">
        <v>1</v>
      </c>
      <c r="L9" s="332">
        <v>1</v>
      </c>
      <c r="M9" s="332">
        <v>1</v>
      </c>
      <c r="N9" s="332">
        <v>1</v>
      </c>
      <c r="O9" s="332">
        <v>1</v>
      </c>
      <c r="P9" s="332">
        <v>1</v>
      </c>
      <c r="Q9" s="332">
        <v>1</v>
      </c>
      <c r="R9" s="333">
        <f>+$S$8*15%</f>
        <v>521.25</v>
      </c>
      <c r="T9" s="34">
        <v>15</v>
      </c>
    </row>
    <row r="10" spans="1:20" s="34" customFormat="1" ht="82.5" customHeight="1">
      <c r="A10" s="334">
        <v>2.1</v>
      </c>
      <c r="B10" s="330"/>
      <c r="C10" s="331" t="s">
        <v>971</v>
      </c>
      <c r="D10" s="325" t="s">
        <v>928</v>
      </c>
      <c r="E10" s="332">
        <v>1</v>
      </c>
      <c r="F10" s="332">
        <v>1</v>
      </c>
      <c r="G10" s="332">
        <v>1</v>
      </c>
      <c r="H10" s="332">
        <v>1</v>
      </c>
      <c r="I10" s="332">
        <v>1</v>
      </c>
      <c r="J10" s="332">
        <v>1</v>
      </c>
      <c r="K10" s="332">
        <v>1</v>
      </c>
      <c r="L10" s="332">
        <v>1</v>
      </c>
      <c r="M10" s="332">
        <v>1</v>
      </c>
      <c r="N10" s="332">
        <v>1</v>
      </c>
      <c r="O10" s="332">
        <v>1</v>
      </c>
      <c r="P10" s="332">
        <v>1</v>
      </c>
      <c r="Q10" s="332">
        <v>1</v>
      </c>
      <c r="R10" s="333">
        <f>+$S$8*15%</f>
        <v>521.25</v>
      </c>
      <c r="T10" s="34">
        <v>15</v>
      </c>
    </row>
    <row r="11" spans="1:20" s="34" customFormat="1" ht="51" customHeight="1">
      <c r="A11" s="1524"/>
      <c r="B11" s="3272"/>
      <c r="C11" s="3275" t="s">
        <v>937</v>
      </c>
      <c r="D11" s="325" t="s">
        <v>938</v>
      </c>
      <c r="E11" s="334">
        <v>7</v>
      </c>
      <c r="F11" s="334">
        <v>7</v>
      </c>
      <c r="G11" s="334">
        <v>7</v>
      </c>
      <c r="H11" s="334">
        <v>7</v>
      </c>
      <c r="I11" s="334">
        <v>7</v>
      </c>
      <c r="J11" s="334">
        <v>7</v>
      </c>
      <c r="K11" s="334">
        <v>7</v>
      </c>
      <c r="L11" s="334">
        <v>7</v>
      </c>
      <c r="M11" s="334">
        <v>7</v>
      </c>
      <c r="N11" s="334">
        <v>7</v>
      </c>
      <c r="O11" s="334">
        <v>7</v>
      </c>
      <c r="P11" s="334">
        <v>7</v>
      </c>
      <c r="Q11" s="334">
        <f t="shared" ref="Q11:Q19" si="0">SUM(E11:P11)</f>
        <v>84</v>
      </c>
      <c r="R11" s="333">
        <f t="shared" ref="R11:R19" si="1">+$S$8*5%</f>
        <v>173.75</v>
      </c>
      <c r="T11" s="34">
        <v>5</v>
      </c>
    </row>
    <row r="12" spans="1:20" s="34" customFormat="1" ht="51">
      <c r="A12" s="1421">
        <v>3.1</v>
      </c>
      <c r="B12" s="3273"/>
      <c r="C12" s="3276"/>
      <c r="D12" s="325" t="s">
        <v>941</v>
      </c>
      <c r="E12" s="334">
        <v>8</v>
      </c>
      <c r="F12" s="334">
        <v>8</v>
      </c>
      <c r="G12" s="334">
        <v>8</v>
      </c>
      <c r="H12" s="334">
        <v>8</v>
      </c>
      <c r="I12" s="334">
        <v>8</v>
      </c>
      <c r="J12" s="334">
        <v>8</v>
      </c>
      <c r="K12" s="334">
        <v>8</v>
      </c>
      <c r="L12" s="334">
        <v>8</v>
      </c>
      <c r="M12" s="334">
        <v>8</v>
      </c>
      <c r="N12" s="334">
        <v>8</v>
      </c>
      <c r="O12" s="334">
        <v>8</v>
      </c>
      <c r="P12" s="334">
        <v>8</v>
      </c>
      <c r="Q12" s="334">
        <f t="shared" si="0"/>
        <v>96</v>
      </c>
      <c r="R12" s="333">
        <f t="shared" si="1"/>
        <v>173.75</v>
      </c>
      <c r="T12" s="34">
        <v>5</v>
      </c>
    </row>
    <row r="13" spans="1:20" s="34" customFormat="1" ht="38.25">
      <c r="A13" s="1422"/>
      <c r="B13" s="3274"/>
      <c r="C13" s="3277"/>
      <c r="D13" s="325" t="s">
        <v>943</v>
      </c>
      <c r="E13" s="334">
        <v>13</v>
      </c>
      <c r="F13" s="334">
        <v>13</v>
      </c>
      <c r="G13" s="334">
        <v>13</v>
      </c>
      <c r="H13" s="334">
        <v>13</v>
      </c>
      <c r="I13" s="334">
        <v>13</v>
      </c>
      <c r="J13" s="334">
        <v>13</v>
      </c>
      <c r="K13" s="334">
        <v>13</v>
      </c>
      <c r="L13" s="334">
        <v>13</v>
      </c>
      <c r="M13" s="334">
        <v>13</v>
      </c>
      <c r="N13" s="334">
        <v>13</v>
      </c>
      <c r="O13" s="334">
        <v>13</v>
      </c>
      <c r="P13" s="334">
        <v>13</v>
      </c>
      <c r="Q13" s="334">
        <f t="shared" si="0"/>
        <v>156</v>
      </c>
      <c r="R13" s="333">
        <f t="shared" si="1"/>
        <v>173.75</v>
      </c>
      <c r="T13" s="34">
        <v>5</v>
      </c>
    </row>
    <row r="14" spans="1:20" customFormat="1" ht="25.5">
      <c r="A14" s="3278">
        <v>3.1</v>
      </c>
      <c r="B14" s="335"/>
      <c r="C14" s="3280" t="s">
        <v>946</v>
      </c>
      <c r="D14" s="1415" t="s">
        <v>947</v>
      </c>
      <c r="E14" s="336">
        <v>2</v>
      </c>
      <c r="F14" s="336">
        <v>2</v>
      </c>
      <c r="G14" s="336">
        <v>2</v>
      </c>
      <c r="H14" s="336">
        <v>2</v>
      </c>
      <c r="I14" s="336">
        <v>2</v>
      </c>
      <c r="J14" s="336">
        <v>2</v>
      </c>
      <c r="K14" s="336">
        <v>2</v>
      </c>
      <c r="L14" s="336">
        <v>2</v>
      </c>
      <c r="M14" s="336">
        <v>2</v>
      </c>
      <c r="N14" s="336">
        <v>2</v>
      </c>
      <c r="O14" s="336">
        <v>2</v>
      </c>
      <c r="P14" s="336">
        <v>2</v>
      </c>
      <c r="Q14" s="334">
        <f t="shared" si="0"/>
        <v>24</v>
      </c>
      <c r="R14" s="333">
        <f>+$S$8*15%</f>
        <v>521.25</v>
      </c>
      <c r="S14" s="337"/>
      <c r="T14" s="34">
        <v>15</v>
      </c>
    </row>
    <row r="15" spans="1:20" customFormat="1" ht="25.5">
      <c r="A15" s="3279"/>
      <c r="B15" s="338"/>
      <c r="C15" s="3281"/>
      <c r="D15" s="1415" t="s">
        <v>950</v>
      </c>
      <c r="E15" s="336">
        <v>1</v>
      </c>
      <c r="F15" s="336">
        <v>1</v>
      </c>
      <c r="G15" s="336">
        <v>1</v>
      </c>
      <c r="H15" s="336"/>
      <c r="I15" s="336">
        <v>1</v>
      </c>
      <c r="J15" s="336">
        <v>1</v>
      </c>
      <c r="K15" s="336">
        <v>1</v>
      </c>
      <c r="L15" s="336">
        <v>1</v>
      </c>
      <c r="M15" s="336"/>
      <c r="N15" s="336">
        <v>1</v>
      </c>
      <c r="O15" s="336">
        <v>1</v>
      </c>
      <c r="P15" s="336">
        <v>1</v>
      </c>
      <c r="Q15" s="336">
        <f>SUM(E15:P15)</f>
        <v>10</v>
      </c>
      <c r="R15" s="333">
        <f>+$S$8*10%</f>
        <v>347.5</v>
      </c>
      <c r="S15" s="337"/>
      <c r="T15" s="34">
        <v>10</v>
      </c>
    </row>
    <row r="16" spans="1:20" customFormat="1" ht="25.5">
      <c r="A16" s="3279"/>
      <c r="B16" s="338"/>
      <c r="C16" s="3281"/>
      <c r="D16" s="1415" t="s">
        <v>952</v>
      </c>
      <c r="E16" s="336"/>
      <c r="F16" s="336"/>
      <c r="G16" s="336"/>
      <c r="H16" s="336">
        <v>1</v>
      </c>
      <c r="I16" s="336"/>
      <c r="J16" s="336"/>
      <c r="K16" s="336"/>
      <c r="L16" s="336"/>
      <c r="M16" s="336">
        <v>1</v>
      </c>
      <c r="N16" s="336"/>
      <c r="O16" s="336"/>
      <c r="P16" s="336"/>
      <c r="Q16" s="336">
        <f>SUM(E16:P16)</f>
        <v>2</v>
      </c>
      <c r="R16" s="333">
        <f>+$S$8*10%</f>
        <v>347.5</v>
      </c>
      <c r="S16" s="337"/>
      <c r="T16" s="34">
        <v>10</v>
      </c>
    </row>
    <row r="17" spans="1:20" customFormat="1" ht="38.25">
      <c r="A17" s="3279"/>
      <c r="B17" s="338"/>
      <c r="C17" s="3281"/>
      <c r="D17" s="1415" t="s">
        <v>954</v>
      </c>
      <c r="E17" s="332">
        <v>1</v>
      </c>
      <c r="F17" s="332">
        <v>1</v>
      </c>
      <c r="G17" s="332">
        <v>1</v>
      </c>
      <c r="H17" s="332">
        <v>1</v>
      </c>
      <c r="I17" s="332">
        <v>1</v>
      </c>
      <c r="J17" s="332">
        <v>1</v>
      </c>
      <c r="K17" s="332">
        <v>1</v>
      </c>
      <c r="L17" s="332">
        <v>1</v>
      </c>
      <c r="M17" s="332">
        <v>1</v>
      </c>
      <c r="N17" s="332">
        <v>1</v>
      </c>
      <c r="O17" s="332">
        <v>1</v>
      </c>
      <c r="P17" s="332">
        <v>1</v>
      </c>
      <c r="Q17" s="332">
        <v>1</v>
      </c>
      <c r="R17" s="333">
        <f t="shared" si="1"/>
        <v>173.75</v>
      </c>
      <c r="S17" s="337"/>
      <c r="T17" s="34">
        <v>5</v>
      </c>
    </row>
    <row r="18" spans="1:20" s="34" customFormat="1" ht="25.5">
      <c r="A18" s="1422"/>
      <c r="B18" s="1472"/>
      <c r="C18" s="1473"/>
      <c r="D18" s="1420" t="s">
        <v>956</v>
      </c>
      <c r="E18" s="334">
        <v>1</v>
      </c>
      <c r="F18" s="334">
        <v>1</v>
      </c>
      <c r="G18" s="334">
        <v>1</v>
      </c>
      <c r="H18" s="334">
        <v>1</v>
      </c>
      <c r="I18" s="334">
        <v>1</v>
      </c>
      <c r="J18" s="334">
        <v>1</v>
      </c>
      <c r="K18" s="334">
        <v>1</v>
      </c>
      <c r="L18" s="334">
        <v>1</v>
      </c>
      <c r="M18" s="334">
        <v>1</v>
      </c>
      <c r="N18" s="334">
        <v>1</v>
      </c>
      <c r="O18" s="334">
        <v>1</v>
      </c>
      <c r="P18" s="334">
        <v>1</v>
      </c>
      <c r="Q18" s="336">
        <f>SUM(E18:P18)</f>
        <v>12</v>
      </c>
      <c r="R18" s="333">
        <f>+$S$8*10%</f>
        <v>347.5</v>
      </c>
      <c r="T18" s="34">
        <v>10</v>
      </c>
    </row>
    <row r="19" spans="1:20" s="34" customFormat="1" ht="48.75" customHeight="1">
      <c r="A19" s="334">
        <v>5.0999999999999996</v>
      </c>
      <c r="B19" s="330"/>
      <c r="C19" s="331" t="s">
        <v>961</v>
      </c>
      <c r="D19" s="1415" t="s">
        <v>962</v>
      </c>
      <c r="E19" s="334"/>
      <c r="F19" s="334"/>
      <c r="G19" s="334">
        <v>1</v>
      </c>
      <c r="H19" s="334"/>
      <c r="I19" s="334"/>
      <c r="J19" s="334">
        <v>1</v>
      </c>
      <c r="K19" s="334"/>
      <c r="L19" s="334"/>
      <c r="M19" s="334">
        <v>1</v>
      </c>
      <c r="N19" s="334"/>
      <c r="O19" s="334"/>
      <c r="P19" s="334">
        <v>1</v>
      </c>
      <c r="Q19" s="334">
        <f t="shared" si="0"/>
        <v>4</v>
      </c>
      <c r="R19" s="333">
        <f t="shared" si="1"/>
        <v>173.75</v>
      </c>
      <c r="T19" s="34">
        <v>5</v>
      </c>
    </row>
    <row r="20" spans="1:20" s="34" customFormat="1" ht="17.25" customHeight="1">
      <c r="A20" s="3002" t="s">
        <v>12</v>
      </c>
      <c r="B20" s="3003"/>
      <c r="C20" s="3003"/>
      <c r="D20" s="3003"/>
      <c r="E20" s="3003"/>
      <c r="F20" s="3003"/>
      <c r="G20" s="3003"/>
      <c r="H20" s="125"/>
      <c r="I20" s="125"/>
      <c r="J20" s="125"/>
      <c r="K20" s="125"/>
      <c r="L20" s="125"/>
      <c r="M20" s="125"/>
      <c r="N20" s="125"/>
      <c r="O20" s="125"/>
      <c r="P20" s="125"/>
      <c r="Q20" s="125"/>
      <c r="R20" s="339">
        <f>SUM(R9:R19)</f>
        <v>3475</v>
      </c>
      <c r="T20" s="34">
        <f>SUM(T9:T19)</f>
        <v>100</v>
      </c>
    </row>
  </sheetData>
  <mergeCells count="15">
    <mergeCell ref="A20:G20"/>
    <mergeCell ref="A1:R1"/>
    <mergeCell ref="A2:R2"/>
    <mergeCell ref="A3:R3"/>
    <mergeCell ref="A6:A7"/>
    <mergeCell ref="B6:C7"/>
    <mergeCell ref="D6:D7"/>
    <mergeCell ref="E6:P6"/>
    <mergeCell ref="Q6:Q7"/>
    <mergeCell ref="R6:R7"/>
    <mergeCell ref="A8:R8"/>
    <mergeCell ref="B11:B13"/>
    <mergeCell ref="C11:C13"/>
    <mergeCell ref="A14:A17"/>
    <mergeCell ref="C14:C17"/>
  </mergeCells>
  <pageMargins left="0.39370078740157483" right="0.39370078740157483" top="0.23622047244094491" bottom="0.27559055118110237" header="0" footer="0"/>
  <pageSetup paperSize="9" scale="84" fitToHeight="0" orientation="landscape"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I50"/>
  <sheetViews>
    <sheetView showGridLines="0" view="pageBreakPreview" topLeftCell="A43" zoomScale="90" zoomScaleNormal="82" zoomScaleSheetLayoutView="90" workbookViewId="0">
      <selection activeCell="E36" sqref="E36:E38"/>
    </sheetView>
  </sheetViews>
  <sheetFormatPr baseColWidth="10" defaultRowHeight="12.75"/>
  <cols>
    <col min="1" max="1" width="4.42578125" customWidth="1"/>
    <col min="2" max="2" width="23.5703125" customWidth="1"/>
    <col min="3" max="3" width="3.7109375" customWidth="1"/>
    <col min="4" max="4" width="42.5703125" customWidth="1"/>
    <col min="5" max="5" width="17.28515625" customWidth="1"/>
    <col min="6" max="6" width="6" customWidth="1"/>
    <col min="7" max="7" width="41.7109375" customWidth="1"/>
    <col min="8" max="8" width="48.42578125" customWidth="1"/>
  </cols>
  <sheetData>
    <row r="1" spans="1:9" ht="16.5">
      <c r="A1" s="2159" t="s">
        <v>28</v>
      </c>
      <c r="B1" s="2159"/>
      <c r="C1" s="2159"/>
      <c r="D1" s="2159"/>
      <c r="E1" s="2159"/>
      <c r="F1" s="2159"/>
      <c r="G1" s="2159"/>
      <c r="H1" s="2159"/>
    </row>
    <row r="2" spans="1:9" s="1" customFormat="1" ht="16.5">
      <c r="A2" s="2159" t="s">
        <v>29</v>
      </c>
      <c r="B2" s="2159"/>
      <c r="C2" s="2159"/>
      <c r="D2" s="2159"/>
      <c r="E2" s="2159"/>
      <c r="F2" s="2159"/>
      <c r="G2" s="2159"/>
      <c r="H2" s="2159"/>
      <c r="I2" s="18"/>
    </row>
    <row r="3" spans="1:9" s="1" customFormat="1" ht="16.5">
      <c r="A3" s="2159" t="s">
        <v>52</v>
      </c>
      <c r="B3" s="2159"/>
      <c r="C3" s="2159"/>
      <c r="D3" s="2159"/>
      <c r="E3" s="2159"/>
      <c r="F3" s="2159"/>
      <c r="G3" s="2159"/>
      <c r="H3" s="2159"/>
    </row>
    <row r="4" spans="1:9" s="1" customFormat="1" ht="18">
      <c r="A4" s="2160" t="s">
        <v>30</v>
      </c>
      <c r="B4" s="2160"/>
      <c r="C4" s="2160"/>
      <c r="D4" s="2160"/>
      <c r="E4" s="2160"/>
      <c r="F4" s="2160"/>
      <c r="G4" s="2160"/>
      <c r="H4" s="2160"/>
    </row>
    <row r="5" spans="1:9" s="1" customFormat="1" ht="21" customHeight="1">
      <c r="A5" s="1618" t="s">
        <v>1062</v>
      </c>
      <c r="D5" s="1870" t="s">
        <v>1063</v>
      </c>
    </row>
    <row r="6" spans="1:9" s="1" customFormat="1" ht="20.25" customHeight="1">
      <c r="A6" s="1618" t="s">
        <v>169</v>
      </c>
      <c r="D6" s="1870" t="s">
        <v>1064</v>
      </c>
      <c r="H6" s="5" t="s">
        <v>0</v>
      </c>
    </row>
    <row r="7" spans="1:9" ht="6" customHeight="1" thickBot="1">
      <c r="A7" s="4"/>
      <c r="H7" s="142"/>
    </row>
    <row r="8" spans="1:9" s="2" customFormat="1" ht="45" customHeight="1" thickBot="1">
      <c r="A8" s="192" t="s">
        <v>50</v>
      </c>
      <c r="B8" s="193" t="s">
        <v>31</v>
      </c>
      <c r="C8" s="2161" t="s">
        <v>53</v>
      </c>
      <c r="D8" s="2162"/>
      <c r="E8" s="193" t="s">
        <v>54</v>
      </c>
      <c r="F8" s="2274" t="s">
        <v>55</v>
      </c>
      <c r="G8" s="2162"/>
      <c r="H8" s="175" t="s">
        <v>56</v>
      </c>
      <c r="I8" s="146"/>
    </row>
    <row r="9" spans="1:9" s="3" customFormat="1" ht="51">
      <c r="A9" s="419">
        <v>1</v>
      </c>
      <c r="B9" s="2616" t="s">
        <v>1065</v>
      </c>
      <c r="C9" s="3247">
        <v>1.1000000000000001</v>
      </c>
      <c r="D9" s="3282" t="s">
        <v>1066</v>
      </c>
      <c r="E9" s="3282" t="s">
        <v>1067</v>
      </c>
      <c r="F9" s="218" t="s">
        <v>2</v>
      </c>
      <c r="G9" s="420" t="s">
        <v>1068</v>
      </c>
      <c r="H9" s="3285" t="s">
        <v>1069</v>
      </c>
    </row>
    <row r="10" spans="1:9" s="3" customFormat="1">
      <c r="A10" s="421"/>
      <c r="B10" s="2288"/>
      <c r="C10" s="2168"/>
      <c r="D10" s="3283"/>
      <c r="E10" s="3283"/>
      <c r="F10" s="14" t="s">
        <v>3</v>
      </c>
      <c r="G10" s="422" t="s">
        <v>1070</v>
      </c>
      <c r="H10" s="3286"/>
    </row>
    <row r="11" spans="1:9" s="3" customFormat="1">
      <c r="A11" s="421"/>
      <c r="B11" s="2288"/>
      <c r="C11" s="2169"/>
      <c r="D11" s="3284"/>
      <c r="E11" s="3284"/>
      <c r="F11" s="14" t="s">
        <v>4</v>
      </c>
      <c r="G11" s="422" t="s">
        <v>1071</v>
      </c>
      <c r="H11" s="3286"/>
    </row>
    <row r="12" spans="1:9" s="3" customFormat="1">
      <c r="A12" s="421"/>
      <c r="B12" s="2288"/>
      <c r="C12" s="2167">
        <v>1.2</v>
      </c>
      <c r="D12" s="3287" t="s">
        <v>1072</v>
      </c>
      <c r="E12" s="3290" t="s">
        <v>1073</v>
      </c>
      <c r="F12" s="14" t="s">
        <v>32</v>
      </c>
      <c r="G12" s="422" t="s">
        <v>1074</v>
      </c>
      <c r="H12" s="3286" t="s">
        <v>1075</v>
      </c>
    </row>
    <row r="13" spans="1:9" s="3" customFormat="1" ht="25.5">
      <c r="A13" s="421"/>
      <c r="B13" s="2288"/>
      <c r="C13" s="2168"/>
      <c r="D13" s="3288"/>
      <c r="E13" s="3283"/>
      <c r="F13" s="14" t="s">
        <v>33</v>
      </c>
      <c r="G13" s="422" t="s">
        <v>1076</v>
      </c>
      <c r="H13" s="3286"/>
    </row>
    <row r="14" spans="1:9" s="3" customFormat="1">
      <c r="A14" s="421"/>
      <c r="B14" s="2288"/>
      <c r="C14" s="2169"/>
      <c r="D14" s="3289"/>
      <c r="E14" s="3284"/>
      <c r="F14" s="14" t="s">
        <v>34</v>
      </c>
      <c r="G14" s="422" t="s">
        <v>1077</v>
      </c>
      <c r="H14" s="3286"/>
    </row>
    <row r="15" spans="1:9" s="3" customFormat="1" ht="25.5">
      <c r="A15" s="421"/>
      <c r="B15" s="2288"/>
      <c r="C15" s="2800">
        <v>1.3</v>
      </c>
      <c r="D15" s="3287" t="s">
        <v>1078</v>
      </c>
      <c r="E15" s="3287" t="s">
        <v>1079</v>
      </c>
      <c r="F15" s="423" t="s">
        <v>244</v>
      </c>
      <c r="G15" s="424" t="s">
        <v>1080</v>
      </c>
      <c r="H15" s="3297" t="s">
        <v>1081</v>
      </c>
    </row>
    <row r="16" spans="1:9" s="3" customFormat="1" ht="25.5">
      <c r="A16" s="421"/>
      <c r="B16" s="2288"/>
      <c r="C16" s="3291"/>
      <c r="D16" s="3288"/>
      <c r="E16" s="3288"/>
      <c r="F16" s="423" t="s">
        <v>571</v>
      </c>
      <c r="G16" s="424" t="s">
        <v>1082</v>
      </c>
      <c r="H16" s="3297"/>
    </row>
    <row r="17" spans="1:8" s="3" customFormat="1" ht="25.5">
      <c r="A17" s="421"/>
      <c r="B17" s="2288"/>
      <c r="C17" s="3292"/>
      <c r="D17" s="3289"/>
      <c r="E17" s="3289"/>
      <c r="F17" s="423" t="s">
        <v>572</v>
      </c>
      <c r="G17" s="424" t="s">
        <v>1083</v>
      </c>
      <c r="H17" s="3297"/>
    </row>
    <row r="18" spans="1:8" s="3" customFormat="1" ht="40.5" customHeight="1">
      <c r="A18" s="421"/>
      <c r="B18" s="2288"/>
      <c r="C18" s="2167">
        <v>1.4</v>
      </c>
      <c r="D18" s="3290" t="s">
        <v>1084</v>
      </c>
      <c r="E18" s="3290" t="s">
        <v>1085</v>
      </c>
      <c r="F18" s="14" t="s">
        <v>247</v>
      </c>
      <c r="G18" s="422" t="s">
        <v>1086</v>
      </c>
      <c r="H18" s="3286" t="s">
        <v>1087</v>
      </c>
    </row>
    <row r="19" spans="1:8" s="3" customFormat="1" ht="25.5">
      <c r="A19" s="421"/>
      <c r="B19" s="2288"/>
      <c r="C19" s="2168"/>
      <c r="D19" s="3283"/>
      <c r="E19" s="3283"/>
      <c r="F19" s="14" t="s">
        <v>573</v>
      </c>
      <c r="G19" s="422" t="s">
        <v>1088</v>
      </c>
      <c r="H19" s="3286"/>
    </row>
    <row r="20" spans="1:8" s="3" customFormat="1" ht="25.5">
      <c r="A20" s="425"/>
      <c r="B20" s="2289"/>
      <c r="C20" s="2169"/>
      <c r="D20" s="3284"/>
      <c r="E20" s="3284"/>
      <c r="F20" s="14" t="s">
        <v>574</v>
      </c>
      <c r="G20" s="422" t="s">
        <v>1089</v>
      </c>
      <c r="H20" s="3286"/>
    </row>
    <row r="21" spans="1:8" s="3" customFormat="1">
      <c r="A21" s="2612">
        <v>2</v>
      </c>
      <c r="B21" s="3299" t="s">
        <v>1090</v>
      </c>
      <c r="C21" s="3293">
        <v>2.1</v>
      </c>
      <c r="D21" s="3290" t="s">
        <v>1091</v>
      </c>
      <c r="E21" s="3290" t="s">
        <v>1092</v>
      </c>
      <c r="F21" s="426" t="s">
        <v>6</v>
      </c>
      <c r="G21" s="427" t="s">
        <v>1093</v>
      </c>
      <c r="H21" s="3298" t="s">
        <v>1094</v>
      </c>
    </row>
    <row r="22" spans="1:8" s="3" customFormat="1" ht="27" customHeight="1">
      <c r="A22" s="2613"/>
      <c r="B22" s="3300"/>
      <c r="C22" s="3294"/>
      <c r="D22" s="3283"/>
      <c r="E22" s="3283"/>
      <c r="F22" s="426" t="s">
        <v>7</v>
      </c>
      <c r="G22" s="427" t="s">
        <v>1095</v>
      </c>
      <c r="H22" s="3302"/>
    </row>
    <row r="23" spans="1:8" s="3" customFormat="1" ht="31.5" customHeight="1">
      <c r="A23" s="2613"/>
      <c r="B23" s="3300"/>
      <c r="C23" s="3294"/>
      <c r="D23" s="3283"/>
      <c r="E23" s="3283"/>
      <c r="F23" s="426" t="s">
        <v>8</v>
      </c>
      <c r="G23" s="427" t="s">
        <v>1096</v>
      </c>
      <c r="H23" s="3303"/>
    </row>
    <row r="24" spans="1:8" s="3" customFormat="1" ht="38.25">
      <c r="A24" s="2613"/>
      <c r="B24" s="3300"/>
      <c r="C24" s="3293">
        <v>2.2000000000000002</v>
      </c>
      <c r="D24" s="3290" t="s">
        <v>1097</v>
      </c>
      <c r="E24" s="3290" t="s">
        <v>1098</v>
      </c>
      <c r="F24" s="423" t="s">
        <v>36</v>
      </c>
      <c r="G24" s="428" t="s">
        <v>1099</v>
      </c>
      <c r="H24" s="2497" t="s">
        <v>1100</v>
      </c>
    </row>
    <row r="25" spans="1:8" s="3" customFormat="1" ht="38.25">
      <c r="A25" s="2613"/>
      <c r="B25" s="3300"/>
      <c r="C25" s="3294"/>
      <c r="D25" s="3283"/>
      <c r="E25" s="3283"/>
      <c r="F25" s="423" t="s">
        <v>37</v>
      </c>
      <c r="G25" s="429" t="s">
        <v>1101</v>
      </c>
      <c r="H25" s="3296"/>
    </row>
    <row r="26" spans="1:8" s="3" customFormat="1" ht="25.5">
      <c r="A26" s="2613"/>
      <c r="B26" s="3300"/>
      <c r="C26" s="3295"/>
      <c r="D26" s="3284"/>
      <c r="E26" s="3284"/>
      <c r="F26" s="423" t="s">
        <v>1102</v>
      </c>
      <c r="G26" s="430" t="s">
        <v>1103</v>
      </c>
      <c r="H26" s="2498"/>
    </row>
    <row r="27" spans="1:8" s="3" customFormat="1" ht="25.5">
      <c r="A27" s="2613"/>
      <c r="B27" s="3300"/>
      <c r="C27" s="3293">
        <v>2.2999999999999998</v>
      </c>
      <c r="D27" s="3290" t="s">
        <v>1104</v>
      </c>
      <c r="E27" s="3290" t="s">
        <v>1105</v>
      </c>
      <c r="F27" s="423" t="s">
        <v>38</v>
      </c>
      <c r="G27" s="430" t="s">
        <v>1106</v>
      </c>
      <c r="H27" s="3298" t="s">
        <v>1107</v>
      </c>
    </row>
    <row r="28" spans="1:8" s="3" customFormat="1" ht="38.25" customHeight="1">
      <c r="A28" s="2613"/>
      <c r="B28" s="3300"/>
      <c r="C28" s="3294"/>
      <c r="D28" s="3283"/>
      <c r="E28" s="3283"/>
      <c r="F28" s="423" t="s">
        <v>39</v>
      </c>
      <c r="G28" s="424" t="s">
        <v>1108</v>
      </c>
      <c r="H28" s="2679"/>
    </row>
    <row r="29" spans="1:8" s="3" customFormat="1" ht="26.25" thickBot="1">
      <c r="A29" s="2473"/>
      <c r="B29" s="3301"/>
      <c r="C29" s="3295"/>
      <c r="D29" s="3284"/>
      <c r="E29" s="3284"/>
      <c r="F29" s="423" t="s">
        <v>89</v>
      </c>
      <c r="G29" s="424" t="s">
        <v>1109</v>
      </c>
      <c r="H29" s="2661"/>
    </row>
    <row r="30" spans="1:8" s="3" customFormat="1" ht="38.25">
      <c r="A30" s="2612">
        <v>3</v>
      </c>
      <c r="B30" s="3299" t="s">
        <v>1110</v>
      </c>
      <c r="C30" s="2800">
        <v>3.1</v>
      </c>
      <c r="D30" s="3290" t="s">
        <v>1111</v>
      </c>
      <c r="E30" s="3290" t="s">
        <v>1105</v>
      </c>
      <c r="F30" s="423" t="s">
        <v>9</v>
      </c>
      <c r="G30" s="424" t="s">
        <v>1112</v>
      </c>
      <c r="H30" s="431" t="s">
        <v>1113</v>
      </c>
    </row>
    <row r="31" spans="1:8" s="3" customFormat="1" ht="45.75" customHeight="1">
      <c r="A31" s="2613"/>
      <c r="B31" s="3300"/>
      <c r="C31" s="3291"/>
      <c r="D31" s="3283"/>
      <c r="E31" s="3283"/>
      <c r="F31" s="423" t="s">
        <v>10</v>
      </c>
      <c r="G31" s="424" t="s">
        <v>1114</v>
      </c>
      <c r="H31" s="432" t="s">
        <v>1115</v>
      </c>
    </row>
    <row r="32" spans="1:8" s="3" customFormat="1" ht="60.75" customHeight="1">
      <c r="A32" s="2613"/>
      <c r="B32" s="3300"/>
      <c r="C32" s="3292"/>
      <c r="D32" s="3284"/>
      <c r="E32" s="3284"/>
      <c r="F32" s="423" t="s">
        <v>11</v>
      </c>
      <c r="G32" s="424" t="s">
        <v>1116</v>
      </c>
      <c r="H32" s="433" t="s">
        <v>1117</v>
      </c>
    </row>
    <row r="33" spans="1:8" s="3" customFormat="1" ht="38.25">
      <c r="A33" s="2613"/>
      <c r="B33" s="3300"/>
      <c r="C33" s="2800">
        <v>3.2</v>
      </c>
      <c r="D33" s="3290" t="s">
        <v>1118</v>
      </c>
      <c r="E33" s="3290" t="s">
        <v>1073</v>
      </c>
      <c r="F33" s="423" t="s">
        <v>207</v>
      </c>
      <c r="G33" s="424" t="s">
        <v>1119</v>
      </c>
      <c r="H33" s="3297" t="s">
        <v>1120</v>
      </c>
    </row>
    <row r="34" spans="1:8" s="3" customFormat="1" ht="38.25">
      <c r="A34" s="2613"/>
      <c r="B34" s="3300"/>
      <c r="C34" s="3291"/>
      <c r="D34" s="3283"/>
      <c r="E34" s="3283"/>
      <c r="F34" s="423" t="s">
        <v>565</v>
      </c>
      <c r="G34" s="424" t="s">
        <v>1121</v>
      </c>
      <c r="H34" s="3297"/>
    </row>
    <row r="35" spans="1:8" s="3" customFormat="1">
      <c r="A35" s="2613"/>
      <c r="B35" s="3300"/>
      <c r="C35" s="3292"/>
      <c r="D35" s="3284"/>
      <c r="E35" s="3284"/>
      <c r="F35" s="423" t="s">
        <v>625</v>
      </c>
      <c r="G35" s="424" t="s">
        <v>1122</v>
      </c>
      <c r="H35" s="3297"/>
    </row>
    <row r="36" spans="1:8" s="3" customFormat="1" ht="38.25">
      <c r="A36" s="2612">
        <v>4</v>
      </c>
      <c r="B36" s="3299" t="s">
        <v>1123</v>
      </c>
      <c r="C36" s="3304">
        <v>4.0999999999999996</v>
      </c>
      <c r="D36" s="3290" t="s">
        <v>1124</v>
      </c>
      <c r="E36" s="3290" t="s">
        <v>1105</v>
      </c>
      <c r="F36" s="14" t="s">
        <v>510</v>
      </c>
      <c r="G36" s="422" t="s">
        <v>1125</v>
      </c>
      <c r="H36" s="434" t="s">
        <v>1081</v>
      </c>
    </row>
    <row r="37" spans="1:8" s="3" customFormat="1" ht="38.25">
      <c r="A37" s="2613"/>
      <c r="B37" s="3300"/>
      <c r="C37" s="3305"/>
      <c r="D37" s="3283"/>
      <c r="E37" s="3283"/>
      <c r="F37" s="14" t="s">
        <v>513</v>
      </c>
      <c r="G37" s="422" t="s">
        <v>1126</v>
      </c>
      <c r="H37" s="435" t="s">
        <v>1127</v>
      </c>
    </row>
    <row r="38" spans="1:8" s="3" customFormat="1" ht="25.5">
      <c r="A38" s="2613"/>
      <c r="B38" s="3300"/>
      <c r="C38" s="3305"/>
      <c r="D38" s="3283"/>
      <c r="E38" s="3283"/>
      <c r="F38" s="14" t="s">
        <v>515</v>
      </c>
      <c r="G38" s="422" t="s">
        <v>1128</v>
      </c>
      <c r="H38" s="436"/>
    </row>
    <row r="39" spans="1:8" s="3" customFormat="1" ht="25.5">
      <c r="A39" s="2613"/>
      <c r="B39" s="3300"/>
      <c r="C39" s="3304">
        <v>4.2</v>
      </c>
      <c r="D39" s="3290" t="s">
        <v>1129</v>
      </c>
      <c r="E39" s="3290" t="s">
        <v>1073</v>
      </c>
      <c r="F39" s="14" t="s">
        <v>517</v>
      </c>
      <c r="G39" s="422" t="s">
        <v>1130</v>
      </c>
      <c r="H39" s="3285" t="s">
        <v>1075</v>
      </c>
    </row>
    <row r="40" spans="1:8" s="3" customFormat="1" ht="25.5">
      <c r="A40" s="2613"/>
      <c r="B40" s="3300"/>
      <c r="C40" s="3305"/>
      <c r="D40" s="3283"/>
      <c r="E40" s="3283"/>
      <c r="F40" s="14" t="s">
        <v>520</v>
      </c>
      <c r="G40" s="422" t="s">
        <v>1131</v>
      </c>
      <c r="H40" s="3286"/>
    </row>
    <row r="41" spans="1:8" s="3" customFormat="1" ht="25.5">
      <c r="A41" s="2613"/>
      <c r="B41" s="3300"/>
      <c r="C41" s="3306"/>
      <c r="D41" s="3284"/>
      <c r="E41" s="3284"/>
      <c r="F41" s="14" t="s">
        <v>522</v>
      </c>
      <c r="G41" s="422" t="s">
        <v>1132</v>
      </c>
      <c r="H41" s="3307"/>
    </row>
    <row r="42" spans="1:8" s="3" customFormat="1" ht="38.25">
      <c r="A42" s="2613"/>
      <c r="B42" s="3300"/>
      <c r="C42" s="2167">
        <v>4.3</v>
      </c>
      <c r="D42" s="3290" t="s">
        <v>1133</v>
      </c>
      <c r="E42" s="3290" t="s">
        <v>1073</v>
      </c>
      <c r="F42" s="14" t="s">
        <v>524</v>
      </c>
      <c r="G42" s="422" t="s">
        <v>1134</v>
      </c>
      <c r="H42" s="3285" t="s">
        <v>1075</v>
      </c>
    </row>
    <row r="43" spans="1:8" s="3" customFormat="1" ht="25.5">
      <c r="A43" s="2613"/>
      <c r="B43" s="3300"/>
      <c r="C43" s="2168"/>
      <c r="D43" s="3283"/>
      <c r="E43" s="3283"/>
      <c r="F43" s="14" t="s">
        <v>527</v>
      </c>
      <c r="G43" s="422" t="s">
        <v>1135</v>
      </c>
      <c r="H43" s="3286"/>
    </row>
    <row r="44" spans="1:8" s="3" customFormat="1" ht="25.5">
      <c r="A44" s="2613"/>
      <c r="B44" s="3300"/>
      <c r="C44" s="2169"/>
      <c r="D44" s="3284"/>
      <c r="E44" s="3284"/>
      <c r="F44" s="14" t="s">
        <v>529</v>
      </c>
      <c r="G44" s="422" t="s">
        <v>1136</v>
      </c>
      <c r="H44" s="3307"/>
    </row>
    <row r="45" spans="1:8" s="3" customFormat="1" ht="38.25">
      <c r="A45" s="2613"/>
      <c r="B45" s="3300"/>
      <c r="C45" s="2800">
        <v>4.4000000000000004</v>
      </c>
      <c r="D45" s="3287" t="s">
        <v>1137</v>
      </c>
      <c r="E45" s="3287" t="s">
        <v>1138</v>
      </c>
      <c r="F45" s="423" t="s">
        <v>531</v>
      </c>
      <c r="G45" s="424" t="s">
        <v>1139</v>
      </c>
      <c r="H45" s="3308" t="s">
        <v>1140</v>
      </c>
    </row>
    <row r="46" spans="1:8" s="3" customFormat="1" ht="25.5">
      <c r="A46" s="2613"/>
      <c r="B46" s="3300"/>
      <c r="C46" s="3291"/>
      <c r="D46" s="3288"/>
      <c r="E46" s="3288"/>
      <c r="F46" s="427" t="s">
        <v>534</v>
      </c>
      <c r="G46" s="437" t="s">
        <v>1141</v>
      </c>
      <c r="H46" s="3297"/>
    </row>
    <row r="47" spans="1:8" s="3" customFormat="1" ht="63.75">
      <c r="A47" s="2473"/>
      <c r="B47" s="3301"/>
      <c r="C47" s="3292"/>
      <c r="D47" s="3289"/>
      <c r="E47" s="3289"/>
      <c r="F47" s="427" t="s">
        <v>536</v>
      </c>
      <c r="G47" s="437" t="s">
        <v>1142</v>
      </c>
      <c r="H47" s="3297"/>
    </row>
    <row r="48" spans="1:8" s="3" customFormat="1" ht="41.25" customHeight="1">
      <c r="A48" s="2642">
        <v>5</v>
      </c>
      <c r="B48" s="2287" t="s">
        <v>1143</v>
      </c>
      <c r="C48" s="2167">
        <v>5.0999999999999996</v>
      </c>
      <c r="D48" s="3290" t="s">
        <v>1144</v>
      </c>
      <c r="E48" s="3290" t="s">
        <v>1067</v>
      </c>
      <c r="F48" s="371" t="s">
        <v>538</v>
      </c>
      <c r="G48" s="438" t="s">
        <v>1145</v>
      </c>
      <c r="H48" s="434" t="s">
        <v>1075</v>
      </c>
    </row>
    <row r="49" spans="1:8" ht="30" customHeight="1">
      <c r="A49" s="2642"/>
      <c r="B49" s="2288"/>
      <c r="C49" s="2168"/>
      <c r="D49" s="3283"/>
      <c r="E49" s="3283"/>
      <c r="F49" s="371" t="s">
        <v>636</v>
      </c>
      <c r="G49" s="281" t="s">
        <v>1146</v>
      </c>
      <c r="H49" s="435" t="s">
        <v>1147</v>
      </c>
    </row>
    <row r="50" spans="1:8" ht="27.75" customHeight="1" thickBot="1">
      <c r="A50" s="3309"/>
      <c r="B50" s="2615"/>
      <c r="C50" s="3310"/>
      <c r="D50" s="3311"/>
      <c r="E50" s="3311"/>
      <c r="F50" s="226" t="s">
        <v>638</v>
      </c>
      <c r="G50" s="439" t="s">
        <v>1148</v>
      </c>
      <c r="H50" s="440"/>
    </row>
  </sheetData>
  <mergeCells count="68">
    <mergeCell ref="C45:C47"/>
    <mergeCell ref="D45:D47"/>
    <mergeCell ref="E45:E47"/>
    <mergeCell ref="H45:H47"/>
    <mergeCell ref="A48:A50"/>
    <mergeCell ref="B48:B50"/>
    <mergeCell ref="C48:C50"/>
    <mergeCell ref="D48:D50"/>
    <mergeCell ref="E48:E50"/>
    <mergeCell ref="D33:D35"/>
    <mergeCell ref="E33:E35"/>
    <mergeCell ref="H33:H35"/>
    <mergeCell ref="A36:A47"/>
    <mergeCell ref="B36:B47"/>
    <mergeCell ref="C36:C38"/>
    <mergeCell ref="D36:D38"/>
    <mergeCell ref="E36:E38"/>
    <mergeCell ref="C39:C41"/>
    <mergeCell ref="D39:D41"/>
    <mergeCell ref="E39:E41"/>
    <mergeCell ref="H39:H41"/>
    <mergeCell ref="C42:C44"/>
    <mergeCell ref="D42:D44"/>
    <mergeCell ref="E42:E44"/>
    <mergeCell ref="H42:H44"/>
    <mergeCell ref="C27:C29"/>
    <mergeCell ref="D27:D29"/>
    <mergeCell ref="E27:E29"/>
    <mergeCell ref="H27:H29"/>
    <mergeCell ref="A30:A35"/>
    <mergeCell ref="B30:B35"/>
    <mergeCell ref="C30:C32"/>
    <mergeCell ref="D30:D32"/>
    <mergeCell ref="E30:E32"/>
    <mergeCell ref="C33:C35"/>
    <mergeCell ref="A21:A29"/>
    <mergeCell ref="B21:B29"/>
    <mergeCell ref="C21:C23"/>
    <mergeCell ref="D21:D23"/>
    <mergeCell ref="E21:E23"/>
    <mergeCell ref="H21:H23"/>
    <mergeCell ref="C24:C26"/>
    <mergeCell ref="D24:D26"/>
    <mergeCell ref="E24:E26"/>
    <mergeCell ref="H24:H26"/>
    <mergeCell ref="D15:D17"/>
    <mergeCell ref="E15:E17"/>
    <mergeCell ref="H15:H17"/>
    <mergeCell ref="C18:C20"/>
    <mergeCell ref="D18:D20"/>
    <mergeCell ref="E18:E20"/>
    <mergeCell ref="H18:H20"/>
    <mergeCell ref="B9:B20"/>
    <mergeCell ref="C9:C11"/>
    <mergeCell ref="D9:D11"/>
    <mergeCell ref="E9:E11"/>
    <mergeCell ref="H9:H11"/>
    <mergeCell ref="C12:C14"/>
    <mergeCell ref="D12:D14"/>
    <mergeCell ref="E12:E14"/>
    <mergeCell ref="H12:H14"/>
    <mergeCell ref="C15:C17"/>
    <mergeCell ref="A1:H1"/>
    <mergeCell ref="A2:H2"/>
    <mergeCell ref="A3:H3"/>
    <mergeCell ref="A4:H4"/>
    <mergeCell ref="C8:D8"/>
    <mergeCell ref="F8:G8"/>
  </mergeCells>
  <pageMargins left="0.35433070866141736" right="0.35433070866141736" top="0.15748031496062992" bottom="0.19685039370078741" header="0.27559055118110237" footer="0"/>
  <pageSetup paperSize="9" scale="76" fitToHeight="0"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T23"/>
  <sheetViews>
    <sheetView showGridLines="0" view="pageBreakPreview" zoomScaleNormal="100" zoomScaleSheetLayoutView="100" workbookViewId="0">
      <selection activeCell="T7" sqref="T7"/>
    </sheetView>
  </sheetViews>
  <sheetFormatPr baseColWidth="10" defaultRowHeight="14.25"/>
  <cols>
    <col min="1" max="1" width="3.85546875" style="28" customWidth="1"/>
    <col min="2" max="2" width="6.140625" style="28" customWidth="1"/>
    <col min="3" max="3" width="28.7109375" style="28" customWidth="1"/>
    <col min="4" max="4" width="16.140625" style="28" customWidth="1"/>
    <col min="5" max="16" width="7" style="28" customWidth="1"/>
    <col min="17" max="17" width="9.7109375" style="28" customWidth="1"/>
    <col min="18" max="18" width="20" style="28" customWidth="1"/>
    <col min="19" max="19" width="1.85546875" style="28" customWidth="1"/>
    <col min="20" max="16384" width="11.42578125" style="28"/>
  </cols>
  <sheetData>
    <row r="1" spans="1:20" ht="16.5">
      <c r="A1" s="2196" t="s">
        <v>28</v>
      </c>
      <c r="B1" s="2196"/>
      <c r="C1" s="2196"/>
      <c r="D1" s="2196"/>
      <c r="E1" s="2196"/>
      <c r="F1" s="2196"/>
      <c r="G1" s="2196"/>
      <c r="H1" s="2196"/>
      <c r="I1" s="2196"/>
      <c r="J1" s="2196"/>
      <c r="K1" s="2196"/>
      <c r="L1" s="2196"/>
      <c r="M1" s="2196"/>
      <c r="N1" s="2196"/>
      <c r="O1" s="2196"/>
      <c r="P1" s="2196"/>
      <c r="Q1" s="2196"/>
      <c r="R1" s="2196"/>
    </row>
    <row r="2" spans="1:20" ht="16.5">
      <c r="A2" s="2196" t="s">
        <v>29</v>
      </c>
      <c r="B2" s="2196"/>
      <c r="C2" s="2196"/>
      <c r="D2" s="2196"/>
      <c r="E2" s="2196"/>
      <c r="F2" s="2196"/>
      <c r="G2" s="2196"/>
      <c r="H2" s="2196"/>
      <c r="I2" s="2196"/>
      <c r="J2" s="2196"/>
      <c r="K2" s="2196"/>
      <c r="L2" s="2196"/>
      <c r="M2" s="2196"/>
      <c r="N2" s="2196"/>
      <c r="O2" s="2196"/>
      <c r="P2" s="2196"/>
      <c r="Q2" s="2196"/>
      <c r="R2" s="2196"/>
    </row>
    <row r="3" spans="1:20" s="7" customFormat="1" ht="18" customHeight="1">
      <c r="A3" s="2197" t="s">
        <v>57</v>
      </c>
      <c r="B3" s="2197"/>
      <c r="C3" s="2197"/>
      <c r="D3" s="2197"/>
      <c r="E3" s="2197"/>
      <c r="F3" s="2197"/>
      <c r="G3" s="2197"/>
      <c r="H3" s="2197"/>
      <c r="I3" s="2197"/>
      <c r="J3" s="2197"/>
      <c r="K3" s="2197"/>
      <c r="L3" s="2197"/>
      <c r="M3" s="2197"/>
      <c r="N3" s="2197"/>
      <c r="O3" s="2197"/>
      <c r="P3" s="2197"/>
      <c r="Q3" s="2197"/>
      <c r="R3" s="2197"/>
    </row>
    <row r="4" spans="1:20" s="7" customFormat="1" ht="27.75" customHeight="1">
      <c r="A4" s="29" t="s">
        <v>1149</v>
      </c>
      <c r="D4" s="7" t="s">
        <v>1063</v>
      </c>
      <c r="Q4" s="30"/>
      <c r="R4" s="31" t="s">
        <v>27</v>
      </c>
    </row>
    <row r="5" spans="1:20" ht="3" customHeight="1" thickBot="1">
      <c r="R5" s="30"/>
    </row>
    <row r="6" spans="1:20" s="7" customFormat="1" ht="27" customHeight="1">
      <c r="A6" s="2198" t="s">
        <v>1</v>
      </c>
      <c r="B6" s="2200" t="s">
        <v>58</v>
      </c>
      <c r="C6" s="2200"/>
      <c r="D6" s="2200" t="s">
        <v>40</v>
      </c>
      <c r="E6" s="2202" t="s">
        <v>26</v>
      </c>
      <c r="F6" s="2202"/>
      <c r="G6" s="2202"/>
      <c r="H6" s="2202"/>
      <c r="I6" s="2202"/>
      <c r="J6" s="2202"/>
      <c r="K6" s="2202"/>
      <c r="L6" s="2202"/>
      <c r="M6" s="2202"/>
      <c r="N6" s="2202"/>
      <c r="O6" s="2202"/>
      <c r="P6" s="2202"/>
      <c r="Q6" s="2202" t="s">
        <v>25</v>
      </c>
      <c r="R6" s="2204" t="s">
        <v>59</v>
      </c>
      <c r="S6" s="6"/>
      <c r="T6" s="6"/>
    </row>
    <row r="7" spans="1:20" s="7" customFormat="1" ht="30.75" customHeight="1" thickBot="1">
      <c r="A7" s="2199"/>
      <c r="B7" s="2201"/>
      <c r="C7" s="2201"/>
      <c r="D7" s="2201"/>
      <c r="E7" s="141" t="s">
        <v>24</v>
      </c>
      <c r="F7" s="140" t="s">
        <v>23</v>
      </c>
      <c r="G7" s="140" t="s">
        <v>22</v>
      </c>
      <c r="H7" s="140" t="s">
        <v>21</v>
      </c>
      <c r="I7" s="140" t="s">
        <v>20</v>
      </c>
      <c r="J7" s="140" t="s">
        <v>19</v>
      </c>
      <c r="K7" s="140" t="s">
        <v>18</v>
      </c>
      <c r="L7" s="140" t="s">
        <v>17</v>
      </c>
      <c r="M7" s="140" t="s">
        <v>16</v>
      </c>
      <c r="N7" s="140" t="s">
        <v>15</v>
      </c>
      <c r="O7" s="140" t="s">
        <v>14</v>
      </c>
      <c r="P7" s="140" t="s">
        <v>13</v>
      </c>
      <c r="Q7" s="2203"/>
      <c r="R7" s="2205"/>
      <c r="S7" s="6"/>
      <c r="T7" s="6"/>
    </row>
    <row r="8" spans="1:20" s="34" customFormat="1" ht="9.75" customHeight="1">
      <c r="A8" s="227"/>
      <c r="B8" s="228"/>
      <c r="C8" s="228"/>
      <c r="D8" s="228"/>
      <c r="E8" s="228"/>
      <c r="F8" s="228"/>
      <c r="G8" s="228"/>
      <c r="H8" s="228"/>
      <c r="I8" s="228"/>
      <c r="J8" s="228"/>
      <c r="K8" s="228"/>
      <c r="L8" s="228"/>
      <c r="M8" s="228"/>
      <c r="N8" s="228"/>
      <c r="O8" s="228"/>
      <c r="P8" s="228"/>
      <c r="Q8" s="228"/>
      <c r="R8" s="229"/>
    </row>
    <row r="9" spans="1:20" s="34" customFormat="1" ht="74.25" customHeight="1">
      <c r="A9" s="2221">
        <v>1</v>
      </c>
      <c r="B9" s="441">
        <v>1.1000000000000001</v>
      </c>
      <c r="C9" s="442" t="s">
        <v>1150</v>
      </c>
      <c r="D9" s="443" t="s">
        <v>1067</v>
      </c>
      <c r="E9" s="118"/>
      <c r="F9" s="118"/>
      <c r="G9" s="118"/>
      <c r="H9" s="118"/>
      <c r="I9" s="118"/>
      <c r="J9" s="118"/>
      <c r="K9" s="118">
        <v>1</v>
      </c>
      <c r="L9" s="118"/>
      <c r="M9" s="118"/>
      <c r="N9" s="118"/>
      <c r="O9" s="118"/>
      <c r="P9" s="118">
        <v>1</v>
      </c>
      <c r="Q9" s="118">
        <f>SUM(E9:P9)</f>
        <v>2</v>
      </c>
      <c r="R9" s="444">
        <v>1852.7</v>
      </c>
    </row>
    <row r="10" spans="1:20" s="34" customFormat="1" ht="85.5">
      <c r="A10" s="2222"/>
      <c r="B10" s="344">
        <v>1.2</v>
      </c>
      <c r="C10" s="235" t="s">
        <v>1151</v>
      </c>
      <c r="D10" s="443" t="s">
        <v>1073</v>
      </c>
      <c r="E10" s="118">
        <v>1</v>
      </c>
      <c r="F10" s="118">
        <v>1</v>
      </c>
      <c r="G10" s="118">
        <v>1</v>
      </c>
      <c r="H10" s="118">
        <v>1</v>
      </c>
      <c r="I10" s="118">
        <v>1</v>
      </c>
      <c r="J10" s="118">
        <v>1</v>
      </c>
      <c r="K10" s="118">
        <v>1</v>
      </c>
      <c r="L10" s="118">
        <v>1</v>
      </c>
      <c r="M10" s="118">
        <v>1</v>
      </c>
      <c r="N10" s="118">
        <v>1</v>
      </c>
      <c r="O10" s="118">
        <v>1</v>
      </c>
      <c r="P10" s="118">
        <v>1</v>
      </c>
      <c r="Q10" s="118">
        <f t="shared" ref="Q10:Q17" si="0">SUM(E10:P10)</f>
        <v>12</v>
      </c>
      <c r="R10" s="444">
        <v>1852.67</v>
      </c>
    </row>
    <row r="11" spans="1:20" s="34" customFormat="1" ht="119.25" customHeight="1">
      <c r="A11" s="2222"/>
      <c r="B11" s="445">
        <v>1.3</v>
      </c>
      <c r="C11" s="446" t="s">
        <v>1078</v>
      </c>
      <c r="D11" s="447" t="s">
        <v>1079</v>
      </c>
      <c r="E11" s="314">
        <v>1</v>
      </c>
      <c r="F11" s="314"/>
      <c r="G11" s="314">
        <v>1</v>
      </c>
      <c r="H11" s="314"/>
      <c r="I11" s="314">
        <v>1</v>
      </c>
      <c r="J11" s="314"/>
      <c r="K11" s="314">
        <v>1</v>
      </c>
      <c r="L11" s="314"/>
      <c r="M11" s="314">
        <v>1</v>
      </c>
      <c r="N11" s="314">
        <v>1</v>
      </c>
      <c r="O11" s="314">
        <v>1</v>
      </c>
      <c r="P11" s="314"/>
      <c r="Q11" s="314">
        <f t="shared" si="0"/>
        <v>7</v>
      </c>
      <c r="R11" s="448">
        <v>1852.67</v>
      </c>
    </row>
    <row r="12" spans="1:20" s="34" customFormat="1" ht="75" customHeight="1">
      <c r="A12" s="2223"/>
      <c r="B12" s="344">
        <v>1.4</v>
      </c>
      <c r="C12" s="449" t="s">
        <v>1084</v>
      </c>
      <c r="D12" s="450" t="s">
        <v>1085</v>
      </c>
      <c r="E12" s="451">
        <v>1</v>
      </c>
      <c r="F12" s="451">
        <v>1</v>
      </c>
      <c r="G12" s="451">
        <v>1</v>
      </c>
      <c r="H12" s="451">
        <v>1</v>
      </c>
      <c r="I12" s="451">
        <v>1</v>
      </c>
      <c r="J12" s="451">
        <v>1</v>
      </c>
      <c r="K12" s="451">
        <v>1</v>
      </c>
      <c r="L12" s="451">
        <v>1</v>
      </c>
      <c r="M12" s="451">
        <v>1</v>
      </c>
      <c r="N12" s="451">
        <v>1</v>
      </c>
      <c r="O12" s="451">
        <v>1</v>
      </c>
      <c r="P12" s="451">
        <v>1</v>
      </c>
      <c r="Q12" s="452">
        <f>+AVERAGE(E12:P12)</f>
        <v>1</v>
      </c>
      <c r="R12" s="444">
        <v>1852.67</v>
      </c>
    </row>
    <row r="13" spans="1:20" s="34" customFormat="1" ht="71.25" customHeight="1">
      <c r="A13" s="2221">
        <v>2</v>
      </c>
      <c r="B13" s="344">
        <v>2.1</v>
      </c>
      <c r="C13" s="449" t="s">
        <v>1091</v>
      </c>
      <c r="D13" s="443" t="s">
        <v>1092</v>
      </c>
      <c r="E13" s="118">
        <v>7</v>
      </c>
      <c r="F13" s="118">
        <v>7</v>
      </c>
      <c r="G13" s="118">
        <v>7</v>
      </c>
      <c r="H13" s="118">
        <v>7</v>
      </c>
      <c r="I13" s="118">
        <v>7</v>
      </c>
      <c r="J13" s="118">
        <v>7</v>
      </c>
      <c r="K13" s="118">
        <v>7</v>
      </c>
      <c r="L13" s="118">
        <v>7</v>
      </c>
      <c r="M13" s="118">
        <v>7</v>
      </c>
      <c r="N13" s="118">
        <v>7</v>
      </c>
      <c r="O13" s="118">
        <v>7</v>
      </c>
      <c r="P13" s="118">
        <v>7</v>
      </c>
      <c r="Q13" s="118">
        <f t="shared" si="0"/>
        <v>84</v>
      </c>
      <c r="R13" s="444">
        <v>1052390.79</v>
      </c>
    </row>
    <row r="14" spans="1:20" s="34" customFormat="1" ht="78" customHeight="1">
      <c r="A14" s="2222"/>
      <c r="B14" s="445">
        <v>2.2000000000000002</v>
      </c>
      <c r="C14" s="453" t="s">
        <v>1097</v>
      </c>
      <c r="D14" s="454" t="s">
        <v>1098</v>
      </c>
      <c r="E14" s="314"/>
      <c r="F14" s="314"/>
      <c r="G14" s="314"/>
      <c r="H14" s="314"/>
      <c r="I14" s="314">
        <v>1</v>
      </c>
      <c r="J14" s="314"/>
      <c r="K14" s="314"/>
      <c r="L14" s="314">
        <v>1</v>
      </c>
      <c r="M14" s="314"/>
      <c r="N14" s="314"/>
      <c r="O14" s="314">
        <v>1</v>
      </c>
      <c r="P14" s="314"/>
      <c r="Q14" s="314">
        <f t="shared" ref="Q14:Q15" si="1">SUM(E14:P14)</f>
        <v>3</v>
      </c>
      <c r="R14" s="444">
        <v>1852.67</v>
      </c>
    </row>
    <row r="15" spans="1:20" s="34" customFormat="1" ht="69" customHeight="1">
      <c r="A15" s="2223"/>
      <c r="B15" s="445">
        <v>2.2999999999999998</v>
      </c>
      <c r="C15" s="453" t="s">
        <v>1152</v>
      </c>
      <c r="D15" s="455" t="s">
        <v>1105</v>
      </c>
      <c r="E15" s="314">
        <v>5</v>
      </c>
      <c r="F15" s="314">
        <v>5</v>
      </c>
      <c r="G15" s="314">
        <v>5</v>
      </c>
      <c r="H15" s="314">
        <v>5</v>
      </c>
      <c r="I15" s="314">
        <v>5</v>
      </c>
      <c r="J15" s="314">
        <v>5</v>
      </c>
      <c r="K15" s="314">
        <v>5</v>
      </c>
      <c r="L15" s="314">
        <v>5</v>
      </c>
      <c r="M15" s="314">
        <v>5</v>
      </c>
      <c r="N15" s="314">
        <v>5</v>
      </c>
      <c r="O15" s="314">
        <v>5</v>
      </c>
      <c r="P15" s="314">
        <v>5</v>
      </c>
      <c r="Q15" s="314">
        <f t="shared" si="1"/>
        <v>60</v>
      </c>
      <c r="R15" s="444">
        <v>1852.67</v>
      </c>
    </row>
    <row r="16" spans="1:20" s="34" customFormat="1" ht="69.75" customHeight="1">
      <c r="A16" s="2221">
        <v>3</v>
      </c>
      <c r="B16" s="344">
        <v>3.1</v>
      </c>
      <c r="C16" s="449" t="s">
        <v>1111</v>
      </c>
      <c r="D16" s="450" t="s">
        <v>1105</v>
      </c>
      <c r="E16" s="118">
        <v>5</v>
      </c>
      <c r="F16" s="118">
        <v>5</v>
      </c>
      <c r="G16" s="118">
        <v>5</v>
      </c>
      <c r="H16" s="118">
        <v>5</v>
      </c>
      <c r="I16" s="118">
        <v>5</v>
      </c>
      <c r="J16" s="118">
        <v>5</v>
      </c>
      <c r="K16" s="118">
        <v>5</v>
      </c>
      <c r="L16" s="118">
        <v>5</v>
      </c>
      <c r="M16" s="118">
        <v>5</v>
      </c>
      <c r="N16" s="118">
        <v>5</v>
      </c>
      <c r="O16" s="118">
        <v>5</v>
      </c>
      <c r="P16" s="118">
        <v>5</v>
      </c>
      <c r="Q16" s="118">
        <f t="shared" si="0"/>
        <v>60</v>
      </c>
      <c r="R16" s="444">
        <v>1852.67</v>
      </c>
    </row>
    <row r="17" spans="1:18" s="34" customFormat="1" ht="61.5" customHeight="1">
      <c r="A17" s="2223"/>
      <c r="B17" s="344">
        <v>3.2</v>
      </c>
      <c r="C17" s="449" t="s">
        <v>1118</v>
      </c>
      <c r="D17" s="443" t="s">
        <v>1073</v>
      </c>
      <c r="E17" s="118"/>
      <c r="F17" s="118"/>
      <c r="G17" s="118"/>
      <c r="H17" s="118">
        <v>1</v>
      </c>
      <c r="I17" s="118"/>
      <c r="J17" s="118"/>
      <c r="K17" s="118"/>
      <c r="L17" s="118">
        <v>1</v>
      </c>
      <c r="M17" s="118"/>
      <c r="N17" s="118"/>
      <c r="O17" s="118"/>
      <c r="P17" s="118">
        <v>1</v>
      </c>
      <c r="Q17" s="118">
        <f t="shared" si="0"/>
        <v>3</v>
      </c>
      <c r="R17" s="444">
        <v>1852.67</v>
      </c>
    </row>
    <row r="18" spans="1:18" s="34" customFormat="1" ht="85.5">
      <c r="A18" s="2221">
        <v>4</v>
      </c>
      <c r="B18" s="344">
        <v>4.0999999999999996</v>
      </c>
      <c r="C18" s="449" t="s">
        <v>1124</v>
      </c>
      <c r="D18" s="443" t="s">
        <v>1105</v>
      </c>
      <c r="E18" s="118">
        <v>5</v>
      </c>
      <c r="F18" s="118">
        <v>5</v>
      </c>
      <c r="G18" s="118">
        <v>5</v>
      </c>
      <c r="H18" s="118">
        <v>5</v>
      </c>
      <c r="I18" s="118">
        <v>5</v>
      </c>
      <c r="J18" s="118">
        <v>5</v>
      </c>
      <c r="K18" s="118">
        <v>5</v>
      </c>
      <c r="L18" s="118">
        <v>5</v>
      </c>
      <c r="M18" s="118">
        <v>5</v>
      </c>
      <c r="N18" s="118">
        <v>5</v>
      </c>
      <c r="O18" s="118">
        <v>5</v>
      </c>
      <c r="P18" s="118">
        <v>5</v>
      </c>
      <c r="Q18" s="118">
        <f>SUM(E18:P18)</f>
        <v>60</v>
      </c>
      <c r="R18" s="444">
        <v>1852.67</v>
      </c>
    </row>
    <row r="19" spans="1:18" s="34" customFormat="1" ht="64.5" customHeight="1">
      <c r="A19" s="2222"/>
      <c r="B19" s="344">
        <v>4.2</v>
      </c>
      <c r="C19" s="449" t="s">
        <v>1129</v>
      </c>
      <c r="D19" s="443" t="s">
        <v>1073</v>
      </c>
      <c r="E19" s="118"/>
      <c r="F19" s="118"/>
      <c r="G19" s="118">
        <v>1</v>
      </c>
      <c r="H19" s="118"/>
      <c r="I19" s="118"/>
      <c r="J19" s="118">
        <v>1</v>
      </c>
      <c r="K19" s="118"/>
      <c r="L19" s="118"/>
      <c r="M19" s="118"/>
      <c r="N19" s="118">
        <v>1</v>
      </c>
      <c r="O19" s="118"/>
      <c r="P19" s="118"/>
      <c r="Q19" s="118">
        <f t="shared" ref="Q19:Q22" si="2">SUM(E19:P19)</f>
        <v>3</v>
      </c>
      <c r="R19" s="444">
        <v>1852.67</v>
      </c>
    </row>
    <row r="20" spans="1:18" s="34" customFormat="1" ht="59.25" customHeight="1">
      <c r="A20" s="2222"/>
      <c r="B20" s="344">
        <v>4.3</v>
      </c>
      <c r="C20" s="449" t="s">
        <v>1133</v>
      </c>
      <c r="D20" s="443" t="s">
        <v>1073</v>
      </c>
      <c r="E20" s="118"/>
      <c r="F20" s="118"/>
      <c r="G20" s="118">
        <v>1</v>
      </c>
      <c r="H20" s="118"/>
      <c r="I20" s="118"/>
      <c r="J20" s="118">
        <v>1</v>
      </c>
      <c r="K20" s="118"/>
      <c r="L20" s="118"/>
      <c r="M20" s="118"/>
      <c r="N20" s="118">
        <v>1</v>
      </c>
      <c r="O20" s="118"/>
      <c r="P20" s="118"/>
      <c r="Q20" s="118">
        <f t="shared" si="2"/>
        <v>3</v>
      </c>
      <c r="R20" s="444">
        <v>1852.67</v>
      </c>
    </row>
    <row r="21" spans="1:18" s="34" customFormat="1" ht="50.25" customHeight="1">
      <c r="A21" s="2223"/>
      <c r="B21" s="344">
        <v>4.4000000000000004</v>
      </c>
      <c r="C21" s="235" t="s">
        <v>1153</v>
      </c>
      <c r="D21" s="236" t="s">
        <v>1138</v>
      </c>
      <c r="E21" s="118">
        <v>7</v>
      </c>
      <c r="F21" s="118">
        <v>7</v>
      </c>
      <c r="G21" s="118">
        <v>7</v>
      </c>
      <c r="H21" s="118">
        <v>7</v>
      </c>
      <c r="I21" s="118">
        <v>7</v>
      </c>
      <c r="J21" s="118">
        <v>7</v>
      </c>
      <c r="K21" s="118">
        <v>7</v>
      </c>
      <c r="L21" s="118">
        <v>7</v>
      </c>
      <c r="M21" s="118">
        <v>7</v>
      </c>
      <c r="N21" s="118">
        <v>7</v>
      </c>
      <c r="O21" s="118">
        <v>7</v>
      </c>
      <c r="P21" s="118">
        <v>7</v>
      </c>
      <c r="Q21" s="118">
        <f t="shared" si="2"/>
        <v>84</v>
      </c>
      <c r="R21" s="444">
        <v>1852.67</v>
      </c>
    </row>
    <row r="22" spans="1:18" s="34" customFormat="1" ht="85.5">
      <c r="A22" s="230">
        <v>5</v>
      </c>
      <c r="B22" s="344">
        <v>5.0999999999999996</v>
      </c>
      <c r="C22" s="449" t="s">
        <v>1144</v>
      </c>
      <c r="D22" s="443" t="s">
        <v>1067</v>
      </c>
      <c r="E22" s="118"/>
      <c r="F22" s="118"/>
      <c r="G22" s="118"/>
      <c r="H22" s="118"/>
      <c r="I22" s="118">
        <v>1</v>
      </c>
      <c r="J22" s="118"/>
      <c r="K22" s="118"/>
      <c r="L22" s="118"/>
      <c r="M22" s="118"/>
      <c r="N22" s="118">
        <v>1</v>
      </c>
      <c r="O22" s="118"/>
      <c r="P22" s="118"/>
      <c r="Q22" s="118">
        <f t="shared" si="2"/>
        <v>2</v>
      </c>
      <c r="R22" s="444">
        <v>1852.67</v>
      </c>
    </row>
    <row r="23" spans="1:18" s="34" customFormat="1" ht="17.25" customHeight="1" thickBot="1">
      <c r="A23" s="2208" t="s">
        <v>12</v>
      </c>
      <c r="B23" s="2209"/>
      <c r="C23" s="2209"/>
      <c r="D23" s="2209"/>
      <c r="E23" s="2209"/>
      <c r="F23" s="2209"/>
      <c r="G23" s="2209"/>
      <c r="H23" s="136"/>
      <c r="I23" s="136"/>
      <c r="J23" s="136"/>
      <c r="K23" s="136"/>
      <c r="L23" s="136"/>
      <c r="M23" s="136"/>
      <c r="N23" s="136"/>
      <c r="O23" s="136"/>
      <c r="P23" s="136"/>
      <c r="Q23" s="136"/>
      <c r="R23" s="456">
        <f>SUM(R9:R22)</f>
        <v>1076475.5299999993</v>
      </c>
    </row>
  </sheetData>
  <mergeCells count="14">
    <mergeCell ref="A9:A12"/>
    <mergeCell ref="A13:A15"/>
    <mergeCell ref="A16:A17"/>
    <mergeCell ref="A18:A21"/>
    <mergeCell ref="A23:G23"/>
    <mergeCell ref="A1:R1"/>
    <mergeCell ref="A2:R2"/>
    <mergeCell ref="A3:R3"/>
    <mergeCell ref="A6:A7"/>
    <mergeCell ref="B6:C7"/>
    <mergeCell ref="D6:D7"/>
    <mergeCell ref="E6:P6"/>
    <mergeCell ref="Q6:Q7"/>
    <mergeCell ref="R6:R7"/>
  </mergeCells>
  <pageMargins left="0.35433070866141736" right="0.19685039370078741" top="0.35433070866141736" bottom="0.27559055118110237" header="0.19685039370078741" footer="0"/>
  <pageSetup paperSize="9" scale="85" fitToHeight="0"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2:J19"/>
  <sheetViews>
    <sheetView showGridLines="0" view="pageBreakPreview" topLeftCell="A16" zoomScaleNormal="85" zoomScaleSheetLayoutView="100" workbookViewId="0">
      <selection activeCell="E6" sqref="E6"/>
    </sheetView>
  </sheetViews>
  <sheetFormatPr baseColWidth="10" defaultRowHeight="12.75"/>
  <cols>
    <col min="1" max="1" width="4.42578125" customWidth="1"/>
    <col min="2" max="2" width="21.42578125" customWidth="1"/>
    <col min="3" max="3" width="3.7109375" customWidth="1"/>
    <col min="4" max="4" width="32.28515625" customWidth="1"/>
    <col min="5" max="5" width="34.140625" customWidth="1"/>
    <col min="6" max="6" width="6" customWidth="1"/>
    <col min="7" max="7" width="46.5703125" customWidth="1"/>
    <col min="8" max="8" width="41" customWidth="1"/>
    <col min="9" max="9" width="3.5703125" customWidth="1"/>
  </cols>
  <sheetData>
    <row r="2" spans="1:10" ht="16.5">
      <c r="A2" s="2159" t="s">
        <v>28</v>
      </c>
      <c r="B2" s="2159"/>
      <c r="C2" s="2159"/>
      <c r="D2" s="2159"/>
      <c r="E2" s="2159"/>
      <c r="F2" s="2159"/>
      <c r="G2" s="2159"/>
      <c r="H2" s="2159"/>
    </row>
    <row r="3" spans="1:10" s="1" customFormat="1" ht="16.5">
      <c r="A3" s="2159" t="s">
        <v>29</v>
      </c>
      <c r="B3" s="2159"/>
      <c r="C3" s="2159"/>
      <c r="D3" s="2159"/>
      <c r="E3" s="2159"/>
      <c r="F3" s="2159"/>
      <c r="G3" s="2159"/>
      <c r="H3" s="2159"/>
      <c r="I3" s="18"/>
      <c r="J3" s="18"/>
    </row>
    <row r="4" spans="1:10" s="1" customFormat="1" ht="16.5">
      <c r="A4" s="2159" t="s">
        <v>52</v>
      </c>
      <c r="B4" s="2159"/>
      <c r="C4" s="2159"/>
      <c r="D4" s="2159"/>
      <c r="E4" s="2159"/>
      <c r="F4" s="2159"/>
      <c r="G4" s="2159"/>
      <c r="H4" s="2159"/>
    </row>
    <row r="5" spans="1:10" s="1" customFormat="1" ht="18">
      <c r="A5" s="2160" t="s">
        <v>30</v>
      </c>
      <c r="B5" s="2160"/>
      <c r="C5" s="2160"/>
      <c r="D5" s="2160"/>
      <c r="E5" s="2160"/>
      <c r="F5" s="2160"/>
      <c r="G5" s="2160"/>
      <c r="H5" s="2160"/>
    </row>
    <row r="6" spans="1:10" s="1" customFormat="1" ht="21" customHeight="1">
      <c r="A6" s="1615" t="s">
        <v>1062</v>
      </c>
      <c r="B6" s="4"/>
      <c r="D6" s="457" t="s">
        <v>1154</v>
      </c>
    </row>
    <row r="7" spans="1:10" s="1" customFormat="1" ht="20.25" customHeight="1">
      <c r="A7" s="1615" t="s">
        <v>169</v>
      </c>
      <c r="B7" s="4"/>
      <c r="D7" s="457" t="s">
        <v>1155</v>
      </c>
      <c r="H7" s="5" t="s">
        <v>0</v>
      </c>
    </row>
    <row r="8" spans="1:10" ht="16.5" customHeight="1" thickBot="1">
      <c r="A8" s="4"/>
      <c r="H8" s="142"/>
    </row>
    <row r="9" spans="1:10" s="2" customFormat="1" ht="45" customHeight="1">
      <c r="A9" s="35" t="s">
        <v>50</v>
      </c>
      <c r="B9" s="36" t="s">
        <v>31</v>
      </c>
      <c r="C9" s="2161" t="s">
        <v>53</v>
      </c>
      <c r="D9" s="2163"/>
      <c r="E9" s="36" t="s">
        <v>238</v>
      </c>
      <c r="F9" s="2161" t="s">
        <v>55</v>
      </c>
      <c r="G9" s="2163"/>
      <c r="H9" s="175" t="s">
        <v>56</v>
      </c>
      <c r="I9" s="146"/>
      <c r="J9" s="146"/>
    </row>
    <row r="10" spans="1:10" s="3" customFormat="1" ht="76.5" customHeight="1">
      <c r="A10" s="3199">
        <v>1</v>
      </c>
      <c r="B10" s="2287" t="s">
        <v>1155</v>
      </c>
      <c r="C10" s="458">
        <v>1.1000000000000001</v>
      </c>
      <c r="D10" s="459" t="s">
        <v>1156</v>
      </c>
      <c r="E10" s="290"/>
      <c r="F10" s="3314" t="s">
        <v>1157</v>
      </c>
      <c r="G10" s="3315"/>
      <c r="H10" s="460" t="s">
        <v>1158</v>
      </c>
    </row>
    <row r="11" spans="1:10" s="3" customFormat="1" ht="80.25" customHeight="1">
      <c r="A11" s="3200"/>
      <c r="B11" s="2288"/>
      <c r="C11" s="458">
        <v>1.2</v>
      </c>
      <c r="D11" s="459" t="s">
        <v>1159</v>
      </c>
      <c r="E11" s="223"/>
      <c r="F11" s="3314" t="s">
        <v>1160</v>
      </c>
      <c r="G11" s="3315"/>
      <c r="H11" s="460" t="s">
        <v>1161</v>
      </c>
    </row>
    <row r="12" spans="1:10" s="3" customFormat="1" ht="76.5" customHeight="1">
      <c r="A12" s="3201"/>
      <c r="B12" s="2289"/>
      <c r="C12" s="458">
        <v>1.3</v>
      </c>
      <c r="D12" s="459" t="s">
        <v>1162</v>
      </c>
      <c r="E12" s="223"/>
      <c r="F12" s="3314" t="s">
        <v>1163</v>
      </c>
      <c r="G12" s="3315"/>
      <c r="H12" s="460" t="s">
        <v>1164</v>
      </c>
    </row>
    <row r="13" spans="1:10" s="3" customFormat="1" ht="105.75" customHeight="1">
      <c r="A13" s="3199">
        <v>2</v>
      </c>
      <c r="B13" s="2965" t="s">
        <v>1165</v>
      </c>
      <c r="C13" s="458">
        <v>2.1</v>
      </c>
      <c r="D13" s="460" t="s">
        <v>1166</v>
      </c>
      <c r="E13" s="223"/>
      <c r="F13" s="3312" t="s">
        <v>1167</v>
      </c>
      <c r="G13" s="3313"/>
      <c r="H13" s="460" t="s">
        <v>1168</v>
      </c>
    </row>
    <row r="14" spans="1:10" s="3" customFormat="1" ht="105.75" customHeight="1">
      <c r="A14" s="3201"/>
      <c r="B14" s="2967"/>
      <c r="C14" s="458">
        <v>2.2000000000000002</v>
      </c>
      <c r="D14" s="459" t="s">
        <v>1169</v>
      </c>
      <c r="E14" s="223"/>
      <c r="F14" s="3314" t="s">
        <v>1170</v>
      </c>
      <c r="G14" s="3315"/>
      <c r="H14" s="460" t="s">
        <v>1171</v>
      </c>
    </row>
    <row r="15" spans="1:10" s="3" customFormat="1" ht="92.25" customHeight="1">
      <c r="A15" s="3316">
        <v>3</v>
      </c>
      <c r="B15" s="2628" t="s">
        <v>1172</v>
      </c>
      <c r="C15" s="458">
        <v>3.1</v>
      </c>
      <c r="D15" s="460" t="s">
        <v>1173</v>
      </c>
      <c r="E15" s="207"/>
      <c r="F15" s="3314" t="s">
        <v>1174</v>
      </c>
      <c r="G15" s="3315"/>
      <c r="H15" s="460" t="s">
        <v>1175</v>
      </c>
    </row>
    <row r="16" spans="1:10" s="3" customFormat="1" ht="80.25" customHeight="1">
      <c r="A16" s="3316"/>
      <c r="B16" s="2628"/>
      <c r="C16" s="458">
        <v>3.2</v>
      </c>
      <c r="D16" s="459" t="s">
        <v>1176</v>
      </c>
      <c r="E16" s="207"/>
      <c r="F16" s="3314" t="s">
        <v>1177</v>
      </c>
      <c r="G16" s="3315"/>
      <c r="H16" s="460" t="s">
        <v>1178</v>
      </c>
    </row>
    <row r="17" spans="1:8" s="3" customFormat="1" ht="36" customHeight="1">
      <c r="A17" s="3199">
        <v>4</v>
      </c>
      <c r="B17" s="2287" t="s">
        <v>654</v>
      </c>
      <c r="C17" s="458">
        <v>1</v>
      </c>
      <c r="D17" s="461" t="s">
        <v>1179</v>
      </c>
      <c r="E17" s="462" t="s">
        <v>1180</v>
      </c>
      <c r="F17" s="3317" t="s">
        <v>1181</v>
      </c>
      <c r="G17" s="3318"/>
      <c r="H17" s="151" t="s">
        <v>1182</v>
      </c>
    </row>
    <row r="18" spans="1:8" s="3" customFormat="1" ht="77.25" customHeight="1">
      <c r="A18" s="3201"/>
      <c r="B18" s="2289"/>
      <c r="C18" s="458">
        <v>2</v>
      </c>
      <c r="D18" s="459" t="s">
        <v>1183</v>
      </c>
      <c r="E18" s="223" t="s">
        <v>1184</v>
      </c>
      <c r="F18" s="3317" t="s">
        <v>1185</v>
      </c>
      <c r="G18" s="3318"/>
      <c r="H18" s="151" t="s">
        <v>1186</v>
      </c>
    </row>
    <row r="19" spans="1:8">
      <c r="E19" s="3"/>
    </row>
  </sheetData>
  <mergeCells count="23">
    <mergeCell ref="A15:A16"/>
    <mergeCell ref="B15:B16"/>
    <mergeCell ref="F15:G15"/>
    <mergeCell ref="F16:G16"/>
    <mergeCell ref="A17:A18"/>
    <mergeCell ref="B17:B18"/>
    <mergeCell ref="F17:G17"/>
    <mergeCell ref="F18:G18"/>
    <mergeCell ref="A13:A14"/>
    <mergeCell ref="B13:B14"/>
    <mergeCell ref="F13:G13"/>
    <mergeCell ref="F14:G14"/>
    <mergeCell ref="A2:H2"/>
    <mergeCell ref="A3:H3"/>
    <mergeCell ref="A4:H4"/>
    <mergeCell ref="A5:H5"/>
    <mergeCell ref="C9:D9"/>
    <mergeCell ref="F9:G9"/>
    <mergeCell ref="A10:A12"/>
    <mergeCell ref="B10:B12"/>
    <mergeCell ref="F10:G10"/>
    <mergeCell ref="F11:G11"/>
    <mergeCell ref="F12:G12"/>
  </mergeCells>
  <pageMargins left="0.31496062992125984" right="0.31496062992125984" top="0.35433070866141736" bottom="0.35433070866141736" header="0.31496062992125984" footer="0.31496062992125984"/>
  <pageSetup paperSize="9" scale="74" fitToHeight="0"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S18"/>
  <sheetViews>
    <sheetView showGridLines="0" view="pageBreakPreview" zoomScaleNormal="80" zoomScaleSheetLayoutView="100" workbookViewId="0">
      <selection activeCell="C4" sqref="C4"/>
    </sheetView>
  </sheetViews>
  <sheetFormatPr baseColWidth="10" defaultRowHeight="14.25"/>
  <cols>
    <col min="1" max="1" width="3.85546875" style="188" customWidth="1"/>
    <col min="2" max="2" width="40" style="188" customWidth="1"/>
    <col min="3" max="3" width="33.28515625" style="188" customWidth="1"/>
    <col min="4" max="15" width="7" style="188" customWidth="1"/>
    <col min="16" max="16" width="10.42578125" style="188" customWidth="1"/>
    <col min="17" max="17" width="17.140625" style="188" customWidth="1"/>
    <col min="18" max="18" width="1.85546875" style="188" customWidth="1"/>
    <col min="19" max="16384" width="11.42578125" style="188"/>
  </cols>
  <sheetData>
    <row r="1" spans="1:19" ht="16.5">
      <c r="A1" s="2159" t="s">
        <v>28</v>
      </c>
      <c r="B1" s="2159"/>
      <c r="C1" s="2159"/>
      <c r="D1" s="2159"/>
      <c r="E1" s="2159"/>
      <c r="F1" s="2159"/>
      <c r="G1" s="2159"/>
      <c r="H1" s="2159"/>
      <c r="I1" s="2159"/>
      <c r="J1" s="2159"/>
      <c r="K1" s="2159"/>
      <c r="L1" s="2159"/>
      <c r="M1" s="2159"/>
      <c r="N1" s="2159"/>
      <c r="O1" s="2159"/>
      <c r="P1" s="2159"/>
      <c r="Q1" s="2159"/>
    </row>
    <row r="2" spans="1:19" ht="16.5">
      <c r="A2" s="2159" t="s">
        <v>29</v>
      </c>
      <c r="B2" s="2159"/>
      <c r="C2" s="2159"/>
      <c r="D2" s="2159"/>
      <c r="E2" s="2159"/>
      <c r="F2" s="2159"/>
      <c r="G2" s="2159"/>
      <c r="H2" s="2159"/>
      <c r="I2" s="2159"/>
      <c r="J2" s="2159"/>
      <c r="K2" s="2159"/>
      <c r="L2" s="2159"/>
      <c r="M2" s="2159"/>
      <c r="N2" s="2159"/>
      <c r="O2" s="2159"/>
      <c r="P2" s="2159"/>
      <c r="Q2" s="2159"/>
    </row>
    <row r="3" spans="1:19" s="189" customFormat="1" ht="18" customHeight="1">
      <c r="A3" s="2160" t="s">
        <v>57</v>
      </c>
      <c r="B3" s="2160"/>
      <c r="C3" s="2160"/>
      <c r="D3" s="2160"/>
      <c r="E3" s="2160"/>
      <c r="F3" s="2160"/>
      <c r="G3" s="2160"/>
      <c r="H3" s="2160"/>
      <c r="I3" s="2160"/>
      <c r="J3" s="2160"/>
      <c r="K3" s="2160"/>
      <c r="L3" s="2160"/>
      <c r="M3" s="2160"/>
      <c r="N3" s="2160"/>
      <c r="O3" s="2160"/>
      <c r="P3" s="2160"/>
      <c r="Q3" s="2160"/>
    </row>
    <row r="4" spans="1:19" s="189" customFormat="1" ht="27.75" customHeight="1">
      <c r="A4" s="1493" t="s">
        <v>1149</v>
      </c>
      <c r="C4" s="2" t="s">
        <v>1155</v>
      </c>
      <c r="P4" s="190"/>
      <c r="Q4" s="191" t="s">
        <v>27</v>
      </c>
    </row>
    <row r="5" spans="1:19" ht="3" customHeight="1" thickBot="1">
      <c r="Q5" s="190"/>
    </row>
    <row r="6" spans="1:19" s="189" customFormat="1" ht="27" customHeight="1">
      <c r="A6" s="2293" t="s">
        <v>1</v>
      </c>
      <c r="B6" s="2297" t="s">
        <v>58</v>
      </c>
      <c r="C6" s="2297" t="s">
        <v>40</v>
      </c>
      <c r="D6" s="2299" t="s">
        <v>26</v>
      </c>
      <c r="E6" s="2299"/>
      <c r="F6" s="2299"/>
      <c r="G6" s="2299"/>
      <c r="H6" s="2299"/>
      <c r="I6" s="2299"/>
      <c r="J6" s="2299"/>
      <c r="K6" s="2299"/>
      <c r="L6" s="2299"/>
      <c r="M6" s="2299"/>
      <c r="N6" s="2299"/>
      <c r="O6" s="2299"/>
      <c r="P6" s="2299" t="s">
        <v>25</v>
      </c>
      <c r="Q6" s="2301" t="s">
        <v>59</v>
      </c>
      <c r="R6" s="194"/>
      <c r="S6" s="194"/>
    </row>
    <row r="7" spans="1:19" s="189" customFormat="1" ht="30.75" customHeight="1" thickBot="1">
      <c r="A7" s="2294"/>
      <c r="B7" s="2298"/>
      <c r="C7" s="2298"/>
      <c r="D7" s="197" t="s">
        <v>24</v>
      </c>
      <c r="E7" s="196" t="s">
        <v>23</v>
      </c>
      <c r="F7" s="196" t="s">
        <v>22</v>
      </c>
      <c r="G7" s="196" t="s">
        <v>21</v>
      </c>
      <c r="H7" s="196" t="s">
        <v>20</v>
      </c>
      <c r="I7" s="196" t="s">
        <v>19</v>
      </c>
      <c r="J7" s="196" t="s">
        <v>18</v>
      </c>
      <c r="K7" s="196" t="s">
        <v>17</v>
      </c>
      <c r="L7" s="196" t="s">
        <v>16</v>
      </c>
      <c r="M7" s="196" t="s">
        <v>15</v>
      </c>
      <c r="N7" s="196" t="s">
        <v>14</v>
      </c>
      <c r="O7" s="196" t="s">
        <v>13</v>
      </c>
      <c r="P7" s="2300"/>
      <c r="Q7" s="2302"/>
      <c r="R7" s="194"/>
      <c r="S7" s="194"/>
    </row>
    <row r="8" spans="1:19" s="201" customFormat="1" ht="9.75" customHeight="1">
      <c r="A8" s="198"/>
      <c r="B8" s="199"/>
      <c r="C8" s="199"/>
      <c r="D8" s="199"/>
      <c r="E8" s="199"/>
      <c r="F8" s="199"/>
      <c r="G8" s="199"/>
      <c r="H8" s="199"/>
      <c r="I8" s="199"/>
      <c r="J8" s="199"/>
      <c r="K8" s="199"/>
      <c r="L8" s="199"/>
      <c r="M8" s="199"/>
      <c r="N8" s="199"/>
      <c r="O8" s="199"/>
      <c r="P8" s="199"/>
      <c r="Q8" s="200"/>
    </row>
    <row r="9" spans="1:19" s="201" customFormat="1" ht="60" customHeight="1">
      <c r="A9" s="202">
        <v>1</v>
      </c>
      <c r="B9" s="459" t="s">
        <v>1187</v>
      </c>
      <c r="C9" s="242"/>
      <c r="D9" s="256">
        <v>0.75</v>
      </c>
      <c r="E9" s="256">
        <v>0.75</v>
      </c>
      <c r="F9" s="256">
        <v>0.75</v>
      </c>
      <c r="G9" s="256">
        <v>0.75</v>
      </c>
      <c r="H9" s="256">
        <v>0.75</v>
      </c>
      <c r="I9" s="256">
        <v>0.75</v>
      </c>
      <c r="J9" s="256">
        <v>0.75</v>
      </c>
      <c r="K9" s="256">
        <v>0.75</v>
      </c>
      <c r="L9" s="256">
        <v>0.75</v>
      </c>
      <c r="M9" s="256">
        <v>0.75</v>
      </c>
      <c r="N9" s="256">
        <v>0.75</v>
      </c>
      <c r="O9" s="256">
        <v>0.75</v>
      </c>
      <c r="P9" s="256">
        <v>1</v>
      </c>
      <c r="Q9" s="233">
        <v>3600</v>
      </c>
    </row>
    <row r="10" spans="1:19" s="201" customFormat="1" ht="57" customHeight="1">
      <c r="A10" s="255">
        <v>2</v>
      </c>
      <c r="B10" s="459" t="s">
        <v>1188</v>
      </c>
      <c r="C10" s="463"/>
      <c r="D10" s="464">
        <v>0.75</v>
      </c>
      <c r="E10" s="464">
        <v>0.75</v>
      </c>
      <c r="F10" s="464">
        <v>0.75</v>
      </c>
      <c r="G10" s="464">
        <v>0.75</v>
      </c>
      <c r="H10" s="464">
        <v>0.75</v>
      </c>
      <c r="I10" s="464">
        <v>0.75</v>
      </c>
      <c r="J10" s="464">
        <v>0.75</v>
      </c>
      <c r="K10" s="464">
        <v>0.75</v>
      </c>
      <c r="L10" s="464">
        <v>0.75</v>
      </c>
      <c r="M10" s="464">
        <v>0.75</v>
      </c>
      <c r="N10" s="464">
        <v>0.75</v>
      </c>
      <c r="O10" s="464">
        <v>0.75</v>
      </c>
      <c r="P10" s="464">
        <v>1</v>
      </c>
      <c r="Q10" s="465">
        <v>2712</v>
      </c>
    </row>
    <row r="11" spans="1:19" s="201" customFormat="1" ht="48" customHeight="1">
      <c r="A11" s="255">
        <v>3</v>
      </c>
      <c r="B11" s="459" t="s">
        <v>1189</v>
      </c>
      <c r="C11" s="463"/>
      <c r="D11" s="464">
        <v>0.75</v>
      </c>
      <c r="E11" s="464">
        <v>0.75</v>
      </c>
      <c r="F11" s="464">
        <v>0.75</v>
      </c>
      <c r="G11" s="464">
        <v>0.75</v>
      </c>
      <c r="H11" s="464">
        <v>0.75</v>
      </c>
      <c r="I11" s="464">
        <v>0.75</v>
      </c>
      <c r="J11" s="464">
        <v>0.75</v>
      </c>
      <c r="K11" s="464">
        <v>0.75</v>
      </c>
      <c r="L11" s="464">
        <v>0.75</v>
      </c>
      <c r="M11" s="464">
        <v>0.75</v>
      </c>
      <c r="N11" s="464">
        <v>0.75</v>
      </c>
      <c r="O11" s="464">
        <v>0.75</v>
      </c>
      <c r="P11" s="464">
        <v>1</v>
      </c>
      <c r="Q11" s="465">
        <v>960</v>
      </c>
    </row>
    <row r="12" spans="1:19" s="201" customFormat="1" ht="72" customHeight="1">
      <c r="A12" s="255">
        <v>4</v>
      </c>
      <c r="B12" s="460" t="s">
        <v>1190</v>
      </c>
      <c r="C12" s="463"/>
      <c r="D12" s="464">
        <v>0.6</v>
      </c>
      <c r="E12" s="464">
        <v>0.6</v>
      </c>
      <c r="F12" s="464">
        <v>0.6</v>
      </c>
      <c r="G12" s="464">
        <v>0.6</v>
      </c>
      <c r="H12" s="464">
        <v>0.6</v>
      </c>
      <c r="I12" s="464">
        <v>0.6</v>
      </c>
      <c r="J12" s="464">
        <v>0.6</v>
      </c>
      <c r="K12" s="464">
        <v>0.6</v>
      </c>
      <c r="L12" s="464">
        <v>0.6</v>
      </c>
      <c r="M12" s="464">
        <v>0.6</v>
      </c>
      <c r="N12" s="464">
        <v>0.6</v>
      </c>
      <c r="O12" s="464">
        <v>0.6</v>
      </c>
      <c r="P12" s="464">
        <v>1</v>
      </c>
      <c r="Q12" s="465">
        <v>1128</v>
      </c>
    </row>
    <row r="13" spans="1:19" s="201" customFormat="1" ht="58.5" customHeight="1">
      <c r="A13" s="255">
        <v>5</v>
      </c>
      <c r="B13" s="459" t="s">
        <v>1191</v>
      </c>
      <c r="C13" s="463"/>
      <c r="D13" s="464">
        <v>0.6</v>
      </c>
      <c r="E13" s="464">
        <v>0.6</v>
      </c>
      <c r="F13" s="464">
        <v>0.6</v>
      </c>
      <c r="G13" s="464">
        <v>0.6</v>
      </c>
      <c r="H13" s="464">
        <v>0.6</v>
      </c>
      <c r="I13" s="464">
        <v>0.6</v>
      </c>
      <c r="J13" s="464">
        <v>0.6</v>
      </c>
      <c r="K13" s="464">
        <v>0.6</v>
      </c>
      <c r="L13" s="464">
        <v>0.6</v>
      </c>
      <c r="M13" s="464">
        <v>0.6</v>
      </c>
      <c r="N13" s="464">
        <v>0.6</v>
      </c>
      <c r="O13" s="464">
        <v>0.6</v>
      </c>
      <c r="P13" s="464">
        <v>1</v>
      </c>
      <c r="Q13" s="465">
        <v>2676</v>
      </c>
    </row>
    <row r="14" spans="1:19" s="201" customFormat="1" ht="57" customHeight="1">
      <c r="A14" s="255">
        <v>6</v>
      </c>
      <c r="B14" s="460" t="s">
        <v>1192</v>
      </c>
      <c r="C14" s="463"/>
      <c r="D14" s="464">
        <v>0.5</v>
      </c>
      <c r="E14" s="464">
        <v>0.5</v>
      </c>
      <c r="F14" s="464">
        <v>0.5</v>
      </c>
      <c r="G14" s="464">
        <v>0.5</v>
      </c>
      <c r="H14" s="464">
        <v>0.5</v>
      </c>
      <c r="I14" s="464">
        <v>0.5</v>
      </c>
      <c r="J14" s="464">
        <v>0.5</v>
      </c>
      <c r="K14" s="464">
        <v>0.5</v>
      </c>
      <c r="L14" s="464">
        <v>0.5</v>
      </c>
      <c r="M14" s="464">
        <v>0.5</v>
      </c>
      <c r="N14" s="464">
        <v>0.5</v>
      </c>
      <c r="O14" s="464">
        <v>0.5</v>
      </c>
      <c r="P14" s="464">
        <v>1</v>
      </c>
      <c r="Q14" s="465">
        <v>564</v>
      </c>
    </row>
    <row r="15" spans="1:19" s="201" customFormat="1" ht="60" customHeight="1">
      <c r="A15" s="255">
        <v>7</v>
      </c>
      <c r="B15" s="459" t="s">
        <v>1193</v>
      </c>
      <c r="C15" s="463"/>
      <c r="D15" s="464">
        <v>0.5</v>
      </c>
      <c r="E15" s="464">
        <v>0.5</v>
      </c>
      <c r="F15" s="464">
        <v>0.5</v>
      </c>
      <c r="G15" s="464">
        <v>0.5</v>
      </c>
      <c r="H15" s="464">
        <v>0.5</v>
      </c>
      <c r="I15" s="464">
        <v>0.5</v>
      </c>
      <c r="J15" s="464">
        <v>0.5</v>
      </c>
      <c r="K15" s="464">
        <v>0.5</v>
      </c>
      <c r="L15" s="464">
        <v>0.5</v>
      </c>
      <c r="M15" s="464">
        <v>0.5</v>
      </c>
      <c r="N15" s="464">
        <v>0.5</v>
      </c>
      <c r="O15" s="464">
        <v>0.5</v>
      </c>
      <c r="P15" s="464">
        <v>1</v>
      </c>
      <c r="Q15" s="465">
        <v>516</v>
      </c>
    </row>
    <row r="16" spans="1:19" s="201" customFormat="1" ht="34.5" customHeight="1">
      <c r="A16" s="255">
        <v>8</v>
      </c>
      <c r="B16" s="459" t="s">
        <v>1194</v>
      </c>
      <c r="C16" s="242" t="s">
        <v>1195</v>
      </c>
      <c r="D16" s="3319" t="s">
        <v>1196</v>
      </c>
      <c r="E16" s="3320"/>
      <c r="F16" s="3320"/>
      <c r="G16" s="3320"/>
      <c r="H16" s="3320"/>
      <c r="I16" s="3320"/>
      <c r="J16" s="3320"/>
      <c r="K16" s="3320"/>
      <c r="L16" s="3320"/>
      <c r="M16" s="3320"/>
      <c r="N16" s="3320"/>
      <c r="O16" s="3320"/>
      <c r="P16" s="3321"/>
      <c r="Q16" s="466">
        <v>0</v>
      </c>
    </row>
    <row r="17" spans="1:17" s="201" customFormat="1" ht="49.5" customHeight="1">
      <c r="A17" s="255">
        <v>9</v>
      </c>
      <c r="B17" s="459" t="s">
        <v>1183</v>
      </c>
      <c r="C17" s="242" t="s">
        <v>1184</v>
      </c>
      <c r="D17" s="467"/>
      <c r="E17" s="468"/>
      <c r="F17" s="467"/>
      <c r="G17" s="467"/>
      <c r="H17" s="467"/>
      <c r="I17" s="468">
        <v>1</v>
      </c>
      <c r="J17" s="467"/>
      <c r="K17" s="468"/>
      <c r="L17" s="467"/>
      <c r="M17" s="468"/>
      <c r="N17" s="467"/>
      <c r="O17" s="469"/>
      <c r="P17" s="470">
        <v>1</v>
      </c>
      <c r="Q17" s="465">
        <v>0</v>
      </c>
    </row>
    <row r="18" spans="1:17" s="201" customFormat="1" ht="17.25" customHeight="1" thickBot="1">
      <c r="A18" s="3244"/>
      <c r="B18" s="2646"/>
      <c r="C18" s="2646"/>
      <c r="D18" s="2646"/>
      <c r="E18" s="2646"/>
      <c r="F18" s="2646"/>
      <c r="G18" s="214"/>
      <c r="H18" s="214"/>
      <c r="I18" s="214"/>
      <c r="J18" s="214"/>
      <c r="K18" s="214"/>
      <c r="L18" s="214"/>
      <c r="M18" s="214"/>
      <c r="N18" s="471" t="s">
        <v>12</v>
      </c>
      <c r="O18" s="472"/>
      <c r="P18" s="473"/>
      <c r="Q18" s="259">
        <f>SUM(Q9:Q15)</f>
        <v>12156</v>
      </c>
    </row>
  </sheetData>
  <mergeCells count="11">
    <mergeCell ref="D16:P16"/>
    <mergeCell ref="A18:F18"/>
    <mergeCell ref="A1:Q1"/>
    <mergeCell ref="A2:Q2"/>
    <mergeCell ref="A3:Q3"/>
    <mergeCell ref="A6:A7"/>
    <mergeCell ref="B6:B7"/>
    <mergeCell ref="C6:C7"/>
    <mergeCell ref="D6:O6"/>
    <mergeCell ref="P6:P7"/>
    <mergeCell ref="Q6:Q7"/>
  </mergeCells>
  <pageMargins left="0.39370078740157483" right="0.39370078740157483" top="0.35433070866141736" bottom="0.27559055118110237" header="0" footer="0"/>
  <pageSetup paperSize="9" scale="74"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J41"/>
  <sheetViews>
    <sheetView showGridLines="0" view="pageBreakPreview" topLeftCell="A4" zoomScale="90" zoomScaleNormal="100" zoomScaleSheetLayoutView="90" workbookViewId="0">
      <selection activeCell="C5" sqref="C5:E5"/>
    </sheetView>
  </sheetViews>
  <sheetFormatPr baseColWidth="10" defaultRowHeight="12.75"/>
  <cols>
    <col min="1" max="1" width="3.7109375" customWidth="1"/>
    <col min="2" max="2" width="4.42578125" style="322" customWidth="1"/>
    <col min="3" max="3" width="24.5703125" customWidth="1"/>
    <col min="4" max="4" width="33.7109375" customWidth="1"/>
    <col min="5" max="5" width="25.42578125" customWidth="1"/>
    <col min="6" max="6" width="6" style="384" customWidth="1"/>
    <col min="7" max="7" width="63" customWidth="1"/>
    <col min="8" max="8" width="45.7109375" customWidth="1"/>
    <col min="9" max="9" width="3.5703125" customWidth="1"/>
  </cols>
  <sheetData>
    <row r="1" spans="2:10" ht="16.5">
      <c r="B1" s="2159" t="s">
        <v>28</v>
      </c>
      <c r="C1" s="2159"/>
      <c r="D1" s="2159"/>
      <c r="E1" s="2159"/>
      <c r="F1" s="2159"/>
      <c r="G1" s="2159"/>
      <c r="H1" s="2159"/>
    </row>
    <row r="2" spans="2:10" s="1" customFormat="1" ht="16.5">
      <c r="B2" s="2159" t="s">
        <v>29</v>
      </c>
      <c r="C2" s="2159"/>
      <c r="D2" s="2159"/>
      <c r="E2" s="2159"/>
      <c r="F2" s="2159"/>
      <c r="G2" s="2159"/>
      <c r="H2" s="2159"/>
      <c r="I2" s="1328"/>
      <c r="J2" s="1328"/>
    </row>
    <row r="3" spans="2:10" s="1" customFormat="1" ht="16.5">
      <c r="B3" s="2159" t="s">
        <v>52</v>
      </c>
      <c r="C3" s="2159"/>
      <c r="D3" s="2159"/>
      <c r="E3" s="2159"/>
      <c r="F3" s="2159"/>
      <c r="G3" s="2159"/>
      <c r="H3" s="2159"/>
    </row>
    <row r="4" spans="2:10" s="1" customFormat="1" ht="18">
      <c r="B4" s="2160" t="s">
        <v>30</v>
      </c>
      <c r="C4" s="2160"/>
      <c r="D4" s="2160"/>
      <c r="E4" s="2160"/>
      <c r="F4" s="2160"/>
      <c r="G4" s="2160"/>
      <c r="H4" s="2160"/>
    </row>
    <row r="5" spans="2:10" s="1" customFormat="1" ht="21" customHeight="1">
      <c r="C5" s="2290" t="s">
        <v>2014</v>
      </c>
      <c r="D5" s="2290"/>
      <c r="E5" s="2290"/>
      <c r="F5" s="384"/>
    </row>
    <row r="6" spans="2:10" s="1" customFormat="1" ht="20.25" customHeight="1">
      <c r="C6" s="2290" t="s">
        <v>2015</v>
      </c>
      <c r="D6" s="2290"/>
      <c r="E6" s="2290"/>
      <c r="F6" s="384"/>
      <c r="H6" s="5" t="s">
        <v>0</v>
      </c>
    </row>
    <row r="7" spans="2:10" ht="16.5" customHeight="1" thickBot="1">
      <c r="B7" s="276"/>
      <c r="H7" s="142"/>
    </row>
    <row r="8" spans="2:10" s="2" customFormat="1" ht="45" customHeight="1">
      <c r="B8" s="1323" t="s">
        <v>50</v>
      </c>
      <c r="C8" s="1324" t="s">
        <v>31</v>
      </c>
      <c r="D8" s="1140" t="s">
        <v>53</v>
      </c>
      <c r="E8" s="1324" t="s">
        <v>238</v>
      </c>
      <c r="F8" s="2274" t="s">
        <v>55</v>
      </c>
      <c r="G8" s="2162"/>
      <c r="H8" s="145" t="s">
        <v>56</v>
      </c>
      <c r="I8" s="146"/>
      <c r="J8" s="146"/>
    </row>
    <row r="9" spans="2:10" s="2" customFormat="1" ht="15.75">
      <c r="B9" s="2275" t="s">
        <v>2016</v>
      </c>
      <c r="C9" s="2276"/>
      <c r="D9" s="2277"/>
      <c r="E9" s="2277"/>
      <c r="F9" s="2277"/>
      <c r="G9" s="2277"/>
      <c r="H9" s="2278"/>
      <c r="I9" s="146"/>
      <c r="J9" s="146"/>
    </row>
    <row r="10" spans="2:10" s="2" customFormat="1" ht="86.25" customHeight="1">
      <c r="B10" s="1319">
        <v>1</v>
      </c>
      <c r="C10" s="1141" t="s">
        <v>2017</v>
      </c>
      <c r="D10" s="1142" t="s">
        <v>2018</v>
      </c>
      <c r="E10" s="1322" t="s">
        <v>1067</v>
      </c>
      <c r="F10" s="384">
        <v>1</v>
      </c>
      <c r="G10" s="1143" t="s">
        <v>2019</v>
      </c>
      <c r="H10" s="1144" t="s">
        <v>2020</v>
      </c>
      <c r="I10" s="146"/>
      <c r="J10" s="146"/>
    </row>
    <row r="11" spans="2:10" s="2" customFormat="1" ht="25.5" customHeight="1">
      <c r="B11" s="2275" t="s">
        <v>2021</v>
      </c>
      <c r="C11" s="2276"/>
      <c r="D11" s="2277"/>
      <c r="E11" s="2277"/>
      <c r="F11" s="2277"/>
      <c r="G11" s="2277"/>
      <c r="H11" s="2278"/>
      <c r="I11" s="146"/>
      <c r="J11" s="146"/>
    </row>
    <row r="12" spans="2:10" s="2" customFormat="1" ht="25.5">
      <c r="B12" s="2279">
        <v>2</v>
      </c>
      <c r="C12" s="2280" t="s">
        <v>2022</v>
      </c>
      <c r="D12" s="2281" t="s">
        <v>2023</v>
      </c>
      <c r="E12" s="2279" t="s">
        <v>2024</v>
      </c>
      <c r="F12" s="1319">
        <v>2.1</v>
      </c>
      <c r="G12" s="1145" t="s">
        <v>2025</v>
      </c>
      <c r="H12" s="2284" t="s">
        <v>2026</v>
      </c>
      <c r="I12" s="146"/>
      <c r="J12" s="146"/>
    </row>
    <row r="13" spans="2:10" s="2" customFormat="1" ht="38.25">
      <c r="B13" s="2279"/>
      <c r="C13" s="2280"/>
      <c r="D13" s="2282"/>
      <c r="E13" s="2279"/>
      <c r="F13" s="1334">
        <v>2.2000000000000002</v>
      </c>
      <c r="G13" s="1145" t="s">
        <v>2027</v>
      </c>
      <c r="H13" s="2285"/>
      <c r="I13" s="146"/>
      <c r="J13" s="146"/>
    </row>
    <row r="14" spans="2:10" s="2" customFormat="1" ht="38.25">
      <c r="B14" s="2279"/>
      <c r="C14" s="2280"/>
      <c r="D14" s="2282"/>
      <c r="E14" s="2279"/>
      <c r="F14" s="1334">
        <v>2.2999999999999998</v>
      </c>
      <c r="G14" s="1145" t="s">
        <v>2028</v>
      </c>
      <c r="H14" s="2285"/>
      <c r="I14" s="146"/>
      <c r="J14" s="146"/>
    </row>
    <row r="15" spans="2:10" s="2" customFormat="1" ht="38.25">
      <c r="B15" s="2279"/>
      <c r="C15" s="2280"/>
      <c r="D15" s="2282"/>
      <c r="E15" s="2279"/>
      <c r="F15" s="1334">
        <v>2.4</v>
      </c>
      <c r="G15" s="1145" t="s">
        <v>2029</v>
      </c>
      <c r="H15" s="2285"/>
      <c r="I15" s="146"/>
      <c r="J15" s="146"/>
    </row>
    <row r="16" spans="2:10" s="2" customFormat="1" ht="38.25">
      <c r="B16" s="2279"/>
      <c r="C16" s="2280"/>
      <c r="D16" s="2283"/>
      <c r="E16" s="2279"/>
      <c r="F16" s="1334">
        <v>2.5</v>
      </c>
      <c r="G16" s="1145" t="s">
        <v>2030</v>
      </c>
      <c r="H16" s="2286"/>
      <c r="I16" s="146"/>
      <c r="J16" s="146"/>
    </row>
    <row r="17" spans="2:10" s="2" customFormat="1" ht="51">
      <c r="B17" s="2250">
        <v>3</v>
      </c>
      <c r="C17" s="2287" t="s">
        <v>2031</v>
      </c>
      <c r="D17" s="2247" t="s">
        <v>2032</v>
      </c>
      <c r="E17" s="2247" t="s">
        <v>2033</v>
      </c>
      <c r="F17" s="1334">
        <v>3.1</v>
      </c>
      <c r="G17" s="1146" t="s">
        <v>2034</v>
      </c>
      <c r="H17" s="2265" t="s">
        <v>2035</v>
      </c>
      <c r="I17" s="146"/>
      <c r="J17" s="146"/>
    </row>
    <row r="18" spans="2:10" s="2" customFormat="1" ht="51">
      <c r="B18" s="2251"/>
      <c r="C18" s="2288"/>
      <c r="D18" s="2248"/>
      <c r="E18" s="2248"/>
      <c r="F18" s="1334">
        <v>3.2</v>
      </c>
      <c r="G18" s="1145" t="s">
        <v>2036</v>
      </c>
      <c r="H18" s="2266"/>
      <c r="I18" s="146"/>
      <c r="J18" s="146"/>
    </row>
    <row r="19" spans="2:10" s="2" customFormat="1" ht="51">
      <c r="B19" s="2251"/>
      <c r="C19" s="2288"/>
      <c r="D19" s="2248"/>
      <c r="E19" s="2248"/>
      <c r="F19" s="1334">
        <v>3.3</v>
      </c>
      <c r="G19" s="1146" t="s">
        <v>2037</v>
      </c>
      <c r="H19" s="2266"/>
      <c r="I19" s="146"/>
      <c r="J19" s="146"/>
    </row>
    <row r="20" spans="2:10" s="2" customFormat="1" ht="76.5">
      <c r="B20" s="2251"/>
      <c r="C20" s="2288"/>
      <c r="D20" s="2248"/>
      <c r="E20" s="2248"/>
      <c r="F20" s="1334">
        <v>3.4</v>
      </c>
      <c r="G20" s="1146" t="s">
        <v>2038</v>
      </c>
      <c r="H20" s="2266"/>
      <c r="I20" s="146"/>
      <c r="J20" s="146"/>
    </row>
    <row r="21" spans="2:10" s="2" customFormat="1" ht="29.25" customHeight="1" thickBot="1">
      <c r="B21" s="2252"/>
      <c r="C21" s="2289"/>
      <c r="D21" s="2249"/>
      <c r="E21" s="2249"/>
      <c r="F21" s="1334">
        <v>3.5</v>
      </c>
      <c r="G21" s="1147" t="s">
        <v>2039</v>
      </c>
      <c r="H21" s="2267"/>
      <c r="I21" s="146"/>
      <c r="J21" s="146"/>
    </row>
    <row r="22" spans="2:10" s="2" customFormat="1" ht="22.5" customHeight="1">
      <c r="B22" s="2272" t="s">
        <v>2040</v>
      </c>
      <c r="C22" s="2272"/>
      <c r="D22" s="2273"/>
      <c r="E22" s="2273"/>
      <c r="F22" s="2273"/>
      <c r="G22" s="2273"/>
      <c r="H22" s="2273"/>
      <c r="I22" s="146"/>
      <c r="J22" s="146"/>
    </row>
    <row r="23" spans="2:10" s="2" customFormat="1" ht="25.5">
      <c r="B23" s="2262">
        <v>4</v>
      </c>
      <c r="C23" s="2184" t="s">
        <v>2041</v>
      </c>
      <c r="D23" s="2181" t="s">
        <v>2042</v>
      </c>
      <c r="E23" s="2181" t="s">
        <v>2043</v>
      </c>
      <c r="F23" s="1319">
        <v>4.0999999999999996</v>
      </c>
      <c r="G23" s="151" t="s">
        <v>2044</v>
      </c>
      <c r="H23" s="2265" t="s">
        <v>2045</v>
      </c>
      <c r="I23" s="146"/>
      <c r="J23" s="146"/>
    </row>
    <row r="24" spans="2:10" s="2" customFormat="1" ht="38.25">
      <c r="B24" s="2263"/>
      <c r="C24" s="2165"/>
      <c r="D24" s="2182"/>
      <c r="E24" s="2182"/>
      <c r="F24" s="1334">
        <v>4.2</v>
      </c>
      <c r="G24" s="151" t="s">
        <v>2046</v>
      </c>
      <c r="H24" s="2266"/>
      <c r="I24" s="146"/>
      <c r="J24" s="146"/>
    </row>
    <row r="25" spans="2:10" s="2" customFormat="1" ht="61.5" customHeight="1">
      <c r="B25" s="2263"/>
      <c r="C25" s="2165"/>
      <c r="D25" s="2182"/>
      <c r="E25" s="2182"/>
      <c r="F25" s="1334">
        <v>4.3</v>
      </c>
      <c r="G25" s="151" t="s">
        <v>2047</v>
      </c>
      <c r="H25" s="2266"/>
      <c r="I25" s="146"/>
      <c r="J25" s="146"/>
    </row>
    <row r="26" spans="2:10" s="2" customFormat="1" ht="63.75">
      <c r="B26" s="2263"/>
      <c r="C26" s="2165"/>
      <c r="D26" s="2182"/>
      <c r="E26" s="2182"/>
      <c r="F26" s="1334">
        <v>4.4000000000000004</v>
      </c>
      <c r="G26" s="151" t="s">
        <v>2048</v>
      </c>
      <c r="H26" s="2266"/>
      <c r="I26" s="146"/>
      <c r="J26" s="146"/>
    </row>
    <row r="27" spans="2:10" s="2" customFormat="1" ht="51">
      <c r="B27" s="2264"/>
      <c r="C27" s="2166"/>
      <c r="D27" s="2183"/>
      <c r="E27" s="2183"/>
      <c r="F27" s="1334">
        <v>4.5</v>
      </c>
      <c r="G27" s="151" t="s">
        <v>2049</v>
      </c>
      <c r="H27" s="2267"/>
      <c r="I27" s="146"/>
      <c r="J27" s="146"/>
    </row>
    <row r="28" spans="2:10" s="2" customFormat="1" ht="143.25" customHeight="1">
      <c r="B28" s="2250">
        <v>5</v>
      </c>
      <c r="C28" s="2253" t="s">
        <v>2050</v>
      </c>
      <c r="D28" s="2256" t="s">
        <v>2051</v>
      </c>
      <c r="E28" s="2256" t="s">
        <v>2052</v>
      </c>
      <c r="F28" s="1148">
        <v>5.0999999999999996</v>
      </c>
      <c r="G28" s="1149" t="s">
        <v>2053</v>
      </c>
      <c r="H28" s="2259" t="s">
        <v>2054</v>
      </c>
      <c r="I28" s="146"/>
      <c r="J28" s="146"/>
    </row>
    <row r="29" spans="2:10" s="2" customFormat="1" ht="27" customHeight="1">
      <c r="B29" s="2251"/>
      <c r="C29" s="2254"/>
      <c r="D29" s="2257"/>
      <c r="E29" s="2257"/>
      <c r="F29" s="1150">
        <v>5.2</v>
      </c>
      <c r="G29" s="1151" t="s">
        <v>2055</v>
      </c>
      <c r="H29" s="2260"/>
      <c r="I29" s="146"/>
      <c r="J29" s="146"/>
    </row>
    <row r="30" spans="2:10" s="2" customFormat="1" ht="27.75" customHeight="1">
      <c r="B30" s="2251"/>
      <c r="C30" s="2254"/>
      <c r="D30" s="2257"/>
      <c r="E30" s="2257"/>
      <c r="F30" s="1150">
        <v>5.3</v>
      </c>
      <c r="G30" s="1149" t="s">
        <v>2056</v>
      </c>
      <c r="H30" s="2260"/>
      <c r="I30" s="146"/>
      <c r="J30" s="146"/>
    </row>
    <row r="31" spans="2:10" s="2" customFormat="1" ht="17.25" customHeight="1">
      <c r="B31" s="2251"/>
      <c r="C31" s="2254"/>
      <c r="D31" s="2257"/>
      <c r="E31" s="2257"/>
      <c r="F31" s="1150">
        <v>5.4</v>
      </c>
      <c r="G31" s="1151" t="s">
        <v>2057</v>
      </c>
      <c r="H31" s="2260"/>
      <c r="I31" s="146"/>
      <c r="J31" s="146"/>
    </row>
    <row r="32" spans="2:10" s="2" customFormat="1" ht="17.25" customHeight="1">
      <c r="B32" s="2252"/>
      <c r="C32" s="2255"/>
      <c r="D32" s="2258"/>
      <c r="E32" s="2258"/>
      <c r="F32" s="1150">
        <v>5.5</v>
      </c>
      <c r="G32" s="1151" t="s">
        <v>2058</v>
      </c>
      <c r="H32" s="2261"/>
      <c r="I32" s="146"/>
      <c r="J32" s="146"/>
    </row>
    <row r="33" spans="2:8" s="3" customFormat="1" ht="12.75" customHeight="1">
      <c r="B33" s="2239" t="s">
        <v>2059</v>
      </c>
      <c r="C33" s="2240"/>
      <c r="D33" s="223"/>
      <c r="E33" s="1319"/>
      <c r="F33" s="1330"/>
      <c r="G33" s="151"/>
      <c r="H33" s="1152"/>
    </row>
    <row r="34" spans="2:8" s="3" customFormat="1" ht="42.75" customHeight="1">
      <c r="B34" s="2241">
        <v>6</v>
      </c>
      <c r="C34" s="2244" t="s">
        <v>2060</v>
      </c>
      <c r="D34" s="2247" t="s">
        <v>2061</v>
      </c>
      <c r="E34" s="2241" t="s">
        <v>2062</v>
      </c>
      <c r="F34" s="1329">
        <v>2.1</v>
      </c>
      <c r="G34" s="356" t="s">
        <v>2063</v>
      </c>
      <c r="H34" s="2184" t="s">
        <v>2064</v>
      </c>
    </row>
    <row r="35" spans="2:8" s="3" customFormat="1" ht="25.5">
      <c r="B35" s="2242"/>
      <c r="C35" s="2245"/>
      <c r="D35" s="2248"/>
      <c r="E35" s="2242"/>
      <c r="F35" s="1329">
        <v>2.2000000000000002</v>
      </c>
      <c r="G35" s="356" t="s">
        <v>2065</v>
      </c>
      <c r="H35" s="2165"/>
    </row>
    <row r="36" spans="2:8" s="3" customFormat="1">
      <c r="B36" s="2242"/>
      <c r="C36" s="2245"/>
      <c r="D36" s="2248"/>
      <c r="E36" s="2242"/>
      <c r="F36" s="1320">
        <v>2.2999999999999998</v>
      </c>
      <c r="G36" s="1331" t="s">
        <v>2066</v>
      </c>
      <c r="H36" s="2165"/>
    </row>
    <row r="37" spans="2:8" s="3" customFormat="1">
      <c r="B37" s="2242"/>
      <c r="C37" s="2245"/>
      <c r="D37" s="2248"/>
      <c r="E37" s="2242"/>
      <c r="F37" s="1320">
        <v>2.4</v>
      </c>
      <c r="G37" s="1327" t="s">
        <v>2067</v>
      </c>
      <c r="H37" s="2165"/>
    </row>
    <row r="38" spans="2:8" s="3" customFormat="1">
      <c r="B38" s="2242"/>
      <c r="C38" s="2245"/>
      <c r="D38" s="2248"/>
      <c r="E38" s="2242"/>
      <c r="F38" s="1320">
        <v>2.5</v>
      </c>
      <c r="G38" s="1331" t="s">
        <v>2068</v>
      </c>
      <c r="H38" s="2165"/>
    </row>
    <row r="39" spans="2:8">
      <c r="B39" s="2242"/>
      <c r="C39" s="2245"/>
      <c r="D39" s="2249"/>
      <c r="E39" s="2243"/>
      <c r="F39" s="1321"/>
      <c r="G39" s="14"/>
      <c r="H39" s="2166"/>
    </row>
    <row r="40" spans="2:8" ht="38.25">
      <c r="B40" s="2242"/>
      <c r="C40" s="2245"/>
      <c r="D40" s="2268" t="s">
        <v>2069</v>
      </c>
      <c r="E40" s="2269" t="s">
        <v>2070</v>
      </c>
      <c r="F40" s="1333" t="s">
        <v>36</v>
      </c>
      <c r="G40" s="1153" t="s">
        <v>2071</v>
      </c>
      <c r="H40" s="2270" t="s">
        <v>2072</v>
      </c>
    </row>
    <row r="41" spans="2:8" ht="22.5" customHeight="1">
      <c r="B41" s="2243"/>
      <c r="C41" s="2246"/>
      <c r="D41" s="2268"/>
      <c r="E41" s="2269"/>
      <c r="F41" s="1333" t="s">
        <v>37</v>
      </c>
      <c r="G41" s="1153" t="s">
        <v>2073</v>
      </c>
      <c r="H41" s="2271"/>
    </row>
  </sheetData>
  <mergeCells count="42">
    <mergeCell ref="C6:E6"/>
    <mergeCell ref="B1:H1"/>
    <mergeCell ref="B2:H2"/>
    <mergeCell ref="B3:H3"/>
    <mergeCell ref="B4:H4"/>
    <mergeCell ref="C5:E5"/>
    <mergeCell ref="B22:C22"/>
    <mergeCell ref="D22:H22"/>
    <mergeCell ref="F8:G8"/>
    <mergeCell ref="B9:C9"/>
    <mergeCell ref="D9:H9"/>
    <mergeCell ref="B11:C11"/>
    <mergeCell ref="D11:H11"/>
    <mergeCell ref="B12:B16"/>
    <mergeCell ref="C12:C16"/>
    <mergeCell ref="D12:D16"/>
    <mergeCell ref="E12:E16"/>
    <mergeCell ref="H12:H16"/>
    <mergeCell ref="B17:B21"/>
    <mergeCell ref="C17:C21"/>
    <mergeCell ref="D17:D21"/>
    <mergeCell ref="E17:E21"/>
    <mergeCell ref="H17:H21"/>
    <mergeCell ref="H34:H39"/>
    <mergeCell ref="D40:D41"/>
    <mergeCell ref="E40:E41"/>
    <mergeCell ref="H40:H41"/>
    <mergeCell ref="B23:B27"/>
    <mergeCell ref="C23:C27"/>
    <mergeCell ref="D23:D27"/>
    <mergeCell ref="E23:E27"/>
    <mergeCell ref="H23:H27"/>
    <mergeCell ref="B28:B32"/>
    <mergeCell ref="C28:C32"/>
    <mergeCell ref="D28:D32"/>
    <mergeCell ref="E28:E32"/>
    <mergeCell ref="H28:H32"/>
    <mergeCell ref="B33:C33"/>
    <mergeCell ref="B34:B41"/>
    <mergeCell ref="C34:C41"/>
    <mergeCell ref="D34:D39"/>
    <mergeCell ref="E34:E39"/>
  </mergeCells>
  <pageMargins left="0.11811023622047245" right="0.19685039370078741" top="0.19685039370078741" bottom="0.19685039370078741" header="0.27559055118110237" footer="0"/>
  <pageSetup paperSize="9" scale="70" fitToHeight="0" orientation="landscape" r:id="rId1"/>
  <headerFooter alignWithMargins="0"/>
  <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249977111117893"/>
    <pageSetUpPr fitToPage="1"/>
  </sheetPr>
  <dimension ref="A1:J31"/>
  <sheetViews>
    <sheetView showGridLines="0" view="pageBreakPreview" zoomScale="90" zoomScaleNormal="82" zoomScaleSheetLayoutView="90" workbookViewId="0">
      <selection activeCell="G33" sqref="G33"/>
    </sheetView>
  </sheetViews>
  <sheetFormatPr baseColWidth="10" defaultRowHeight="12.75"/>
  <cols>
    <col min="1" max="1" width="9" customWidth="1"/>
    <col min="2" max="2" width="23.5703125" customWidth="1"/>
    <col min="3" max="3" width="3.7109375" customWidth="1"/>
    <col min="4" max="4" width="32.85546875" customWidth="1"/>
    <col min="5" max="5" width="17.7109375" customWidth="1"/>
    <col min="6" max="6" width="6" customWidth="1"/>
    <col min="7" max="7" width="41.7109375" customWidth="1"/>
    <col min="8" max="8" width="40.7109375" customWidth="1"/>
    <col min="9" max="9" width="4.140625" customWidth="1"/>
  </cols>
  <sheetData>
    <row r="1" spans="1:10" ht="16.5">
      <c r="A1" s="2159" t="s">
        <v>28</v>
      </c>
      <c r="B1" s="2159"/>
      <c r="C1" s="2159"/>
      <c r="D1" s="2159"/>
      <c r="E1" s="2159"/>
      <c r="F1" s="2159"/>
      <c r="G1" s="2159"/>
      <c r="H1" s="2159"/>
    </row>
    <row r="2" spans="1:10" s="1" customFormat="1" ht="16.5">
      <c r="A2" s="2159" t="s">
        <v>29</v>
      </c>
      <c r="B2" s="2159"/>
      <c r="C2" s="2159"/>
      <c r="D2" s="2159"/>
      <c r="E2" s="2159"/>
      <c r="F2" s="2159"/>
      <c r="G2" s="2159"/>
      <c r="H2" s="2159"/>
      <c r="I2" s="926"/>
      <c r="J2" s="926"/>
    </row>
    <row r="3" spans="1:10" s="1" customFormat="1" ht="16.5">
      <c r="A3" s="2159" t="s">
        <v>52</v>
      </c>
      <c r="B3" s="2159"/>
      <c r="C3" s="2159"/>
      <c r="D3" s="2159"/>
      <c r="E3" s="2159"/>
      <c r="F3" s="2159"/>
      <c r="G3" s="2159"/>
      <c r="H3" s="2159"/>
    </row>
    <row r="4" spans="1:10" s="1" customFormat="1" ht="18">
      <c r="A4" s="2160" t="s">
        <v>30</v>
      </c>
      <c r="B4" s="2160"/>
      <c r="C4" s="2160"/>
      <c r="D4" s="2160"/>
      <c r="E4" s="2160"/>
      <c r="F4" s="2160"/>
      <c r="G4" s="2160"/>
      <c r="H4" s="2160"/>
    </row>
    <row r="5" spans="1:10" s="1" customFormat="1" ht="21" customHeight="1">
      <c r="A5" s="457" t="s">
        <v>1744</v>
      </c>
    </row>
    <row r="6" spans="1:10" s="1" customFormat="1" ht="20.25" customHeight="1">
      <c r="A6" s="457" t="s">
        <v>1745</v>
      </c>
      <c r="D6" s="932"/>
      <c r="E6" s="932"/>
      <c r="H6" s="5" t="s">
        <v>0</v>
      </c>
    </row>
    <row r="7" spans="1:10" ht="16.5" customHeight="1" thickBot="1">
      <c r="A7" s="4"/>
      <c r="H7" s="142"/>
    </row>
    <row r="8" spans="1:10" s="2" customFormat="1" ht="45" customHeight="1" thickBot="1">
      <c r="A8" s="927" t="s">
        <v>50</v>
      </c>
      <c r="B8" s="928" t="s">
        <v>31</v>
      </c>
      <c r="C8" s="2161" t="s">
        <v>53</v>
      </c>
      <c r="D8" s="2163"/>
      <c r="E8" s="928" t="s">
        <v>54</v>
      </c>
      <c r="F8" s="2161" t="s">
        <v>55</v>
      </c>
      <c r="G8" s="2163"/>
      <c r="H8" s="175" t="s">
        <v>56</v>
      </c>
      <c r="I8" s="146"/>
      <c r="J8" s="146"/>
    </row>
    <row r="9" spans="1:10" s="3" customFormat="1" ht="30" customHeight="1">
      <c r="A9" s="3322">
        <v>1</v>
      </c>
      <c r="B9" s="3323" t="s">
        <v>1746</v>
      </c>
      <c r="C9" s="3326">
        <v>1.1000000000000001</v>
      </c>
      <c r="D9" s="3343" t="s">
        <v>1747</v>
      </c>
      <c r="E9" s="3339" t="s">
        <v>1748</v>
      </c>
      <c r="F9" s="933" t="s">
        <v>2</v>
      </c>
      <c r="G9" s="934" t="s">
        <v>1749</v>
      </c>
      <c r="H9" s="3345" t="s">
        <v>1750</v>
      </c>
    </row>
    <row r="10" spans="1:10" s="3" customFormat="1" ht="30" customHeight="1">
      <c r="A10" s="2642"/>
      <c r="B10" s="3324"/>
      <c r="C10" s="2643"/>
      <c r="D10" s="2269"/>
      <c r="E10" s="3340"/>
      <c r="F10" s="924" t="s">
        <v>3</v>
      </c>
      <c r="G10" s="24" t="s">
        <v>1751</v>
      </c>
      <c r="H10" s="3346"/>
    </row>
    <row r="11" spans="1:10" s="3" customFormat="1" ht="30" customHeight="1" thickBot="1">
      <c r="A11" s="3309"/>
      <c r="B11" s="3325"/>
      <c r="C11" s="3327"/>
      <c r="D11" s="3344"/>
      <c r="E11" s="3341"/>
      <c r="F11" s="925" t="s">
        <v>4</v>
      </c>
      <c r="G11" s="24" t="s">
        <v>1752</v>
      </c>
      <c r="H11" s="3347"/>
    </row>
    <row r="12" spans="1:10" s="3" customFormat="1" ht="30" customHeight="1">
      <c r="A12" s="3322">
        <v>2</v>
      </c>
      <c r="B12" s="3323" t="s">
        <v>1753</v>
      </c>
      <c r="C12" s="3326">
        <v>2.1</v>
      </c>
      <c r="D12" s="3336" t="s">
        <v>1754</v>
      </c>
      <c r="E12" s="3339" t="s">
        <v>1755</v>
      </c>
      <c r="F12" s="933" t="s">
        <v>6</v>
      </c>
      <c r="G12" s="934" t="s">
        <v>1756</v>
      </c>
      <c r="H12" s="3331" t="s">
        <v>1757</v>
      </c>
    </row>
    <row r="13" spans="1:10" s="3" customFormat="1" ht="38.25" customHeight="1">
      <c r="A13" s="2642"/>
      <c r="B13" s="3324"/>
      <c r="C13" s="2643"/>
      <c r="D13" s="3337"/>
      <c r="E13" s="3340"/>
      <c r="F13" s="924" t="s">
        <v>7</v>
      </c>
      <c r="G13" s="935" t="s">
        <v>1758</v>
      </c>
      <c r="H13" s="3257"/>
    </row>
    <row r="14" spans="1:10" ht="30" customHeight="1" thickBot="1">
      <c r="A14" s="3309"/>
      <c r="B14" s="3325"/>
      <c r="C14" s="3327"/>
      <c r="D14" s="3338"/>
      <c r="E14" s="3341"/>
      <c r="F14" s="936" t="s">
        <v>8</v>
      </c>
      <c r="G14" s="937" t="s">
        <v>1759</v>
      </c>
      <c r="H14" s="3332"/>
    </row>
    <row r="15" spans="1:10" ht="30" customHeight="1">
      <c r="A15" s="2641">
        <v>3</v>
      </c>
      <c r="B15" s="2493" t="s">
        <v>1760</v>
      </c>
      <c r="C15" s="3326">
        <v>3.1</v>
      </c>
      <c r="D15" s="3337" t="s">
        <v>1761</v>
      </c>
      <c r="E15" s="3339" t="s">
        <v>1762</v>
      </c>
      <c r="F15" s="685" t="s">
        <v>9</v>
      </c>
      <c r="G15" s="279" t="s">
        <v>1763</v>
      </c>
      <c r="H15" s="2492" t="s">
        <v>1764</v>
      </c>
    </row>
    <row r="16" spans="1:10" ht="30" customHeight="1">
      <c r="A16" s="3334"/>
      <c r="B16" s="3324"/>
      <c r="C16" s="2643"/>
      <c r="D16" s="3337"/>
      <c r="E16" s="3340"/>
      <c r="F16" s="938" t="s">
        <v>10</v>
      </c>
      <c r="G16" s="935" t="s">
        <v>1765</v>
      </c>
      <c r="H16" s="2492"/>
    </row>
    <row r="17" spans="1:8" ht="30" customHeight="1" thickBot="1">
      <c r="A17" s="2626"/>
      <c r="B17" s="2491"/>
      <c r="C17" s="3327"/>
      <c r="D17" s="3337"/>
      <c r="E17" s="3341"/>
      <c r="F17" s="939" t="s">
        <v>11</v>
      </c>
      <c r="G17" s="279" t="s">
        <v>1766</v>
      </c>
      <c r="H17" s="2492"/>
    </row>
    <row r="18" spans="1:8" ht="38.25">
      <c r="A18" s="3333">
        <v>4</v>
      </c>
      <c r="B18" s="3323" t="s">
        <v>1767</v>
      </c>
      <c r="C18" s="3326">
        <v>4.0999999999999996</v>
      </c>
      <c r="D18" s="3336" t="s">
        <v>1768</v>
      </c>
      <c r="E18" s="3339" t="s">
        <v>1769</v>
      </c>
      <c r="F18" s="940" t="s">
        <v>510</v>
      </c>
      <c r="G18" s="934" t="s">
        <v>1770</v>
      </c>
      <c r="H18" s="3251" t="s">
        <v>1771</v>
      </c>
    </row>
    <row r="19" spans="1:8" ht="30" customHeight="1">
      <c r="A19" s="3334"/>
      <c r="B19" s="3324"/>
      <c r="C19" s="2643"/>
      <c r="D19" s="3337"/>
      <c r="E19" s="3340"/>
      <c r="F19" s="938" t="s">
        <v>513</v>
      </c>
      <c r="G19" s="935" t="s">
        <v>1772</v>
      </c>
      <c r="H19" s="2639"/>
    </row>
    <row r="20" spans="1:8" ht="54.75" customHeight="1" thickBot="1">
      <c r="A20" s="3335"/>
      <c r="B20" s="3325"/>
      <c r="C20" s="3327"/>
      <c r="D20" s="3338"/>
      <c r="E20" s="3341"/>
      <c r="F20" s="936" t="s">
        <v>515</v>
      </c>
      <c r="G20" s="937" t="s">
        <v>1773</v>
      </c>
      <c r="H20" s="3342"/>
    </row>
    <row r="21" spans="1:8" ht="30" customHeight="1">
      <c r="A21" s="3333">
        <v>5</v>
      </c>
      <c r="B21" s="3323" t="s">
        <v>1774</v>
      </c>
      <c r="C21" s="3326">
        <v>5.0999999999999996</v>
      </c>
      <c r="D21" s="3336" t="s">
        <v>1775</v>
      </c>
      <c r="E21" s="3339" t="s">
        <v>1776</v>
      </c>
      <c r="F21" s="940" t="s">
        <v>538</v>
      </c>
      <c r="G21" s="934" t="s">
        <v>1777</v>
      </c>
      <c r="H21" s="3251" t="s">
        <v>1778</v>
      </c>
    </row>
    <row r="22" spans="1:8" ht="30" customHeight="1">
      <c r="A22" s="3334"/>
      <c r="B22" s="3324"/>
      <c r="C22" s="2643"/>
      <c r="D22" s="3337"/>
      <c r="E22" s="3340"/>
      <c r="F22" s="938" t="s">
        <v>636</v>
      </c>
      <c r="G22" s="935" t="s">
        <v>1779</v>
      </c>
      <c r="H22" s="2639"/>
    </row>
    <row r="23" spans="1:8" ht="39" thickBot="1">
      <c r="A23" s="3335"/>
      <c r="B23" s="3325"/>
      <c r="C23" s="3327"/>
      <c r="D23" s="3338"/>
      <c r="E23" s="3341"/>
      <c r="F23" s="936" t="s">
        <v>638</v>
      </c>
      <c r="G23" s="937" t="s">
        <v>1780</v>
      </c>
      <c r="H23" s="3342"/>
    </row>
    <row r="24" spans="1:8" ht="30" customHeight="1" thickBot="1">
      <c r="A24" s="4"/>
      <c r="B24" s="929"/>
      <c r="C24" s="941"/>
      <c r="D24" s="942"/>
      <c r="E24" s="942"/>
      <c r="F24" s="577"/>
      <c r="G24" s="943"/>
      <c r="H24" s="930"/>
    </row>
    <row r="25" spans="1:8" ht="39.75" customHeight="1">
      <c r="A25" s="3333">
        <v>6</v>
      </c>
      <c r="B25" s="3323" t="s">
        <v>1781</v>
      </c>
      <c r="C25" s="3326">
        <v>1.1000000000000001</v>
      </c>
      <c r="D25" s="3336" t="s">
        <v>1782</v>
      </c>
      <c r="E25" s="3339" t="s">
        <v>1762</v>
      </c>
      <c r="F25" s="933" t="s">
        <v>2</v>
      </c>
      <c r="G25" s="934" t="s">
        <v>1783</v>
      </c>
      <c r="H25" s="3331" t="s">
        <v>1784</v>
      </c>
    </row>
    <row r="26" spans="1:8" ht="25.5">
      <c r="A26" s="3334"/>
      <c r="B26" s="3324"/>
      <c r="C26" s="2643"/>
      <c r="D26" s="3337"/>
      <c r="E26" s="3340"/>
      <c r="F26" s="924" t="s">
        <v>3</v>
      </c>
      <c r="G26" s="935" t="s">
        <v>1765</v>
      </c>
      <c r="H26" s="3257"/>
    </row>
    <row r="27" spans="1:8" ht="26.25" thickBot="1">
      <c r="A27" s="3335"/>
      <c r="B27" s="3325"/>
      <c r="C27" s="3327"/>
      <c r="D27" s="3338"/>
      <c r="E27" s="3341"/>
      <c r="F27" s="925" t="s">
        <v>4</v>
      </c>
      <c r="G27" s="937" t="s">
        <v>1785</v>
      </c>
      <c r="H27" s="3332"/>
    </row>
    <row r="28" spans="1:8" ht="24" hidden="1" customHeight="1" thickBot="1">
      <c r="A28" s="4" t="s">
        <v>1786</v>
      </c>
    </row>
    <row r="29" spans="1:8" ht="25.5" hidden="1">
      <c r="A29" s="3322">
        <v>1</v>
      </c>
      <c r="B29" s="3323" t="s">
        <v>1787</v>
      </c>
      <c r="C29" s="3326">
        <v>1.1000000000000001</v>
      </c>
      <c r="D29" s="3328" t="s">
        <v>1788</v>
      </c>
      <c r="E29" s="3328" t="s">
        <v>1789</v>
      </c>
      <c r="F29" s="218" t="s">
        <v>2</v>
      </c>
      <c r="G29" s="934" t="s">
        <v>1749</v>
      </c>
    </row>
    <row r="30" spans="1:8" hidden="1">
      <c r="A30" s="2642"/>
      <c r="B30" s="3324"/>
      <c r="C30" s="2643"/>
      <c r="D30" s="3329"/>
      <c r="E30" s="3329"/>
      <c r="F30" s="24" t="s">
        <v>3</v>
      </c>
      <c r="G30" s="24" t="s">
        <v>1751</v>
      </c>
    </row>
    <row r="31" spans="1:8" ht="13.5" hidden="1" thickBot="1">
      <c r="A31" s="3309"/>
      <c r="B31" s="3325"/>
      <c r="C31" s="3327"/>
      <c r="D31" s="3330"/>
      <c r="E31" s="3330"/>
      <c r="F31" s="226" t="s">
        <v>4</v>
      </c>
      <c r="G31" s="24" t="s">
        <v>1752</v>
      </c>
    </row>
  </sheetData>
  <mergeCells count="47">
    <mergeCell ref="A1:H1"/>
    <mergeCell ref="A2:H2"/>
    <mergeCell ref="A3:H3"/>
    <mergeCell ref="A4:H4"/>
    <mergeCell ref="C8:D8"/>
    <mergeCell ref="F8:G8"/>
    <mergeCell ref="H12:H14"/>
    <mergeCell ref="A9:A11"/>
    <mergeCell ref="B9:B11"/>
    <mergeCell ref="C9:C11"/>
    <mergeCell ref="D9:D11"/>
    <mergeCell ref="E9:E11"/>
    <mergeCell ref="H9:H11"/>
    <mergeCell ref="A12:A14"/>
    <mergeCell ref="B12:B14"/>
    <mergeCell ref="C12:C14"/>
    <mergeCell ref="D12:D14"/>
    <mergeCell ref="E12:E14"/>
    <mergeCell ref="H18:H20"/>
    <mergeCell ref="A15:A17"/>
    <mergeCell ref="B15:B17"/>
    <mergeCell ref="C15:C17"/>
    <mergeCell ref="D15:D17"/>
    <mergeCell ref="E15:E17"/>
    <mergeCell ref="H15:H17"/>
    <mergeCell ref="A18:A20"/>
    <mergeCell ref="B18:B20"/>
    <mergeCell ref="C18:C20"/>
    <mergeCell ref="D18:D20"/>
    <mergeCell ref="E18:E20"/>
    <mergeCell ref="H25:H27"/>
    <mergeCell ref="A21:A23"/>
    <mergeCell ref="B21:B23"/>
    <mergeCell ref="C21:C23"/>
    <mergeCell ref="D21:D23"/>
    <mergeCell ref="E21:E23"/>
    <mergeCell ref="H21:H23"/>
    <mergeCell ref="A25:A27"/>
    <mergeCell ref="B25:B27"/>
    <mergeCell ref="C25:C27"/>
    <mergeCell ref="D25:D27"/>
    <mergeCell ref="E25:E27"/>
    <mergeCell ref="A29:A31"/>
    <mergeCell ref="B29:B31"/>
    <mergeCell ref="C29:C31"/>
    <mergeCell ref="D29:D31"/>
    <mergeCell ref="E29:E31"/>
  </mergeCells>
  <pageMargins left="0.70866141732283472" right="0.15748031496062992" top="0.15748031496062992" bottom="0.19685039370078741" header="0.27559055118110237" footer="0"/>
  <pageSetup paperSize="9" scale="80" fitToHeight="0" orientation="landscape" r:id="rId1"/>
  <headerFooter alignWithMargins="0"/>
  <drawing r:id="rId2"/>
  <legacyDrawing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S16"/>
  <sheetViews>
    <sheetView showGridLines="0" view="pageBreakPreview" zoomScale="90" zoomScaleNormal="70" zoomScaleSheetLayoutView="90" workbookViewId="0">
      <selection activeCell="G10" sqref="G10"/>
    </sheetView>
  </sheetViews>
  <sheetFormatPr baseColWidth="10" defaultRowHeight="14.25"/>
  <cols>
    <col min="1" max="1" width="6.140625" style="28" customWidth="1"/>
    <col min="2" max="2" width="3.85546875" style="28" customWidth="1"/>
    <col min="3" max="3" width="28.7109375" style="28" customWidth="1"/>
    <col min="4" max="4" width="13" style="28" customWidth="1"/>
    <col min="5" max="16" width="7" style="28" customWidth="1"/>
    <col min="17" max="17" width="10.42578125" style="28" customWidth="1"/>
    <col min="18" max="18" width="17.7109375" style="28" customWidth="1"/>
    <col min="19" max="19" width="1.85546875" style="28" customWidth="1"/>
    <col min="20" max="16384" width="11.42578125" style="28"/>
  </cols>
  <sheetData>
    <row r="1" spans="1:19" ht="16.5">
      <c r="A1" s="2196" t="s">
        <v>28</v>
      </c>
      <c r="B1" s="2196"/>
      <c r="C1" s="2196"/>
      <c r="D1" s="2196"/>
      <c r="E1" s="2196"/>
      <c r="F1" s="2196"/>
      <c r="G1" s="2196"/>
      <c r="H1" s="2196"/>
      <c r="I1" s="2196"/>
      <c r="J1" s="2196"/>
      <c r="K1" s="2196"/>
      <c r="L1" s="2196"/>
      <c r="M1" s="2196"/>
      <c r="N1" s="2196"/>
      <c r="O1" s="2196"/>
      <c r="P1" s="2196"/>
      <c r="Q1" s="2196"/>
      <c r="R1" s="2196"/>
    </row>
    <row r="2" spans="1:19" ht="16.5">
      <c r="A2" s="2196" t="s">
        <v>29</v>
      </c>
      <c r="B2" s="2196"/>
      <c r="C2" s="2196"/>
      <c r="D2" s="2196"/>
      <c r="E2" s="2196"/>
      <c r="F2" s="2196"/>
      <c r="G2" s="2196"/>
      <c r="H2" s="2196"/>
      <c r="I2" s="2196"/>
      <c r="J2" s="2196"/>
      <c r="K2" s="2196"/>
      <c r="L2" s="2196"/>
      <c r="M2" s="2196"/>
      <c r="N2" s="2196"/>
      <c r="O2" s="2196"/>
      <c r="P2" s="2196"/>
      <c r="Q2" s="2196"/>
      <c r="R2" s="2196"/>
    </row>
    <row r="3" spans="1:19" s="7" customFormat="1" ht="18" customHeight="1">
      <c r="A3" s="2197" t="s">
        <v>57</v>
      </c>
      <c r="B3" s="2197"/>
      <c r="C3" s="2197"/>
      <c r="D3" s="2197"/>
      <c r="E3" s="2197"/>
      <c r="F3" s="2197"/>
      <c r="G3" s="2197"/>
      <c r="H3" s="2197"/>
      <c r="I3" s="2197"/>
      <c r="J3" s="2197"/>
      <c r="K3" s="2197"/>
      <c r="L3" s="2197"/>
      <c r="M3" s="2197"/>
      <c r="N3" s="2197"/>
      <c r="O3" s="2197"/>
      <c r="P3" s="2197"/>
      <c r="Q3" s="2197"/>
      <c r="R3" s="2197"/>
    </row>
    <row r="4" spans="1:19" s="7" customFormat="1" ht="27.75" customHeight="1">
      <c r="A4" s="1751" t="s">
        <v>1790</v>
      </c>
      <c r="Q4" s="30"/>
      <c r="R4" s="31" t="s">
        <v>27</v>
      </c>
    </row>
    <row r="5" spans="1:19" ht="3" customHeight="1" thickBot="1">
      <c r="R5" s="30"/>
    </row>
    <row r="6" spans="1:19" s="7" customFormat="1" ht="27" customHeight="1">
      <c r="A6" s="2198" t="s">
        <v>1</v>
      </c>
      <c r="B6" s="2200" t="s">
        <v>58</v>
      </c>
      <c r="C6" s="2200"/>
      <c r="D6" s="2200" t="s">
        <v>40</v>
      </c>
      <c r="E6" s="2202" t="s">
        <v>26</v>
      </c>
      <c r="F6" s="2202"/>
      <c r="G6" s="2202"/>
      <c r="H6" s="2202"/>
      <c r="I6" s="2202"/>
      <c r="J6" s="2202"/>
      <c r="K6" s="2202"/>
      <c r="L6" s="2202"/>
      <c r="M6" s="2202"/>
      <c r="N6" s="2202"/>
      <c r="O6" s="2202"/>
      <c r="P6" s="2202"/>
      <c r="Q6" s="2202" t="s">
        <v>25</v>
      </c>
      <c r="R6" s="2204" t="s">
        <v>59</v>
      </c>
      <c r="S6" s="6"/>
    </row>
    <row r="7" spans="1:19" s="7" customFormat="1" ht="30.75" customHeight="1" thickBot="1">
      <c r="A7" s="2199"/>
      <c r="B7" s="2201"/>
      <c r="C7" s="2201"/>
      <c r="D7" s="2201"/>
      <c r="E7" s="923" t="s">
        <v>24</v>
      </c>
      <c r="F7" s="922" t="s">
        <v>23</v>
      </c>
      <c r="G7" s="922" t="s">
        <v>22</v>
      </c>
      <c r="H7" s="922" t="s">
        <v>21</v>
      </c>
      <c r="I7" s="922" t="s">
        <v>20</v>
      </c>
      <c r="J7" s="922" t="s">
        <v>19</v>
      </c>
      <c r="K7" s="922" t="s">
        <v>18</v>
      </c>
      <c r="L7" s="922" t="s">
        <v>17</v>
      </c>
      <c r="M7" s="922" t="s">
        <v>16</v>
      </c>
      <c r="N7" s="922" t="s">
        <v>15</v>
      </c>
      <c r="O7" s="922" t="s">
        <v>14</v>
      </c>
      <c r="P7" s="922" t="s">
        <v>13</v>
      </c>
      <c r="Q7" s="2203"/>
      <c r="R7" s="2205"/>
      <c r="S7" s="6"/>
    </row>
    <row r="8" spans="1:19" s="34" customFormat="1" ht="19.5" customHeight="1">
      <c r="A8" s="1615" t="s">
        <v>1791</v>
      </c>
      <c r="B8" s="228"/>
      <c r="C8" s="228"/>
      <c r="D8" s="228"/>
      <c r="E8" s="228"/>
      <c r="F8" s="228"/>
      <c r="G8" s="228"/>
      <c r="H8" s="228"/>
      <c r="I8" s="228"/>
      <c r="J8" s="228"/>
      <c r="K8" s="228"/>
      <c r="L8" s="228"/>
      <c r="M8" s="228"/>
      <c r="N8" s="228"/>
      <c r="O8" s="228"/>
      <c r="P8" s="228"/>
      <c r="Q8" s="228"/>
      <c r="R8" s="229"/>
    </row>
    <row r="9" spans="1:19" s="34" customFormat="1" ht="36.75" customHeight="1">
      <c r="A9" s="230">
        <v>1</v>
      </c>
      <c r="B9" s="234"/>
      <c r="C9" s="931" t="s">
        <v>2869</v>
      </c>
      <c r="D9" s="944">
        <v>1</v>
      </c>
      <c r="E9" s="945">
        <v>1</v>
      </c>
      <c r="F9" s="945">
        <v>1</v>
      </c>
      <c r="G9" s="945">
        <v>1</v>
      </c>
      <c r="H9" s="945">
        <v>1</v>
      </c>
      <c r="I9" s="945">
        <v>1</v>
      </c>
      <c r="J9" s="945">
        <v>1</v>
      </c>
      <c r="K9" s="945">
        <v>1</v>
      </c>
      <c r="L9" s="945">
        <v>1</v>
      </c>
      <c r="M9" s="945">
        <v>1</v>
      </c>
      <c r="N9" s="945">
        <v>1</v>
      </c>
      <c r="O9" s="945">
        <v>1</v>
      </c>
      <c r="P9" s="945">
        <v>1</v>
      </c>
      <c r="Q9" s="945">
        <v>1</v>
      </c>
      <c r="R9" s="946">
        <v>2250</v>
      </c>
    </row>
    <row r="10" spans="1:19" s="34" customFormat="1" ht="36.75" customHeight="1">
      <c r="A10" s="230">
        <v>2</v>
      </c>
      <c r="B10" s="234"/>
      <c r="C10" s="931" t="s">
        <v>1753</v>
      </c>
      <c r="D10" s="944">
        <v>1</v>
      </c>
      <c r="E10" s="945">
        <v>1</v>
      </c>
      <c r="F10" s="945">
        <v>1</v>
      </c>
      <c r="G10" s="945">
        <v>1</v>
      </c>
      <c r="H10" s="945">
        <v>1</v>
      </c>
      <c r="I10" s="945">
        <v>1</v>
      </c>
      <c r="J10" s="945">
        <v>1</v>
      </c>
      <c r="K10" s="945">
        <v>1</v>
      </c>
      <c r="L10" s="945">
        <v>1</v>
      </c>
      <c r="M10" s="945">
        <v>1</v>
      </c>
      <c r="N10" s="945">
        <v>1</v>
      </c>
      <c r="O10" s="945">
        <v>1</v>
      </c>
      <c r="P10" s="945">
        <v>1</v>
      </c>
      <c r="Q10" s="945">
        <v>1</v>
      </c>
      <c r="R10" s="946">
        <v>6000</v>
      </c>
    </row>
    <row r="11" spans="1:19" s="34" customFormat="1" ht="36.75" customHeight="1">
      <c r="A11" s="230">
        <v>3</v>
      </c>
      <c r="B11" s="234"/>
      <c r="C11" s="931" t="s">
        <v>1760</v>
      </c>
      <c r="D11" s="944">
        <v>1</v>
      </c>
      <c r="E11" s="945">
        <v>1</v>
      </c>
      <c r="F11" s="945">
        <v>1</v>
      </c>
      <c r="G11" s="945">
        <v>1</v>
      </c>
      <c r="H11" s="945">
        <v>1</v>
      </c>
      <c r="I11" s="945">
        <v>1</v>
      </c>
      <c r="J11" s="945">
        <v>1</v>
      </c>
      <c r="K11" s="945">
        <v>1</v>
      </c>
      <c r="L11" s="945">
        <v>1</v>
      </c>
      <c r="M11" s="945">
        <v>1</v>
      </c>
      <c r="N11" s="945">
        <v>1</v>
      </c>
      <c r="O11" s="945">
        <v>1</v>
      </c>
      <c r="P11" s="945">
        <v>1</v>
      </c>
      <c r="Q11" s="945">
        <v>1</v>
      </c>
      <c r="R11" s="946">
        <v>5000</v>
      </c>
    </row>
    <row r="12" spans="1:19" s="34" customFormat="1" ht="36.75" customHeight="1">
      <c r="A12" s="230">
        <v>4</v>
      </c>
      <c r="B12" s="234"/>
      <c r="C12" s="931" t="s">
        <v>1767</v>
      </c>
      <c r="D12" s="944">
        <v>1</v>
      </c>
      <c r="E12" s="945">
        <v>1</v>
      </c>
      <c r="F12" s="945">
        <v>1</v>
      </c>
      <c r="G12" s="945">
        <v>1</v>
      </c>
      <c r="H12" s="945">
        <v>1</v>
      </c>
      <c r="I12" s="945">
        <v>1</v>
      </c>
      <c r="J12" s="945">
        <v>1</v>
      </c>
      <c r="K12" s="945">
        <v>1</v>
      </c>
      <c r="L12" s="945">
        <v>1</v>
      </c>
      <c r="M12" s="945">
        <v>1</v>
      </c>
      <c r="N12" s="945">
        <v>1</v>
      </c>
      <c r="O12" s="945">
        <v>1</v>
      </c>
      <c r="P12" s="945">
        <v>1</v>
      </c>
      <c r="Q12" s="945">
        <v>1</v>
      </c>
      <c r="R12" s="946">
        <v>3500</v>
      </c>
    </row>
    <row r="13" spans="1:19" s="34" customFormat="1" ht="36.75" customHeight="1">
      <c r="A13" s="230">
        <v>5</v>
      </c>
      <c r="B13" s="234"/>
      <c r="C13" s="931" t="s">
        <v>1774</v>
      </c>
      <c r="D13" s="944">
        <v>1</v>
      </c>
      <c r="E13" s="945">
        <v>1</v>
      </c>
      <c r="F13" s="945">
        <v>1</v>
      </c>
      <c r="G13" s="945">
        <v>1</v>
      </c>
      <c r="H13" s="945">
        <v>1</v>
      </c>
      <c r="I13" s="945">
        <v>1</v>
      </c>
      <c r="J13" s="945">
        <v>1</v>
      </c>
      <c r="K13" s="945">
        <v>1</v>
      </c>
      <c r="L13" s="945">
        <v>1</v>
      </c>
      <c r="M13" s="945">
        <v>1</v>
      </c>
      <c r="N13" s="945">
        <v>1</v>
      </c>
      <c r="O13" s="945">
        <v>1</v>
      </c>
      <c r="P13" s="945">
        <v>1</v>
      </c>
      <c r="Q13" s="945">
        <v>1</v>
      </c>
      <c r="R13" s="946">
        <f>23865-R15-R12-R11-R10-R9</f>
        <v>2115</v>
      </c>
    </row>
    <row r="14" spans="1:19" s="34" customFormat="1" ht="39.75" customHeight="1">
      <c r="A14" s="1615" t="s">
        <v>1792</v>
      </c>
      <c r="B14" s="234"/>
      <c r="C14" s="931"/>
      <c r="D14" s="947"/>
      <c r="E14" s="945"/>
      <c r="F14" s="945"/>
      <c r="G14" s="945"/>
      <c r="H14" s="945"/>
      <c r="I14" s="945"/>
      <c r="J14" s="945"/>
      <c r="K14" s="945"/>
      <c r="L14" s="945"/>
      <c r="M14" s="945"/>
      <c r="N14" s="945"/>
      <c r="O14" s="945"/>
      <c r="P14" s="945"/>
      <c r="Q14" s="945"/>
      <c r="R14" s="946"/>
    </row>
    <row r="15" spans="1:19" s="34" customFormat="1" ht="39.75" customHeight="1">
      <c r="A15" s="230">
        <v>1</v>
      </c>
      <c r="B15" s="234"/>
      <c r="C15" s="931" t="s">
        <v>1781</v>
      </c>
      <c r="D15" s="944">
        <v>1</v>
      </c>
      <c r="E15" s="945">
        <v>1</v>
      </c>
      <c r="F15" s="945">
        <v>1</v>
      </c>
      <c r="G15" s="945">
        <v>1</v>
      </c>
      <c r="H15" s="945">
        <v>1</v>
      </c>
      <c r="I15" s="945">
        <v>1</v>
      </c>
      <c r="J15" s="945">
        <v>1</v>
      </c>
      <c r="K15" s="945">
        <v>1</v>
      </c>
      <c r="L15" s="945">
        <v>1</v>
      </c>
      <c r="M15" s="945">
        <v>1</v>
      </c>
      <c r="N15" s="945">
        <v>1</v>
      </c>
      <c r="O15" s="945">
        <v>1</v>
      </c>
      <c r="P15" s="945">
        <v>1</v>
      </c>
      <c r="Q15" s="945">
        <v>1</v>
      </c>
      <c r="R15" s="948">
        <v>5000</v>
      </c>
    </row>
    <row r="16" spans="1:19" s="34" customFormat="1" ht="17.25" customHeight="1" thickBot="1">
      <c r="A16" s="2208" t="s">
        <v>12</v>
      </c>
      <c r="B16" s="2209"/>
      <c r="C16" s="2209"/>
      <c r="D16" s="2209"/>
      <c r="E16" s="2209"/>
      <c r="F16" s="2209"/>
      <c r="G16" s="2209"/>
      <c r="H16" s="136"/>
      <c r="I16" s="136"/>
      <c r="J16" s="136"/>
      <c r="K16" s="136"/>
      <c r="L16" s="136"/>
      <c r="M16" s="136"/>
      <c r="N16" s="136"/>
      <c r="O16" s="136"/>
      <c r="P16" s="136"/>
      <c r="Q16" s="136"/>
      <c r="R16" s="237">
        <f>SUM(R9:R15)</f>
        <v>23865</v>
      </c>
    </row>
  </sheetData>
  <mergeCells count="10">
    <mergeCell ref="A16:G16"/>
    <mergeCell ref="A1:R1"/>
    <mergeCell ref="A2:R2"/>
    <mergeCell ref="A3:R3"/>
    <mergeCell ref="A6:A7"/>
    <mergeCell ref="B6:C7"/>
    <mergeCell ref="D6:D7"/>
    <mergeCell ref="E6:P6"/>
    <mergeCell ref="Q6:Q7"/>
    <mergeCell ref="R6:R7"/>
  </mergeCells>
  <pageMargins left="0.59055118110236227" right="0.79" top="0.74803149606299213" bottom="0.27559055118110237" header="0" footer="0"/>
  <pageSetup paperSize="9" scale="80" fitToHeight="0" orientation="landscape" r:id="rId1"/>
  <headerFooter alignWithMargins="0"/>
  <colBreaks count="1" manualBreakCount="1">
    <brk id="18" max="14" man="1"/>
  </col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34"/>
  <sheetViews>
    <sheetView showGridLines="0" view="pageBreakPreview" topLeftCell="A13" zoomScale="80" zoomScaleNormal="82" zoomScaleSheetLayoutView="80" workbookViewId="0">
      <selection activeCell="D17" sqref="D17:D19"/>
    </sheetView>
  </sheetViews>
  <sheetFormatPr baseColWidth="10" defaultRowHeight="12.75"/>
  <cols>
    <col min="1" max="1" width="4.42578125" customWidth="1"/>
    <col min="2" max="2" width="23.5703125" customWidth="1"/>
    <col min="3" max="3" width="4.5703125" customWidth="1"/>
    <col min="4" max="4" width="32.85546875" customWidth="1"/>
    <col min="5" max="5" width="21" customWidth="1"/>
    <col min="6" max="6" width="6" customWidth="1"/>
    <col min="7" max="7" width="41.7109375" customWidth="1"/>
    <col min="8" max="8" width="40.7109375" customWidth="1"/>
    <col min="9" max="9" width="3.5703125" customWidth="1"/>
    <col min="10" max="10" width="2.42578125" customWidth="1"/>
  </cols>
  <sheetData>
    <row r="1" spans="1:10" ht="16.5">
      <c r="A1" s="2159" t="s">
        <v>28</v>
      </c>
      <c r="B1" s="2159"/>
      <c r="C1" s="2159"/>
      <c r="D1" s="2159"/>
      <c r="E1" s="2159"/>
      <c r="F1" s="2159"/>
      <c r="G1" s="2159"/>
      <c r="H1" s="2159"/>
    </row>
    <row r="2" spans="1:10" s="1" customFormat="1" ht="16.5">
      <c r="A2" s="2159" t="s">
        <v>29</v>
      </c>
      <c r="B2" s="2159"/>
      <c r="C2" s="2159"/>
      <c r="D2" s="2159"/>
      <c r="E2" s="2159"/>
      <c r="F2" s="2159"/>
      <c r="G2" s="2159"/>
      <c r="H2" s="2159"/>
      <c r="I2" s="1384"/>
      <c r="J2" s="1384"/>
    </row>
    <row r="3" spans="1:10" s="1" customFormat="1" ht="16.5">
      <c r="A3" s="2159" t="s">
        <v>52</v>
      </c>
      <c r="B3" s="2159"/>
      <c r="C3" s="2159"/>
      <c r="D3" s="2159"/>
      <c r="E3" s="2159"/>
      <c r="F3" s="2159"/>
      <c r="G3" s="2159"/>
      <c r="H3" s="2159"/>
    </row>
    <row r="4" spans="1:10" s="1" customFormat="1" ht="18">
      <c r="A4" s="2160" t="s">
        <v>30</v>
      </c>
      <c r="B4" s="2160"/>
      <c r="C4" s="2160"/>
      <c r="D4" s="2160"/>
      <c r="E4" s="2160"/>
      <c r="F4" s="2160"/>
      <c r="G4" s="2160"/>
      <c r="H4" s="2160"/>
    </row>
    <row r="5" spans="1:10" s="1" customFormat="1" ht="21" customHeight="1">
      <c r="A5" s="173" t="s">
        <v>1197</v>
      </c>
    </row>
    <row r="6" spans="1:10" s="1" customFormat="1" ht="20.25" customHeight="1">
      <c r="A6" s="173" t="s">
        <v>1198</v>
      </c>
      <c r="D6" s="321" t="s">
        <v>1199</v>
      </c>
      <c r="H6" s="5" t="s">
        <v>0</v>
      </c>
    </row>
    <row r="7" spans="1:10" ht="16.5" customHeight="1" thickBot="1">
      <c r="A7" s="4"/>
      <c r="H7" s="142"/>
    </row>
    <row r="8" spans="1:10" s="2" customFormat="1" ht="45" customHeight="1" thickBot="1">
      <c r="A8" s="1380" t="s">
        <v>50</v>
      </c>
      <c r="B8" s="1381" t="s">
        <v>31</v>
      </c>
      <c r="C8" s="2161" t="s">
        <v>53</v>
      </c>
      <c r="D8" s="2162"/>
      <c r="E8" s="1381" t="s">
        <v>54</v>
      </c>
      <c r="F8" s="2274" t="s">
        <v>55</v>
      </c>
      <c r="G8" s="2162"/>
      <c r="H8" s="145" t="s">
        <v>56</v>
      </c>
      <c r="I8" s="146"/>
      <c r="J8" s="146"/>
    </row>
    <row r="9" spans="1:10" s="3" customFormat="1" ht="25.5">
      <c r="A9" s="2472">
        <v>1</v>
      </c>
      <c r="B9" s="2685" t="s">
        <v>1200</v>
      </c>
      <c r="C9" s="3247">
        <v>1.1000000000000001</v>
      </c>
      <c r="D9" s="3363" t="s">
        <v>1201</v>
      </c>
      <c r="E9" s="3363" t="s">
        <v>1202</v>
      </c>
      <c r="F9" s="474" t="s">
        <v>2</v>
      </c>
      <c r="G9" s="474" t="s">
        <v>1203</v>
      </c>
      <c r="H9" s="3364" t="s">
        <v>1204</v>
      </c>
    </row>
    <row r="10" spans="1:10" s="3" customFormat="1" ht="38.25">
      <c r="A10" s="2613"/>
      <c r="B10" s="2248"/>
      <c r="C10" s="2168"/>
      <c r="D10" s="3349"/>
      <c r="E10" s="3349"/>
      <c r="F10" s="475" t="s">
        <v>3</v>
      </c>
      <c r="G10" s="475" t="s">
        <v>1205</v>
      </c>
      <c r="H10" s="3357"/>
    </row>
    <row r="11" spans="1:10" s="3" customFormat="1" ht="25.5">
      <c r="A11" s="2613"/>
      <c r="B11" s="2248"/>
      <c r="C11" s="2169"/>
      <c r="D11" s="3350"/>
      <c r="E11" s="3350"/>
      <c r="F11" s="1379" t="s">
        <v>4</v>
      </c>
      <c r="G11" s="475" t="s">
        <v>1206</v>
      </c>
      <c r="H11" s="3365"/>
    </row>
    <row r="12" spans="1:10" s="3" customFormat="1" ht="33" customHeight="1">
      <c r="A12" s="2613"/>
      <c r="B12" s="2248"/>
      <c r="C12" s="2167">
        <v>1.2</v>
      </c>
      <c r="D12" s="3348" t="s">
        <v>1207</v>
      </c>
      <c r="E12" s="3348" t="s">
        <v>1208</v>
      </c>
      <c r="F12" s="1379" t="s">
        <v>32</v>
      </c>
      <c r="G12" s="1379" t="s">
        <v>1209</v>
      </c>
      <c r="H12" s="3356" t="s">
        <v>1210</v>
      </c>
    </row>
    <row r="13" spans="1:10" s="3" customFormat="1" ht="33" customHeight="1">
      <c r="A13" s="2613"/>
      <c r="B13" s="2248"/>
      <c r="C13" s="2169"/>
      <c r="D13" s="3350"/>
      <c r="E13" s="3350"/>
      <c r="F13" s="1379" t="s">
        <v>33</v>
      </c>
      <c r="G13" s="475" t="s">
        <v>1211</v>
      </c>
      <c r="H13" s="3357"/>
    </row>
    <row r="14" spans="1:10" s="3" customFormat="1" ht="27.75" customHeight="1">
      <c r="A14" s="2613"/>
      <c r="B14" s="2248"/>
      <c r="C14" s="2167">
        <v>1.3</v>
      </c>
      <c r="D14" s="3351" t="s">
        <v>2797</v>
      </c>
      <c r="E14" s="3351" t="s">
        <v>1212</v>
      </c>
      <c r="F14" s="1379" t="s">
        <v>244</v>
      </c>
      <c r="G14" s="475" t="s">
        <v>1213</v>
      </c>
      <c r="H14" s="3357"/>
    </row>
    <row r="15" spans="1:10" s="3" customFormat="1" ht="27.75" customHeight="1">
      <c r="A15" s="2613"/>
      <c r="B15" s="2248"/>
      <c r="C15" s="2168"/>
      <c r="D15" s="3352"/>
      <c r="E15" s="3352"/>
      <c r="F15" s="1379" t="s">
        <v>571</v>
      </c>
      <c r="G15" s="475" t="s">
        <v>1214</v>
      </c>
      <c r="H15" s="3357"/>
    </row>
    <row r="16" spans="1:10" s="3" customFormat="1" ht="27.75" customHeight="1">
      <c r="A16" s="2613"/>
      <c r="B16" s="2248"/>
      <c r="C16" s="2169"/>
      <c r="D16" s="3353"/>
      <c r="E16" s="3353"/>
      <c r="F16" s="1379" t="s">
        <v>572</v>
      </c>
      <c r="G16" s="475" t="s">
        <v>1215</v>
      </c>
      <c r="H16" s="3357"/>
    </row>
    <row r="17" spans="1:8" s="3" customFormat="1">
      <c r="A17" s="2613"/>
      <c r="B17" s="2248"/>
      <c r="C17" s="2167">
        <v>1.4</v>
      </c>
      <c r="D17" s="3348" t="s">
        <v>1216</v>
      </c>
      <c r="E17" s="3348" t="s">
        <v>1217</v>
      </c>
      <c r="F17" s="1379" t="s">
        <v>247</v>
      </c>
      <c r="G17" s="475" t="s">
        <v>1218</v>
      </c>
      <c r="H17" s="3357"/>
    </row>
    <row r="18" spans="1:8" s="3" customFormat="1">
      <c r="A18" s="2613"/>
      <c r="B18" s="2248"/>
      <c r="C18" s="2168"/>
      <c r="D18" s="3349"/>
      <c r="E18" s="3349"/>
      <c r="F18" s="1379" t="s">
        <v>573</v>
      </c>
      <c r="G18" s="475" t="s">
        <v>1219</v>
      </c>
      <c r="H18" s="3357"/>
    </row>
    <row r="19" spans="1:8" s="3" customFormat="1">
      <c r="A19" s="2613"/>
      <c r="B19" s="2248"/>
      <c r="C19" s="2169"/>
      <c r="D19" s="3350"/>
      <c r="E19" s="3350"/>
      <c r="F19" s="1379" t="s">
        <v>574</v>
      </c>
      <c r="G19" s="475" t="s">
        <v>1220</v>
      </c>
      <c r="H19" s="3365"/>
    </row>
    <row r="20" spans="1:8" s="3" customFormat="1" ht="25.5">
      <c r="A20" s="2613"/>
      <c r="B20" s="2248"/>
      <c r="C20" s="2167">
        <v>1.5</v>
      </c>
      <c r="D20" s="3351" t="s">
        <v>2745</v>
      </c>
      <c r="E20" s="3351" t="s">
        <v>2746</v>
      </c>
      <c r="F20" s="1379" t="s">
        <v>1221</v>
      </c>
      <c r="G20" s="475" t="s">
        <v>1222</v>
      </c>
      <c r="H20" s="3356" t="s">
        <v>1223</v>
      </c>
    </row>
    <row r="21" spans="1:8" s="3" customFormat="1">
      <c r="A21" s="2613"/>
      <c r="B21" s="2248"/>
      <c r="C21" s="2168"/>
      <c r="D21" s="3352"/>
      <c r="E21" s="3352"/>
      <c r="F21" s="1379" t="s">
        <v>1224</v>
      </c>
      <c r="G21" s="475" t="s">
        <v>1225</v>
      </c>
      <c r="H21" s="3357"/>
    </row>
    <row r="22" spans="1:8" s="3" customFormat="1">
      <c r="A22" s="2613"/>
      <c r="B22" s="2248"/>
      <c r="C22" s="2168"/>
      <c r="D22" s="3353"/>
      <c r="E22" s="3353"/>
      <c r="F22" s="1379" t="s">
        <v>1226</v>
      </c>
      <c r="G22" s="475" t="s">
        <v>1227</v>
      </c>
      <c r="H22" s="3357"/>
    </row>
    <row r="23" spans="1:8" s="3" customFormat="1">
      <c r="A23" s="3262">
        <v>2</v>
      </c>
      <c r="B23" s="2247" t="s">
        <v>1006</v>
      </c>
      <c r="C23" s="2167">
        <v>2.1</v>
      </c>
      <c r="D23" s="3348" t="s">
        <v>2747</v>
      </c>
      <c r="E23" s="3348" t="s">
        <v>1228</v>
      </c>
      <c r="F23" s="1392" t="s">
        <v>1229</v>
      </c>
      <c r="G23" s="1351" t="s">
        <v>1230</v>
      </c>
      <c r="H23" s="3360" t="s">
        <v>1231</v>
      </c>
    </row>
    <row r="24" spans="1:8" s="3" customFormat="1" ht="25.5">
      <c r="A24" s="3358"/>
      <c r="B24" s="2248"/>
      <c r="C24" s="2168"/>
      <c r="D24" s="3349"/>
      <c r="E24" s="3349"/>
      <c r="F24" s="1392" t="s">
        <v>1232</v>
      </c>
      <c r="G24" s="1351" t="s">
        <v>1233</v>
      </c>
      <c r="H24" s="3361"/>
    </row>
    <row r="25" spans="1:8" s="3" customFormat="1">
      <c r="A25" s="3359"/>
      <c r="B25" s="2248"/>
      <c r="C25" s="2169"/>
      <c r="D25" s="3350"/>
      <c r="E25" s="3350"/>
      <c r="F25" s="1392" t="s">
        <v>8</v>
      </c>
      <c r="G25" s="1351" t="s">
        <v>1234</v>
      </c>
      <c r="H25" s="3362"/>
    </row>
    <row r="26" spans="1:8" s="3" customFormat="1">
      <c r="A26" s="1391"/>
      <c r="B26" s="2248"/>
      <c r="C26" s="2167">
        <v>2.2000000000000002</v>
      </c>
      <c r="D26" s="3348" t="s">
        <v>2748</v>
      </c>
      <c r="E26" s="3351" t="s">
        <v>1228</v>
      </c>
      <c r="F26" s="1351" t="s">
        <v>36</v>
      </c>
      <c r="G26" s="1351" t="s">
        <v>1230</v>
      </c>
      <c r="H26" s="3354" t="s">
        <v>1231</v>
      </c>
    </row>
    <row r="27" spans="1:8" s="3" customFormat="1" ht="25.5">
      <c r="A27" s="1391"/>
      <c r="B27" s="2248"/>
      <c r="C27" s="2168"/>
      <c r="D27" s="3349"/>
      <c r="E27" s="3352"/>
      <c r="F27" s="1351" t="s">
        <v>37</v>
      </c>
      <c r="G27" s="1351" t="s">
        <v>1233</v>
      </c>
      <c r="H27" s="3355"/>
    </row>
    <row r="28" spans="1:8" s="3" customFormat="1">
      <c r="A28" s="1391"/>
      <c r="B28" s="2248"/>
      <c r="C28" s="2169"/>
      <c r="D28" s="3350"/>
      <c r="E28" s="3353"/>
      <c r="F28" s="1351" t="s">
        <v>1102</v>
      </c>
      <c r="G28" s="1351" t="s">
        <v>1234</v>
      </c>
      <c r="H28" s="3355"/>
    </row>
    <row r="29" spans="1:8" s="3" customFormat="1">
      <c r="A29" s="1391"/>
      <c r="B29" s="2248"/>
      <c r="C29" s="2168">
        <v>2.2999999999999998</v>
      </c>
      <c r="D29" s="3349" t="s">
        <v>2749</v>
      </c>
      <c r="E29" s="3349" t="s">
        <v>2750</v>
      </c>
      <c r="F29" s="1351" t="s">
        <v>38</v>
      </c>
      <c r="G29" s="1351" t="s">
        <v>1230</v>
      </c>
      <c r="H29" s="3354" t="s">
        <v>2751</v>
      </c>
    </row>
    <row r="30" spans="1:8" s="3" customFormat="1" ht="25.5">
      <c r="A30" s="1391"/>
      <c r="B30" s="2248"/>
      <c r="C30" s="2168"/>
      <c r="D30" s="3349"/>
      <c r="E30" s="3349"/>
      <c r="F30" s="1351" t="s">
        <v>39</v>
      </c>
      <c r="G30" s="1351" t="s">
        <v>1233</v>
      </c>
      <c r="H30" s="3355"/>
    </row>
    <row r="31" spans="1:8" s="3" customFormat="1">
      <c r="A31" s="1391"/>
      <c r="B31" s="2248"/>
      <c r="C31" s="2169"/>
      <c r="D31" s="3350"/>
      <c r="E31" s="3350"/>
      <c r="F31" s="1351" t="s">
        <v>89</v>
      </c>
      <c r="G31" s="1351" t="s">
        <v>1234</v>
      </c>
      <c r="H31" s="3355"/>
    </row>
    <row r="32" spans="1:8" s="3" customFormat="1" ht="51.75" thickBot="1">
      <c r="A32" s="1390">
        <v>3</v>
      </c>
      <c r="B32" s="2657"/>
      <c r="C32" s="225">
        <v>3.1</v>
      </c>
      <c r="D32" s="1399" t="s">
        <v>1235</v>
      </c>
      <c r="E32" s="1400" t="s">
        <v>1236</v>
      </c>
      <c r="F32" s="476" t="s">
        <v>9</v>
      </c>
      <c r="G32" s="476" t="s">
        <v>1237</v>
      </c>
      <c r="H32" s="477" t="s">
        <v>1238</v>
      </c>
    </row>
    <row r="33" spans="1:8" ht="21" customHeight="1" thickBot="1">
      <c r="A33" s="95"/>
      <c r="B33" s="478"/>
      <c r="C33" s="478"/>
      <c r="D33" s="478"/>
      <c r="E33" s="478"/>
      <c r="F33" s="478"/>
      <c r="G33" s="478"/>
      <c r="H33" s="100"/>
    </row>
    <row r="34" spans="1:8" ht="18.75" customHeight="1"/>
  </sheetData>
  <mergeCells count="40">
    <mergeCell ref="C12:C13"/>
    <mergeCell ref="D12:D13"/>
    <mergeCell ref="E12:E13"/>
    <mergeCell ref="H12:H19"/>
    <mergeCell ref="A1:H1"/>
    <mergeCell ref="A2:H2"/>
    <mergeCell ref="A3:H3"/>
    <mergeCell ref="A4:H4"/>
    <mergeCell ref="C8:D8"/>
    <mergeCell ref="F8:G8"/>
    <mergeCell ref="C14:C16"/>
    <mergeCell ref="D14:D16"/>
    <mergeCell ref="E14:E16"/>
    <mergeCell ref="C17:C19"/>
    <mergeCell ref="D17:D19"/>
    <mergeCell ref="E17:E19"/>
    <mergeCell ref="C20:C22"/>
    <mergeCell ref="D20:D22"/>
    <mergeCell ref="E20:E22"/>
    <mergeCell ref="H20:H22"/>
    <mergeCell ref="A23:A25"/>
    <mergeCell ref="B23:B32"/>
    <mergeCell ref="C23:C25"/>
    <mergeCell ref="D23:D25"/>
    <mergeCell ref="E23:E25"/>
    <mergeCell ref="H23:H25"/>
    <mergeCell ref="A9:A22"/>
    <mergeCell ref="B9:B22"/>
    <mergeCell ref="C9:C11"/>
    <mergeCell ref="D9:D11"/>
    <mergeCell ref="E9:E11"/>
    <mergeCell ref="H9:H11"/>
    <mergeCell ref="C26:C28"/>
    <mergeCell ref="D26:D28"/>
    <mergeCell ref="E26:E28"/>
    <mergeCell ref="H26:H28"/>
    <mergeCell ref="C29:C31"/>
    <mergeCell ref="D29:D31"/>
    <mergeCell ref="E29:E31"/>
    <mergeCell ref="H29:H31"/>
  </mergeCells>
  <pageMargins left="0.15748031496062992" right="0.15748031496062992" top="0.15748031496062992" bottom="0.19685039370078741" header="0.27559055118110237" footer="0"/>
  <pageSetup paperSize="9" scale="83" fitToHeight="0"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S26"/>
  <sheetViews>
    <sheetView showGridLines="0" view="pageBreakPreview" topLeftCell="A10" zoomScaleNormal="85" zoomScaleSheetLayoutView="100" workbookViewId="0">
      <selection activeCell="F15" sqref="F15"/>
    </sheetView>
  </sheetViews>
  <sheetFormatPr baseColWidth="10" defaultRowHeight="14.25"/>
  <cols>
    <col min="1" max="1" width="3.85546875" style="28" customWidth="1"/>
    <col min="2" max="2" width="31.5703125" style="28" customWidth="1"/>
    <col min="3" max="3" width="16.42578125" style="28" customWidth="1"/>
    <col min="4" max="15" width="7" style="28" customWidth="1"/>
    <col min="16" max="16" width="10.42578125" style="28" customWidth="1"/>
    <col min="17" max="17" width="21" style="28" customWidth="1"/>
    <col min="18" max="18" width="1.85546875" style="28" customWidth="1"/>
    <col min="19" max="16384" width="11.42578125" style="28"/>
  </cols>
  <sheetData>
    <row r="1" spans="1:19" ht="16.5">
      <c r="A1" s="2196" t="s">
        <v>28</v>
      </c>
      <c r="B1" s="2196"/>
      <c r="C1" s="2196"/>
      <c r="D1" s="2196"/>
      <c r="E1" s="2196"/>
      <c r="F1" s="2196"/>
      <c r="G1" s="2196"/>
      <c r="H1" s="2196"/>
      <c r="I1" s="2196"/>
      <c r="J1" s="2196"/>
      <c r="K1" s="2196"/>
      <c r="L1" s="2196"/>
      <c r="M1" s="2196"/>
      <c r="N1" s="2196"/>
      <c r="O1" s="2196"/>
      <c r="P1" s="2196"/>
      <c r="Q1" s="2196"/>
    </row>
    <row r="2" spans="1:19" ht="16.5">
      <c r="A2" s="2196" t="s">
        <v>29</v>
      </c>
      <c r="B2" s="2196"/>
      <c r="C2" s="2196"/>
      <c r="D2" s="2196"/>
      <c r="E2" s="2196"/>
      <c r="F2" s="2196"/>
      <c r="G2" s="2196"/>
      <c r="H2" s="2196"/>
      <c r="I2" s="2196"/>
      <c r="J2" s="2196"/>
      <c r="K2" s="2196"/>
      <c r="L2" s="2196"/>
      <c r="M2" s="2196"/>
      <c r="N2" s="2196"/>
      <c r="O2" s="2196"/>
      <c r="P2" s="2196"/>
      <c r="Q2" s="2196"/>
    </row>
    <row r="3" spans="1:19" s="7" customFormat="1" ht="18" customHeight="1">
      <c r="A3" s="2197" t="s">
        <v>57</v>
      </c>
      <c r="B3" s="2197"/>
      <c r="C3" s="2197"/>
      <c r="D3" s="2197"/>
      <c r="E3" s="2197"/>
      <c r="F3" s="2197"/>
      <c r="G3" s="2197"/>
      <c r="H3" s="2197"/>
      <c r="I3" s="2197"/>
      <c r="J3" s="2197"/>
      <c r="K3" s="2197"/>
      <c r="L3" s="2197"/>
      <c r="M3" s="2197"/>
      <c r="N3" s="2197"/>
      <c r="O3" s="2197"/>
      <c r="P3" s="2197"/>
      <c r="Q3" s="2197"/>
    </row>
    <row r="4" spans="1:19" s="7" customFormat="1" ht="27.75" customHeight="1">
      <c r="A4" s="29" t="s">
        <v>1239</v>
      </c>
      <c r="P4" s="30"/>
      <c r="Q4" s="31" t="s">
        <v>27</v>
      </c>
    </row>
    <row r="5" spans="1:19" ht="3" customHeight="1" thickBot="1">
      <c r="Q5" s="30"/>
    </row>
    <row r="6" spans="1:19" s="7" customFormat="1" ht="27" customHeight="1">
      <c r="A6" s="2198" t="s">
        <v>1</v>
      </c>
      <c r="B6" s="2200"/>
      <c r="C6" s="2200" t="s">
        <v>40</v>
      </c>
      <c r="D6" s="2202" t="s">
        <v>26</v>
      </c>
      <c r="E6" s="2202"/>
      <c r="F6" s="2202"/>
      <c r="G6" s="2202"/>
      <c r="H6" s="2202"/>
      <c r="I6" s="2202"/>
      <c r="J6" s="2202"/>
      <c r="K6" s="2202"/>
      <c r="L6" s="2202"/>
      <c r="M6" s="2202"/>
      <c r="N6" s="2202"/>
      <c r="O6" s="2202"/>
      <c r="P6" s="2202" t="s">
        <v>25</v>
      </c>
      <c r="Q6" s="2204" t="s">
        <v>59</v>
      </c>
      <c r="R6" s="6"/>
      <c r="S6" s="6"/>
    </row>
    <row r="7" spans="1:19" s="7" customFormat="1" ht="33" customHeight="1" thickBot="1">
      <c r="A7" s="2199"/>
      <c r="B7" s="2201"/>
      <c r="C7" s="2201"/>
      <c r="D7" s="1378" t="s">
        <v>24</v>
      </c>
      <c r="E7" s="1377" t="s">
        <v>23</v>
      </c>
      <c r="F7" s="1377" t="s">
        <v>22</v>
      </c>
      <c r="G7" s="1377" t="s">
        <v>21</v>
      </c>
      <c r="H7" s="1377" t="s">
        <v>20</v>
      </c>
      <c r="I7" s="1377" t="s">
        <v>19</v>
      </c>
      <c r="J7" s="1377" t="s">
        <v>18</v>
      </c>
      <c r="K7" s="1377" t="s">
        <v>17</v>
      </c>
      <c r="L7" s="1377" t="s">
        <v>16</v>
      </c>
      <c r="M7" s="1377" t="s">
        <v>15</v>
      </c>
      <c r="N7" s="1377" t="s">
        <v>14</v>
      </c>
      <c r="O7" s="1377" t="s">
        <v>13</v>
      </c>
      <c r="P7" s="2203"/>
      <c r="Q7" s="2205"/>
      <c r="R7" s="6"/>
      <c r="S7" s="6"/>
    </row>
    <row r="8" spans="1:19" s="34" customFormat="1" ht="12" customHeight="1" thickBot="1">
      <c r="A8" s="227"/>
      <c r="B8" s="228"/>
      <c r="C8" s="228"/>
      <c r="D8" s="228"/>
      <c r="E8" s="228"/>
      <c r="F8" s="228"/>
      <c r="G8" s="228"/>
      <c r="H8" s="228"/>
      <c r="I8" s="228"/>
      <c r="J8" s="228"/>
      <c r="K8" s="228"/>
      <c r="L8" s="228"/>
      <c r="M8" s="228"/>
      <c r="N8" s="228"/>
      <c r="O8" s="228"/>
      <c r="P8" s="228"/>
      <c r="Q8" s="229"/>
    </row>
    <row r="9" spans="1:19" s="34" customFormat="1" ht="25.5">
      <c r="A9" s="479">
        <v>1.1000000000000001</v>
      </c>
      <c r="B9" s="1382" t="s">
        <v>1240</v>
      </c>
      <c r="C9" s="480" t="s">
        <v>1202</v>
      </c>
      <c r="D9" s="1387">
        <v>1</v>
      </c>
      <c r="E9" s="1387">
        <v>1</v>
      </c>
      <c r="F9" s="1387">
        <v>1</v>
      </c>
      <c r="G9" s="1387">
        <v>1</v>
      </c>
      <c r="H9" s="1387">
        <v>1</v>
      </c>
      <c r="I9" s="1387">
        <v>1</v>
      </c>
      <c r="J9" s="1387">
        <v>1</v>
      </c>
      <c r="K9" s="1387">
        <v>1</v>
      </c>
      <c r="L9" s="1387">
        <v>1</v>
      </c>
      <c r="M9" s="1387">
        <v>1</v>
      </c>
      <c r="N9" s="1387">
        <v>1</v>
      </c>
      <c r="O9" s="1387">
        <v>1</v>
      </c>
      <c r="P9" s="1387">
        <f>SUM(D9:O9)</f>
        <v>12</v>
      </c>
      <c r="Q9" s="1352">
        <v>135</v>
      </c>
    </row>
    <row r="10" spans="1:19" s="34" customFormat="1">
      <c r="A10" s="481"/>
      <c r="B10" s="1383"/>
      <c r="C10" s="221"/>
      <c r="D10" s="1353"/>
      <c r="E10" s="1353"/>
      <c r="F10" s="1353"/>
      <c r="G10" s="1353"/>
      <c r="H10" s="1353"/>
      <c r="I10" s="1353"/>
      <c r="J10" s="1353"/>
      <c r="K10" s="1353"/>
      <c r="L10" s="1353"/>
      <c r="M10" s="1353"/>
      <c r="N10" s="1353"/>
      <c r="O10" s="1353"/>
      <c r="P10" s="1353"/>
      <c r="Q10" s="1354"/>
    </row>
    <row r="11" spans="1:19" s="34" customFormat="1" ht="76.5">
      <c r="A11" s="479">
        <v>1.2</v>
      </c>
      <c r="B11" s="1066" t="s">
        <v>1207</v>
      </c>
      <c r="C11" s="482" t="s">
        <v>1208</v>
      </c>
      <c r="D11" s="1388">
        <v>100</v>
      </c>
      <c r="E11" s="1388">
        <v>100</v>
      </c>
      <c r="F11" s="1388">
        <v>100</v>
      </c>
      <c r="G11" s="1388">
        <v>100</v>
      </c>
      <c r="H11" s="1388">
        <v>100</v>
      </c>
      <c r="I11" s="1388">
        <v>100</v>
      </c>
      <c r="J11" s="1388">
        <v>100</v>
      </c>
      <c r="K11" s="1388">
        <v>100</v>
      </c>
      <c r="L11" s="1388">
        <v>100</v>
      </c>
      <c r="M11" s="1388">
        <v>100</v>
      </c>
      <c r="N11" s="1388">
        <v>100</v>
      </c>
      <c r="O11" s="1388">
        <v>100</v>
      </c>
      <c r="P11" s="1388">
        <v>100</v>
      </c>
      <c r="Q11" s="1352">
        <v>150</v>
      </c>
    </row>
    <row r="12" spans="1:19" s="34" customFormat="1">
      <c r="A12" s="481"/>
      <c r="B12" s="1068"/>
      <c r="C12" s="483"/>
      <c r="D12" s="1389"/>
      <c r="E12" s="1389"/>
      <c r="F12" s="1389"/>
      <c r="G12" s="1389"/>
      <c r="H12" s="1389"/>
      <c r="I12" s="1389"/>
      <c r="J12" s="1389"/>
      <c r="K12" s="1389"/>
      <c r="L12" s="1389"/>
      <c r="M12" s="1389"/>
      <c r="N12" s="1389"/>
      <c r="O12" s="1389"/>
      <c r="P12" s="1389"/>
      <c r="Q12" s="1354"/>
    </row>
    <row r="13" spans="1:19" s="34" customFormat="1" ht="76.5">
      <c r="A13" s="1401">
        <v>1.3</v>
      </c>
      <c r="B13" s="1066" t="s">
        <v>2798</v>
      </c>
      <c r="C13" s="1066" t="s">
        <v>1212</v>
      </c>
      <c r="D13" s="1362">
        <v>3</v>
      </c>
      <c r="E13" s="1362">
        <v>3</v>
      </c>
      <c r="F13" s="1362">
        <v>3</v>
      </c>
      <c r="G13" s="1362">
        <v>3</v>
      </c>
      <c r="H13" s="1362">
        <v>3</v>
      </c>
      <c r="I13" s="1362">
        <v>3</v>
      </c>
      <c r="J13" s="1362">
        <v>3</v>
      </c>
      <c r="K13" s="1362">
        <v>3</v>
      </c>
      <c r="L13" s="1362">
        <v>3</v>
      </c>
      <c r="M13" s="1362">
        <v>3</v>
      </c>
      <c r="N13" s="1362">
        <v>3</v>
      </c>
      <c r="O13" s="1362">
        <v>3</v>
      </c>
      <c r="P13" s="1362">
        <f>SUM(D13:O13)</f>
        <v>36</v>
      </c>
      <c r="Q13" s="1355">
        <v>450</v>
      </c>
    </row>
    <row r="14" spans="1:19" s="34" customFormat="1">
      <c r="A14" s="481"/>
      <c r="B14" s="1383"/>
      <c r="C14" s="221"/>
      <c r="D14" s="1389"/>
      <c r="E14" s="1389"/>
      <c r="F14" s="1389"/>
      <c r="G14" s="1389"/>
      <c r="H14" s="1389"/>
      <c r="I14" s="1389"/>
      <c r="J14" s="1389"/>
      <c r="K14" s="1389"/>
      <c r="L14" s="1389"/>
      <c r="M14" s="1389"/>
      <c r="N14" s="1389"/>
      <c r="O14" s="1389"/>
      <c r="P14" s="1389"/>
      <c r="Q14" s="1356"/>
    </row>
    <row r="15" spans="1:19" s="34" customFormat="1" ht="51">
      <c r="A15" s="479">
        <v>1.4</v>
      </c>
      <c r="B15" s="1382" t="s">
        <v>1216</v>
      </c>
      <c r="C15" s="1382" t="s">
        <v>1217</v>
      </c>
      <c r="D15" s="1357"/>
      <c r="E15" s="1357"/>
      <c r="F15" s="1357"/>
      <c r="G15" s="1357"/>
      <c r="H15" s="1357"/>
      <c r="I15" s="1357"/>
      <c r="J15" s="1357">
        <v>1</v>
      </c>
      <c r="K15" s="1357"/>
      <c r="L15" s="1357"/>
      <c r="M15" s="1357"/>
      <c r="N15" s="1357"/>
      <c r="O15" s="1357"/>
      <c r="P15" s="1357"/>
      <c r="Q15" s="3366">
        <v>200</v>
      </c>
    </row>
    <row r="16" spans="1:19" s="34" customFormat="1">
      <c r="A16" s="481"/>
      <c r="B16" s="1383"/>
      <c r="C16" s="221"/>
      <c r="D16" s="1389"/>
      <c r="E16" s="1389"/>
      <c r="F16" s="1389"/>
      <c r="G16" s="1389"/>
      <c r="H16" s="1389"/>
      <c r="I16" s="1389"/>
      <c r="J16" s="1389"/>
      <c r="K16" s="1389"/>
      <c r="L16" s="1389"/>
      <c r="M16" s="1389"/>
      <c r="N16" s="1389"/>
      <c r="O16" s="1389"/>
      <c r="P16" s="1389"/>
      <c r="Q16" s="3367"/>
    </row>
    <row r="17" spans="1:17" s="34" customFormat="1" ht="51">
      <c r="A17" s="1402">
        <v>1.5</v>
      </c>
      <c r="B17" s="1403" t="s">
        <v>2745</v>
      </c>
      <c r="C17" s="1066" t="s">
        <v>2746</v>
      </c>
      <c r="D17" s="1362">
        <v>1</v>
      </c>
      <c r="E17" s="1362">
        <v>1</v>
      </c>
      <c r="F17" s="1362">
        <v>1</v>
      </c>
      <c r="G17" s="1362">
        <v>1</v>
      </c>
      <c r="H17" s="1362">
        <v>1</v>
      </c>
      <c r="I17" s="1362">
        <v>1</v>
      </c>
      <c r="J17" s="1362">
        <v>1</v>
      </c>
      <c r="K17" s="1362">
        <v>1</v>
      </c>
      <c r="L17" s="1362">
        <v>1</v>
      </c>
      <c r="M17" s="1362">
        <v>1</v>
      </c>
      <c r="N17" s="1362">
        <v>1</v>
      </c>
      <c r="O17" s="1362">
        <v>1</v>
      </c>
      <c r="P17" s="1363">
        <f>SUM(D17:O17)</f>
        <v>12</v>
      </c>
      <c r="Q17" s="1358">
        <v>100</v>
      </c>
    </row>
    <row r="18" spans="1:17" s="34" customFormat="1">
      <c r="A18" s="1359"/>
      <c r="B18" s="1360"/>
      <c r="C18" s="1361"/>
      <c r="D18" s="1362"/>
      <c r="E18" s="1362"/>
      <c r="F18" s="1363"/>
      <c r="G18" s="1362"/>
      <c r="H18" s="1362"/>
      <c r="I18" s="1362"/>
      <c r="J18" s="1362"/>
      <c r="K18" s="1362"/>
      <c r="L18" s="1362"/>
      <c r="M18" s="1362"/>
      <c r="N18" s="1362"/>
      <c r="O18" s="1362"/>
      <c r="P18" s="1363"/>
      <c r="Q18" s="1358"/>
    </row>
    <row r="19" spans="1:17" s="34" customFormat="1" ht="38.25">
      <c r="A19" s="1364">
        <v>2.1</v>
      </c>
      <c r="B19" s="1365" t="s">
        <v>2747</v>
      </c>
      <c r="C19" s="1366" t="s">
        <v>2752</v>
      </c>
      <c r="D19" s="1367"/>
      <c r="E19" s="1368"/>
      <c r="F19" s="1362"/>
      <c r="G19" s="1368">
        <v>1</v>
      </c>
      <c r="H19" s="1368"/>
      <c r="I19" s="1368"/>
      <c r="J19" s="1368"/>
      <c r="K19" s="1368"/>
      <c r="L19" s="1368"/>
      <c r="M19" s="1368"/>
      <c r="N19" s="1368"/>
      <c r="O19" s="1368"/>
      <c r="P19" s="1362">
        <f>SUM(G19:O19)</f>
        <v>1</v>
      </c>
      <c r="Q19" s="1358">
        <v>50</v>
      </c>
    </row>
    <row r="20" spans="1:17" s="309" customFormat="1">
      <c r="A20" s="1364"/>
      <c r="B20" s="1365"/>
      <c r="C20" s="1366"/>
      <c r="D20" s="1367"/>
      <c r="E20" s="1368"/>
      <c r="F20" s="1362"/>
      <c r="G20" s="1368"/>
      <c r="H20" s="1368"/>
      <c r="I20" s="1368"/>
      <c r="J20" s="1368"/>
      <c r="K20" s="1368"/>
      <c r="L20" s="1368"/>
      <c r="M20" s="1368"/>
      <c r="N20" s="1368"/>
      <c r="O20" s="1368"/>
      <c r="P20" s="1362"/>
      <c r="Q20" s="1369"/>
    </row>
    <row r="21" spans="1:17" s="34" customFormat="1" ht="38.25">
      <c r="A21" s="1364">
        <v>2.2000000000000002</v>
      </c>
      <c r="B21" s="1365" t="s">
        <v>2748</v>
      </c>
      <c r="C21" s="1366" t="s">
        <v>2752</v>
      </c>
      <c r="D21" s="1367"/>
      <c r="E21" s="1368"/>
      <c r="F21" s="1362"/>
      <c r="G21" s="1368"/>
      <c r="H21" s="1368"/>
      <c r="I21" s="1368"/>
      <c r="J21" s="1368"/>
      <c r="K21" s="1368">
        <v>1</v>
      </c>
      <c r="L21" s="1368"/>
      <c r="M21" s="1368"/>
      <c r="N21" s="1368"/>
      <c r="O21" s="1368"/>
      <c r="P21" s="1362">
        <f>SUM(K21:O21)</f>
        <v>1</v>
      </c>
      <c r="Q21" s="1358">
        <v>50</v>
      </c>
    </row>
    <row r="22" spans="1:17" s="309" customFormat="1">
      <c r="A22" s="1364"/>
      <c r="B22" s="1365"/>
      <c r="C22" s="1366"/>
      <c r="D22" s="1367"/>
      <c r="E22" s="1368"/>
      <c r="F22" s="1362"/>
      <c r="G22" s="1368"/>
      <c r="H22" s="1368"/>
      <c r="I22" s="1368"/>
      <c r="J22" s="1368"/>
      <c r="K22" s="1368"/>
      <c r="L22" s="1368"/>
      <c r="M22" s="1368"/>
      <c r="N22" s="1368"/>
      <c r="O22" s="1368"/>
      <c r="P22" s="1362"/>
      <c r="Q22" s="1369"/>
    </row>
    <row r="23" spans="1:17" s="34" customFormat="1" ht="38.25">
      <c r="A23" s="1364">
        <v>2.2999999999999998</v>
      </c>
      <c r="B23" s="1365" t="s">
        <v>2749</v>
      </c>
      <c r="C23" s="1366" t="s">
        <v>2753</v>
      </c>
      <c r="D23" s="1367"/>
      <c r="E23" s="1368"/>
      <c r="F23" s="1362"/>
      <c r="G23" s="1368"/>
      <c r="H23" s="1368"/>
      <c r="I23" s="1368"/>
      <c r="J23" s="1368"/>
      <c r="K23" s="1368"/>
      <c r="L23" s="1368"/>
      <c r="M23" s="1368"/>
      <c r="N23" s="1368"/>
      <c r="O23" s="1368">
        <v>1</v>
      </c>
      <c r="P23" s="1362"/>
      <c r="Q23" s="1358">
        <v>50</v>
      </c>
    </row>
    <row r="24" spans="1:17" s="34" customFormat="1">
      <c r="A24" s="1404"/>
      <c r="B24" s="1405"/>
      <c r="C24" s="1406"/>
      <c r="D24" s="1407"/>
      <c r="E24" s="1408"/>
      <c r="F24" s="1408"/>
      <c r="G24" s="1408"/>
      <c r="H24" s="1408"/>
      <c r="I24" s="1408"/>
      <c r="J24" s="1408"/>
      <c r="K24" s="1408"/>
      <c r="L24" s="1408"/>
      <c r="M24" s="1408"/>
      <c r="N24" s="1408"/>
      <c r="O24" s="1408"/>
      <c r="P24" s="1408"/>
      <c r="Q24" s="1356"/>
    </row>
    <row r="25" spans="1:17" s="34" customFormat="1" ht="25.5">
      <c r="A25" s="479">
        <v>3.1</v>
      </c>
      <c r="B25" s="1383" t="s">
        <v>1241</v>
      </c>
      <c r="C25" s="221" t="s">
        <v>1242</v>
      </c>
      <c r="D25" s="1370"/>
      <c r="E25" s="1370"/>
      <c r="F25" s="1370"/>
      <c r="G25" s="1370"/>
      <c r="H25" s="1370"/>
      <c r="I25" s="1370"/>
      <c r="J25" s="1370"/>
      <c r="K25" s="1370"/>
      <c r="L25" s="1370"/>
      <c r="M25" s="1370"/>
      <c r="N25" s="1370"/>
      <c r="O25" s="1370">
        <v>3</v>
      </c>
      <c r="P25" s="1370">
        <f t="shared" ref="P25" si="0">SUM(D25:O25)</f>
        <v>3</v>
      </c>
      <c r="Q25" s="1371">
        <v>0</v>
      </c>
    </row>
    <row r="26" spans="1:17" s="34" customFormat="1" ht="27.75" customHeight="1" thickBot="1">
      <c r="A26" s="2208" t="s">
        <v>12</v>
      </c>
      <c r="B26" s="2209"/>
      <c r="C26" s="2209"/>
      <c r="D26" s="2209"/>
      <c r="E26" s="2209"/>
      <c r="F26" s="2209"/>
      <c r="G26" s="136"/>
      <c r="H26" s="136"/>
      <c r="I26" s="136"/>
      <c r="J26" s="136"/>
      <c r="K26" s="136"/>
      <c r="L26" s="136"/>
      <c r="M26" s="136"/>
      <c r="N26" s="136"/>
      <c r="O26" s="136"/>
      <c r="P26" s="136"/>
      <c r="Q26" s="1372">
        <f>SUM(Q9:Q25)</f>
        <v>1185</v>
      </c>
    </row>
  </sheetData>
  <mergeCells count="11">
    <mergeCell ref="Q15:Q16"/>
    <mergeCell ref="A26:F26"/>
    <mergeCell ref="A1:Q1"/>
    <mergeCell ref="A2:Q2"/>
    <mergeCell ref="A3:Q3"/>
    <mergeCell ref="A6:A7"/>
    <mergeCell ref="B6:B7"/>
    <mergeCell ref="C6:C7"/>
    <mergeCell ref="D6:O6"/>
    <mergeCell ref="P6:P7"/>
    <mergeCell ref="Q6:Q7"/>
  </mergeCells>
  <pageMargins left="0.39370078740157483" right="0.39370078740157483" top="0.35433070866141736" bottom="0.27559055118110237" header="0" footer="0"/>
  <pageSetup paperSize="9" scale="85" fitToHeight="0"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34"/>
  <sheetViews>
    <sheetView showGridLines="0" view="pageBreakPreview" zoomScale="90" zoomScaleNormal="70" zoomScaleSheetLayoutView="90" zoomScalePageLayoutView="70" workbookViewId="0">
      <selection activeCell="H10" sqref="A10:H10"/>
    </sheetView>
  </sheetViews>
  <sheetFormatPr baseColWidth="10" defaultRowHeight="14.25"/>
  <cols>
    <col min="1" max="1" width="7" style="485" customWidth="1"/>
    <col min="2" max="2" width="23.5703125" style="485" customWidth="1"/>
    <col min="3" max="3" width="8.5703125" style="485" customWidth="1"/>
    <col min="4" max="4" width="31.28515625" style="485" customWidth="1"/>
    <col min="5" max="5" width="21.7109375" style="485" customWidth="1"/>
    <col min="6" max="6" width="13.42578125" style="495" customWidth="1"/>
    <col min="7" max="7" width="53.5703125" style="485" customWidth="1"/>
    <col min="8" max="8" width="42.85546875" style="485" customWidth="1"/>
    <col min="9" max="10" width="11.42578125" style="485" hidden="1" customWidth="1"/>
    <col min="11" max="11" width="2.85546875" style="485" customWidth="1"/>
    <col min="12" max="16384" width="11.42578125" style="485"/>
  </cols>
  <sheetData>
    <row r="1" spans="1:10" ht="21" customHeight="1">
      <c r="A1" s="3404" t="s">
        <v>28</v>
      </c>
      <c r="B1" s="3404"/>
      <c r="C1" s="3404"/>
      <c r="D1" s="3404"/>
      <c r="E1" s="3404"/>
      <c r="F1" s="3404"/>
      <c r="G1" s="3404"/>
      <c r="H1" s="3404"/>
    </row>
    <row r="2" spans="1:10" s="321" customFormat="1" ht="21" customHeight="1">
      <c r="A2" s="3405" t="s">
        <v>563</v>
      </c>
      <c r="B2" s="3405"/>
      <c r="C2" s="3405"/>
      <c r="D2" s="3405"/>
      <c r="E2" s="3405"/>
      <c r="F2" s="3405"/>
      <c r="G2" s="3405"/>
      <c r="H2" s="3405"/>
    </row>
    <row r="3" spans="1:10" s="321" customFormat="1" ht="6" customHeight="1">
      <c r="A3" s="3406"/>
      <c r="B3" s="3406"/>
      <c r="C3" s="3406"/>
      <c r="D3" s="3406"/>
      <c r="E3" s="3406"/>
      <c r="F3" s="3406"/>
      <c r="G3" s="3406"/>
      <c r="H3" s="3406"/>
    </row>
    <row r="4" spans="1:10" s="321" customFormat="1" ht="21" customHeight="1">
      <c r="A4" s="3406" t="s">
        <v>1243</v>
      </c>
      <c r="B4" s="3406"/>
      <c r="C4" s="3406"/>
      <c r="D4" s="3406"/>
      <c r="E4" s="3406"/>
      <c r="F4" s="3406"/>
      <c r="G4" s="3406"/>
      <c r="H4" s="3406"/>
    </row>
    <row r="5" spans="1:10" s="321" customFormat="1" ht="21" customHeight="1">
      <c r="A5" s="3406" t="s">
        <v>1244</v>
      </c>
      <c r="B5" s="3406"/>
      <c r="C5" s="3406"/>
      <c r="D5" s="3406"/>
      <c r="E5" s="3406"/>
      <c r="F5" s="3406"/>
      <c r="G5" s="3406"/>
      <c r="H5" s="3406"/>
    </row>
    <row r="6" spans="1:10" s="321" customFormat="1" ht="2.25" customHeight="1">
      <c r="A6" s="486"/>
      <c r="B6" s="486"/>
      <c r="C6" s="486"/>
      <c r="D6" s="486"/>
      <c r="E6" s="486"/>
      <c r="F6" s="487"/>
      <c r="G6" s="486"/>
      <c r="H6" s="486"/>
    </row>
    <row r="7" spans="1:10" s="321" customFormat="1" ht="22.5" customHeight="1">
      <c r="A7" s="3403" t="s">
        <v>2871</v>
      </c>
      <c r="B7" s="3403"/>
      <c r="C7" s="3403"/>
      <c r="D7" s="3403"/>
      <c r="E7" s="3403"/>
      <c r="F7" s="3403"/>
      <c r="G7" s="3403"/>
      <c r="H7" s="3403"/>
      <c r="I7" s="3403"/>
      <c r="J7" s="3403"/>
    </row>
    <row r="8" spans="1:10" s="321" customFormat="1" ht="26.25" customHeight="1">
      <c r="A8" s="2039" t="s">
        <v>2870</v>
      </c>
      <c r="B8" s="2040"/>
      <c r="C8" s="2040"/>
      <c r="D8" s="2040"/>
      <c r="E8" s="2040"/>
      <c r="F8" s="2040"/>
      <c r="G8" s="2040"/>
      <c r="H8" s="2040"/>
      <c r="I8" s="2041"/>
      <c r="J8" s="2041"/>
    </row>
    <row r="9" spans="1:10" ht="3" customHeight="1" thickBot="1">
      <c r="B9" s="488"/>
      <c r="C9" s="488"/>
      <c r="D9" s="489"/>
      <c r="E9" s="489"/>
      <c r="F9" s="490"/>
      <c r="G9" s="489"/>
      <c r="H9" s="491"/>
    </row>
    <row r="10" spans="1:10" s="492" customFormat="1" ht="48.75" customHeight="1" thickBot="1">
      <c r="A10" s="2147" t="s">
        <v>50</v>
      </c>
      <c r="B10" s="2148" t="s">
        <v>1246</v>
      </c>
      <c r="C10" s="3393" t="s">
        <v>53</v>
      </c>
      <c r="D10" s="3394"/>
      <c r="E10" s="2148" t="s">
        <v>54</v>
      </c>
      <c r="F10" s="3393" t="s">
        <v>1247</v>
      </c>
      <c r="G10" s="3395"/>
      <c r="H10" s="2149" t="s">
        <v>56</v>
      </c>
    </row>
    <row r="11" spans="1:10" s="493" customFormat="1" ht="57">
      <c r="A11" s="3383">
        <v>1</v>
      </c>
      <c r="B11" s="3396" t="s">
        <v>1248</v>
      </c>
      <c r="C11" s="1457" t="s">
        <v>1249</v>
      </c>
      <c r="D11" s="3378" t="s">
        <v>1250</v>
      </c>
      <c r="E11" s="3400" t="s">
        <v>1251</v>
      </c>
      <c r="F11" s="1445" t="s">
        <v>1252</v>
      </c>
      <c r="G11" s="1461" t="s">
        <v>1253</v>
      </c>
      <c r="H11" s="3368" t="s">
        <v>1254</v>
      </c>
    </row>
    <row r="12" spans="1:10" s="493" customFormat="1" ht="57">
      <c r="A12" s="3384"/>
      <c r="B12" s="3397"/>
      <c r="C12" s="1457"/>
      <c r="D12" s="3378"/>
      <c r="E12" s="3401"/>
      <c r="F12" s="2042" t="s">
        <v>1255</v>
      </c>
      <c r="G12" s="244" t="s">
        <v>1256</v>
      </c>
      <c r="H12" s="3380"/>
    </row>
    <row r="13" spans="1:10" s="493" customFormat="1" ht="15">
      <c r="A13" s="3384"/>
      <c r="B13" s="3397"/>
      <c r="C13" s="1457"/>
      <c r="D13" s="3378"/>
      <c r="E13" s="3401"/>
      <c r="F13" s="1445" t="s">
        <v>1257</v>
      </c>
      <c r="G13" s="244" t="s">
        <v>1258</v>
      </c>
      <c r="H13" s="3380"/>
    </row>
    <row r="14" spans="1:10" s="493" customFormat="1" ht="15">
      <c r="A14" s="3384"/>
      <c r="B14" s="3397"/>
      <c r="C14" s="1457"/>
      <c r="D14" s="3378"/>
      <c r="E14" s="3401"/>
      <c r="F14" s="2042" t="s">
        <v>1259</v>
      </c>
      <c r="G14" s="244" t="s">
        <v>1260</v>
      </c>
      <c r="H14" s="3380"/>
    </row>
    <row r="15" spans="1:10" s="493" customFormat="1" ht="15">
      <c r="A15" s="3384"/>
      <c r="B15" s="3397"/>
      <c r="C15" s="1459"/>
      <c r="D15" s="3399"/>
      <c r="E15" s="3402"/>
      <c r="F15" s="2042" t="s">
        <v>1261</v>
      </c>
      <c r="G15" s="244" t="s">
        <v>1262</v>
      </c>
      <c r="H15" s="3380"/>
    </row>
    <row r="16" spans="1:10" s="493" customFormat="1" ht="71.25">
      <c r="A16" s="3384"/>
      <c r="B16" s="3397"/>
      <c r="C16" s="1457" t="s">
        <v>1263</v>
      </c>
      <c r="D16" s="3378" t="s">
        <v>1264</v>
      </c>
      <c r="E16" s="3382" t="s">
        <v>1265</v>
      </c>
      <c r="F16" s="1445" t="s">
        <v>1266</v>
      </c>
      <c r="G16" s="1461" t="s">
        <v>1267</v>
      </c>
      <c r="H16" s="3380"/>
    </row>
    <row r="17" spans="1:8" s="493" customFormat="1" ht="28.5">
      <c r="A17" s="3384"/>
      <c r="B17" s="3397"/>
      <c r="C17" s="1457"/>
      <c r="D17" s="3378"/>
      <c r="E17" s="3378"/>
      <c r="F17" s="1445" t="s">
        <v>1268</v>
      </c>
      <c r="G17" s="2043" t="s">
        <v>1269</v>
      </c>
      <c r="H17" s="3380"/>
    </row>
    <row r="18" spans="1:8" s="493" customFormat="1" ht="28.5" customHeight="1">
      <c r="A18" s="3384"/>
      <c r="B18" s="3397"/>
      <c r="C18" s="1457"/>
      <c r="D18" s="3378"/>
      <c r="E18" s="3378"/>
      <c r="F18" s="2042" t="s">
        <v>1270</v>
      </c>
      <c r="G18" s="2044" t="s">
        <v>1271</v>
      </c>
      <c r="H18" s="3380"/>
    </row>
    <row r="19" spans="1:8" s="493" customFormat="1" ht="15.75" thickBot="1">
      <c r="A19" s="3385"/>
      <c r="B19" s="3398"/>
      <c r="C19" s="1458"/>
      <c r="D19" s="3379"/>
      <c r="E19" s="3379"/>
      <c r="F19" s="2045" t="s">
        <v>1272</v>
      </c>
      <c r="G19" s="2046" t="s">
        <v>1273</v>
      </c>
      <c r="H19" s="3369"/>
    </row>
    <row r="20" spans="1:8" ht="15">
      <c r="A20" s="3383">
        <v>2</v>
      </c>
      <c r="B20" s="3371" t="s">
        <v>1274</v>
      </c>
      <c r="C20" s="3386" t="s">
        <v>1275</v>
      </c>
      <c r="D20" s="3388" t="s">
        <v>1276</v>
      </c>
      <c r="E20" s="3390" t="s">
        <v>1277</v>
      </c>
      <c r="F20" s="2047" t="s">
        <v>1278</v>
      </c>
      <c r="G20" s="2048" t="s">
        <v>1279</v>
      </c>
      <c r="H20" s="3368" t="s">
        <v>1280</v>
      </c>
    </row>
    <row r="21" spans="1:8" ht="15">
      <c r="A21" s="3384"/>
      <c r="B21" s="3372"/>
      <c r="C21" s="3387"/>
      <c r="D21" s="3389"/>
      <c r="E21" s="3391"/>
      <c r="F21" s="2042" t="s">
        <v>1281</v>
      </c>
      <c r="G21" s="244" t="s">
        <v>1282</v>
      </c>
      <c r="H21" s="3380"/>
    </row>
    <row r="22" spans="1:8" ht="42.75">
      <c r="A22" s="3384"/>
      <c r="B22" s="3372"/>
      <c r="C22" s="3387"/>
      <c r="D22" s="3389"/>
      <c r="E22" s="3391"/>
      <c r="F22" s="2042" t="s">
        <v>1283</v>
      </c>
      <c r="G22" s="244" t="s">
        <v>1284</v>
      </c>
      <c r="H22" s="3380"/>
    </row>
    <row r="23" spans="1:8" ht="15">
      <c r="A23" s="3384"/>
      <c r="B23" s="3372"/>
      <c r="C23" s="3392" t="s">
        <v>1285</v>
      </c>
      <c r="D23" s="3382" t="s">
        <v>1286</v>
      </c>
      <c r="E23" s="3382" t="s">
        <v>1287</v>
      </c>
      <c r="F23" s="2042" t="s">
        <v>1288</v>
      </c>
      <c r="G23" s="244" t="s">
        <v>1289</v>
      </c>
      <c r="H23" s="3380"/>
    </row>
    <row r="24" spans="1:8" ht="41.25" customHeight="1" thickBot="1">
      <c r="A24" s="3385"/>
      <c r="B24" s="3373"/>
      <c r="C24" s="3376"/>
      <c r="D24" s="3379"/>
      <c r="E24" s="3379"/>
      <c r="F24" s="2049" t="s">
        <v>1290</v>
      </c>
      <c r="G24" s="1009" t="s">
        <v>1291</v>
      </c>
      <c r="H24" s="3369"/>
    </row>
    <row r="25" spans="1:8" ht="15">
      <c r="A25" s="3381">
        <v>3</v>
      </c>
      <c r="B25" s="3371" t="s">
        <v>1292</v>
      </c>
      <c r="C25" s="3374" t="s">
        <v>1293</v>
      </c>
      <c r="D25" s="3377" t="s">
        <v>1294</v>
      </c>
      <c r="E25" s="3377" t="s">
        <v>1295</v>
      </c>
      <c r="F25" s="2047" t="s">
        <v>1296</v>
      </c>
      <c r="G25" s="2050" t="s">
        <v>1289</v>
      </c>
      <c r="H25" s="3368" t="s">
        <v>1297</v>
      </c>
    </row>
    <row r="26" spans="1:8" ht="70.5" customHeight="1" thickBot="1">
      <c r="A26" s="3030"/>
      <c r="B26" s="3372"/>
      <c r="C26" s="3376"/>
      <c r="D26" s="3379"/>
      <c r="E26" s="3379"/>
      <c r="F26" s="1444" t="s">
        <v>1298</v>
      </c>
      <c r="G26" s="1460" t="s">
        <v>1299</v>
      </c>
      <c r="H26" s="3369"/>
    </row>
    <row r="27" spans="1:8" s="494" customFormat="1" ht="15">
      <c r="A27" s="3032">
        <v>4</v>
      </c>
      <c r="B27" s="3371" t="s">
        <v>1300</v>
      </c>
      <c r="C27" s="3374" t="s">
        <v>1301</v>
      </c>
      <c r="D27" s="3377" t="s">
        <v>1302</v>
      </c>
      <c r="E27" s="3377" t="s">
        <v>1303</v>
      </c>
      <c r="F27" s="2047" t="s">
        <v>510</v>
      </c>
      <c r="G27" s="2051" t="s">
        <v>1304</v>
      </c>
      <c r="H27" s="3368" t="s">
        <v>1305</v>
      </c>
    </row>
    <row r="28" spans="1:8" s="494" customFormat="1" ht="15">
      <c r="A28" s="3009"/>
      <c r="B28" s="3372"/>
      <c r="C28" s="3375"/>
      <c r="D28" s="3378"/>
      <c r="E28" s="3378"/>
      <c r="F28" s="2052" t="s">
        <v>513</v>
      </c>
      <c r="G28" s="2053" t="s">
        <v>1306</v>
      </c>
      <c r="H28" s="3380"/>
    </row>
    <row r="29" spans="1:8" s="494" customFormat="1" ht="42" customHeight="1" thickBot="1">
      <c r="A29" s="3370"/>
      <c r="B29" s="3373"/>
      <c r="C29" s="3376"/>
      <c r="D29" s="3379"/>
      <c r="E29" s="3379"/>
      <c r="F29" s="1458" t="s">
        <v>515</v>
      </c>
      <c r="G29" s="2054" t="s">
        <v>1307</v>
      </c>
      <c r="H29" s="3369"/>
    </row>
    <row r="30" spans="1:8" ht="15">
      <c r="A30" s="3032">
        <v>5</v>
      </c>
      <c r="B30" s="3371" t="s">
        <v>1308</v>
      </c>
      <c r="C30" s="3374" t="s">
        <v>1309</v>
      </c>
      <c r="D30" s="3377" t="s">
        <v>1310</v>
      </c>
      <c r="E30" s="3377" t="s">
        <v>1311</v>
      </c>
      <c r="F30" s="2047" t="s">
        <v>538</v>
      </c>
      <c r="G30" s="2050" t="s">
        <v>1312</v>
      </c>
      <c r="H30" s="3368" t="s">
        <v>1313</v>
      </c>
    </row>
    <row r="31" spans="1:8" ht="15">
      <c r="A31" s="3009"/>
      <c r="B31" s="3372"/>
      <c r="C31" s="3375"/>
      <c r="D31" s="3378"/>
      <c r="E31" s="3378"/>
      <c r="F31" s="2042" t="s">
        <v>1314</v>
      </c>
      <c r="G31" s="244" t="s">
        <v>1315</v>
      </c>
      <c r="H31" s="3380"/>
    </row>
    <row r="32" spans="1:8" ht="42" customHeight="1" thickBot="1">
      <c r="A32" s="3370"/>
      <c r="B32" s="3373"/>
      <c r="C32" s="3376"/>
      <c r="D32" s="3379"/>
      <c r="E32" s="3379"/>
      <c r="F32" s="2045" t="s">
        <v>1316</v>
      </c>
      <c r="G32" s="1455" t="s">
        <v>1317</v>
      </c>
      <c r="H32" s="3369"/>
    </row>
    <row r="33" spans="1:8" ht="28.5">
      <c r="A33" s="3381">
        <v>6</v>
      </c>
      <c r="B33" s="3371" t="s">
        <v>1318</v>
      </c>
      <c r="C33" s="3374">
        <v>6.1</v>
      </c>
      <c r="D33" s="3377" t="s">
        <v>1319</v>
      </c>
      <c r="E33" s="3377" t="s">
        <v>1320</v>
      </c>
      <c r="F33" s="2047" t="s">
        <v>1321</v>
      </c>
      <c r="G33" s="2050" t="s">
        <v>1322</v>
      </c>
      <c r="H33" s="3368" t="s">
        <v>1323</v>
      </c>
    </row>
    <row r="34" spans="1:8" ht="45" customHeight="1" thickBot="1">
      <c r="A34" s="3030"/>
      <c r="B34" s="3373"/>
      <c r="C34" s="3376"/>
      <c r="D34" s="3379"/>
      <c r="E34" s="3379"/>
      <c r="F34" s="2045" t="s">
        <v>1324</v>
      </c>
      <c r="G34" s="2054" t="s">
        <v>1325</v>
      </c>
      <c r="H34" s="3369"/>
    </row>
  </sheetData>
  <mergeCells count="48">
    <mergeCell ref="A7:J7"/>
    <mergeCell ref="A1:H1"/>
    <mergeCell ref="A2:H2"/>
    <mergeCell ref="A3:H3"/>
    <mergeCell ref="A4:H4"/>
    <mergeCell ref="A5:H5"/>
    <mergeCell ref="C10:D10"/>
    <mergeCell ref="F10:G10"/>
    <mergeCell ref="A11:A19"/>
    <mergeCell ref="B11:B19"/>
    <mergeCell ref="D11:D15"/>
    <mergeCell ref="E11:E15"/>
    <mergeCell ref="H11:H19"/>
    <mergeCell ref="D16:D19"/>
    <mergeCell ref="E16:E19"/>
    <mergeCell ref="A20:A24"/>
    <mergeCell ref="B20:B24"/>
    <mergeCell ref="C20:C22"/>
    <mergeCell ref="D20:D22"/>
    <mergeCell ref="E20:E22"/>
    <mergeCell ref="H20:H24"/>
    <mergeCell ref="C23:C24"/>
    <mergeCell ref="D23:D24"/>
    <mergeCell ref="E23:E24"/>
    <mergeCell ref="H25:H26"/>
    <mergeCell ref="A27:A29"/>
    <mergeCell ref="B27:B29"/>
    <mergeCell ref="C27:C29"/>
    <mergeCell ref="D27:D29"/>
    <mergeCell ref="E27:E29"/>
    <mergeCell ref="H27:H29"/>
    <mergeCell ref="A25:A26"/>
    <mergeCell ref="B25:B26"/>
    <mergeCell ref="C25:C26"/>
    <mergeCell ref="D25:D26"/>
    <mergeCell ref="E25:E26"/>
    <mergeCell ref="H33:H34"/>
    <mergeCell ref="A30:A32"/>
    <mergeCell ref="B30:B32"/>
    <mergeCell ref="C30:C32"/>
    <mergeCell ref="D30:D32"/>
    <mergeCell ref="E30:E32"/>
    <mergeCell ref="H30:H32"/>
    <mergeCell ref="A33:A34"/>
    <mergeCell ref="B33:B34"/>
    <mergeCell ref="C33:C34"/>
    <mergeCell ref="D33:D34"/>
    <mergeCell ref="E33:E34"/>
  </mergeCells>
  <pageMargins left="0" right="0" top="0" bottom="0.19685039370078741" header="0" footer="0.19685039370078741"/>
  <pageSetup paperSize="9" scale="72" fitToHeight="0" orientation="landscape" r:id="rId1"/>
  <headerFooter scaleWithDoc="0"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T17"/>
  <sheetViews>
    <sheetView showGridLines="0" view="pageBreakPreview" zoomScale="70" zoomScaleNormal="90" zoomScaleSheetLayoutView="70" zoomScalePageLayoutView="70" workbookViewId="0">
      <selection activeCell="W9" sqref="W9"/>
    </sheetView>
  </sheetViews>
  <sheetFormatPr baseColWidth="10" defaultRowHeight="14.25"/>
  <cols>
    <col min="1" max="1" width="8.42578125" customWidth="1"/>
    <col min="2" max="2" width="7.7109375" style="188" customWidth="1"/>
    <col min="3" max="3" width="6.5703125" customWidth="1"/>
    <col min="4" max="4" width="38" customWidth="1"/>
    <col min="5" max="5" width="17.7109375" customWidth="1"/>
    <col min="6" max="6" width="10.42578125" customWidth="1"/>
    <col min="7" max="7" width="8.7109375" customWidth="1"/>
    <col min="8" max="8" width="8.140625" customWidth="1"/>
    <col min="9" max="9" width="7.28515625" customWidth="1"/>
    <col min="10" max="11" width="7" customWidth="1"/>
    <col min="12" max="12" width="7.140625" customWidth="1"/>
    <col min="13" max="13" width="7" customWidth="1"/>
    <col min="14" max="14" width="6.85546875" customWidth="1"/>
    <col min="15" max="17" width="7" customWidth="1"/>
    <col min="18" max="18" width="10.42578125" customWidth="1"/>
    <col min="19" max="19" width="18.140625" customWidth="1"/>
  </cols>
  <sheetData>
    <row r="1" spans="1:20" ht="18">
      <c r="A1" s="2160" t="s">
        <v>28</v>
      </c>
      <c r="B1" s="2160"/>
      <c r="C1" s="2160"/>
      <c r="D1" s="2160"/>
      <c r="E1" s="2160"/>
      <c r="F1" s="2160"/>
      <c r="G1" s="2160"/>
      <c r="H1" s="2160"/>
      <c r="I1" s="2160"/>
      <c r="J1" s="2160"/>
      <c r="K1" s="2160"/>
      <c r="L1" s="2160"/>
      <c r="M1" s="2160"/>
      <c r="N1" s="2160"/>
      <c r="O1" s="2160"/>
      <c r="P1" s="2160"/>
      <c r="Q1" s="2160"/>
      <c r="R1" s="2160"/>
    </row>
    <row r="2" spans="1:20" ht="23.25" customHeight="1">
      <c r="A2" s="3424" t="s">
        <v>563</v>
      </c>
      <c r="B2" s="3424"/>
      <c r="C2" s="3424"/>
      <c r="D2" s="3424"/>
      <c r="E2" s="3424"/>
      <c r="F2" s="3424"/>
      <c r="G2" s="3424"/>
      <c r="H2" s="3424"/>
      <c r="I2" s="3424"/>
    </row>
    <row r="3" spans="1:20" s="1" customFormat="1" ht="35.25" customHeight="1">
      <c r="A3" s="3425" t="s">
        <v>1326</v>
      </c>
      <c r="B3" s="3425"/>
      <c r="C3" s="3425"/>
      <c r="D3" s="3425"/>
      <c r="E3" s="3425"/>
      <c r="F3" s="3425"/>
      <c r="G3" s="3425"/>
      <c r="H3" s="3425"/>
      <c r="I3" s="3425"/>
      <c r="J3" s="3425"/>
      <c r="K3" s="3425"/>
      <c r="L3" s="3425"/>
      <c r="M3" s="3425"/>
      <c r="N3" s="3425"/>
      <c r="O3" s="3425"/>
      <c r="P3" s="3425"/>
      <c r="Q3" s="3425"/>
      <c r="R3" s="3425"/>
    </row>
    <row r="4" spans="1:20" s="1" customFormat="1" ht="27.75" customHeight="1">
      <c r="A4" s="3426" t="s">
        <v>1245</v>
      </c>
      <c r="B4" s="3426"/>
      <c r="C4" s="3426"/>
      <c r="D4" s="3426"/>
      <c r="E4" s="3426"/>
      <c r="F4" s="3426"/>
      <c r="G4" s="3426"/>
      <c r="H4" s="3426"/>
      <c r="I4" s="3426"/>
      <c r="J4" s="3426"/>
      <c r="K4" s="3426"/>
      <c r="R4" s="277" t="s">
        <v>27</v>
      </c>
    </row>
    <row r="5" spans="1:20" ht="18.75" customHeight="1" thickBot="1"/>
    <row r="6" spans="1:20" s="496" customFormat="1" ht="21" customHeight="1">
      <c r="A6" s="3427" t="s">
        <v>1</v>
      </c>
      <c r="B6" s="3429" t="s">
        <v>1327</v>
      </c>
      <c r="C6" s="3430"/>
      <c r="D6" s="3431"/>
      <c r="E6" s="3435" t="s">
        <v>40</v>
      </c>
      <c r="F6" s="3437" t="s">
        <v>26</v>
      </c>
      <c r="G6" s="3438"/>
      <c r="H6" s="3438"/>
      <c r="I6" s="3438"/>
      <c r="J6" s="3438"/>
      <c r="K6" s="3438"/>
      <c r="L6" s="3438"/>
      <c r="M6" s="3438"/>
      <c r="N6" s="3438"/>
      <c r="O6" s="3438"/>
      <c r="P6" s="3438"/>
      <c r="Q6" s="3439"/>
      <c r="R6" s="3435" t="s">
        <v>25</v>
      </c>
      <c r="S6" s="3412" t="s">
        <v>1328</v>
      </c>
    </row>
    <row r="7" spans="1:20" s="496" customFormat="1" ht="40.5" customHeight="1" thickBot="1">
      <c r="A7" s="3428"/>
      <c r="B7" s="3432"/>
      <c r="C7" s="3433"/>
      <c r="D7" s="3434"/>
      <c r="E7" s="3436"/>
      <c r="F7" s="2150" t="s">
        <v>24</v>
      </c>
      <c r="G7" s="2150" t="s">
        <v>23</v>
      </c>
      <c r="H7" s="2150" t="s">
        <v>22</v>
      </c>
      <c r="I7" s="2150" t="s">
        <v>21</v>
      </c>
      <c r="J7" s="2150" t="s">
        <v>20</v>
      </c>
      <c r="K7" s="2150" t="s">
        <v>19</v>
      </c>
      <c r="L7" s="2150" t="s">
        <v>18</v>
      </c>
      <c r="M7" s="2150" t="s">
        <v>17</v>
      </c>
      <c r="N7" s="2150" t="s">
        <v>16</v>
      </c>
      <c r="O7" s="2150" t="s">
        <v>15</v>
      </c>
      <c r="P7" s="2150" t="s">
        <v>14</v>
      </c>
      <c r="Q7" s="2150" t="s">
        <v>13</v>
      </c>
      <c r="R7" s="3436"/>
      <c r="S7" s="3413"/>
    </row>
    <row r="8" spans="1:20" s="497" customFormat="1" ht="24.75" customHeight="1" thickBot="1">
      <c r="A8" s="2151"/>
      <c r="B8" s="2152"/>
      <c r="C8" s="2152"/>
      <c r="D8" s="2152"/>
      <c r="E8" s="2153" t="s">
        <v>1329</v>
      </c>
      <c r="F8" s="2153"/>
      <c r="G8" s="2153"/>
      <c r="H8" s="2153"/>
      <c r="I8" s="2152"/>
      <c r="J8" s="2152"/>
      <c r="K8" s="2152"/>
      <c r="L8" s="2152"/>
      <c r="M8" s="2152"/>
      <c r="N8" s="2152"/>
      <c r="O8" s="2152"/>
      <c r="P8" s="2152"/>
      <c r="Q8" s="2152"/>
      <c r="R8" s="2152"/>
      <c r="S8" s="2154"/>
    </row>
    <row r="9" spans="1:20" s="498" customFormat="1" ht="100.5" customHeight="1">
      <c r="A9" s="2055" t="s">
        <v>1330</v>
      </c>
      <c r="B9" s="2056" t="s">
        <v>1249</v>
      </c>
      <c r="C9" s="3414" t="s">
        <v>1331</v>
      </c>
      <c r="D9" s="3415"/>
      <c r="E9" s="2057" t="s">
        <v>1251</v>
      </c>
      <c r="F9" s="2058">
        <v>1</v>
      </c>
      <c r="G9" s="2058">
        <v>1</v>
      </c>
      <c r="H9" s="2058">
        <v>1</v>
      </c>
      <c r="I9" s="2058">
        <v>1</v>
      </c>
      <c r="J9" s="2058">
        <v>1</v>
      </c>
      <c r="K9" s="2058">
        <v>1</v>
      </c>
      <c r="L9" s="2058">
        <v>1</v>
      </c>
      <c r="M9" s="2058">
        <v>1</v>
      </c>
      <c r="N9" s="2058">
        <v>1</v>
      </c>
      <c r="O9" s="2058">
        <v>1</v>
      </c>
      <c r="P9" s="2058">
        <v>1</v>
      </c>
      <c r="Q9" s="2058">
        <v>1</v>
      </c>
      <c r="R9" s="2059">
        <v>1</v>
      </c>
      <c r="S9" s="2060">
        <v>103500</v>
      </c>
    </row>
    <row r="10" spans="1:20" s="498" customFormat="1" ht="86.25" customHeight="1" thickBot="1">
      <c r="A10" s="2061"/>
      <c r="B10" s="1457" t="s">
        <v>1263</v>
      </c>
      <c r="C10" s="3416" t="s">
        <v>1264</v>
      </c>
      <c r="D10" s="3417"/>
      <c r="E10" s="1456" t="s">
        <v>1265</v>
      </c>
      <c r="F10" s="2062">
        <v>1</v>
      </c>
      <c r="G10" s="2062">
        <v>1</v>
      </c>
      <c r="H10" s="2062">
        <v>1</v>
      </c>
      <c r="I10" s="2062">
        <v>1</v>
      </c>
      <c r="J10" s="2062">
        <v>1</v>
      </c>
      <c r="K10" s="2062">
        <v>1</v>
      </c>
      <c r="L10" s="2062">
        <v>1</v>
      </c>
      <c r="M10" s="2062">
        <v>1</v>
      </c>
      <c r="N10" s="2062">
        <v>1</v>
      </c>
      <c r="O10" s="2062">
        <v>1</v>
      </c>
      <c r="P10" s="2062">
        <v>1</v>
      </c>
      <c r="Q10" s="2062">
        <v>1</v>
      </c>
      <c r="R10" s="2063">
        <v>1</v>
      </c>
      <c r="S10" s="2064">
        <v>200000</v>
      </c>
    </row>
    <row r="11" spans="1:20" s="494" customFormat="1" ht="45.75" customHeight="1">
      <c r="A11" s="2055" t="s">
        <v>1332</v>
      </c>
      <c r="B11" s="2065" t="s">
        <v>1275</v>
      </c>
      <c r="C11" s="3418" t="s">
        <v>1333</v>
      </c>
      <c r="D11" s="3419"/>
      <c r="E11" s="1004" t="s">
        <v>1303</v>
      </c>
      <c r="F11" s="2066">
        <v>1</v>
      </c>
      <c r="G11" s="2066">
        <v>1</v>
      </c>
      <c r="H11" s="2066">
        <v>1</v>
      </c>
      <c r="I11" s="2066">
        <v>1</v>
      </c>
      <c r="J11" s="2066">
        <v>1</v>
      </c>
      <c r="K11" s="2066">
        <v>1</v>
      </c>
      <c r="L11" s="2066">
        <v>1</v>
      </c>
      <c r="M11" s="2066">
        <v>1</v>
      </c>
      <c r="N11" s="2066">
        <v>1</v>
      </c>
      <c r="O11" s="2066">
        <v>1</v>
      </c>
      <c r="P11" s="2066">
        <v>1</v>
      </c>
      <c r="Q11" s="2066">
        <v>1</v>
      </c>
      <c r="R11" s="2067">
        <v>12</v>
      </c>
      <c r="S11" s="2068">
        <v>6000</v>
      </c>
    </row>
    <row r="12" spans="1:20" s="494" customFormat="1" ht="86.25" thickBot="1">
      <c r="A12" s="2069"/>
      <c r="B12" s="2070" t="s">
        <v>1285</v>
      </c>
      <c r="C12" s="3420" t="s">
        <v>1286</v>
      </c>
      <c r="D12" s="3421"/>
      <c r="E12" s="2071" t="s">
        <v>1334</v>
      </c>
      <c r="F12" s="2072">
        <v>2</v>
      </c>
      <c r="G12" s="2072">
        <v>1</v>
      </c>
      <c r="H12" s="2072">
        <v>2</v>
      </c>
      <c r="I12" s="2072">
        <v>1</v>
      </c>
      <c r="J12" s="2072">
        <v>2</v>
      </c>
      <c r="K12" s="2072">
        <v>1</v>
      </c>
      <c r="L12" s="2072">
        <v>2</v>
      </c>
      <c r="M12" s="2072">
        <v>1</v>
      </c>
      <c r="N12" s="2072">
        <v>2</v>
      </c>
      <c r="O12" s="2072">
        <v>1</v>
      </c>
      <c r="P12" s="2072">
        <v>2</v>
      </c>
      <c r="Q12" s="2072">
        <v>1</v>
      </c>
      <c r="R12" s="2073">
        <f>SUM(F12:Q12)</f>
        <v>18</v>
      </c>
      <c r="S12" s="2074">
        <v>8000</v>
      </c>
    </row>
    <row r="13" spans="1:20" s="494" customFormat="1" ht="75" customHeight="1" thickBot="1">
      <c r="A13" s="2075" t="s">
        <v>1335</v>
      </c>
      <c r="B13" s="1458" t="s">
        <v>1336</v>
      </c>
      <c r="C13" s="3422" t="s">
        <v>1337</v>
      </c>
      <c r="D13" s="3423"/>
      <c r="E13" s="1455" t="s">
        <v>1295</v>
      </c>
      <c r="F13" s="2076">
        <v>1</v>
      </c>
      <c r="G13" s="2076">
        <v>2</v>
      </c>
      <c r="H13" s="2076">
        <v>2</v>
      </c>
      <c r="I13" s="2076">
        <v>2</v>
      </c>
      <c r="J13" s="2076">
        <v>2</v>
      </c>
      <c r="K13" s="2076">
        <v>1</v>
      </c>
      <c r="L13" s="2076">
        <v>1</v>
      </c>
      <c r="M13" s="2076">
        <v>1</v>
      </c>
      <c r="N13" s="2076">
        <v>2</v>
      </c>
      <c r="O13" s="2076">
        <v>2</v>
      </c>
      <c r="P13" s="2076">
        <v>2</v>
      </c>
      <c r="Q13" s="2076">
        <v>2</v>
      </c>
      <c r="R13" s="2077">
        <v>20</v>
      </c>
      <c r="S13" s="2078">
        <v>10000</v>
      </c>
    </row>
    <row r="14" spans="1:20" s="499" customFormat="1" ht="54.75" customHeight="1" thickBot="1">
      <c r="A14" s="2079" t="s">
        <v>1338</v>
      </c>
      <c r="B14" s="2080" t="s">
        <v>1301</v>
      </c>
      <c r="C14" s="3407" t="s">
        <v>1339</v>
      </c>
      <c r="D14" s="3408"/>
      <c r="E14" s="2081" t="s">
        <v>1303</v>
      </c>
      <c r="F14" s="2082">
        <v>1</v>
      </c>
      <c r="G14" s="2082">
        <v>1</v>
      </c>
      <c r="H14" s="2082">
        <v>1</v>
      </c>
      <c r="I14" s="2082">
        <v>1</v>
      </c>
      <c r="J14" s="2082">
        <v>1</v>
      </c>
      <c r="K14" s="2082">
        <v>1</v>
      </c>
      <c r="L14" s="2082">
        <v>1</v>
      </c>
      <c r="M14" s="2082">
        <v>1</v>
      </c>
      <c r="N14" s="2082">
        <v>1</v>
      </c>
      <c r="O14" s="2082">
        <v>1</v>
      </c>
      <c r="P14" s="2082">
        <v>1</v>
      </c>
      <c r="Q14" s="2082">
        <v>1</v>
      </c>
      <c r="R14" s="2083">
        <v>12</v>
      </c>
      <c r="S14" s="2084">
        <v>2365</v>
      </c>
      <c r="T14" s="498"/>
    </row>
    <row r="15" spans="1:20" s="499" customFormat="1" ht="57.75" thickBot="1">
      <c r="A15" s="2085">
        <v>5</v>
      </c>
      <c r="B15" s="2080" t="s">
        <v>1309</v>
      </c>
      <c r="C15" s="3407" t="s">
        <v>1340</v>
      </c>
      <c r="D15" s="3408"/>
      <c r="E15" s="2081" t="s">
        <v>1311</v>
      </c>
      <c r="F15" s="2082">
        <v>1</v>
      </c>
      <c r="G15" s="2082">
        <v>1</v>
      </c>
      <c r="H15" s="2082">
        <v>1</v>
      </c>
      <c r="I15" s="2082">
        <v>1</v>
      </c>
      <c r="J15" s="2082">
        <v>1</v>
      </c>
      <c r="K15" s="2082">
        <v>1</v>
      </c>
      <c r="L15" s="2082">
        <v>1</v>
      </c>
      <c r="M15" s="2082">
        <v>1</v>
      </c>
      <c r="N15" s="2082">
        <v>1</v>
      </c>
      <c r="O15" s="2082">
        <v>1</v>
      </c>
      <c r="P15" s="2082">
        <v>1</v>
      </c>
      <c r="Q15" s="2082">
        <v>1</v>
      </c>
      <c r="R15" s="2083">
        <v>12</v>
      </c>
      <c r="S15" s="2086">
        <v>3500</v>
      </c>
      <c r="T15" s="498"/>
    </row>
    <row r="16" spans="1:20" s="499" customFormat="1" ht="72" thickBot="1">
      <c r="A16" s="2085">
        <v>6</v>
      </c>
      <c r="B16" s="2087" t="s">
        <v>1341</v>
      </c>
      <c r="C16" s="3407" t="s">
        <v>1342</v>
      </c>
      <c r="D16" s="3408"/>
      <c r="E16" s="1455" t="s">
        <v>1343</v>
      </c>
      <c r="F16" s="2088" t="s">
        <v>1344</v>
      </c>
      <c r="G16" s="2088" t="s">
        <v>1344</v>
      </c>
      <c r="H16" s="2088" t="s">
        <v>1344</v>
      </c>
      <c r="I16" s="2088" t="s">
        <v>1344</v>
      </c>
      <c r="J16" s="2089">
        <v>1</v>
      </c>
      <c r="K16" s="2088" t="s">
        <v>1344</v>
      </c>
      <c r="L16" s="2088" t="s">
        <v>1344</v>
      </c>
      <c r="M16" s="2089">
        <v>1</v>
      </c>
      <c r="N16" s="2088" t="s">
        <v>1344</v>
      </c>
      <c r="O16" s="2088" t="s">
        <v>1344</v>
      </c>
      <c r="P16" s="2089">
        <v>1</v>
      </c>
      <c r="Q16" s="2088" t="s">
        <v>1344</v>
      </c>
      <c r="R16" s="2090">
        <v>3</v>
      </c>
      <c r="S16" s="2084">
        <v>1350</v>
      </c>
      <c r="T16" s="498"/>
    </row>
    <row r="17" spans="1:20" s="500" customFormat="1" ht="18.75" thickBot="1">
      <c r="A17" s="3409" t="s">
        <v>1345</v>
      </c>
      <c r="B17" s="3410"/>
      <c r="C17" s="3410"/>
      <c r="D17" s="3410"/>
      <c r="E17" s="3410"/>
      <c r="F17" s="3410"/>
      <c r="G17" s="3410"/>
      <c r="H17" s="3410"/>
      <c r="I17" s="3410"/>
      <c r="J17" s="3410"/>
      <c r="K17" s="3410"/>
      <c r="L17" s="3410"/>
      <c r="M17" s="3410"/>
      <c r="N17" s="3410"/>
      <c r="O17" s="3410"/>
      <c r="P17" s="3410"/>
      <c r="Q17" s="3410"/>
      <c r="R17" s="3411"/>
      <c r="S17" s="2091">
        <f>SUM(S9:S16)</f>
        <v>334715</v>
      </c>
      <c r="T17" s="494"/>
    </row>
  </sheetData>
  <mergeCells count="19">
    <mergeCell ref="A1:R1"/>
    <mergeCell ref="A2:I2"/>
    <mergeCell ref="A3:R3"/>
    <mergeCell ref="A4:K4"/>
    <mergeCell ref="A6:A7"/>
    <mergeCell ref="B6:D7"/>
    <mergeCell ref="E6:E7"/>
    <mergeCell ref="F6:Q6"/>
    <mergeCell ref="R6:R7"/>
    <mergeCell ref="C14:D14"/>
    <mergeCell ref="C15:D15"/>
    <mergeCell ref="C16:D16"/>
    <mergeCell ref="A17:R17"/>
    <mergeCell ref="S6:S7"/>
    <mergeCell ref="C9:D9"/>
    <mergeCell ref="C10:D10"/>
    <mergeCell ref="C11:D11"/>
    <mergeCell ref="C12:D12"/>
    <mergeCell ref="C13:D13"/>
  </mergeCells>
  <printOptions horizontalCentered="1"/>
  <pageMargins left="0" right="0" top="0.15748031496062992" bottom="0.59055118110236227" header="0" footer="0.19685039370078741"/>
  <pageSetup paperSize="9" scale="74" fitToHeight="0" orientation="landscape" r:id="rId1"/>
  <headerFooter alignWithMargins="0">
    <oddFooter>&amp;C&amp;F</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I91"/>
  <sheetViews>
    <sheetView showGridLines="0" view="pageBreakPreview" topLeftCell="A83" zoomScale="130" zoomScaleNormal="85" zoomScaleSheetLayoutView="130" workbookViewId="0">
      <selection activeCell="F98" sqref="F98"/>
    </sheetView>
  </sheetViews>
  <sheetFormatPr baseColWidth="10" defaultRowHeight="12.75"/>
  <cols>
    <col min="1" max="1" width="5.7109375" customWidth="1"/>
    <col min="2" max="2" width="23.5703125" customWidth="1"/>
    <col min="3" max="3" width="28.85546875" customWidth="1"/>
    <col min="4" max="4" width="22.140625" customWidth="1"/>
    <col min="5" max="5" width="6.140625" customWidth="1"/>
    <col min="6" max="6" width="34.7109375" customWidth="1"/>
    <col min="7" max="7" width="31.85546875" customWidth="1"/>
    <col min="8" max="8" width="33.5703125" customWidth="1"/>
  </cols>
  <sheetData>
    <row r="1" spans="1:9" ht="15">
      <c r="A1" s="2503" t="s">
        <v>562</v>
      </c>
      <c r="B1" s="2503"/>
      <c r="C1" s="2503"/>
      <c r="D1" s="2503"/>
      <c r="E1" s="2503"/>
      <c r="F1" s="2503"/>
      <c r="G1" s="2503"/>
    </row>
    <row r="2" spans="1:9" s="1" customFormat="1" ht="16.5">
      <c r="A2" s="2503" t="s">
        <v>563</v>
      </c>
      <c r="B2" s="2503"/>
      <c r="C2" s="2503"/>
      <c r="D2" s="2503"/>
      <c r="E2" s="2503"/>
      <c r="F2" s="2503"/>
      <c r="G2" s="2503"/>
      <c r="H2" s="1012"/>
      <c r="I2" s="1012"/>
    </row>
    <row r="3" spans="1:9" s="1" customFormat="1" ht="15">
      <c r="A3" s="2503" t="s">
        <v>1481</v>
      </c>
      <c r="B3" s="2503"/>
      <c r="C3" s="2503"/>
      <c r="D3" s="2503"/>
      <c r="E3" s="2503"/>
      <c r="F3" s="2503"/>
      <c r="G3" s="2503"/>
    </row>
    <row r="4" spans="1:9" s="1" customFormat="1" ht="15">
      <c r="A4" s="2503" t="s">
        <v>564</v>
      </c>
      <c r="B4" s="2503"/>
      <c r="C4" s="2503"/>
      <c r="D4" s="2503"/>
      <c r="E4" s="2503"/>
      <c r="F4" s="2503"/>
      <c r="G4" s="2503"/>
    </row>
    <row r="5" spans="1:9" s="1" customFormat="1" ht="21" customHeight="1">
      <c r="A5" s="605" t="s">
        <v>1482</v>
      </c>
      <c r="B5" s="606"/>
      <c r="C5" s="606"/>
      <c r="D5" s="606"/>
      <c r="E5" s="606"/>
      <c r="F5" s="606"/>
      <c r="G5" s="606"/>
    </row>
    <row r="6" spans="1:9" s="1" customFormat="1" ht="24.75" customHeight="1" thickBot="1">
      <c r="A6" s="2487" t="s">
        <v>1483</v>
      </c>
      <c r="B6" s="2487"/>
      <c r="C6" s="2487"/>
      <c r="D6" s="2487"/>
      <c r="E6" s="2487"/>
      <c r="F6" s="2487"/>
      <c r="G6" s="607" t="s">
        <v>0</v>
      </c>
    </row>
    <row r="7" spans="1:9" s="1" customFormat="1" ht="17.25" hidden="1" customHeight="1" thickBot="1">
      <c r="A7" s="2487"/>
      <c r="B7" s="2487"/>
      <c r="C7" s="2487"/>
      <c r="D7" s="2487"/>
      <c r="E7" s="2487"/>
      <c r="F7" s="2487"/>
      <c r="G7" s="2487"/>
    </row>
    <row r="8" spans="1:9" ht="3" hidden="1" customHeight="1" thickBot="1">
      <c r="G8" s="142"/>
    </row>
    <row r="9" spans="1:9" s="2" customFormat="1" ht="45" customHeight="1">
      <c r="A9" s="1042" t="s">
        <v>50</v>
      </c>
      <c r="B9" s="1043" t="s">
        <v>31</v>
      </c>
      <c r="C9" s="1031" t="s">
        <v>53</v>
      </c>
      <c r="D9" s="1043" t="s">
        <v>54</v>
      </c>
      <c r="E9" s="3440" t="s">
        <v>1484</v>
      </c>
      <c r="F9" s="3441"/>
      <c r="G9" s="608" t="s">
        <v>56</v>
      </c>
      <c r="H9" s="146"/>
      <c r="I9" s="146"/>
    </row>
    <row r="10" spans="1:9" s="3" customFormat="1" ht="15" customHeight="1">
      <c r="A10" s="3442" t="s">
        <v>1485</v>
      </c>
      <c r="B10" s="3443"/>
      <c r="C10" s="3443"/>
      <c r="D10" s="3443"/>
      <c r="E10" s="3443"/>
      <c r="F10" s="3443"/>
      <c r="G10" s="3444"/>
    </row>
    <row r="11" spans="1:9" s="3" customFormat="1" ht="27" customHeight="1">
      <c r="A11" s="609">
        <v>1</v>
      </c>
      <c r="B11" s="3445" t="s">
        <v>1486</v>
      </c>
      <c r="C11" s="3447" t="s">
        <v>1487</v>
      </c>
      <c r="D11" s="3449" t="s">
        <v>1488</v>
      </c>
      <c r="E11" s="1026">
        <v>1.1000000000000001</v>
      </c>
      <c r="F11" s="1024" t="s">
        <v>1489</v>
      </c>
      <c r="G11" s="3451" t="s">
        <v>1490</v>
      </c>
    </row>
    <row r="12" spans="1:9" s="3" customFormat="1" ht="27" customHeight="1">
      <c r="A12" s="610"/>
      <c r="B12" s="3446"/>
      <c r="C12" s="3448"/>
      <c r="D12" s="3450"/>
      <c r="E12" s="1027">
        <v>1.2</v>
      </c>
      <c r="F12" s="1025" t="s">
        <v>1491</v>
      </c>
      <c r="G12" s="3452"/>
    </row>
    <row r="13" spans="1:9" s="3" customFormat="1" ht="27" customHeight="1">
      <c r="A13" s="610"/>
      <c r="B13" s="3446"/>
      <c r="C13" s="1025"/>
      <c r="D13" s="1032"/>
      <c r="E13" s="1027">
        <v>1.3</v>
      </c>
      <c r="F13" s="1025" t="s">
        <v>1492</v>
      </c>
      <c r="G13" s="1023"/>
    </row>
    <row r="14" spans="1:9" s="3" customFormat="1" ht="27" customHeight="1">
      <c r="A14" s="609">
        <v>2</v>
      </c>
      <c r="B14" s="3446"/>
      <c r="C14" s="3453" t="s">
        <v>1493</v>
      </c>
      <c r="D14" s="3449" t="s">
        <v>1494</v>
      </c>
      <c r="E14" s="1026">
        <v>2.1</v>
      </c>
      <c r="F14" s="1024" t="s">
        <v>1492</v>
      </c>
      <c r="G14" s="3451" t="s">
        <v>1495</v>
      </c>
    </row>
    <row r="15" spans="1:9" s="3" customFormat="1" ht="33.75" customHeight="1">
      <c r="A15" s="611"/>
      <c r="B15" s="3446"/>
      <c r="C15" s="3454"/>
      <c r="D15" s="3455"/>
      <c r="E15" s="1028">
        <v>2.2000000000000002</v>
      </c>
      <c r="F15" s="612" t="s">
        <v>1489</v>
      </c>
      <c r="G15" s="3456"/>
    </row>
    <row r="16" spans="1:9" s="3" customFormat="1" ht="27" customHeight="1">
      <c r="A16" s="610">
        <v>3</v>
      </c>
      <c r="B16" s="3446"/>
      <c r="C16" s="613" t="s">
        <v>1496</v>
      </c>
      <c r="D16" s="3450" t="s">
        <v>1488</v>
      </c>
      <c r="E16" s="1027">
        <v>3.1</v>
      </c>
      <c r="F16" s="3457" t="s">
        <v>1497</v>
      </c>
      <c r="G16" s="3452" t="s">
        <v>1490</v>
      </c>
    </row>
    <row r="17" spans="1:7" s="3" customFormat="1" ht="27" customHeight="1">
      <c r="A17" s="610"/>
      <c r="B17" s="3446"/>
      <c r="C17" s="613"/>
      <c r="D17" s="3450"/>
      <c r="E17" s="1027"/>
      <c r="F17" s="3457"/>
      <c r="G17" s="3452"/>
    </row>
    <row r="18" spans="1:7" s="3" customFormat="1" ht="28.5" customHeight="1">
      <c r="A18" s="610"/>
      <c r="B18" s="3446"/>
      <c r="C18" s="1030"/>
      <c r="D18" s="3450"/>
      <c r="E18" s="1027"/>
      <c r="F18" s="3457"/>
      <c r="G18" s="614"/>
    </row>
    <row r="19" spans="1:7" s="3" customFormat="1" ht="27" customHeight="1">
      <c r="A19" s="610"/>
      <c r="B19" s="3446"/>
      <c r="C19" s="1025"/>
      <c r="D19" s="1032"/>
      <c r="E19" s="1027">
        <v>3.2</v>
      </c>
      <c r="F19" s="1025" t="s">
        <v>1492</v>
      </c>
      <c r="G19" s="1023"/>
    </row>
    <row r="20" spans="1:7" s="3" customFormat="1" ht="15" customHeight="1">
      <c r="A20" s="3442" t="s">
        <v>1498</v>
      </c>
      <c r="B20" s="3443"/>
      <c r="C20" s="3443"/>
      <c r="D20" s="3458"/>
      <c r="E20" s="3458"/>
      <c r="F20" s="3458"/>
      <c r="G20" s="3444"/>
    </row>
    <row r="21" spans="1:7" s="3" customFormat="1" ht="27" customHeight="1">
      <c r="A21" s="609">
        <v>4</v>
      </c>
      <c r="B21" s="3459" t="s">
        <v>1499</v>
      </c>
      <c r="C21" s="1016" t="s">
        <v>1500</v>
      </c>
      <c r="D21" s="3449" t="s">
        <v>1501</v>
      </c>
      <c r="E21" s="1026">
        <v>4.0999999999999996</v>
      </c>
      <c r="F21" s="3447" t="s">
        <v>1502</v>
      </c>
      <c r="G21" s="1022" t="s">
        <v>1503</v>
      </c>
    </row>
    <row r="22" spans="1:7" s="3" customFormat="1" ht="27" customHeight="1">
      <c r="A22" s="611"/>
      <c r="B22" s="3460"/>
      <c r="C22" s="1015"/>
      <c r="D22" s="3455"/>
      <c r="E22" s="1015"/>
      <c r="F22" s="3462"/>
      <c r="G22" s="1023"/>
    </row>
    <row r="23" spans="1:7" s="3" customFormat="1" ht="27" customHeight="1">
      <c r="A23" s="610">
        <v>5</v>
      </c>
      <c r="B23" s="3460"/>
      <c r="C23" s="3463" t="s">
        <v>1504</v>
      </c>
      <c r="D23" s="3450" t="s">
        <v>1488</v>
      </c>
      <c r="E23" s="1027">
        <v>5.0999999999999996</v>
      </c>
      <c r="F23" s="1025" t="s">
        <v>1489</v>
      </c>
      <c r="G23" s="3451" t="s">
        <v>1505</v>
      </c>
    </row>
    <row r="24" spans="1:7" s="3" customFormat="1" ht="27" customHeight="1">
      <c r="A24" s="610"/>
      <c r="B24" s="3460"/>
      <c r="C24" s="3463"/>
      <c r="D24" s="3450"/>
      <c r="E24" s="1027">
        <v>5.2</v>
      </c>
      <c r="F24" s="1025" t="s">
        <v>1506</v>
      </c>
      <c r="G24" s="3452"/>
    </row>
    <row r="25" spans="1:7" s="3" customFormat="1" ht="27" customHeight="1">
      <c r="A25" s="610"/>
      <c r="B25" s="3460"/>
      <c r="C25" s="615"/>
      <c r="D25" s="616"/>
      <c r="E25" s="1027">
        <v>5.3</v>
      </c>
      <c r="F25" s="1025" t="s">
        <v>1492</v>
      </c>
      <c r="G25" s="3452"/>
    </row>
    <row r="26" spans="1:7" s="3" customFormat="1" ht="27" customHeight="1">
      <c r="A26" s="611"/>
      <c r="B26" s="3461"/>
      <c r="C26" s="617"/>
      <c r="D26" s="618"/>
      <c r="E26" s="1028">
        <v>5.4</v>
      </c>
      <c r="F26" s="1035" t="s">
        <v>1507</v>
      </c>
      <c r="G26" s="3456"/>
    </row>
    <row r="27" spans="1:7" s="3" customFormat="1" ht="15" customHeight="1">
      <c r="A27" s="3442" t="s">
        <v>1508</v>
      </c>
      <c r="B27" s="3443"/>
      <c r="C27" s="3443"/>
      <c r="D27" s="3443"/>
      <c r="E27" s="3443"/>
      <c r="F27" s="3443"/>
      <c r="G27" s="3473"/>
    </row>
    <row r="28" spans="1:7" s="3" customFormat="1" ht="27" customHeight="1">
      <c r="A28" s="609">
        <v>6</v>
      </c>
      <c r="B28" s="3445" t="s">
        <v>1509</v>
      </c>
      <c r="C28" s="1016" t="s">
        <v>1510</v>
      </c>
      <c r="D28" s="1026" t="s">
        <v>1511</v>
      </c>
      <c r="E28" s="1026">
        <v>6.1</v>
      </c>
      <c r="F28" s="619" t="s">
        <v>1512</v>
      </c>
      <c r="G28" s="3451" t="s">
        <v>1513</v>
      </c>
    </row>
    <row r="29" spans="1:7" s="3" customFormat="1" ht="27" customHeight="1">
      <c r="A29" s="610"/>
      <c r="B29" s="3446"/>
      <c r="C29" s="1032"/>
      <c r="D29" s="1032"/>
      <c r="E29" s="1027">
        <v>6.2</v>
      </c>
      <c r="F29" s="1030" t="s">
        <v>1514</v>
      </c>
      <c r="G29" s="3452"/>
    </row>
    <row r="30" spans="1:7" s="3" customFormat="1" ht="27" customHeight="1">
      <c r="A30" s="611"/>
      <c r="B30" s="3446"/>
      <c r="C30" s="1015"/>
      <c r="D30" s="1015"/>
      <c r="E30" s="1028">
        <v>6.3</v>
      </c>
      <c r="F30" s="620" t="s">
        <v>1515</v>
      </c>
      <c r="G30" s="3456"/>
    </row>
    <row r="31" spans="1:7" s="3" customFormat="1" ht="27" customHeight="1">
      <c r="A31" s="610">
        <v>7</v>
      </c>
      <c r="B31" s="3446"/>
      <c r="C31" s="1025" t="s">
        <v>1516</v>
      </c>
      <c r="D31" s="1027" t="s">
        <v>1517</v>
      </c>
      <c r="E31" s="1027">
        <v>7.1</v>
      </c>
      <c r="F31" s="1030" t="s">
        <v>1518</v>
      </c>
      <c r="G31" s="3452" t="s">
        <v>1519</v>
      </c>
    </row>
    <row r="32" spans="1:7" s="3" customFormat="1" ht="27" customHeight="1">
      <c r="A32" s="611"/>
      <c r="B32" s="3474"/>
      <c r="C32" s="1029"/>
      <c r="D32" s="1028"/>
      <c r="E32" s="1028">
        <v>7.2</v>
      </c>
      <c r="F32" s="620" t="s">
        <v>1520</v>
      </c>
      <c r="G32" s="3456"/>
    </row>
    <row r="33" spans="1:7" s="3" customFormat="1" ht="15" customHeight="1">
      <c r="A33" s="3442" t="s">
        <v>1521</v>
      </c>
      <c r="B33" s="3443"/>
      <c r="C33" s="3443"/>
      <c r="D33" s="3443"/>
      <c r="E33" s="3443"/>
      <c r="F33" s="3443"/>
      <c r="G33" s="3444"/>
    </row>
    <row r="34" spans="1:7" s="3" customFormat="1" ht="27" customHeight="1">
      <c r="A34" s="609">
        <v>8</v>
      </c>
      <c r="B34" s="3464" t="s">
        <v>1522</v>
      </c>
      <c r="C34" s="3453" t="s">
        <v>1872</v>
      </c>
      <c r="D34" s="3449" t="s">
        <v>1523</v>
      </c>
      <c r="E34" s="1071">
        <v>8</v>
      </c>
      <c r="F34" s="3447" t="s">
        <v>1524</v>
      </c>
      <c r="G34" s="1022" t="s">
        <v>1525</v>
      </c>
    </row>
    <row r="35" spans="1:7" s="3" customFormat="1" ht="27" customHeight="1">
      <c r="A35" s="610"/>
      <c r="B35" s="3465"/>
      <c r="C35" s="3467"/>
      <c r="D35" s="3450"/>
      <c r="E35" s="1032"/>
      <c r="F35" s="3448"/>
      <c r="G35" s="1023" t="s">
        <v>1526</v>
      </c>
    </row>
    <row r="36" spans="1:7" s="3" customFormat="1" ht="27" customHeight="1">
      <c r="A36" s="610"/>
      <c r="B36" s="3465"/>
      <c r="C36" s="1072"/>
      <c r="D36" s="1027"/>
      <c r="E36" s="1032"/>
      <c r="F36" s="1025"/>
      <c r="G36" s="3468" t="s">
        <v>1527</v>
      </c>
    </row>
    <row r="37" spans="1:7" s="3" customFormat="1" ht="27" customHeight="1">
      <c r="A37" s="610"/>
      <c r="B37" s="3465"/>
      <c r="C37" s="1073"/>
      <c r="D37" s="1028"/>
      <c r="E37" s="1015"/>
      <c r="F37" s="1029"/>
      <c r="G37" s="3469"/>
    </row>
    <row r="38" spans="1:7" s="3" customFormat="1" ht="27" customHeight="1">
      <c r="A38" s="610"/>
      <c r="B38" s="3465"/>
      <c r="C38" s="1017" t="s">
        <v>1873</v>
      </c>
      <c r="D38" s="1027" t="s">
        <v>1874</v>
      </c>
      <c r="E38" s="1026" t="s">
        <v>656</v>
      </c>
      <c r="F38" s="1037" t="s">
        <v>1875</v>
      </c>
      <c r="G38" s="3451" t="s">
        <v>1876</v>
      </c>
    </row>
    <row r="39" spans="1:7" s="3" customFormat="1" ht="27" customHeight="1">
      <c r="A39" s="610"/>
      <c r="B39" s="3465"/>
      <c r="C39" s="1074"/>
      <c r="D39" s="1028"/>
      <c r="E39" s="1015"/>
      <c r="F39" s="1039"/>
      <c r="G39" s="3456"/>
    </row>
    <row r="40" spans="1:7" s="3" customFormat="1" ht="27" customHeight="1">
      <c r="A40" s="610"/>
      <c r="B40" s="3465"/>
      <c r="C40" s="1017" t="s">
        <v>1877</v>
      </c>
      <c r="D40" s="1026" t="s">
        <v>1874</v>
      </c>
      <c r="E40" s="1026" t="s">
        <v>1878</v>
      </c>
      <c r="F40" s="1036" t="s">
        <v>1875</v>
      </c>
      <c r="G40" s="3451" t="s">
        <v>1879</v>
      </c>
    </row>
    <row r="41" spans="1:7" s="3" customFormat="1" ht="27" customHeight="1">
      <c r="A41" s="610"/>
      <c r="B41" s="3465"/>
      <c r="C41" s="1074"/>
      <c r="D41" s="1028"/>
      <c r="E41" s="1015"/>
      <c r="F41" s="1039"/>
      <c r="G41" s="3456"/>
    </row>
    <row r="42" spans="1:7" s="3" customFormat="1" ht="27" customHeight="1">
      <c r="A42" s="610"/>
      <c r="B42" s="3465"/>
      <c r="C42" s="3470" t="s">
        <v>1880</v>
      </c>
      <c r="D42" s="1026" t="s">
        <v>1874</v>
      </c>
      <c r="E42" s="1026" t="s">
        <v>1881</v>
      </c>
      <c r="F42" s="1036" t="s">
        <v>1875</v>
      </c>
      <c r="G42" s="3451" t="s">
        <v>1882</v>
      </c>
    </row>
    <row r="43" spans="1:7" s="3" customFormat="1" ht="27" customHeight="1">
      <c r="A43" s="610"/>
      <c r="B43" s="3465"/>
      <c r="C43" s="3471"/>
      <c r="D43" s="1028"/>
      <c r="E43" s="1015"/>
      <c r="F43" s="1029"/>
      <c r="G43" s="3456"/>
    </row>
    <row r="44" spans="1:7" s="3" customFormat="1" ht="27" customHeight="1">
      <c r="A44" s="610"/>
      <c r="B44" s="3465"/>
      <c r="C44" s="3470" t="s">
        <v>1883</v>
      </c>
      <c r="D44" s="1026" t="s">
        <v>1874</v>
      </c>
      <c r="E44" s="1026" t="s">
        <v>1884</v>
      </c>
      <c r="F44" s="1036" t="s">
        <v>1885</v>
      </c>
      <c r="G44" s="3451" t="s">
        <v>1886</v>
      </c>
    </row>
    <row r="45" spans="1:7" s="3" customFormat="1" ht="27" customHeight="1">
      <c r="A45" s="610"/>
      <c r="B45" s="3465"/>
      <c r="C45" s="3472"/>
      <c r="D45" s="1027"/>
      <c r="E45" s="1032"/>
      <c r="F45" s="1025"/>
      <c r="G45" s="3452"/>
    </row>
    <row r="46" spans="1:7" s="3" customFormat="1" ht="27" customHeight="1">
      <c r="A46" s="611"/>
      <c r="B46" s="3466"/>
      <c r="C46" s="1075"/>
      <c r="D46" s="1028"/>
      <c r="E46" s="1015"/>
      <c r="F46" s="1029"/>
      <c r="G46" s="3456"/>
    </row>
    <row r="47" spans="1:7" s="3" customFormat="1" ht="27" customHeight="1">
      <c r="A47" s="610"/>
      <c r="B47" s="3464"/>
      <c r="C47" s="3472" t="s">
        <v>1887</v>
      </c>
      <c r="D47" s="1027" t="s">
        <v>1874</v>
      </c>
      <c r="E47" s="1027" t="s">
        <v>1888</v>
      </c>
      <c r="F47" s="1037" t="s">
        <v>1885</v>
      </c>
      <c r="G47" s="3451" t="s">
        <v>1889</v>
      </c>
    </row>
    <row r="48" spans="1:7" s="3" customFormat="1" ht="27" customHeight="1">
      <c r="A48" s="610"/>
      <c r="B48" s="3465"/>
      <c r="C48" s="3472"/>
      <c r="D48" s="1027"/>
      <c r="E48" s="1032"/>
      <c r="F48" s="1025"/>
      <c r="G48" s="3452"/>
    </row>
    <row r="49" spans="1:7" s="3" customFormat="1" ht="27" customHeight="1">
      <c r="A49" s="610"/>
      <c r="B49" s="3465"/>
      <c r="C49" s="3471"/>
      <c r="D49" s="1028"/>
      <c r="E49" s="1015"/>
      <c r="F49" s="1029"/>
      <c r="G49" s="3456"/>
    </row>
    <row r="50" spans="1:7" s="3" customFormat="1" ht="27" customHeight="1">
      <c r="A50" s="610"/>
      <c r="B50" s="3465"/>
      <c r="C50" s="3472" t="s">
        <v>1890</v>
      </c>
      <c r="D50" s="1027" t="s">
        <v>1874</v>
      </c>
      <c r="E50" s="1026" t="s">
        <v>1891</v>
      </c>
      <c r="F50" s="1037" t="s">
        <v>1885</v>
      </c>
      <c r="G50" s="3451" t="s">
        <v>1892</v>
      </c>
    </row>
    <row r="51" spans="1:7" s="3" customFormat="1" ht="27" customHeight="1">
      <c r="A51" s="610"/>
      <c r="B51" s="3465"/>
      <c r="C51" s="3472"/>
      <c r="D51" s="1027"/>
      <c r="E51" s="1032"/>
      <c r="F51" s="1025"/>
      <c r="G51" s="3452"/>
    </row>
    <row r="52" spans="1:7" s="3" customFormat="1" ht="27" customHeight="1">
      <c r="A52" s="610"/>
      <c r="B52" s="3465"/>
      <c r="C52" s="1074"/>
      <c r="D52" s="1076"/>
      <c r="E52" s="1015"/>
      <c r="F52" s="1029"/>
      <c r="G52" s="3456"/>
    </row>
    <row r="53" spans="1:7" s="3" customFormat="1" ht="27" customHeight="1">
      <c r="A53" s="610"/>
      <c r="B53" s="3465"/>
      <c r="C53" s="3470" t="s">
        <v>1893</v>
      </c>
      <c r="D53" s="623" t="s">
        <v>1874</v>
      </c>
      <c r="E53" s="1026" t="s">
        <v>1894</v>
      </c>
      <c r="F53" s="1037" t="s">
        <v>1885</v>
      </c>
      <c r="G53" s="3451" t="s">
        <v>1895</v>
      </c>
    </row>
    <row r="54" spans="1:7" s="3" customFormat="1" ht="27" customHeight="1">
      <c r="A54" s="610"/>
      <c r="B54" s="3465"/>
      <c r="C54" s="3472"/>
      <c r="D54" s="1032"/>
      <c r="E54" s="12"/>
      <c r="F54" s="621"/>
      <c r="G54" s="3452"/>
    </row>
    <row r="55" spans="1:7" s="3" customFormat="1" ht="27" customHeight="1">
      <c r="A55" s="610"/>
      <c r="B55" s="3465"/>
      <c r="C55" s="502"/>
      <c r="D55" s="1077"/>
      <c r="E55" s="502"/>
      <c r="F55" s="1077"/>
      <c r="G55" s="3456"/>
    </row>
    <row r="56" spans="1:7" s="3" customFormat="1" ht="27" customHeight="1">
      <c r="A56" s="610"/>
      <c r="B56" s="3465"/>
      <c r="C56" s="3470" t="s">
        <v>1896</v>
      </c>
      <c r="D56" s="623" t="s">
        <v>1874</v>
      </c>
      <c r="E56" s="1026" t="s">
        <v>1897</v>
      </c>
      <c r="F56" s="1037" t="s">
        <v>1885</v>
      </c>
      <c r="G56" s="3451" t="s">
        <v>1898</v>
      </c>
    </row>
    <row r="57" spans="1:7" s="3" customFormat="1" ht="27" customHeight="1">
      <c r="A57" s="610"/>
      <c r="B57" s="3465"/>
      <c r="C57" s="3471"/>
      <c r="D57" s="1077"/>
      <c r="E57" s="502"/>
      <c r="F57" s="1077"/>
      <c r="G57" s="3456"/>
    </row>
    <row r="58" spans="1:7" s="3" customFormat="1" ht="27" customHeight="1">
      <c r="A58" s="610"/>
      <c r="B58" s="3465"/>
      <c r="C58" s="3453" t="s">
        <v>1899</v>
      </c>
      <c r="D58" s="623" t="s">
        <v>1874</v>
      </c>
      <c r="E58" s="1078" t="s">
        <v>1900</v>
      </c>
      <c r="F58" s="3450" t="s">
        <v>1885</v>
      </c>
      <c r="G58" s="3451" t="s">
        <v>1901</v>
      </c>
    </row>
    <row r="59" spans="1:7" s="3" customFormat="1" ht="27" customHeight="1">
      <c r="A59" s="610"/>
      <c r="B59" s="3465"/>
      <c r="C59" s="3467"/>
      <c r="D59" s="1032"/>
      <c r="E59" s="12"/>
      <c r="F59" s="3450"/>
      <c r="G59" s="3452"/>
    </row>
    <row r="60" spans="1:7" s="3" customFormat="1" ht="27" customHeight="1">
      <c r="A60" s="611"/>
      <c r="B60" s="3465"/>
      <c r="C60" s="3454"/>
      <c r="D60" s="1015"/>
      <c r="E60" s="502"/>
      <c r="F60" s="3455"/>
      <c r="G60" s="3456"/>
    </row>
    <row r="61" spans="1:7" s="3" customFormat="1" ht="27" customHeight="1">
      <c r="A61" s="610">
        <v>9</v>
      </c>
      <c r="B61" s="3465"/>
      <c r="C61" s="3467" t="s">
        <v>1528</v>
      </c>
      <c r="D61" s="3475" t="s">
        <v>1529</v>
      </c>
      <c r="E61" s="1021">
        <v>9.1</v>
      </c>
      <c r="F61" s="3467" t="s">
        <v>1530</v>
      </c>
      <c r="G61" s="3477" t="s">
        <v>1531</v>
      </c>
    </row>
    <row r="62" spans="1:7" s="3" customFormat="1" ht="27" customHeight="1">
      <c r="A62" s="610"/>
      <c r="B62" s="3465"/>
      <c r="C62" s="3467"/>
      <c r="D62" s="3475"/>
      <c r="E62" s="1021"/>
      <c r="F62" s="3467"/>
      <c r="G62" s="3477"/>
    </row>
    <row r="63" spans="1:7" s="3" customFormat="1" ht="27" customHeight="1">
      <c r="A63" s="610"/>
      <c r="B63" s="3466"/>
      <c r="C63" s="3454"/>
      <c r="D63" s="3476"/>
      <c r="E63" s="1021">
        <v>9.1999999999999993</v>
      </c>
      <c r="F63" s="1030" t="s">
        <v>1532</v>
      </c>
      <c r="G63" s="3478"/>
    </row>
    <row r="64" spans="1:7" s="3" customFormat="1" ht="15" customHeight="1">
      <c r="A64" s="3442" t="s">
        <v>1533</v>
      </c>
      <c r="B64" s="3443"/>
      <c r="C64" s="3458"/>
      <c r="D64" s="3458"/>
      <c r="E64" s="3458"/>
      <c r="F64" s="3458"/>
      <c r="G64" s="3473"/>
    </row>
    <row r="65" spans="1:7" s="3" customFormat="1" ht="27" customHeight="1">
      <c r="A65" s="609">
        <v>10</v>
      </c>
      <c r="B65" s="3445" t="s">
        <v>1534</v>
      </c>
      <c r="C65" s="3447" t="s">
        <v>1535</v>
      </c>
      <c r="D65" s="3449" t="s">
        <v>1536</v>
      </c>
      <c r="E65" s="1026">
        <v>10.1</v>
      </c>
      <c r="F65" s="1024" t="s">
        <v>1537</v>
      </c>
      <c r="G65" s="3451" t="s">
        <v>1538</v>
      </c>
    </row>
    <row r="66" spans="1:7" s="3" customFormat="1" ht="27" customHeight="1">
      <c r="A66" s="611"/>
      <c r="B66" s="3474"/>
      <c r="C66" s="3462"/>
      <c r="D66" s="3455"/>
      <c r="E66" s="1015"/>
      <c r="F66" s="1029"/>
      <c r="G66" s="3456"/>
    </row>
    <row r="67" spans="1:7" s="3" customFormat="1" ht="15" customHeight="1">
      <c r="A67" s="3442" t="s">
        <v>1539</v>
      </c>
      <c r="B67" s="3443"/>
      <c r="C67" s="3458"/>
      <c r="D67" s="3458"/>
      <c r="E67" s="3458"/>
      <c r="F67" s="3458"/>
      <c r="G67" s="3473"/>
    </row>
    <row r="68" spans="1:7" s="3" customFormat="1" ht="27" customHeight="1">
      <c r="A68" s="610">
        <v>11</v>
      </c>
      <c r="B68" s="3445" t="s">
        <v>1540</v>
      </c>
      <c r="C68" s="3453" t="s">
        <v>1541</v>
      </c>
      <c r="D68" s="3485" t="s">
        <v>1542</v>
      </c>
      <c r="E68" s="622">
        <v>11.1</v>
      </c>
      <c r="F68" s="3479" t="s">
        <v>1543</v>
      </c>
      <c r="G68" s="3451" t="s">
        <v>1544</v>
      </c>
    </row>
    <row r="69" spans="1:7" s="3" customFormat="1" ht="27" customHeight="1">
      <c r="A69" s="610"/>
      <c r="B69" s="3446"/>
      <c r="C69" s="3467"/>
      <c r="D69" s="3475"/>
      <c r="E69" s="623"/>
      <c r="F69" s="3480"/>
      <c r="G69" s="3452"/>
    </row>
    <row r="70" spans="1:7" s="3" customFormat="1" ht="27" customHeight="1">
      <c r="A70" s="610"/>
      <c r="B70" s="3446"/>
      <c r="C70" s="3467"/>
      <c r="D70" s="1017"/>
      <c r="E70" s="624">
        <v>11.2</v>
      </c>
      <c r="F70" s="3481" t="s">
        <v>1545</v>
      </c>
      <c r="G70" s="3452"/>
    </row>
    <row r="71" spans="1:7" s="3" customFormat="1" ht="27" customHeight="1">
      <c r="A71" s="610"/>
      <c r="B71" s="3446"/>
      <c r="C71" s="3467"/>
      <c r="D71" s="1017"/>
      <c r="E71" s="625"/>
      <c r="F71" s="3482"/>
      <c r="G71" s="3452"/>
    </row>
    <row r="72" spans="1:7" s="3" customFormat="1" ht="27" customHeight="1">
      <c r="A72" s="610"/>
      <c r="B72" s="3446"/>
      <c r="C72" s="3467"/>
      <c r="D72" s="1017"/>
      <c r="E72" s="624">
        <v>11.3</v>
      </c>
      <c r="F72" s="3480" t="s">
        <v>1546</v>
      </c>
      <c r="G72" s="1023"/>
    </row>
    <row r="73" spans="1:7" s="3" customFormat="1" ht="27" customHeight="1">
      <c r="A73" s="611"/>
      <c r="B73" s="3474"/>
      <c r="C73" s="3454"/>
      <c r="D73" s="618"/>
      <c r="E73" s="626"/>
      <c r="F73" s="3483"/>
      <c r="G73" s="627"/>
    </row>
    <row r="74" spans="1:7">
      <c r="A74" s="3490" t="s">
        <v>1547</v>
      </c>
      <c r="B74" s="3491"/>
      <c r="C74" s="3491"/>
      <c r="D74" s="3492"/>
      <c r="E74" s="3491"/>
      <c r="F74" s="3491"/>
      <c r="G74" s="3493"/>
    </row>
    <row r="75" spans="1:7" ht="12.75" customHeight="1">
      <c r="A75" s="628">
        <v>12</v>
      </c>
      <c r="B75" s="3445" t="s">
        <v>1548</v>
      </c>
      <c r="C75" s="3494" t="s">
        <v>1549</v>
      </c>
      <c r="D75" s="3497" t="s">
        <v>1550</v>
      </c>
      <c r="E75" s="3500">
        <v>12.1</v>
      </c>
      <c r="F75" s="3503" t="s">
        <v>1551</v>
      </c>
      <c r="G75" s="3506" t="s">
        <v>1552</v>
      </c>
    </row>
    <row r="76" spans="1:7">
      <c r="A76" s="629"/>
      <c r="B76" s="3446"/>
      <c r="C76" s="3495"/>
      <c r="D76" s="3498"/>
      <c r="E76" s="3501"/>
      <c r="F76" s="3504"/>
      <c r="G76" s="3507"/>
    </row>
    <row r="77" spans="1:7">
      <c r="A77" s="629"/>
      <c r="B77" s="3446"/>
      <c r="C77" s="3495"/>
      <c r="D77" s="3498"/>
      <c r="E77" s="3501"/>
      <c r="F77" s="3504"/>
      <c r="G77" s="3507"/>
    </row>
    <row r="78" spans="1:7">
      <c r="A78" s="629"/>
      <c r="B78" s="3446"/>
      <c r="C78" s="3495"/>
      <c r="D78" s="3498"/>
      <c r="E78" s="3501"/>
      <c r="F78" s="3504"/>
      <c r="G78" s="3507"/>
    </row>
    <row r="79" spans="1:7">
      <c r="A79" s="629"/>
      <c r="B79" s="3446"/>
      <c r="C79" s="3495"/>
      <c r="D79" s="3498"/>
      <c r="E79" s="3501"/>
      <c r="F79" s="3504"/>
      <c r="G79" s="630"/>
    </row>
    <row r="80" spans="1:7">
      <c r="A80" s="629"/>
      <c r="B80" s="3446"/>
      <c r="C80" s="3495"/>
      <c r="D80" s="3498"/>
      <c r="E80" s="3501"/>
      <c r="F80" s="3504"/>
      <c r="G80" s="630"/>
    </row>
    <row r="81" spans="1:7">
      <c r="A81" s="631"/>
      <c r="B81" s="3446"/>
      <c r="C81" s="3496"/>
      <c r="D81" s="3499"/>
      <c r="E81" s="3502"/>
      <c r="F81" s="3505"/>
      <c r="G81" s="632"/>
    </row>
    <row r="82" spans="1:7" ht="57.75" customHeight="1">
      <c r="A82" s="628">
        <v>13</v>
      </c>
      <c r="B82" s="3446"/>
      <c r="C82" s="633" t="s">
        <v>1553</v>
      </c>
      <c r="D82" s="635" t="s">
        <v>1554</v>
      </c>
      <c r="E82" s="1020">
        <v>13.1</v>
      </c>
      <c r="F82" s="634" t="s">
        <v>1555</v>
      </c>
      <c r="G82" s="1018" t="s">
        <v>1556</v>
      </c>
    </row>
    <row r="83" spans="1:7" ht="12.75" customHeight="1">
      <c r="A83" s="628">
        <v>14</v>
      </c>
      <c r="B83" s="3446"/>
      <c r="C83" s="3453" t="s">
        <v>1557</v>
      </c>
      <c r="D83" s="3485" t="s">
        <v>1554</v>
      </c>
      <c r="E83" s="635">
        <v>14.1</v>
      </c>
      <c r="F83" s="3508" t="s">
        <v>1558</v>
      </c>
      <c r="G83" s="3510" t="s">
        <v>1559</v>
      </c>
    </row>
    <row r="84" spans="1:7">
      <c r="A84" s="636"/>
      <c r="B84" s="3446"/>
      <c r="C84" s="3467"/>
      <c r="D84" s="3475"/>
      <c r="E84" s="637"/>
      <c r="F84" s="3509"/>
      <c r="G84" s="3477"/>
    </row>
    <row r="85" spans="1:7">
      <c r="A85" s="636"/>
      <c r="B85" s="3446"/>
      <c r="C85" s="3467"/>
      <c r="D85" s="3475"/>
      <c r="E85" s="638"/>
      <c r="F85" s="639"/>
      <c r="G85" s="640"/>
    </row>
    <row r="86" spans="1:7">
      <c r="A86" s="636"/>
      <c r="B86" s="3446"/>
      <c r="C86" s="3454"/>
      <c r="D86" s="3476"/>
      <c r="E86" s="638"/>
      <c r="F86" s="641"/>
      <c r="G86" s="642"/>
    </row>
    <row r="87" spans="1:7" ht="50.25" customHeight="1">
      <c r="A87" s="628">
        <v>15</v>
      </c>
      <c r="B87" s="3446"/>
      <c r="C87" s="633" t="s">
        <v>1560</v>
      </c>
      <c r="D87" s="635" t="s">
        <v>1561</v>
      </c>
      <c r="E87" s="635">
        <v>15.1</v>
      </c>
      <c r="F87" s="643" t="s">
        <v>584</v>
      </c>
      <c r="G87" s="644" t="s">
        <v>1902</v>
      </c>
    </row>
    <row r="88" spans="1:7" ht="36.75" customHeight="1">
      <c r="A88" s="628">
        <v>16</v>
      </c>
      <c r="B88" s="3446"/>
      <c r="C88" s="3486" t="s">
        <v>1562</v>
      </c>
      <c r="D88" s="1036" t="s">
        <v>1563</v>
      </c>
      <c r="E88" s="1036">
        <v>16.100000000000001</v>
      </c>
      <c r="F88" s="645" t="s">
        <v>1564</v>
      </c>
      <c r="G88" s="3488" t="s">
        <v>1565</v>
      </c>
    </row>
    <row r="89" spans="1:7" ht="22.5">
      <c r="A89" s="646"/>
      <c r="B89" s="3446"/>
      <c r="C89" s="3487"/>
      <c r="D89" s="1028"/>
      <c r="E89" s="1028">
        <v>16.2</v>
      </c>
      <c r="F89" s="647" t="s">
        <v>1566</v>
      </c>
      <c r="G89" s="3489"/>
    </row>
    <row r="90" spans="1:7" ht="33.75" customHeight="1">
      <c r="A90" s="629">
        <v>17</v>
      </c>
      <c r="B90" s="3446"/>
      <c r="C90" s="3486" t="s">
        <v>1567</v>
      </c>
      <c r="D90" s="3484" t="s">
        <v>1568</v>
      </c>
      <c r="E90" s="3484">
        <v>17.100000000000001</v>
      </c>
      <c r="F90" s="3486" t="s">
        <v>1569</v>
      </c>
      <c r="G90" s="3488" t="s">
        <v>1570</v>
      </c>
    </row>
    <row r="91" spans="1:7" ht="16.5" customHeight="1">
      <c r="A91" s="648"/>
      <c r="B91" s="3474"/>
      <c r="C91" s="3487"/>
      <c r="D91" s="3484"/>
      <c r="E91" s="3484"/>
      <c r="F91" s="3487"/>
      <c r="G91" s="3489"/>
    </row>
  </sheetData>
  <mergeCells count="88">
    <mergeCell ref="F90:F91"/>
    <mergeCell ref="G90:G91"/>
    <mergeCell ref="A74:G74"/>
    <mergeCell ref="B75:B91"/>
    <mergeCell ref="C75:C81"/>
    <mergeCell ref="D75:D81"/>
    <mergeCell ref="E75:E81"/>
    <mergeCell ref="F75:F81"/>
    <mergeCell ref="G75:G78"/>
    <mergeCell ref="C83:C86"/>
    <mergeCell ref="D83:D86"/>
    <mergeCell ref="F83:F84"/>
    <mergeCell ref="G83:G84"/>
    <mergeCell ref="C88:C89"/>
    <mergeCell ref="G88:G89"/>
    <mergeCell ref="C90:C91"/>
    <mergeCell ref="D90:D91"/>
    <mergeCell ref="E90:E91"/>
    <mergeCell ref="B68:B73"/>
    <mergeCell ref="C68:C73"/>
    <mergeCell ref="D68:D69"/>
    <mergeCell ref="F68:F69"/>
    <mergeCell ref="G68:G71"/>
    <mergeCell ref="F70:F71"/>
    <mergeCell ref="F72:F73"/>
    <mergeCell ref="A64:G64"/>
    <mergeCell ref="B65:B66"/>
    <mergeCell ref="C65:C66"/>
    <mergeCell ref="D65:D66"/>
    <mergeCell ref="G65:G66"/>
    <mergeCell ref="A67:G67"/>
    <mergeCell ref="B47:B63"/>
    <mergeCell ref="C47:C49"/>
    <mergeCell ref="G47:G49"/>
    <mergeCell ref="C50:C51"/>
    <mergeCell ref="G50:G52"/>
    <mergeCell ref="C53:C54"/>
    <mergeCell ref="G53:G55"/>
    <mergeCell ref="C56:C57"/>
    <mergeCell ref="G56:G57"/>
    <mergeCell ref="C58:C60"/>
    <mergeCell ref="F58:F60"/>
    <mergeCell ref="G58:G60"/>
    <mergeCell ref="C61:C63"/>
    <mergeCell ref="D61:D63"/>
    <mergeCell ref="F61:F62"/>
    <mergeCell ref="G61:G63"/>
    <mergeCell ref="A27:G27"/>
    <mergeCell ref="B28:B32"/>
    <mergeCell ref="G28:G30"/>
    <mergeCell ref="G31:G32"/>
    <mergeCell ref="A33:G33"/>
    <mergeCell ref="B34:B46"/>
    <mergeCell ref="C34:C35"/>
    <mergeCell ref="D34:D35"/>
    <mergeCell ref="F34:F35"/>
    <mergeCell ref="G36:G37"/>
    <mergeCell ref="G38:G39"/>
    <mergeCell ref="G40:G41"/>
    <mergeCell ref="C42:C43"/>
    <mergeCell ref="G42:G43"/>
    <mergeCell ref="C44:C45"/>
    <mergeCell ref="G44:G46"/>
    <mergeCell ref="A20:G20"/>
    <mergeCell ref="B21:B26"/>
    <mergeCell ref="D21:D22"/>
    <mergeCell ref="F21:F22"/>
    <mergeCell ref="C23:C24"/>
    <mergeCell ref="D23:D24"/>
    <mergeCell ref="G23:G26"/>
    <mergeCell ref="E9:F9"/>
    <mergeCell ref="A10:G10"/>
    <mergeCell ref="B11:B19"/>
    <mergeCell ref="C11:C12"/>
    <mergeCell ref="D11:D12"/>
    <mergeCell ref="G11:G12"/>
    <mergeCell ref="C14:C15"/>
    <mergeCell ref="D14:D15"/>
    <mergeCell ref="G14:G15"/>
    <mergeCell ref="D16:D18"/>
    <mergeCell ref="F16:F18"/>
    <mergeCell ref="G16:G17"/>
    <mergeCell ref="A7:G7"/>
    <mergeCell ref="A1:G1"/>
    <mergeCell ref="A2:G2"/>
    <mergeCell ref="A3:G3"/>
    <mergeCell ref="A4:G4"/>
    <mergeCell ref="A6:F6"/>
  </mergeCells>
  <printOptions horizontalCentered="1"/>
  <pageMargins left="0.23622047244094491" right="0.15748031496062992" top="0.15748031496062992" bottom="0.23622047244094491" header="0.27559055118110237" footer="0"/>
  <pageSetup paperSize="9" scale="96" fitToHeight="0" orientation="landscape" r:id="rId1"/>
  <headerFooter alignWithMargins="0">
    <oddFooter>&amp;C&amp;8&amp;P</oddFooter>
  </headerFooter>
  <rowBreaks count="3" manualBreakCount="3">
    <brk id="26" max="6" man="1"/>
    <brk id="46" max="6" man="1"/>
    <brk id="66" max="6" man="1"/>
  </row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AC94"/>
  <sheetViews>
    <sheetView showGridLines="0" view="pageBreakPreview" zoomScale="90" zoomScaleNormal="70" zoomScaleSheetLayoutView="90" workbookViewId="0">
      <pane xSplit="4" ySplit="8" topLeftCell="E54" activePane="bottomRight" state="frozen"/>
      <selection activeCell="F98" sqref="F98"/>
      <selection pane="topRight" activeCell="F98" sqref="F98"/>
      <selection pane="bottomLeft" activeCell="F98" sqref="F98"/>
      <selection pane="bottomRight" activeCell="J100" sqref="J100"/>
    </sheetView>
  </sheetViews>
  <sheetFormatPr baseColWidth="10" defaultRowHeight="12.75"/>
  <cols>
    <col min="1" max="1" width="3.85546875" customWidth="1"/>
    <col min="2" max="2" width="33.28515625" customWidth="1"/>
    <col min="3" max="3" width="0.140625" hidden="1" customWidth="1"/>
    <col min="4" max="4" width="17.28515625" customWidth="1"/>
    <col min="5" max="15" width="7.5703125" bestFit="1" customWidth="1"/>
    <col min="16" max="16" width="8.42578125" bestFit="1" customWidth="1"/>
    <col min="17" max="17" width="10.42578125" customWidth="1"/>
    <col min="18" max="18" width="14.85546875" customWidth="1"/>
    <col min="19" max="19" width="33.5703125" hidden="1" customWidth="1"/>
    <col min="20" max="20" width="11.42578125" hidden="1" customWidth="1"/>
    <col min="21" max="21" width="0.140625" hidden="1" customWidth="1"/>
    <col min="22" max="24" width="11.42578125" hidden="1" customWidth="1"/>
    <col min="25" max="25" width="11.42578125" customWidth="1"/>
  </cols>
  <sheetData>
    <row r="1" spans="1:26" ht="15">
      <c r="A1" s="2503" t="s">
        <v>562</v>
      </c>
      <c r="B1" s="2503"/>
      <c r="C1" s="2503"/>
      <c r="D1" s="2503"/>
      <c r="E1" s="2503"/>
      <c r="F1" s="2503"/>
      <c r="G1" s="2503"/>
      <c r="H1" s="2503"/>
      <c r="I1" s="2503"/>
      <c r="J1" s="2503"/>
      <c r="K1" s="2503"/>
      <c r="L1" s="2503"/>
      <c r="M1" s="2503"/>
      <c r="N1" s="2503"/>
      <c r="O1" s="2503"/>
      <c r="P1" s="2503"/>
      <c r="Q1" s="2503"/>
      <c r="R1" s="2503"/>
    </row>
    <row r="2" spans="1:26" ht="15">
      <c r="A2" s="2503" t="s">
        <v>563</v>
      </c>
      <c r="B2" s="2503"/>
      <c r="C2" s="2503"/>
      <c r="D2" s="2503"/>
      <c r="E2" s="2503"/>
      <c r="F2" s="2503"/>
      <c r="G2" s="2503"/>
      <c r="H2" s="2503"/>
      <c r="I2" s="2503"/>
      <c r="J2" s="2503"/>
      <c r="K2" s="2503"/>
      <c r="L2" s="2503"/>
      <c r="M2" s="2503"/>
      <c r="N2" s="2503"/>
      <c r="O2" s="2503"/>
      <c r="P2" s="2503"/>
      <c r="Q2" s="2503"/>
      <c r="R2" s="2503"/>
    </row>
    <row r="3" spans="1:26" s="1" customFormat="1" ht="18" customHeight="1">
      <c r="A3" s="2503" t="s">
        <v>57</v>
      </c>
      <c r="B3" s="2503"/>
      <c r="C3" s="2503"/>
      <c r="D3" s="2503"/>
      <c r="E3" s="2503"/>
      <c r="F3" s="2503"/>
      <c r="G3" s="2503"/>
      <c r="H3" s="2503"/>
      <c r="I3" s="2503"/>
      <c r="J3" s="2503"/>
      <c r="K3" s="2503"/>
      <c r="L3" s="2503"/>
      <c r="M3" s="2503"/>
      <c r="N3" s="2503"/>
      <c r="O3" s="2503"/>
      <c r="P3" s="2503"/>
      <c r="Q3" s="2503"/>
      <c r="R3" s="2503"/>
    </row>
    <row r="4" spans="1:26" s="1" customFormat="1" ht="27.75" customHeight="1">
      <c r="A4" s="605" t="s">
        <v>1571</v>
      </c>
      <c r="B4" s="605"/>
      <c r="C4" s="606"/>
      <c r="D4" s="606"/>
      <c r="E4" s="606"/>
      <c r="F4" s="606"/>
      <c r="G4" s="606"/>
      <c r="H4" s="606"/>
      <c r="I4" s="606"/>
      <c r="J4" s="606"/>
      <c r="K4" s="606"/>
      <c r="L4" s="606"/>
      <c r="M4" s="606"/>
      <c r="N4" s="606"/>
      <c r="O4" s="606"/>
      <c r="P4" s="606"/>
      <c r="Q4" s="649"/>
      <c r="R4" s="650" t="s">
        <v>27</v>
      </c>
    </row>
    <row r="5" spans="1:26" ht="3" customHeight="1" thickBot="1">
      <c r="A5" s="651"/>
      <c r="B5" s="651"/>
      <c r="C5" s="651"/>
      <c r="D5" s="651"/>
      <c r="E5" s="651"/>
      <c r="F5" s="651"/>
      <c r="G5" s="651"/>
      <c r="H5" s="651"/>
      <c r="I5" s="651"/>
      <c r="J5" s="651"/>
      <c r="K5" s="651"/>
      <c r="L5" s="651"/>
      <c r="M5" s="651"/>
      <c r="N5" s="651"/>
      <c r="O5" s="651"/>
      <c r="P5" s="651"/>
      <c r="Q5" s="651"/>
      <c r="R5" s="649"/>
    </row>
    <row r="6" spans="1:26" s="189" customFormat="1" ht="21" customHeight="1">
      <c r="A6" s="3513" t="s">
        <v>1</v>
      </c>
      <c r="B6" s="3515" t="s">
        <v>58</v>
      </c>
      <c r="C6" s="3515"/>
      <c r="D6" s="3515" t="s">
        <v>40</v>
      </c>
      <c r="E6" s="3517" t="s">
        <v>26</v>
      </c>
      <c r="F6" s="3517"/>
      <c r="G6" s="3517"/>
      <c r="H6" s="3517"/>
      <c r="I6" s="3517"/>
      <c r="J6" s="3517"/>
      <c r="K6" s="3517"/>
      <c r="L6" s="3517"/>
      <c r="M6" s="3517"/>
      <c r="N6" s="3517"/>
      <c r="O6" s="3517"/>
      <c r="P6" s="3517"/>
      <c r="Q6" s="3517" t="s">
        <v>25</v>
      </c>
      <c r="R6" s="3519" t="s">
        <v>586</v>
      </c>
      <c r="S6" s="194"/>
      <c r="T6" s="194"/>
    </row>
    <row r="7" spans="1:26" s="189" customFormat="1" ht="40.5" customHeight="1" thickBot="1">
      <c r="A7" s="3514"/>
      <c r="B7" s="3516"/>
      <c r="C7" s="3516"/>
      <c r="D7" s="3516"/>
      <c r="E7" s="1045" t="s">
        <v>24</v>
      </c>
      <c r="F7" s="1044" t="s">
        <v>23</v>
      </c>
      <c r="G7" s="1044" t="s">
        <v>22</v>
      </c>
      <c r="H7" s="1044" t="s">
        <v>21</v>
      </c>
      <c r="I7" s="1044" t="s">
        <v>20</v>
      </c>
      <c r="J7" s="1044" t="s">
        <v>19</v>
      </c>
      <c r="K7" s="1044" t="s">
        <v>18</v>
      </c>
      <c r="L7" s="1044" t="s">
        <v>17</v>
      </c>
      <c r="M7" s="1044" t="s">
        <v>16</v>
      </c>
      <c r="N7" s="1044" t="s">
        <v>15</v>
      </c>
      <c r="O7" s="1044" t="s">
        <v>14</v>
      </c>
      <c r="P7" s="1044" t="s">
        <v>13</v>
      </c>
      <c r="Q7" s="3518"/>
      <c r="R7" s="3520"/>
      <c r="S7" s="194"/>
      <c r="T7" s="194"/>
    </row>
    <row r="8" spans="1:26" s="3" customFormat="1" ht="25.5" customHeight="1">
      <c r="A8" s="3521" t="s">
        <v>1572</v>
      </c>
      <c r="B8" s="3522"/>
      <c r="C8" s="3522"/>
      <c r="D8" s="3522"/>
      <c r="E8" s="3522"/>
      <c r="F8" s="3522"/>
      <c r="G8" s="3522"/>
      <c r="H8" s="3522"/>
      <c r="I8" s="3522"/>
      <c r="J8" s="3522"/>
      <c r="K8" s="3522"/>
      <c r="L8" s="3522"/>
      <c r="M8" s="3522"/>
      <c r="N8" s="3522"/>
      <c r="O8" s="3522"/>
      <c r="P8" s="3522"/>
      <c r="Q8" s="3522"/>
      <c r="R8" s="3523"/>
    </row>
    <row r="9" spans="1:26" s="3" customFormat="1" ht="25.5" customHeight="1">
      <c r="A9" s="1034">
        <v>1</v>
      </c>
      <c r="B9" s="3448" t="s">
        <v>1487</v>
      </c>
      <c r="C9" s="615"/>
      <c r="D9" s="3449" t="s">
        <v>1488</v>
      </c>
      <c r="E9" s="652">
        <v>50</v>
      </c>
      <c r="F9" s="652">
        <v>60</v>
      </c>
      <c r="G9" s="652">
        <v>60</v>
      </c>
      <c r="H9" s="652">
        <v>60</v>
      </c>
      <c r="I9" s="652">
        <v>60</v>
      </c>
      <c r="J9" s="652">
        <v>60</v>
      </c>
      <c r="K9" s="652">
        <v>60</v>
      </c>
      <c r="L9" s="652">
        <v>60</v>
      </c>
      <c r="M9" s="652">
        <v>60</v>
      </c>
      <c r="N9" s="652">
        <v>60</v>
      </c>
      <c r="O9" s="652">
        <v>60</v>
      </c>
      <c r="P9" s="652">
        <v>50</v>
      </c>
      <c r="Q9" s="652">
        <f>SUM(E9:P9)</f>
        <v>700</v>
      </c>
      <c r="R9" s="653">
        <v>274912.18627079471</v>
      </c>
    </row>
    <row r="10" spans="1:26" s="3" customFormat="1" ht="25.5" customHeight="1">
      <c r="A10" s="654"/>
      <c r="B10" s="3448"/>
      <c r="C10" s="615"/>
      <c r="D10" s="3450"/>
      <c r="E10" s="655"/>
      <c r="F10" s="655"/>
      <c r="G10" s="655"/>
      <c r="H10" s="655"/>
      <c r="I10" s="655"/>
      <c r="J10" s="655"/>
      <c r="K10" s="655"/>
      <c r="L10" s="655"/>
      <c r="M10" s="655"/>
      <c r="N10" s="655"/>
      <c r="O10" s="655"/>
      <c r="P10" s="655"/>
      <c r="Q10" s="655"/>
      <c r="R10" s="656"/>
      <c r="Z10" s="657"/>
    </row>
    <row r="11" spans="1:26" s="3" customFormat="1" ht="25.5" customHeight="1">
      <c r="A11" s="654"/>
      <c r="B11" s="1025"/>
      <c r="C11" s="615"/>
      <c r="D11" s="3450"/>
      <c r="E11" s="1013"/>
      <c r="F11" s="1013"/>
      <c r="G11" s="1013"/>
      <c r="H11" s="1013"/>
      <c r="I11" s="1013"/>
      <c r="J11" s="1013"/>
      <c r="K11" s="1013"/>
      <c r="L11" s="1013"/>
      <c r="M11" s="1013"/>
      <c r="N11" s="1013"/>
      <c r="O11" s="1013"/>
      <c r="P11" s="1013"/>
      <c r="Q11" s="1013"/>
      <c r="R11" s="658"/>
      <c r="Z11" s="657"/>
    </row>
    <row r="12" spans="1:26" s="3" customFormat="1" ht="25.5" customHeight="1">
      <c r="A12" s="659"/>
      <c r="B12" s="660"/>
      <c r="C12" s="617"/>
      <c r="D12" s="3455"/>
      <c r="E12" s="1014"/>
      <c r="F12" s="1014"/>
      <c r="G12" s="1014"/>
      <c r="H12" s="1014"/>
      <c r="I12" s="1014"/>
      <c r="J12" s="1014"/>
      <c r="K12" s="1014"/>
      <c r="L12" s="1014"/>
      <c r="M12" s="1014"/>
      <c r="N12" s="1014"/>
      <c r="O12" s="1014"/>
      <c r="P12" s="1014"/>
      <c r="Q12" s="1014"/>
      <c r="R12" s="661"/>
      <c r="Z12" s="657"/>
    </row>
    <row r="13" spans="1:26" s="3" customFormat="1" ht="25.5" customHeight="1">
      <c r="A13" s="1034">
        <v>2</v>
      </c>
      <c r="B13" s="621" t="s">
        <v>1493</v>
      </c>
      <c r="C13" s="615"/>
      <c r="D13" s="3449" t="s">
        <v>1494</v>
      </c>
      <c r="E13" s="662">
        <v>1</v>
      </c>
      <c r="F13" s="662">
        <v>1</v>
      </c>
      <c r="G13" s="662">
        <v>1</v>
      </c>
      <c r="H13" s="662">
        <v>1</v>
      </c>
      <c r="I13" s="662">
        <v>1</v>
      </c>
      <c r="J13" s="662">
        <v>1</v>
      </c>
      <c r="K13" s="662">
        <v>1</v>
      </c>
      <c r="L13" s="662">
        <v>1</v>
      </c>
      <c r="M13" s="662">
        <v>1</v>
      </c>
      <c r="N13" s="662">
        <v>1</v>
      </c>
      <c r="O13" s="662">
        <v>1</v>
      </c>
      <c r="P13" s="662">
        <v>1</v>
      </c>
      <c r="Q13" s="662">
        <f>AVERAGE(E13:P13)</f>
        <v>1</v>
      </c>
      <c r="R13" s="653">
        <v>229095.41032301335</v>
      </c>
    </row>
    <row r="14" spans="1:26" s="3" customFormat="1" ht="25.5" customHeight="1">
      <c r="A14" s="654"/>
      <c r="B14" s="1025"/>
      <c r="C14" s="615"/>
      <c r="D14" s="3450"/>
      <c r="E14" s="663"/>
      <c r="F14" s="663"/>
      <c r="G14" s="663"/>
      <c r="H14" s="663"/>
      <c r="I14" s="663"/>
      <c r="J14" s="663"/>
      <c r="K14" s="663"/>
      <c r="L14" s="663"/>
      <c r="M14" s="663"/>
      <c r="N14" s="663"/>
      <c r="O14" s="663"/>
      <c r="P14" s="663"/>
      <c r="Q14" s="663"/>
      <c r="R14" s="664"/>
      <c r="Z14" s="657"/>
    </row>
    <row r="15" spans="1:26" s="3" customFormat="1" ht="25.5" customHeight="1">
      <c r="A15" s="654"/>
      <c r="B15" s="1025"/>
      <c r="C15" s="615"/>
      <c r="D15" s="3450"/>
      <c r="E15" s="1013"/>
      <c r="F15" s="1013"/>
      <c r="G15" s="1013"/>
      <c r="H15" s="1013"/>
      <c r="I15" s="1013"/>
      <c r="J15" s="1013"/>
      <c r="K15" s="1013"/>
      <c r="L15" s="1013"/>
      <c r="M15" s="1013"/>
      <c r="N15" s="1013"/>
      <c r="O15" s="1013"/>
      <c r="P15" s="1013"/>
      <c r="Q15" s="1013"/>
      <c r="R15" s="658"/>
      <c r="Z15" s="657"/>
    </row>
    <row r="16" spans="1:26" s="3" customFormat="1" ht="25.5" customHeight="1">
      <c r="A16" s="659"/>
      <c r="B16" s="665"/>
      <c r="C16" s="617"/>
      <c r="D16" s="3455"/>
      <c r="E16" s="1014"/>
      <c r="F16" s="1014"/>
      <c r="G16" s="1014"/>
      <c r="H16" s="1014"/>
      <c r="I16" s="1014"/>
      <c r="J16" s="1014"/>
      <c r="K16" s="1014"/>
      <c r="L16" s="1014"/>
      <c r="M16" s="1014"/>
      <c r="N16" s="1014"/>
      <c r="O16" s="1014"/>
      <c r="P16" s="1014"/>
      <c r="Q16" s="1014"/>
      <c r="R16" s="661"/>
      <c r="Z16" s="657"/>
    </row>
    <row r="17" spans="1:26" s="3" customFormat="1" ht="25.5" customHeight="1">
      <c r="A17" s="1034">
        <v>3</v>
      </c>
      <c r="B17" s="1025" t="s">
        <v>1573</v>
      </c>
      <c r="C17" s="615"/>
      <c r="D17" s="3449" t="s">
        <v>1488</v>
      </c>
      <c r="E17" s="666">
        <v>1</v>
      </c>
      <c r="F17" s="666">
        <v>1</v>
      </c>
      <c r="G17" s="666">
        <v>1</v>
      </c>
      <c r="H17" s="666">
        <v>1</v>
      </c>
      <c r="I17" s="666">
        <v>1</v>
      </c>
      <c r="J17" s="666">
        <v>1</v>
      </c>
      <c r="K17" s="666">
        <v>1</v>
      </c>
      <c r="L17" s="666">
        <v>1</v>
      </c>
      <c r="M17" s="666">
        <v>1</v>
      </c>
      <c r="N17" s="666">
        <v>1</v>
      </c>
      <c r="O17" s="666">
        <v>1</v>
      </c>
      <c r="P17" s="666">
        <v>1</v>
      </c>
      <c r="Q17" s="666">
        <f>SUM(E17:P17)</f>
        <v>12</v>
      </c>
      <c r="R17" s="653">
        <v>183275.75172920534</v>
      </c>
    </row>
    <row r="18" spans="1:26" s="3" customFormat="1" ht="53.25" customHeight="1">
      <c r="A18" s="654"/>
      <c r="B18" s="667"/>
      <c r="C18" s="615"/>
      <c r="D18" s="3455"/>
      <c r="E18" s="666"/>
      <c r="F18" s="666"/>
      <c r="G18" s="666"/>
      <c r="H18" s="666"/>
      <c r="I18" s="666"/>
      <c r="J18" s="666"/>
      <c r="K18" s="666"/>
      <c r="L18" s="666"/>
      <c r="M18" s="666"/>
      <c r="N18" s="666"/>
      <c r="O18" s="666"/>
      <c r="P18" s="666"/>
      <c r="Q18" s="666"/>
      <c r="R18" s="668"/>
      <c r="Z18" s="657"/>
    </row>
    <row r="19" spans="1:26" s="3" customFormat="1" ht="25.5" customHeight="1">
      <c r="A19" s="3442" t="s">
        <v>1498</v>
      </c>
      <c r="B19" s="3443"/>
      <c r="C19" s="3443"/>
      <c r="D19" s="3458"/>
      <c r="E19" s="3443"/>
      <c r="F19" s="3443"/>
      <c r="G19" s="3443"/>
      <c r="H19" s="3443"/>
      <c r="I19" s="3443"/>
      <c r="J19" s="3443"/>
      <c r="K19" s="3443"/>
      <c r="L19" s="3443"/>
      <c r="M19" s="3443"/>
      <c r="N19" s="3443"/>
      <c r="O19" s="3443"/>
      <c r="P19" s="3443"/>
      <c r="Q19" s="3443"/>
      <c r="R19" s="3444"/>
      <c r="Z19" s="657"/>
    </row>
    <row r="20" spans="1:26" s="3" customFormat="1" ht="25.5" customHeight="1">
      <c r="A20" s="1033">
        <v>4</v>
      </c>
      <c r="B20" s="1024" t="s">
        <v>1500</v>
      </c>
      <c r="C20" s="669"/>
      <c r="D20" s="3449" t="s">
        <v>1501</v>
      </c>
      <c r="E20" s="670">
        <v>19</v>
      </c>
      <c r="F20" s="670">
        <v>19</v>
      </c>
      <c r="G20" s="670">
        <v>19</v>
      </c>
      <c r="H20" s="670">
        <v>19</v>
      </c>
      <c r="I20" s="670">
        <v>19</v>
      </c>
      <c r="J20" s="670">
        <v>19</v>
      </c>
      <c r="K20" s="670">
        <v>19</v>
      </c>
      <c r="L20" s="670">
        <v>19</v>
      </c>
      <c r="M20" s="670">
        <v>19</v>
      </c>
      <c r="N20" s="670">
        <v>19</v>
      </c>
      <c r="O20" s="670">
        <v>19</v>
      </c>
      <c r="P20" s="670">
        <v>19</v>
      </c>
      <c r="Q20" s="670">
        <f>SUM(E20:P20)</f>
        <v>228</v>
      </c>
      <c r="R20" s="653">
        <v>206184.13970309601</v>
      </c>
    </row>
    <row r="21" spans="1:26" s="3" customFormat="1" ht="54" customHeight="1">
      <c r="A21" s="659"/>
      <c r="B21" s="671"/>
      <c r="C21" s="672"/>
      <c r="D21" s="3455"/>
      <c r="E21" s="673"/>
      <c r="F21" s="673"/>
      <c r="G21" s="673"/>
      <c r="H21" s="673"/>
      <c r="I21" s="673"/>
      <c r="J21" s="673"/>
      <c r="K21" s="673"/>
      <c r="L21" s="673"/>
      <c r="M21" s="673"/>
      <c r="N21" s="673"/>
      <c r="O21" s="673"/>
      <c r="P21" s="673"/>
      <c r="Q21" s="673"/>
      <c r="R21" s="668"/>
      <c r="Z21" s="657"/>
    </row>
    <row r="22" spans="1:26" s="3" customFormat="1" ht="25.5" customHeight="1">
      <c r="A22" s="1034">
        <v>5</v>
      </c>
      <c r="B22" s="3524" t="s">
        <v>1504</v>
      </c>
      <c r="C22" s="674"/>
      <c r="D22" s="3449" t="s">
        <v>1488</v>
      </c>
      <c r="E22" s="675">
        <v>85</v>
      </c>
      <c r="F22" s="666">
        <v>85</v>
      </c>
      <c r="G22" s="666"/>
      <c r="H22" s="666"/>
      <c r="I22" s="666"/>
      <c r="J22" s="666"/>
      <c r="K22" s="666">
        <v>85</v>
      </c>
      <c r="L22" s="666">
        <v>85</v>
      </c>
      <c r="M22" s="666"/>
      <c r="N22" s="666"/>
      <c r="O22" s="666"/>
      <c r="P22" s="666"/>
      <c r="Q22" s="666">
        <f>SUM(E22:P22)</f>
        <v>340</v>
      </c>
      <c r="R22" s="676">
        <v>206184.13970309601</v>
      </c>
    </row>
    <row r="23" spans="1:26" s="3" customFormat="1" ht="25.5" customHeight="1">
      <c r="A23" s="654"/>
      <c r="B23" s="3524"/>
      <c r="C23" s="674"/>
      <c r="D23" s="3450"/>
      <c r="E23" s="12"/>
      <c r="F23" s="12"/>
      <c r="G23" s="12"/>
      <c r="H23" s="12"/>
      <c r="I23" s="12"/>
      <c r="J23" s="12"/>
      <c r="K23" s="12"/>
      <c r="L23" s="12"/>
      <c r="M23" s="12"/>
      <c r="N23" s="12"/>
      <c r="O23" s="12"/>
      <c r="P23" s="12"/>
      <c r="Q23" s="12"/>
      <c r="R23" s="84"/>
      <c r="Z23" s="657"/>
    </row>
    <row r="24" spans="1:26" s="3" customFormat="1" ht="25.5" customHeight="1">
      <c r="A24" s="654"/>
      <c r="B24" s="677"/>
      <c r="C24" s="674"/>
      <c r="D24" s="3450"/>
      <c r="E24" s="1013"/>
      <c r="F24" s="1013"/>
      <c r="G24" s="1013"/>
      <c r="H24" s="1013"/>
      <c r="I24" s="1013"/>
      <c r="J24" s="1013"/>
      <c r="K24" s="1013"/>
      <c r="L24" s="1013"/>
      <c r="M24" s="1013"/>
      <c r="N24" s="1013"/>
      <c r="O24" s="1013"/>
      <c r="P24" s="1013"/>
      <c r="Q24" s="1013"/>
      <c r="R24" s="658"/>
      <c r="Z24" s="657"/>
    </row>
    <row r="25" spans="1:26" s="3" customFormat="1" ht="25.5" customHeight="1">
      <c r="A25" s="659"/>
      <c r="B25" s="678"/>
      <c r="C25" s="679"/>
      <c r="D25" s="3455"/>
      <c r="E25" s="1014"/>
      <c r="F25" s="1014"/>
      <c r="G25" s="1014"/>
      <c r="H25" s="1014"/>
      <c r="I25" s="1014"/>
      <c r="J25" s="1014"/>
      <c r="K25" s="1014"/>
      <c r="L25" s="1014"/>
      <c r="M25" s="1014"/>
      <c r="N25" s="1014"/>
      <c r="O25" s="1014"/>
      <c r="P25" s="1014"/>
      <c r="Q25" s="1014"/>
      <c r="R25" s="661"/>
      <c r="Z25" s="657"/>
    </row>
    <row r="26" spans="1:26" s="3" customFormat="1" ht="25.5" customHeight="1">
      <c r="A26" s="3525" t="s">
        <v>1508</v>
      </c>
      <c r="B26" s="3526"/>
      <c r="C26" s="3526"/>
      <c r="D26" s="3526"/>
      <c r="E26" s="3526"/>
      <c r="F26" s="3526"/>
      <c r="G26" s="3526"/>
      <c r="H26" s="3526"/>
      <c r="I26" s="3526"/>
      <c r="J26" s="3526"/>
      <c r="K26" s="3526"/>
      <c r="L26" s="3526"/>
      <c r="M26" s="3526"/>
      <c r="N26" s="3526"/>
      <c r="O26" s="3526"/>
      <c r="P26" s="3526"/>
      <c r="Q26" s="3526"/>
      <c r="R26" s="3527"/>
      <c r="Z26" s="657"/>
    </row>
    <row r="27" spans="1:26" s="3" customFormat="1" ht="25.5" customHeight="1">
      <c r="A27" s="1033">
        <v>6</v>
      </c>
      <c r="B27" s="619" t="s">
        <v>1574</v>
      </c>
      <c r="C27" s="680"/>
      <c r="D27" s="3528" t="s">
        <v>1511</v>
      </c>
      <c r="E27" s="681">
        <f>784000</f>
        <v>784000</v>
      </c>
      <c r="F27" s="681">
        <f t="shared" ref="F27:P27" si="0">784000</f>
        <v>784000</v>
      </c>
      <c r="G27" s="681">
        <f t="shared" si="0"/>
        <v>784000</v>
      </c>
      <c r="H27" s="681">
        <f t="shared" si="0"/>
        <v>784000</v>
      </c>
      <c r="I27" s="681">
        <f t="shared" si="0"/>
        <v>784000</v>
      </c>
      <c r="J27" s="681">
        <f t="shared" si="0"/>
        <v>784000</v>
      </c>
      <c r="K27" s="681">
        <f t="shared" si="0"/>
        <v>784000</v>
      </c>
      <c r="L27" s="681">
        <f t="shared" si="0"/>
        <v>784000</v>
      </c>
      <c r="M27" s="681">
        <f t="shared" si="0"/>
        <v>784000</v>
      </c>
      <c r="N27" s="681">
        <f t="shared" si="0"/>
        <v>784000</v>
      </c>
      <c r="O27" s="681">
        <f t="shared" si="0"/>
        <v>784000</v>
      </c>
      <c r="P27" s="681">
        <f t="shared" si="0"/>
        <v>784000</v>
      </c>
      <c r="Q27" s="682">
        <f>SUM(E27:P27)</f>
        <v>9408000</v>
      </c>
      <c r="R27" s="653">
        <v>274912.18627079471</v>
      </c>
    </row>
    <row r="28" spans="1:26" s="3" customFormat="1" ht="27" customHeight="1">
      <c r="A28" s="659"/>
      <c r="B28" s="1041"/>
      <c r="C28" s="679"/>
      <c r="D28" s="3529"/>
      <c r="E28" s="673"/>
      <c r="F28" s="673"/>
      <c r="G28" s="673"/>
      <c r="H28" s="673"/>
      <c r="I28" s="673"/>
      <c r="J28" s="673"/>
      <c r="K28" s="673"/>
      <c r="L28" s="673"/>
      <c r="M28" s="673"/>
      <c r="N28" s="673"/>
      <c r="O28" s="673"/>
      <c r="P28" s="673"/>
      <c r="Q28" s="673"/>
      <c r="R28" s="668"/>
      <c r="S28"/>
      <c r="T28"/>
      <c r="U28"/>
      <c r="V28"/>
      <c r="W28"/>
      <c r="X28"/>
      <c r="Z28" s="657"/>
    </row>
    <row r="29" spans="1:26" s="3" customFormat="1" ht="22.5">
      <c r="A29" s="1034">
        <v>7</v>
      </c>
      <c r="B29" s="1040" t="s">
        <v>1575</v>
      </c>
      <c r="C29" s="674"/>
      <c r="D29" s="3449" t="s">
        <v>1517</v>
      </c>
      <c r="E29" s="683">
        <v>20500</v>
      </c>
      <c r="F29" s="683">
        <v>20500</v>
      </c>
      <c r="G29" s="683">
        <v>20500</v>
      </c>
      <c r="H29" s="683">
        <v>20500</v>
      </c>
      <c r="I29" s="683">
        <v>20500</v>
      </c>
      <c r="J29" s="683">
        <v>20500</v>
      </c>
      <c r="K29" s="683">
        <v>20500</v>
      </c>
      <c r="L29" s="683">
        <v>20500</v>
      </c>
      <c r="M29" s="683">
        <v>20500</v>
      </c>
      <c r="N29" s="683">
        <v>20500</v>
      </c>
      <c r="O29" s="683">
        <v>20500</v>
      </c>
      <c r="P29" s="683">
        <v>20500</v>
      </c>
      <c r="Q29" s="684">
        <f>SUM(E29:P29)</f>
        <v>246000</v>
      </c>
      <c r="R29" s="653">
        <v>229095.41032301335</v>
      </c>
      <c r="S29"/>
      <c r="T29"/>
      <c r="U29"/>
      <c r="V29"/>
      <c r="W29"/>
      <c r="X29"/>
      <c r="Z29"/>
    </row>
    <row r="30" spans="1:26" s="3" customFormat="1" ht="52.5" customHeight="1">
      <c r="A30" s="1011"/>
      <c r="B30" s="685"/>
      <c r="C30" s="679"/>
      <c r="D30" s="3455"/>
      <c r="E30" s="1014"/>
      <c r="F30" s="1014"/>
      <c r="G30" s="1014"/>
      <c r="H30" s="1014"/>
      <c r="I30" s="1014"/>
      <c r="J30" s="1014"/>
      <c r="K30" s="1014"/>
      <c r="L30" s="1014"/>
      <c r="M30" s="1014"/>
      <c r="N30" s="1014"/>
      <c r="O30" s="1014"/>
      <c r="P30" s="1014"/>
      <c r="Q30" s="1014"/>
      <c r="R30" s="661"/>
      <c r="S30"/>
      <c r="T30"/>
      <c r="U30"/>
      <c r="V30"/>
      <c r="W30"/>
      <c r="X30"/>
      <c r="Z30" s="657"/>
    </row>
    <row r="31" spans="1:26" s="3" customFormat="1" ht="25.5" customHeight="1">
      <c r="A31" s="3525" t="s">
        <v>1521</v>
      </c>
      <c r="B31" s="3530"/>
      <c r="C31" s="3526"/>
      <c r="D31" s="3526"/>
      <c r="E31" s="3526"/>
      <c r="F31" s="3526"/>
      <c r="G31" s="3526"/>
      <c r="H31" s="3526"/>
      <c r="I31" s="3526"/>
      <c r="J31" s="3526"/>
      <c r="K31" s="3526"/>
      <c r="L31" s="3526"/>
      <c r="M31" s="3526"/>
      <c r="N31" s="3526"/>
      <c r="O31" s="3526"/>
      <c r="P31" s="3526"/>
      <c r="Q31" s="3526"/>
      <c r="R31" s="3527"/>
      <c r="S31" s="3531"/>
      <c r="T31" s="3531"/>
      <c r="U31" s="3531"/>
      <c r="V31" s="3531"/>
      <c r="W31" s="3531"/>
      <c r="X31" s="3531"/>
      <c r="Z31" s="657"/>
    </row>
    <row r="32" spans="1:26" s="3" customFormat="1" ht="12.75" customHeight="1">
      <c r="A32" s="686">
        <v>8</v>
      </c>
      <c r="B32" s="3532" t="s">
        <v>1903</v>
      </c>
      <c r="C32" s="687"/>
      <c r="D32" s="3528" t="s">
        <v>1523</v>
      </c>
      <c r="E32" s="683"/>
      <c r="F32" s="683"/>
      <c r="G32" s="683">
        <v>1</v>
      </c>
      <c r="H32" s="683"/>
      <c r="I32" s="683">
        <v>2</v>
      </c>
      <c r="J32" s="683">
        <v>4</v>
      </c>
      <c r="K32" s="683"/>
      <c r="L32" s="683"/>
      <c r="M32" s="683"/>
      <c r="N32" s="683">
        <v>1</v>
      </c>
      <c r="O32" s="683"/>
      <c r="P32" s="683">
        <v>1</v>
      </c>
      <c r="Q32" s="684">
        <f>SUM(E32:P32)</f>
        <v>9</v>
      </c>
      <c r="R32" s="653">
        <v>178692.92107601656</v>
      </c>
      <c r="S32" s="3512"/>
      <c r="T32" s="3512"/>
      <c r="U32" s="3512"/>
      <c r="V32" s="3512"/>
      <c r="W32" s="3512"/>
      <c r="X32" s="3512"/>
      <c r="Z32"/>
    </row>
    <row r="33" spans="1:26" s="3" customFormat="1" ht="15.75" customHeight="1">
      <c r="A33" s="688"/>
      <c r="B33" s="3533"/>
      <c r="C33" s="687"/>
      <c r="D33" s="3534"/>
      <c r="E33" s="666"/>
      <c r="F33" s="666"/>
      <c r="G33" s="666"/>
      <c r="H33" s="666"/>
      <c r="I33" s="666"/>
      <c r="J33" s="666"/>
      <c r="K33" s="666"/>
      <c r="L33" s="666"/>
      <c r="M33" s="666"/>
      <c r="N33" s="666"/>
      <c r="O33" s="666"/>
      <c r="P33" s="666"/>
      <c r="Q33" s="666"/>
      <c r="R33" s="689"/>
      <c r="S33" s="3512"/>
      <c r="T33" s="3512"/>
      <c r="U33" s="3512"/>
      <c r="V33" s="3512"/>
      <c r="W33" s="3512"/>
      <c r="X33" s="3512"/>
      <c r="Z33" s="657"/>
    </row>
    <row r="34" spans="1:26" s="3" customFormat="1" ht="15.75" customHeight="1">
      <c r="A34" s="688"/>
      <c r="B34" s="3533"/>
      <c r="C34" s="687"/>
      <c r="D34" s="3534"/>
      <c r="E34" s="666"/>
      <c r="F34" s="666"/>
      <c r="G34" s="666"/>
      <c r="H34" s="666"/>
      <c r="I34" s="666"/>
      <c r="J34" s="666"/>
      <c r="K34" s="666"/>
      <c r="L34" s="666"/>
      <c r="M34" s="666"/>
      <c r="N34" s="666"/>
      <c r="O34" s="666"/>
      <c r="P34" s="666"/>
      <c r="Q34" s="666"/>
      <c r="R34" s="689"/>
      <c r="S34" s="3512"/>
      <c r="T34" s="3512"/>
      <c r="U34" s="3512"/>
      <c r="V34" s="3512"/>
      <c r="W34" s="3512"/>
      <c r="X34" s="3512"/>
      <c r="Z34" s="657"/>
    </row>
    <row r="35" spans="1:26" s="3" customFormat="1" ht="33" customHeight="1">
      <c r="A35" s="690"/>
      <c r="B35" s="1041"/>
      <c r="C35" s="672"/>
      <c r="D35" s="3529"/>
      <c r="E35" s="673"/>
      <c r="F35" s="673"/>
      <c r="G35" s="673"/>
      <c r="H35" s="673"/>
      <c r="I35" s="673"/>
      <c r="J35" s="673"/>
      <c r="K35" s="673"/>
      <c r="L35" s="673"/>
      <c r="M35" s="673"/>
      <c r="N35" s="673"/>
      <c r="O35" s="673"/>
      <c r="P35" s="673"/>
      <c r="Q35" s="673"/>
      <c r="R35" s="668"/>
      <c r="S35" s="3512"/>
      <c r="T35" s="3512"/>
      <c r="U35" s="3512"/>
      <c r="V35" s="3512"/>
      <c r="W35" s="3512"/>
      <c r="X35" s="3512"/>
      <c r="Z35" s="657"/>
    </row>
    <row r="36" spans="1:26" s="3" customFormat="1" ht="33" customHeight="1">
      <c r="A36" s="688"/>
      <c r="B36" s="3535" t="s">
        <v>1873</v>
      </c>
      <c r="C36" s="3536"/>
      <c r="D36" s="1019" t="s">
        <v>1874</v>
      </c>
      <c r="E36" s="1079"/>
      <c r="F36" s="1079">
        <v>0.2</v>
      </c>
      <c r="G36" s="1079">
        <v>0.2</v>
      </c>
      <c r="H36" s="1079">
        <v>0.2</v>
      </c>
      <c r="I36" s="1079">
        <v>0.2</v>
      </c>
      <c r="J36" s="1079">
        <v>0.2</v>
      </c>
      <c r="K36" s="1079"/>
      <c r="L36" s="1079"/>
      <c r="M36" s="1079"/>
      <c r="N36" s="1079"/>
      <c r="O36" s="1079"/>
      <c r="P36" s="1079"/>
      <c r="Q36" s="1080">
        <v>1</v>
      </c>
      <c r="R36" s="689"/>
      <c r="S36" s="3512"/>
      <c r="T36" s="3512"/>
      <c r="U36" s="3512"/>
      <c r="V36" s="3512"/>
      <c r="W36" s="3512"/>
      <c r="X36" s="3512"/>
      <c r="Z36" s="1081">
        <v>0.01</v>
      </c>
    </row>
    <row r="37" spans="1:26" s="3" customFormat="1" ht="33" customHeight="1">
      <c r="A37" s="1082"/>
      <c r="B37" s="3537" t="s">
        <v>1877</v>
      </c>
      <c r="C37" s="3538"/>
      <c r="D37" s="1019" t="s">
        <v>1874</v>
      </c>
      <c r="E37" s="1079">
        <v>0.2</v>
      </c>
      <c r="F37" s="1079">
        <v>0.2</v>
      </c>
      <c r="G37" s="1079">
        <v>0.2</v>
      </c>
      <c r="H37" s="1079">
        <v>0.2</v>
      </c>
      <c r="I37" s="1079">
        <v>0.2</v>
      </c>
      <c r="J37" s="1079"/>
      <c r="K37" s="1079"/>
      <c r="L37" s="1079"/>
      <c r="M37" s="1079"/>
      <c r="N37" s="1079"/>
      <c r="O37" s="1079"/>
      <c r="P37" s="1079"/>
      <c r="Q37" s="1083">
        <v>1</v>
      </c>
      <c r="R37" s="1084"/>
      <c r="S37" s="3512"/>
      <c r="T37" s="3512"/>
      <c r="U37" s="3512"/>
      <c r="V37" s="3512"/>
      <c r="W37" s="3512"/>
      <c r="X37" s="3512"/>
      <c r="Z37" s="657"/>
    </row>
    <row r="38" spans="1:26" s="3" customFormat="1" ht="33" customHeight="1">
      <c r="A38" s="688"/>
      <c r="B38" s="3537" t="s">
        <v>1880</v>
      </c>
      <c r="C38" s="3538"/>
      <c r="D38" s="1019" t="s">
        <v>1874</v>
      </c>
      <c r="E38" s="1079">
        <v>0.2</v>
      </c>
      <c r="F38" s="1079">
        <v>0.2</v>
      </c>
      <c r="G38" s="1079">
        <v>0.2</v>
      </c>
      <c r="H38" s="1079">
        <v>0.2</v>
      </c>
      <c r="I38" s="1079">
        <v>0.2</v>
      </c>
      <c r="J38" s="1079"/>
      <c r="K38" s="1079"/>
      <c r="L38" s="1079"/>
      <c r="M38" s="1079"/>
      <c r="N38" s="1079"/>
      <c r="O38" s="1079"/>
      <c r="P38" s="1079"/>
      <c r="Q38" s="1080">
        <v>1</v>
      </c>
      <c r="R38" s="689"/>
      <c r="S38" s="3512"/>
      <c r="T38" s="3512"/>
      <c r="U38" s="3512"/>
      <c r="V38" s="3512"/>
      <c r="W38" s="3512"/>
      <c r="X38" s="3512"/>
      <c r="Z38" s="657"/>
    </row>
    <row r="39" spans="1:26" s="3" customFormat="1" ht="43.5" customHeight="1">
      <c r="A39" s="1082"/>
      <c r="B39" s="3537" t="s">
        <v>1904</v>
      </c>
      <c r="C39" s="3538"/>
      <c r="D39" s="1019" t="s">
        <v>1874</v>
      </c>
      <c r="E39" s="1085"/>
      <c r="F39" s="1085">
        <v>0.2</v>
      </c>
      <c r="G39" s="1085">
        <v>0.2</v>
      </c>
      <c r="H39" s="1085">
        <v>0.2</v>
      </c>
      <c r="I39" s="1085">
        <v>0.2</v>
      </c>
      <c r="J39" s="1085">
        <v>0.2</v>
      </c>
      <c r="K39" s="1085"/>
      <c r="L39" s="1085"/>
      <c r="M39" s="1085"/>
      <c r="N39" s="1085"/>
      <c r="O39" s="1085"/>
      <c r="P39" s="1085"/>
      <c r="Q39" s="1083">
        <v>1</v>
      </c>
      <c r="R39" s="1084"/>
      <c r="S39" s="3512"/>
      <c r="T39" s="3512"/>
      <c r="U39" s="3512"/>
      <c r="V39" s="3512"/>
      <c r="W39" s="3512"/>
      <c r="X39" s="3512"/>
      <c r="Z39" s="657"/>
    </row>
    <row r="40" spans="1:26" s="3" customFormat="1" ht="33" customHeight="1">
      <c r="A40" s="688"/>
      <c r="B40" s="3539" t="s">
        <v>1887</v>
      </c>
      <c r="C40" s="3447"/>
      <c r="D40" s="3449" t="s">
        <v>1874</v>
      </c>
      <c r="E40" s="1086"/>
      <c r="F40" s="1085"/>
      <c r="G40" s="1085"/>
      <c r="H40" s="1085"/>
      <c r="I40" s="1085"/>
      <c r="J40" s="1085">
        <v>0.2</v>
      </c>
      <c r="K40" s="1085">
        <v>0.2</v>
      </c>
      <c r="L40" s="1085">
        <v>0.2</v>
      </c>
      <c r="M40" s="1085">
        <v>0.2</v>
      </c>
      <c r="N40" s="1085">
        <v>0.2</v>
      </c>
      <c r="O40" s="1085"/>
      <c r="P40" s="1085"/>
      <c r="Q40" s="1087">
        <v>1</v>
      </c>
      <c r="R40" s="689"/>
      <c r="S40" s="3512"/>
      <c r="T40" s="3512"/>
      <c r="U40" s="3512"/>
      <c r="V40" s="3512"/>
      <c r="W40" s="3512"/>
      <c r="X40" s="3512"/>
      <c r="Z40" s="657"/>
    </row>
    <row r="41" spans="1:26" s="3" customFormat="1" ht="33" customHeight="1">
      <c r="A41" s="690"/>
      <c r="B41" s="3540"/>
      <c r="C41" s="3462"/>
      <c r="D41" s="3455"/>
      <c r="E41" s="1088"/>
      <c r="F41" s="1089"/>
      <c r="G41" s="1089"/>
      <c r="H41" s="1089"/>
      <c r="I41" s="1089"/>
      <c r="J41" s="1089"/>
      <c r="K41" s="1089"/>
      <c r="L41" s="1089"/>
      <c r="M41" s="1089"/>
      <c r="N41" s="1089"/>
      <c r="O41" s="1089"/>
      <c r="P41" s="1089"/>
      <c r="Q41" s="1090"/>
      <c r="R41" s="668"/>
      <c r="S41" s="3512"/>
      <c r="T41" s="3512"/>
      <c r="U41" s="3512"/>
      <c r="V41" s="3512"/>
      <c r="W41" s="3512"/>
      <c r="X41" s="3512"/>
      <c r="Z41" s="657"/>
    </row>
    <row r="42" spans="1:26" s="3" customFormat="1" ht="33" customHeight="1">
      <c r="A42" s="1082"/>
      <c r="B42" s="3537" t="s">
        <v>1890</v>
      </c>
      <c r="C42" s="3538"/>
      <c r="D42" s="1019" t="s">
        <v>1874</v>
      </c>
      <c r="E42" s="1089"/>
      <c r="F42" s="1089">
        <v>0.2</v>
      </c>
      <c r="G42" s="1089">
        <v>0.2</v>
      </c>
      <c r="H42" s="1089">
        <v>0.2</v>
      </c>
      <c r="I42" s="1089">
        <v>0.2</v>
      </c>
      <c r="J42" s="1089">
        <v>0.2</v>
      </c>
      <c r="K42" s="1089"/>
      <c r="L42" s="1089"/>
      <c r="M42" s="1089"/>
      <c r="N42" s="1089"/>
      <c r="O42" s="1089"/>
      <c r="P42" s="1089"/>
      <c r="Q42" s="1083">
        <v>1</v>
      </c>
      <c r="R42" s="1084"/>
      <c r="S42" s="3512"/>
      <c r="T42" s="3512"/>
      <c r="U42" s="3512"/>
      <c r="V42" s="3512"/>
      <c r="W42" s="3512"/>
      <c r="X42" s="3512"/>
      <c r="Z42" s="657"/>
    </row>
    <row r="43" spans="1:26" s="3" customFormat="1" ht="44.25" customHeight="1">
      <c r="A43" s="690"/>
      <c r="B43" s="1091" t="s">
        <v>1893</v>
      </c>
      <c r="C43" s="1091"/>
      <c r="D43" s="1019" t="s">
        <v>1874</v>
      </c>
      <c r="E43" s="1079">
        <v>0.85</v>
      </c>
      <c r="F43" s="1079">
        <v>0.1</v>
      </c>
      <c r="G43" s="1079">
        <v>0.05</v>
      </c>
      <c r="H43" s="1079"/>
      <c r="I43" s="1079"/>
      <c r="J43" s="1079"/>
      <c r="K43" s="1079"/>
      <c r="L43" s="1079"/>
      <c r="M43" s="1079"/>
      <c r="N43" s="1079"/>
      <c r="O43" s="1079"/>
      <c r="P43" s="1079"/>
      <c r="Q43" s="1083">
        <v>1</v>
      </c>
      <c r="R43" s="668"/>
      <c r="S43" s="3512"/>
      <c r="T43" s="3512"/>
      <c r="U43" s="3512"/>
      <c r="V43" s="3512"/>
      <c r="W43" s="3512"/>
      <c r="X43" s="3512"/>
      <c r="Z43" s="657"/>
    </row>
    <row r="44" spans="1:26" s="3" customFormat="1" ht="42.75" customHeight="1">
      <c r="A44" s="690"/>
      <c r="B44" s="1091" t="s">
        <v>1905</v>
      </c>
      <c r="C44" s="1091"/>
      <c r="D44" s="1026" t="s">
        <v>1874</v>
      </c>
      <c r="E44" s="1085">
        <v>0.55000000000000004</v>
      </c>
      <c r="F44" s="1085">
        <v>0.05</v>
      </c>
      <c r="G44" s="1085">
        <v>0.1</v>
      </c>
      <c r="H44" s="1085">
        <v>0.1</v>
      </c>
      <c r="I44" s="1085">
        <v>0.1</v>
      </c>
      <c r="J44" s="1085">
        <v>0.1</v>
      </c>
      <c r="K44" s="1085"/>
      <c r="L44" s="1085"/>
      <c r="M44" s="1085"/>
      <c r="N44" s="1085"/>
      <c r="O44" s="1085"/>
      <c r="P44" s="1085"/>
      <c r="Q44" s="1083">
        <v>1</v>
      </c>
      <c r="R44" s="668"/>
      <c r="S44" s="3512"/>
      <c r="T44" s="3512"/>
      <c r="U44" s="3512"/>
      <c r="V44" s="3512"/>
      <c r="W44" s="3512"/>
      <c r="X44" s="3512"/>
      <c r="Z44" s="657"/>
    </row>
    <row r="45" spans="1:26" s="3" customFormat="1" ht="33" customHeight="1">
      <c r="A45" s="1092"/>
      <c r="B45" s="3541" t="s">
        <v>1906</v>
      </c>
      <c r="C45" s="1093"/>
      <c r="D45" s="3543" t="s">
        <v>1874</v>
      </c>
      <c r="E45" s="1094"/>
      <c r="F45" s="1085"/>
      <c r="G45" s="1085"/>
      <c r="H45" s="1085"/>
      <c r="I45" s="1085"/>
      <c r="J45" s="1085"/>
      <c r="K45" s="1085"/>
      <c r="L45" s="1085">
        <v>0.2</v>
      </c>
      <c r="M45" s="1085">
        <v>0.2</v>
      </c>
      <c r="N45" s="1085">
        <v>0.2</v>
      </c>
      <c r="O45" s="1085">
        <v>0.2</v>
      </c>
      <c r="P45" s="1085">
        <v>0.2</v>
      </c>
      <c r="Q45" s="1095">
        <v>1</v>
      </c>
      <c r="R45" s="1096"/>
      <c r="S45" s="3512"/>
      <c r="T45" s="3512"/>
      <c r="U45" s="3512"/>
      <c r="V45" s="3512"/>
      <c r="W45" s="3512"/>
      <c r="X45" s="3512"/>
      <c r="Z45" s="657"/>
    </row>
    <row r="46" spans="1:26" s="3" customFormat="1" ht="33" customHeight="1">
      <c r="A46" s="690"/>
      <c r="B46" s="3542"/>
      <c r="C46" s="1097"/>
      <c r="D46" s="3544"/>
      <c r="E46" s="1098"/>
      <c r="F46" s="1089"/>
      <c r="G46" s="1089"/>
      <c r="H46" s="1089"/>
      <c r="I46" s="1089"/>
      <c r="J46" s="1089"/>
      <c r="K46" s="1089"/>
      <c r="L46" s="1089"/>
      <c r="M46" s="1089"/>
      <c r="N46" s="1089"/>
      <c r="O46" s="1089"/>
      <c r="P46" s="1089"/>
      <c r="Q46" s="1090"/>
      <c r="R46" s="668"/>
      <c r="S46" s="3512"/>
      <c r="T46" s="3512"/>
      <c r="U46" s="3512"/>
      <c r="V46" s="3512"/>
      <c r="W46" s="3512"/>
      <c r="X46" s="3512"/>
      <c r="Z46" s="657"/>
    </row>
    <row r="47" spans="1:26" s="3" customFormat="1" ht="15.75" customHeight="1">
      <c r="A47" s="686">
        <v>9</v>
      </c>
      <c r="B47" s="3533" t="s">
        <v>1576</v>
      </c>
      <c r="C47" s="687"/>
      <c r="D47" s="3534" t="s">
        <v>1529</v>
      </c>
      <c r="E47" s="662">
        <v>0.8</v>
      </c>
      <c r="F47" s="662">
        <v>0.8</v>
      </c>
      <c r="G47" s="662">
        <v>0.8</v>
      </c>
      <c r="H47" s="662">
        <v>0.8</v>
      </c>
      <c r="I47" s="662">
        <v>0.8</v>
      </c>
      <c r="J47" s="662">
        <v>0.8</v>
      </c>
      <c r="K47" s="662">
        <v>0.8</v>
      </c>
      <c r="L47" s="662">
        <v>0.8</v>
      </c>
      <c r="M47" s="662">
        <v>0.8</v>
      </c>
      <c r="N47" s="662">
        <v>0.8</v>
      </c>
      <c r="O47" s="662">
        <v>0.8</v>
      </c>
      <c r="P47" s="662">
        <v>0.8</v>
      </c>
      <c r="Q47" s="662">
        <f>AVERAGE(E47:P47)</f>
        <v>0.79999999999999993</v>
      </c>
      <c r="R47" s="676">
        <v>96219.265194778141</v>
      </c>
      <c r="S47" s="3512"/>
      <c r="T47" s="3512"/>
      <c r="U47" s="3512"/>
      <c r="V47" s="3512"/>
      <c r="W47" s="3512"/>
      <c r="X47" s="3512"/>
      <c r="Z47"/>
    </row>
    <row r="48" spans="1:26" s="3" customFormat="1" ht="15.75" customHeight="1">
      <c r="A48" s="688"/>
      <c r="B48" s="3533"/>
      <c r="C48" s="687"/>
      <c r="D48" s="3534"/>
      <c r="E48" s="666"/>
      <c r="F48" s="666"/>
      <c r="G48" s="666"/>
      <c r="H48" s="666"/>
      <c r="I48" s="666"/>
      <c r="J48" s="666"/>
      <c r="K48" s="666"/>
      <c r="L48" s="666"/>
      <c r="M48" s="666"/>
      <c r="N48" s="666"/>
      <c r="O48" s="666"/>
      <c r="P48" s="666"/>
      <c r="Q48" s="666"/>
      <c r="R48" s="689"/>
      <c r="S48" s="3512"/>
      <c r="T48" s="3512"/>
      <c r="U48" s="3512"/>
      <c r="V48" s="3512"/>
      <c r="W48" s="3512"/>
      <c r="X48" s="3512"/>
      <c r="Z48" s="657"/>
    </row>
    <row r="49" spans="1:29" s="3" customFormat="1" ht="15.75" customHeight="1">
      <c r="A49" s="688"/>
      <c r="B49" s="3533"/>
      <c r="C49" s="687"/>
      <c r="D49" s="3534"/>
      <c r="E49" s="666"/>
      <c r="F49" s="666"/>
      <c r="G49" s="666"/>
      <c r="H49" s="666"/>
      <c r="I49" s="666"/>
      <c r="J49" s="666"/>
      <c r="K49" s="666"/>
      <c r="L49" s="666"/>
      <c r="M49" s="666"/>
      <c r="N49" s="666"/>
      <c r="O49" s="666"/>
      <c r="P49" s="666"/>
      <c r="Q49" s="666"/>
      <c r="R49" s="689"/>
      <c r="S49" s="3512"/>
      <c r="T49" s="3512"/>
      <c r="U49" s="3512"/>
      <c r="V49" s="3512"/>
      <c r="W49" s="3512"/>
      <c r="X49" s="3512"/>
      <c r="Z49" s="657"/>
    </row>
    <row r="50" spans="1:29" s="3" customFormat="1" ht="15.75" customHeight="1">
      <c r="A50" s="688"/>
      <c r="B50" s="3533"/>
      <c r="C50" s="687"/>
      <c r="D50" s="3534"/>
      <c r="E50" s="666"/>
      <c r="F50" s="666"/>
      <c r="G50" s="666"/>
      <c r="H50" s="666"/>
      <c r="I50" s="666"/>
      <c r="J50" s="666"/>
      <c r="K50" s="666"/>
      <c r="L50" s="666"/>
      <c r="M50" s="666"/>
      <c r="N50" s="666"/>
      <c r="O50" s="666"/>
      <c r="P50" s="666"/>
      <c r="Q50" s="666"/>
      <c r="R50" s="689"/>
      <c r="S50" s="3512"/>
      <c r="T50" s="3512"/>
      <c r="U50" s="3512"/>
      <c r="V50" s="3512"/>
      <c r="W50" s="3512"/>
      <c r="X50" s="3512"/>
      <c r="Z50" s="657"/>
    </row>
    <row r="51" spans="1:29" s="3" customFormat="1" ht="27" customHeight="1">
      <c r="A51" s="691"/>
      <c r="B51" s="3545"/>
      <c r="C51" s="687"/>
      <c r="D51" s="3529"/>
      <c r="E51" s="1013"/>
      <c r="F51" s="1013"/>
      <c r="G51" s="1013"/>
      <c r="H51" s="1013"/>
      <c r="I51" s="1013"/>
      <c r="J51" s="1013"/>
      <c r="K51" s="1013"/>
      <c r="L51" s="1013"/>
      <c r="M51" s="1013"/>
      <c r="N51" s="1013"/>
      <c r="O51" s="1013"/>
      <c r="P51" s="1013"/>
      <c r="Q51" s="1013"/>
      <c r="R51" s="661"/>
      <c r="S51" s="3512"/>
      <c r="T51" s="3512"/>
      <c r="U51" s="3512"/>
      <c r="V51" s="3512"/>
      <c r="W51" s="3512"/>
      <c r="X51" s="3512"/>
      <c r="Z51" s="657"/>
    </row>
    <row r="52" spans="1:29" s="3" customFormat="1" ht="25.5" customHeight="1">
      <c r="A52" s="3525" t="s">
        <v>1533</v>
      </c>
      <c r="B52" s="3526"/>
      <c r="C52" s="3526"/>
      <c r="D52" s="3526"/>
      <c r="E52" s="3526"/>
      <c r="F52" s="3526"/>
      <c r="G52" s="3526"/>
      <c r="H52" s="3526"/>
      <c r="I52" s="3526"/>
      <c r="J52" s="3526"/>
      <c r="K52" s="3526"/>
      <c r="L52" s="3526"/>
      <c r="M52" s="3526"/>
      <c r="N52" s="3526"/>
      <c r="O52" s="3526"/>
      <c r="P52" s="3526"/>
      <c r="Q52" s="3526"/>
      <c r="R52" s="3527"/>
      <c r="S52" s="3512"/>
      <c r="T52" s="3512"/>
      <c r="U52" s="3512"/>
      <c r="V52" s="3512"/>
      <c r="W52" s="3512"/>
      <c r="X52" s="3512"/>
      <c r="Z52" s="657"/>
    </row>
    <row r="53" spans="1:29" s="3" customFormat="1" ht="15.75" customHeight="1">
      <c r="A53" s="1033">
        <v>10</v>
      </c>
      <c r="B53" s="3548" t="s">
        <v>1535</v>
      </c>
      <c r="C53" s="680"/>
      <c r="D53" s="3528" t="s">
        <v>1577</v>
      </c>
      <c r="E53" s="692">
        <v>0.94</v>
      </c>
      <c r="F53" s="692">
        <v>0.94</v>
      </c>
      <c r="G53" s="692">
        <v>0.94</v>
      </c>
      <c r="H53" s="692">
        <v>0.94</v>
      </c>
      <c r="I53" s="692">
        <v>0.94</v>
      </c>
      <c r="J53" s="692">
        <v>0.94</v>
      </c>
      <c r="K53" s="692">
        <v>0.94</v>
      </c>
      <c r="L53" s="692">
        <v>0.94</v>
      </c>
      <c r="M53" s="692">
        <v>0.94</v>
      </c>
      <c r="N53" s="692">
        <v>0.94</v>
      </c>
      <c r="O53" s="692">
        <v>0.94</v>
      </c>
      <c r="P53" s="692">
        <v>0.94</v>
      </c>
      <c r="Q53" s="692">
        <f>AVERAGE(E53:P53)</f>
        <v>0.93999999999999961</v>
      </c>
      <c r="R53" s="693">
        <v>206184.13970309601</v>
      </c>
      <c r="S53" s="3512"/>
      <c r="T53" s="3512"/>
      <c r="U53" s="3512"/>
      <c r="V53" s="3512"/>
      <c r="W53" s="3512"/>
      <c r="X53" s="3512"/>
      <c r="Z53"/>
    </row>
    <row r="54" spans="1:29" s="3" customFormat="1" ht="86.25" customHeight="1">
      <c r="A54" s="694"/>
      <c r="B54" s="3549"/>
      <c r="C54" s="674"/>
      <c r="D54" s="3529"/>
      <c r="E54" s="666"/>
      <c r="F54" s="675"/>
      <c r="G54" s="666"/>
      <c r="H54" s="666"/>
      <c r="I54" s="666"/>
      <c r="J54" s="666"/>
      <c r="K54" s="666"/>
      <c r="L54" s="666"/>
      <c r="M54" s="666"/>
      <c r="N54" s="666"/>
      <c r="O54" s="666"/>
      <c r="P54" s="666"/>
      <c r="Q54" s="666"/>
      <c r="R54" s="695"/>
      <c r="S54" s="3512"/>
      <c r="T54" s="3512"/>
      <c r="U54" s="3512"/>
      <c r="V54" s="3512"/>
      <c r="W54" s="3512"/>
      <c r="X54" s="3512"/>
      <c r="Z54" s="657"/>
    </row>
    <row r="55" spans="1:29" s="3" customFormat="1" ht="25.5" customHeight="1">
      <c r="A55" s="3525" t="s">
        <v>1578</v>
      </c>
      <c r="B55" s="3526"/>
      <c r="C55" s="3526"/>
      <c r="D55" s="3526"/>
      <c r="E55" s="3526"/>
      <c r="F55" s="3526"/>
      <c r="G55" s="3526"/>
      <c r="H55" s="3526"/>
      <c r="I55" s="3526"/>
      <c r="J55" s="3526"/>
      <c r="K55" s="3526"/>
      <c r="L55" s="3526"/>
      <c r="M55" s="3526"/>
      <c r="N55" s="3526"/>
      <c r="O55" s="3526"/>
      <c r="P55" s="3526"/>
      <c r="Q55" s="3526"/>
      <c r="R55" s="3527"/>
      <c r="S55" s="3512"/>
      <c r="T55" s="3512"/>
      <c r="U55" s="3512"/>
      <c r="V55" s="3512"/>
      <c r="W55" s="3512"/>
      <c r="X55" s="3512"/>
    </row>
    <row r="56" spans="1:29" s="3" customFormat="1" ht="25.5" customHeight="1">
      <c r="A56" s="1033">
        <v>11</v>
      </c>
      <c r="B56" s="3550" t="s">
        <v>1579</v>
      </c>
      <c r="C56" s="696"/>
      <c r="D56" s="3553" t="s">
        <v>1542</v>
      </c>
      <c r="E56" s="697">
        <v>0.9</v>
      </c>
      <c r="F56" s="697">
        <v>0.9</v>
      </c>
      <c r="G56" s="697">
        <v>0.9</v>
      </c>
      <c r="H56" s="697">
        <v>0.9</v>
      </c>
      <c r="I56" s="697">
        <v>0.9</v>
      </c>
      <c r="J56" s="697">
        <v>0.9</v>
      </c>
      <c r="K56" s="697">
        <v>0.9</v>
      </c>
      <c r="L56" s="697">
        <v>0.9</v>
      </c>
      <c r="M56" s="697">
        <v>0.9</v>
      </c>
      <c r="N56" s="697">
        <v>0.9</v>
      </c>
      <c r="O56" s="697">
        <v>0.9</v>
      </c>
      <c r="P56" s="697">
        <v>0.9</v>
      </c>
      <c r="Q56" s="697">
        <f>AVERAGE(E56:P56)</f>
        <v>0.90000000000000024</v>
      </c>
      <c r="R56" s="693">
        <v>206184.13970309601</v>
      </c>
      <c r="S56" s="3512"/>
      <c r="T56" s="3512"/>
      <c r="U56" s="3512"/>
      <c r="V56" s="3512"/>
      <c r="W56" s="3512"/>
      <c r="X56" s="3512"/>
    </row>
    <row r="57" spans="1:29" s="3" customFormat="1" ht="25.5" customHeight="1">
      <c r="A57" s="105"/>
      <c r="B57" s="3551"/>
      <c r="C57" s="696"/>
      <c r="D57" s="3554"/>
      <c r="E57" s="698"/>
      <c r="F57" s="698"/>
      <c r="G57" s="698"/>
      <c r="H57" s="698"/>
      <c r="I57" s="698"/>
      <c r="J57" s="699"/>
      <c r="K57" s="698"/>
      <c r="L57" s="698"/>
      <c r="M57" s="698"/>
      <c r="N57" s="698"/>
      <c r="O57" s="698"/>
      <c r="P57" s="698"/>
      <c r="Q57" s="698"/>
      <c r="R57" s="700"/>
      <c r="S57" s="3512"/>
      <c r="T57" s="3512"/>
      <c r="U57" s="3512"/>
      <c r="V57" s="3512"/>
      <c r="W57" s="3512"/>
      <c r="X57" s="3512"/>
      <c r="Z57" s="657"/>
    </row>
    <row r="58" spans="1:29" s="3" customFormat="1" ht="25.5" customHeight="1">
      <c r="A58" s="105"/>
      <c r="B58" s="3551"/>
      <c r="C58" s="696"/>
      <c r="D58" s="3554"/>
      <c r="E58" s="12"/>
      <c r="F58" s="12"/>
      <c r="G58" s="12"/>
      <c r="H58" s="12"/>
      <c r="I58" s="12"/>
      <c r="J58" s="13"/>
      <c r="K58" s="12"/>
      <c r="L58" s="12"/>
      <c r="M58" s="12"/>
      <c r="N58" s="12"/>
      <c r="O58" s="12"/>
      <c r="P58" s="12"/>
      <c r="Q58" s="12"/>
      <c r="R58" s="701"/>
      <c r="S58" s="3512"/>
      <c r="T58" s="3512"/>
      <c r="U58" s="3512"/>
      <c r="V58" s="3512"/>
      <c r="W58" s="3512"/>
      <c r="X58" s="3512"/>
      <c r="Z58" s="657"/>
    </row>
    <row r="59" spans="1:29" s="3" customFormat="1" ht="25.5" customHeight="1">
      <c r="A59" s="105"/>
      <c r="B59" s="3551"/>
      <c r="C59" s="696"/>
      <c r="D59" s="3554"/>
      <c r="E59" s="12"/>
      <c r="F59" s="12"/>
      <c r="G59" s="12"/>
      <c r="H59" s="12"/>
      <c r="I59" s="12"/>
      <c r="J59" s="13"/>
      <c r="K59" s="12"/>
      <c r="L59" s="12"/>
      <c r="M59" s="12"/>
      <c r="N59" s="12"/>
      <c r="O59" s="12"/>
      <c r="P59" s="12"/>
      <c r="Q59" s="12"/>
      <c r="R59" s="701"/>
      <c r="S59" s="3512"/>
      <c r="T59" s="3512"/>
      <c r="U59" s="3512"/>
      <c r="V59" s="3512"/>
      <c r="W59" s="3512"/>
      <c r="X59" s="3512"/>
      <c r="Z59" s="657"/>
    </row>
    <row r="60" spans="1:29" s="3" customFormat="1" ht="25.5" customHeight="1">
      <c r="A60" s="375"/>
      <c r="B60" s="3552"/>
      <c r="C60" s="696"/>
      <c r="D60" s="3555"/>
      <c r="E60" s="502"/>
      <c r="F60" s="502"/>
      <c r="G60" s="502"/>
      <c r="H60" s="502"/>
      <c r="I60" s="502"/>
      <c r="J60" s="702"/>
      <c r="K60" s="502"/>
      <c r="L60" s="502"/>
      <c r="M60" s="502"/>
      <c r="N60" s="502"/>
      <c r="O60" s="502"/>
      <c r="P60" s="502"/>
      <c r="Q60" s="502"/>
      <c r="R60" s="703"/>
      <c r="S60" s="3512"/>
      <c r="T60" s="3512"/>
      <c r="U60" s="3512"/>
      <c r="V60" s="3512"/>
      <c r="W60" s="3512"/>
      <c r="X60" s="3512"/>
      <c r="Z60" s="657"/>
    </row>
    <row r="61" spans="1:29" s="3" customFormat="1" ht="25.5" customHeight="1">
      <c r="A61" s="3525" t="s">
        <v>1580</v>
      </c>
      <c r="B61" s="3526"/>
      <c r="C61" s="3526"/>
      <c r="D61" s="3526"/>
      <c r="E61" s="3526"/>
      <c r="F61" s="3526"/>
      <c r="G61" s="3526"/>
      <c r="H61" s="3526"/>
      <c r="I61" s="3526"/>
      <c r="J61" s="3526"/>
      <c r="K61" s="3526"/>
      <c r="L61" s="3526"/>
      <c r="M61" s="3526"/>
      <c r="N61" s="3526"/>
      <c r="O61" s="3526"/>
      <c r="P61" s="3526"/>
      <c r="Q61" s="3526"/>
      <c r="R61" s="3527"/>
      <c r="S61"/>
      <c r="T61"/>
      <c r="U61"/>
      <c r="V61"/>
      <c r="W61"/>
      <c r="X61"/>
      <c r="Z61" s="657"/>
      <c r="AA61"/>
      <c r="AB61"/>
      <c r="AC61"/>
    </row>
    <row r="62" spans="1:29" ht="12.75" customHeight="1">
      <c r="A62" s="1033">
        <v>12</v>
      </c>
      <c r="B62" s="3486" t="s">
        <v>1581</v>
      </c>
      <c r="C62" s="3"/>
      <c r="D62" s="3449" t="s">
        <v>1568</v>
      </c>
      <c r="E62" s="704"/>
      <c r="F62" s="704"/>
      <c r="G62" s="704"/>
      <c r="H62" s="704"/>
      <c r="I62" s="704"/>
      <c r="J62" s="704"/>
      <c r="K62" s="662">
        <v>1</v>
      </c>
      <c r="L62" s="662">
        <v>1</v>
      </c>
      <c r="M62" s="662">
        <v>1</v>
      </c>
      <c r="N62" s="662">
        <v>1</v>
      </c>
      <c r="O62" s="662">
        <v>1</v>
      </c>
      <c r="P62" s="662">
        <v>1</v>
      </c>
      <c r="Q62" s="662">
        <f>AVERAGE(K62:P62)</f>
        <v>1</v>
      </c>
      <c r="R62" s="705"/>
      <c r="Y62" s="3"/>
      <c r="Z62" s="657"/>
    </row>
    <row r="63" spans="1:29">
      <c r="A63" s="706"/>
      <c r="B63" s="3457"/>
      <c r="C63" s="707"/>
      <c r="D63" s="3450"/>
      <c r="E63" s="708"/>
      <c r="F63" s="708"/>
      <c r="G63" s="708"/>
      <c r="H63" s="708"/>
      <c r="I63" s="708"/>
      <c r="J63" s="708"/>
      <c r="K63" s="709"/>
      <c r="L63" s="709"/>
      <c r="M63" s="709"/>
      <c r="N63" s="709"/>
      <c r="O63" s="709"/>
      <c r="P63" s="709"/>
      <c r="Q63" s="709"/>
      <c r="R63" s="710"/>
      <c r="Y63" s="3"/>
      <c r="Z63" s="657"/>
    </row>
    <row r="64" spans="1:29">
      <c r="A64" s="706"/>
      <c r="B64" s="3457"/>
      <c r="C64" s="707"/>
      <c r="D64" s="3450"/>
      <c r="E64" s="708"/>
      <c r="F64" s="708"/>
      <c r="G64" s="708"/>
      <c r="H64" s="708"/>
      <c r="I64" s="708"/>
      <c r="J64" s="708"/>
      <c r="K64" s="708"/>
      <c r="L64" s="708"/>
      <c r="M64" s="708"/>
      <c r="N64" s="708"/>
      <c r="O64" s="708"/>
      <c r="P64" s="708"/>
      <c r="Q64" s="708"/>
      <c r="R64" s="710"/>
      <c r="Y64" s="3"/>
      <c r="Z64" s="657"/>
    </row>
    <row r="65" spans="1:26">
      <c r="A65" s="706"/>
      <c r="B65" s="3457"/>
      <c r="C65" s="707"/>
      <c r="D65" s="3450"/>
      <c r="E65" s="708"/>
      <c r="F65" s="708"/>
      <c r="G65" s="708"/>
      <c r="H65" s="708"/>
      <c r="I65" s="708"/>
      <c r="J65" s="708"/>
      <c r="K65" s="708"/>
      <c r="L65" s="708"/>
      <c r="M65" s="708"/>
      <c r="N65" s="708"/>
      <c r="O65" s="708"/>
      <c r="P65" s="708"/>
      <c r="Q65" s="708"/>
      <c r="R65" s="710"/>
      <c r="Y65" s="3"/>
      <c r="Z65" s="657"/>
    </row>
    <row r="66" spans="1:26">
      <c r="A66" s="706"/>
      <c r="B66" s="3457"/>
      <c r="C66" s="707"/>
      <c r="D66" s="3450"/>
      <c r="E66" s="708"/>
      <c r="F66" s="708"/>
      <c r="G66" s="708"/>
      <c r="H66" s="708"/>
      <c r="I66" s="708"/>
      <c r="J66" s="708"/>
      <c r="K66" s="708"/>
      <c r="L66" s="708"/>
      <c r="M66" s="708"/>
      <c r="N66" s="708"/>
      <c r="O66" s="708"/>
      <c r="P66" s="708"/>
      <c r="Q66" s="708"/>
      <c r="R66" s="710"/>
      <c r="Y66" s="3"/>
      <c r="Z66" s="657"/>
    </row>
    <row r="67" spans="1:26" ht="25.5" customHeight="1">
      <c r="A67" s="711"/>
      <c r="B67" s="3487"/>
      <c r="C67" s="707"/>
      <c r="D67" s="3455"/>
      <c r="E67" s="708"/>
      <c r="F67" s="708"/>
      <c r="G67" s="708"/>
      <c r="H67" s="708"/>
      <c r="I67" s="708"/>
      <c r="J67" s="708"/>
      <c r="K67" s="708"/>
      <c r="L67" s="708"/>
      <c r="M67" s="708"/>
      <c r="N67" s="708"/>
      <c r="O67" s="708"/>
      <c r="P67" s="708"/>
      <c r="Q67" s="708"/>
      <c r="R67" s="710"/>
      <c r="Y67" s="3"/>
      <c r="Z67" s="657"/>
    </row>
    <row r="68" spans="1:26">
      <c r="A68" s="706">
        <v>13</v>
      </c>
      <c r="B68" s="3556" t="s">
        <v>1582</v>
      </c>
      <c r="C68" s="707"/>
      <c r="D68" s="3559" t="s">
        <v>1554</v>
      </c>
      <c r="E68" s="3546"/>
      <c r="F68" s="3546"/>
      <c r="G68" s="3546"/>
      <c r="H68" s="3546"/>
      <c r="I68" s="3546"/>
      <c r="J68" s="3546"/>
      <c r="K68" s="3546"/>
      <c r="L68" s="3546"/>
      <c r="M68" s="3546"/>
      <c r="N68" s="3546"/>
      <c r="O68" s="3546"/>
      <c r="P68" s="3565">
        <v>0.05</v>
      </c>
      <c r="Q68" s="3568">
        <f>SUM(E68:P70)</f>
        <v>0.05</v>
      </c>
      <c r="R68" s="3562">
        <v>31521.620000000003</v>
      </c>
      <c r="Y68" s="3"/>
      <c r="Z68" s="657"/>
    </row>
    <row r="69" spans="1:26" ht="29.25" customHeight="1">
      <c r="A69" s="706"/>
      <c r="B69" s="3557"/>
      <c r="C69" s="707"/>
      <c r="D69" s="3560"/>
      <c r="E69" s="3547"/>
      <c r="F69" s="3547"/>
      <c r="G69" s="3547"/>
      <c r="H69" s="3547"/>
      <c r="I69" s="3547"/>
      <c r="J69" s="3547"/>
      <c r="K69" s="3547"/>
      <c r="L69" s="3547"/>
      <c r="M69" s="3547"/>
      <c r="N69" s="3547"/>
      <c r="O69" s="3547"/>
      <c r="P69" s="3566"/>
      <c r="Q69" s="3569"/>
      <c r="R69" s="3563"/>
      <c r="Y69" s="3"/>
      <c r="Z69" s="657"/>
    </row>
    <row r="70" spans="1:26">
      <c r="A70" s="706"/>
      <c r="B70" s="3558"/>
      <c r="C70" s="707"/>
      <c r="D70" s="3561"/>
      <c r="E70" s="3547"/>
      <c r="F70" s="3547"/>
      <c r="G70" s="3547"/>
      <c r="H70" s="3547"/>
      <c r="I70" s="3547"/>
      <c r="J70" s="3547"/>
      <c r="K70" s="3547"/>
      <c r="L70" s="3547"/>
      <c r="M70" s="3547"/>
      <c r="N70" s="3547"/>
      <c r="O70" s="3547"/>
      <c r="P70" s="3567"/>
      <c r="Q70" s="3569"/>
      <c r="R70" s="3564"/>
      <c r="Y70" s="3"/>
      <c r="Z70" s="657"/>
    </row>
    <row r="71" spans="1:26" ht="12.75" customHeight="1">
      <c r="A71" s="3570">
        <v>14</v>
      </c>
      <c r="B71" s="3556" t="s">
        <v>1583</v>
      </c>
      <c r="C71" s="712"/>
      <c r="D71" s="3559" t="s">
        <v>1554</v>
      </c>
      <c r="E71" s="3546"/>
      <c r="F71" s="3546"/>
      <c r="G71" s="3546"/>
      <c r="H71" s="3546"/>
      <c r="I71" s="3546"/>
      <c r="J71" s="3546"/>
      <c r="K71" s="3546"/>
      <c r="L71" s="3546"/>
      <c r="M71" s="3546"/>
      <c r="N71" s="3546"/>
      <c r="O71" s="3546"/>
      <c r="P71" s="3568">
        <v>0.05</v>
      </c>
      <c r="Q71" s="3568">
        <f>SUM(E71:P74)</f>
        <v>0.05</v>
      </c>
      <c r="R71" s="3562">
        <v>4080</v>
      </c>
      <c r="Y71" s="3"/>
      <c r="Z71" s="657"/>
    </row>
    <row r="72" spans="1:26">
      <c r="A72" s="3571"/>
      <c r="B72" s="3557"/>
      <c r="C72" s="707"/>
      <c r="D72" s="3560"/>
      <c r="E72" s="3547"/>
      <c r="F72" s="3547"/>
      <c r="G72" s="3547"/>
      <c r="H72" s="3547"/>
      <c r="I72" s="3547"/>
      <c r="J72" s="3547"/>
      <c r="K72" s="3547"/>
      <c r="L72" s="3547"/>
      <c r="M72" s="3547"/>
      <c r="N72" s="3547"/>
      <c r="O72" s="3547"/>
      <c r="P72" s="3569"/>
      <c r="Q72" s="3569"/>
      <c r="R72" s="3563"/>
      <c r="Y72" s="3"/>
      <c r="Z72" s="657"/>
    </row>
    <row r="73" spans="1:26">
      <c r="A73" s="3571"/>
      <c r="B73" s="3557"/>
      <c r="C73" s="713"/>
      <c r="D73" s="3560"/>
      <c r="E73" s="3547"/>
      <c r="F73" s="3547"/>
      <c r="G73" s="3547"/>
      <c r="H73" s="3547"/>
      <c r="I73" s="3547"/>
      <c r="J73" s="3547"/>
      <c r="K73" s="3547"/>
      <c r="L73" s="3547"/>
      <c r="M73" s="3547"/>
      <c r="N73" s="3547"/>
      <c r="O73" s="3547"/>
      <c r="P73" s="3569"/>
      <c r="Q73" s="3569"/>
      <c r="R73" s="3563"/>
      <c r="Y73" s="3"/>
      <c r="Z73" s="657"/>
    </row>
    <row r="74" spans="1:26">
      <c r="A74" s="3572"/>
      <c r="B74" s="3557"/>
      <c r="C74" s="707"/>
      <c r="D74" s="3561"/>
      <c r="E74" s="3547"/>
      <c r="F74" s="3547"/>
      <c r="G74" s="3547"/>
      <c r="H74" s="3547"/>
      <c r="I74" s="3547"/>
      <c r="J74" s="3547"/>
      <c r="K74" s="3547"/>
      <c r="L74" s="3547"/>
      <c r="M74" s="3547"/>
      <c r="N74" s="3547"/>
      <c r="O74" s="3547"/>
      <c r="P74" s="3569"/>
      <c r="Q74" s="3569"/>
      <c r="R74" s="3564"/>
      <c r="Y74" s="3"/>
      <c r="Z74" s="657"/>
    </row>
    <row r="75" spans="1:26" ht="12.75" customHeight="1">
      <c r="A75" s="714">
        <v>15</v>
      </c>
      <c r="B75" s="3556" t="s">
        <v>1560</v>
      </c>
      <c r="C75" s="712"/>
      <c r="D75" s="3559" t="s">
        <v>1561</v>
      </c>
      <c r="E75" s="3577"/>
      <c r="F75" s="3577"/>
      <c r="G75" s="3577"/>
      <c r="H75" s="3577"/>
      <c r="I75" s="3577"/>
      <c r="J75" s="3577"/>
      <c r="K75" s="3577"/>
      <c r="L75" s="3577"/>
      <c r="M75" s="3577"/>
      <c r="N75" s="3577"/>
      <c r="O75" s="3577"/>
      <c r="P75" s="3568">
        <v>0.05</v>
      </c>
      <c r="Q75" s="3568">
        <f>SUM(E75:P78)</f>
        <v>0.05</v>
      </c>
      <c r="R75" s="3574">
        <v>815.69</v>
      </c>
      <c r="Y75" s="3"/>
      <c r="Z75" s="657"/>
    </row>
    <row r="76" spans="1:26">
      <c r="A76" s="706"/>
      <c r="B76" s="3557"/>
      <c r="C76" s="707"/>
      <c r="D76" s="3560"/>
      <c r="E76" s="3578"/>
      <c r="F76" s="3578"/>
      <c r="G76" s="3578"/>
      <c r="H76" s="3578"/>
      <c r="I76" s="3578"/>
      <c r="J76" s="3578"/>
      <c r="K76" s="3578"/>
      <c r="L76" s="3578"/>
      <c r="M76" s="3578"/>
      <c r="N76" s="3578"/>
      <c r="O76" s="3578"/>
      <c r="P76" s="3569"/>
      <c r="Q76" s="3569"/>
      <c r="R76" s="3575"/>
      <c r="Y76" s="3"/>
      <c r="Z76" s="657"/>
    </row>
    <row r="77" spans="1:26">
      <c r="A77" s="706"/>
      <c r="B77" s="3557"/>
      <c r="C77" s="707"/>
      <c r="D77" s="3560"/>
      <c r="E77" s="3578"/>
      <c r="F77" s="3578"/>
      <c r="G77" s="3578"/>
      <c r="H77" s="3578"/>
      <c r="I77" s="3578"/>
      <c r="J77" s="3578"/>
      <c r="K77" s="3578"/>
      <c r="L77" s="3578"/>
      <c r="M77" s="3578"/>
      <c r="N77" s="3578"/>
      <c r="O77" s="3578"/>
      <c r="P77" s="3569"/>
      <c r="Q77" s="3569"/>
      <c r="R77" s="3575"/>
      <c r="Y77" s="3"/>
      <c r="Z77" s="657"/>
    </row>
    <row r="78" spans="1:26">
      <c r="A78" s="706"/>
      <c r="B78" s="3557"/>
      <c r="C78" s="707"/>
      <c r="D78" s="3560"/>
      <c r="E78" s="3579"/>
      <c r="F78" s="3579"/>
      <c r="G78" s="3579"/>
      <c r="H78" s="3579"/>
      <c r="I78" s="3579"/>
      <c r="J78" s="3579"/>
      <c r="K78" s="3579"/>
      <c r="L78" s="3579"/>
      <c r="M78" s="3579"/>
      <c r="N78" s="3579"/>
      <c r="O78" s="3579"/>
      <c r="P78" s="3573"/>
      <c r="Q78" s="3573"/>
      <c r="R78" s="3576"/>
      <c r="Y78" s="3"/>
      <c r="Z78" s="657"/>
    </row>
    <row r="79" spans="1:26" ht="12.75" customHeight="1">
      <c r="A79" s="3570">
        <v>16</v>
      </c>
      <c r="B79" s="3556" t="s">
        <v>1584</v>
      </c>
      <c r="C79" s="707"/>
      <c r="D79" s="3580" t="s">
        <v>1563</v>
      </c>
      <c r="E79" s="715"/>
      <c r="F79" s="715"/>
      <c r="G79" s="715"/>
      <c r="H79" s="715"/>
      <c r="I79" s="715"/>
      <c r="J79" s="715"/>
      <c r="K79" s="715"/>
      <c r="L79" s="715"/>
      <c r="M79" s="715"/>
      <c r="N79" s="715"/>
      <c r="O79" s="715"/>
      <c r="P79" s="715"/>
      <c r="Q79" s="715"/>
      <c r="R79" s="710"/>
      <c r="Y79" s="3"/>
      <c r="Z79" s="657"/>
    </row>
    <row r="80" spans="1:26" ht="12.75" customHeight="1">
      <c r="A80" s="3571"/>
      <c r="B80" s="3557"/>
      <c r="C80" s="707"/>
      <c r="D80" s="3581"/>
      <c r="E80" s="716"/>
      <c r="F80" s="716"/>
      <c r="G80" s="716"/>
      <c r="H80" s="717">
        <f>(100/9)%</f>
        <v>0.1111111111111111</v>
      </c>
      <c r="I80" s="717">
        <f t="shared" ref="I80:P80" si="1">(100/9)%</f>
        <v>0.1111111111111111</v>
      </c>
      <c r="J80" s="717">
        <f t="shared" si="1"/>
        <v>0.1111111111111111</v>
      </c>
      <c r="K80" s="717">
        <f t="shared" si="1"/>
        <v>0.1111111111111111</v>
      </c>
      <c r="L80" s="717">
        <f t="shared" si="1"/>
        <v>0.1111111111111111</v>
      </c>
      <c r="M80" s="717">
        <f t="shared" si="1"/>
        <v>0.1111111111111111</v>
      </c>
      <c r="N80" s="717">
        <f t="shared" si="1"/>
        <v>0.1111111111111111</v>
      </c>
      <c r="O80" s="717">
        <f t="shared" si="1"/>
        <v>0.1111111111111111</v>
      </c>
      <c r="P80" s="717">
        <f t="shared" si="1"/>
        <v>0.1111111111111111</v>
      </c>
      <c r="Q80" s="662">
        <v>1</v>
      </c>
      <c r="R80" s="718"/>
      <c r="Y80" s="3"/>
      <c r="Z80" s="657"/>
    </row>
    <row r="81" spans="1:26" ht="30" customHeight="1">
      <c r="A81" s="711"/>
      <c r="B81" s="3558"/>
      <c r="C81" s="713"/>
      <c r="D81" s="3582"/>
      <c r="E81" s="719"/>
      <c r="F81" s="719"/>
      <c r="G81" s="719"/>
      <c r="H81" s="719"/>
      <c r="I81" s="719"/>
      <c r="J81" s="719"/>
      <c r="K81" s="719"/>
      <c r="L81" s="719"/>
      <c r="M81" s="719"/>
      <c r="N81" s="719"/>
      <c r="O81" s="719"/>
      <c r="P81" s="719"/>
      <c r="Q81" s="719"/>
      <c r="R81" s="720"/>
      <c r="Y81" s="3"/>
      <c r="Z81" s="657"/>
    </row>
    <row r="82" spans="1:26" ht="33.75">
      <c r="A82" s="1034">
        <v>17</v>
      </c>
      <c r="B82" s="621" t="s">
        <v>1585</v>
      </c>
      <c r="C82" s="707"/>
      <c r="D82" s="3449" t="s">
        <v>1568</v>
      </c>
      <c r="E82" s="1038">
        <v>1</v>
      </c>
      <c r="F82" s="1038">
        <v>1</v>
      </c>
      <c r="G82" s="1038">
        <v>1</v>
      </c>
      <c r="H82" s="1038">
        <v>1</v>
      </c>
      <c r="I82" s="1038">
        <v>1</v>
      </c>
      <c r="J82" s="1038">
        <v>1</v>
      </c>
      <c r="K82" s="1038">
        <v>1</v>
      </c>
      <c r="L82" s="1038">
        <v>1</v>
      </c>
      <c r="M82" s="1038">
        <v>1</v>
      </c>
      <c r="N82" s="1038">
        <v>1</v>
      </c>
      <c r="O82" s="1038">
        <v>1</v>
      </c>
      <c r="P82" s="1038">
        <v>1</v>
      </c>
      <c r="Q82" s="1038">
        <v>1</v>
      </c>
      <c r="R82" s="721"/>
      <c r="Y82" s="3"/>
      <c r="Z82" s="657"/>
    </row>
    <row r="83" spans="1:26">
      <c r="A83" s="706"/>
      <c r="B83" s="621"/>
      <c r="C83" s="707"/>
      <c r="D83" s="3450"/>
      <c r="E83" s="722"/>
      <c r="F83" s="722"/>
      <c r="G83" s="722"/>
      <c r="H83" s="722"/>
      <c r="I83" s="722"/>
      <c r="J83" s="722"/>
      <c r="K83" s="722"/>
      <c r="L83" s="722"/>
      <c r="M83" s="722"/>
      <c r="N83" s="722"/>
      <c r="O83" s="722"/>
      <c r="P83" s="722"/>
      <c r="Q83" s="722"/>
      <c r="R83" s="718"/>
      <c r="Y83" s="3"/>
      <c r="Z83" s="657"/>
    </row>
    <row r="84" spans="1:26" ht="48.75" customHeight="1">
      <c r="A84" s="711"/>
      <c r="B84" s="502"/>
      <c r="C84" s="713"/>
      <c r="D84" s="3455"/>
      <c r="E84" s="719"/>
      <c r="F84" s="719"/>
      <c r="G84" s="719"/>
      <c r="H84" s="719"/>
      <c r="I84" s="719"/>
      <c r="J84" s="719"/>
      <c r="K84" s="719"/>
      <c r="L84" s="719"/>
      <c r="M84" s="719"/>
      <c r="N84" s="719"/>
      <c r="O84" s="719"/>
      <c r="P84" s="719"/>
      <c r="Q84" s="719"/>
      <c r="R84" s="720"/>
      <c r="Y84" s="3"/>
      <c r="Z84" s="657"/>
    </row>
    <row r="85" spans="1:26" ht="24" customHeight="1" thickBot="1">
      <c r="A85" s="2583" t="s">
        <v>12</v>
      </c>
      <c r="B85" s="2584"/>
      <c r="C85" s="2584"/>
      <c r="D85" s="2584"/>
      <c r="E85" s="2584"/>
      <c r="F85" s="2584"/>
      <c r="G85" s="2584"/>
      <c r="H85" s="723"/>
      <c r="I85" s="723"/>
      <c r="J85" s="723"/>
      <c r="K85" s="723"/>
      <c r="L85" s="723"/>
      <c r="M85" s="723"/>
      <c r="N85" s="723"/>
      <c r="O85" s="723"/>
      <c r="P85" s="724"/>
      <c r="Q85" s="725"/>
      <c r="R85" s="726">
        <f>+R9+R13+R17+R20+R22+R27+R29+R32+R47+R53+R56+R62+R68+R71+R75+R80+R82</f>
        <v>2327357</v>
      </c>
      <c r="Y85" s="3"/>
      <c r="Z85" s="657"/>
    </row>
    <row r="90" spans="1:26">
      <c r="B90" s="3"/>
      <c r="C90" s="3"/>
      <c r="D90" s="3"/>
      <c r="E90" s="3"/>
      <c r="F90" s="3"/>
      <c r="G90" s="3"/>
      <c r="H90" s="3"/>
      <c r="I90" s="3"/>
      <c r="J90" s="3"/>
      <c r="K90" s="3"/>
      <c r="L90" s="3"/>
      <c r="M90" s="3"/>
      <c r="N90" s="3"/>
      <c r="O90" s="3"/>
      <c r="P90" s="3"/>
      <c r="Q90" s="3"/>
    </row>
    <row r="91" spans="1:26">
      <c r="B91" s="3"/>
      <c r="C91" s="3"/>
      <c r="D91" s="3"/>
      <c r="E91" s="3"/>
      <c r="F91" s="3"/>
      <c r="G91" s="3"/>
      <c r="H91" s="3"/>
      <c r="I91" s="3"/>
      <c r="J91" s="3"/>
      <c r="K91" s="3"/>
      <c r="L91" s="3"/>
      <c r="M91" s="3"/>
      <c r="N91" s="3"/>
      <c r="O91" s="3"/>
      <c r="P91" s="3"/>
      <c r="Q91" s="3"/>
    </row>
    <row r="92" spans="1:26">
      <c r="B92" s="2155"/>
      <c r="C92" s="3"/>
      <c r="D92" s="1341"/>
      <c r="E92" s="3"/>
      <c r="F92" s="3"/>
      <c r="G92" s="3"/>
      <c r="H92" s="3"/>
      <c r="I92" s="3"/>
      <c r="J92" s="3"/>
      <c r="K92" s="3"/>
      <c r="L92" s="3"/>
      <c r="M92" s="2155"/>
      <c r="N92" s="3"/>
      <c r="O92" s="3"/>
      <c r="P92" s="3"/>
      <c r="Q92" s="3"/>
    </row>
    <row r="93" spans="1:26" ht="18.75" customHeight="1">
      <c r="B93" s="3"/>
      <c r="C93" s="3"/>
      <c r="D93" s="3511"/>
      <c r="E93" s="3511"/>
      <c r="F93" s="3511"/>
      <c r="G93" s="3"/>
      <c r="H93" s="3"/>
      <c r="I93" s="3"/>
      <c r="J93" s="3"/>
      <c r="K93" s="3"/>
      <c r="L93" s="3"/>
      <c r="M93" s="3"/>
      <c r="N93" s="3511"/>
      <c r="O93" s="3511"/>
      <c r="P93" s="3511"/>
      <c r="Q93" s="3"/>
    </row>
    <row r="94" spans="1:26">
      <c r="B94" s="3"/>
      <c r="C94" s="3"/>
      <c r="D94" s="3511"/>
      <c r="E94" s="3512"/>
      <c r="F94" s="3512"/>
      <c r="G94" s="3"/>
      <c r="H94" s="3"/>
      <c r="I94" s="3"/>
      <c r="J94" s="3"/>
      <c r="K94" s="3"/>
      <c r="L94" s="3"/>
      <c r="M94" s="3"/>
      <c r="N94" s="3511"/>
      <c r="O94" s="3512"/>
      <c r="P94" s="3512"/>
      <c r="Q94" s="3"/>
    </row>
  </sheetData>
  <mergeCells count="103">
    <mergeCell ref="D82:D84"/>
    <mergeCell ref="A85:G85"/>
    <mergeCell ref="N75:N78"/>
    <mergeCell ref="O75:O78"/>
    <mergeCell ref="P75:P78"/>
    <mergeCell ref="J75:J78"/>
    <mergeCell ref="K75:K78"/>
    <mergeCell ref="L75:L78"/>
    <mergeCell ref="M75:M78"/>
    <mergeCell ref="B75:B78"/>
    <mergeCell ref="D75:D78"/>
    <mergeCell ref="E75:E78"/>
    <mergeCell ref="F75:F78"/>
    <mergeCell ref="G75:G78"/>
    <mergeCell ref="A79:A80"/>
    <mergeCell ref="B79:B81"/>
    <mergeCell ref="D79:D81"/>
    <mergeCell ref="H75:H78"/>
    <mergeCell ref="I75:I78"/>
    <mergeCell ref="A71:A74"/>
    <mergeCell ref="B71:B74"/>
    <mergeCell ref="D71:D74"/>
    <mergeCell ref="E71:E74"/>
    <mergeCell ref="F71:F74"/>
    <mergeCell ref="Q71:Q74"/>
    <mergeCell ref="R71:R74"/>
    <mergeCell ref="Q75:Q78"/>
    <mergeCell ref="R75:R78"/>
    <mergeCell ref="O71:O74"/>
    <mergeCell ref="P71:P74"/>
    <mergeCell ref="M71:M74"/>
    <mergeCell ref="G71:G74"/>
    <mergeCell ref="H71:H74"/>
    <mergeCell ref="I71:I74"/>
    <mergeCell ref="J71:J74"/>
    <mergeCell ref="K71:K74"/>
    <mergeCell ref="L71:L74"/>
    <mergeCell ref="N71:N74"/>
    <mergeCell ref="F68:F70"/>
    <mergeCell ref="B53:B54"/>
    <mergeCell ref="D53:D54"/>
    <mergeCell ref="A55:R55"/>
    <mergeCell ref="B56:B60"/>
    <mergeCell ref="D56:D60"/>
    <mergeCell ref="A61:R61"/>
    <mergeCell ref="B62:B67"/>
    <mergeCell ref="D62:D67"/>
    <mergeCell ref="B68:B70"/>
    <mergeCell ref="D68:D70"/>
    <mergeCell ref="E68:E70"/>
    <mergeCell ref="R68:R70"/>
    <mergeCell ref="G68:G70"/>
    <mergeCell ref="H68:H70"/>
    <mergeCell ref="I68:I70"/>
    <mergeCell ref="J68:J70"/>
    <mergeCell ref="K68:K70"/>
    <mergeCell ref="L68:L70"/>
    <mergeCell ref="M68:M70"/>
    <mergeCell ref="N68:N70"/>
    <mergeCell ref="O68:O70"/>
    <mergeCell ref="P68:P70"/>
    <mergeCell ref="Q68:Q70"/>
    <mergeCell ref="D27:D28"/>
    <mergeCell ref="A52:R52"/>
    <mergeCell ref="A31:R31"/>
    <mergeCell ref="S31:X60"/>
    <mergeCell ref="B32:B34"/>
    <mergeCell ref="D32:D35"/>
    <mergeCell ref="B36:C36"/>
    <mergeCell ref="B37:C37"/>
    <mergeCell ref="B38:C38"/>
    <mergeCell ref="B39:C39"/>
    <mergeCell ref="B40:C41"/>
    <mergeCell ref="D40:D41"/>
    <mergeCell ref="B42:C42"/>
    <mergeCell ref="B45:B46"/>
    <mergeCell ref="D45:D46"/>
    <mergeCell ref="B47:B51"/>
    <mergeCell ref="D47:D51"/>
    <mergeCell ref="D93:F93"/>
    <mergeCell ref="D94:F94"/>
    <mergeCell ref="N93:P93"/>
    <mergeCell ref="N94:P94"/>
    <mergeCell ref="A1:R1"/>
    <mergeCell ref="A2:R2"/>
    <mergeCell ref="A3:R3"/>
    <mergeCell ref="A6:A7"/>
    <mergeCell ref="B6:C7"/>
    <mergeCell ref="D6:D7"/>
    <mergeCell ref="E6:P6"/>
    <mergeCell ref="Q6:Q7"/>
    <mergeCell ref="R6:R7"/>
    <mergeCell ref="D29:D30"/>
    <mergeCell ref="A8:R8"/>
    <mergeCell ref="B9:B10"/>
    <mergeCell ref="D9:D12"/>
    <mergeCell ref="D13:D16"/>
    <mergeCell ref="D17:D18"/>
    <mergeCell ref="A19:R19"/>
    <mergeCell ref="D20:D21"/>
    <mergeCell ref="B22:B23"/>
    <mergeCell ref="D22:D25"/>
    <mergeCell ref="A26:R26"/>
  </mergeCells>
  <pageMargins left="0.19685039370078741" right="0.31496062992125984" top="0.19685039370078741" bottom="0.19685039370078741" header="0" footer="0"/>
  <pageSetup paperSize="9" scale="85" fitToHeight="0" orientation="landscape" r:id="rId1"/>
  <headerFooter alignWithMargins="0">
    <oddFooter>&amp;C&amp;8&amp;P</oddFooter>
  </headerFooter>
  <rowBreaks count="3" manualBreakCount="3">
    <brk id="25" max="16383" man="1"/>
    <brk id="46" max="18" man="1"/>
    <brk id="60" max="1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S16"/>
  <sheetViews>
    <sheetView showGridLines="0" view="pageBreakPreview" topLeftCell="A7" zoomScaleNormal="80" zoomScaleSheetLayoutView="100" workbookViewId="0">
      <selection activeCell="B9" sqref="B9:C15"/>
    </sheetView>
  </sheetViews>
  <sheetFormatPr baseColWidth="10" defaultRowHeight="14.25"/>
  <cols>
    <col min="1" max="1" width="3.85546875" style="188" customWidth="1"/>
    <col min="2" max="2" width="40.28515625" style="188" customWidth="1"/>
    <col min="3" max="3" width="22.85546875" style="188" customWidth="1"/>
    <col min="4" max="15" width="7" style="188" customWidth="1"/>
    <col min="16" max="16" width="10.42578125" style="188" customWidth="1"/>
    <col min="17" max="17" width="17.140625" style="188" customWidth="1"/>
    <col min="18" max="18" width="1.85546875" style="188" customWidth="1"/>
    <col min="19" max="16384" width="11.42578125" style="188"/>
  </cols>
  <sheetData>
    <row r="1" spans="1:19" ht="16.5">
      <c r="A1" s="2159" t="s">
        <v>28</v>
      </c>
      <c r="B1" s="2159"/>
      <c r="C1" s="2159"/>
      <c r="D1" s="2159"/>
      <c r="E1" s="2159"/>
      <c r="F1" s="2159"/>
      <c r="G1" s="2159"/>
      <c r="H1" s="2159"/>
      <c r="I1" s="2159"/>
      <c r="J1" s="2159"/>
      <c r="K1" s="2159"/>
      <c r="L1" s="2159"/>
      <c r="M1" s="2159"/>
      <c r="N1" s="2159"/>
      <c r="O1" s="2159"/>
      <c r="P1" s="2159"/>
      <c r="Q1" s="2159"/>
    </row>
    <row r="2" spans="1:19" ht="16.5">
      <c r="A2" s="2159" t="s">
        <v>29</v>
      </c>
      <c r="B2" s="2159"/>
      <c r="C2" s="2159"/>
      <c r="D2" s="2159"/>
      <c r="E2" s="2159"/>
      <c r="F2" s="2159"/>
      <c r="G2" s="2159"/>
      <c r="H2" s="2159"/>
      <c r="I2" s="2159"/>
      <c r="J2" s="2159"/>
      <c r="K2" s="2159"/>
      <c r="L2" s="2159"/>
      <c r="M2" s="2159"/>
      <c r="N2" s="2159"/>
      <c r="O2" s="2159"/>
      <c r="P2" s="2159"/>
      <c r="Q2" s="2159"/>
    </row>
    <row r="3" spans="1:19" s="189" customFormat="1" ht="18" customHeight="1">
      <c r="A3" s="2160" t="s">
        <v>57</v>
      </c>
      <c r="B3" s="2160"/>
      <c r="C3" s="2160"/>
      <c r="D3" s="2160"/>
      <c r="E3" s="2160"/>
      <c r="F3" s="2160"/>
      <c r="G3" s="2160"/>
      <c r="H3" s="2160"/>
      <c r="I3" s="2160"/>
      <c r="J3" s="2160"/>
      <c r="K3" s="2160"/>
      <c r="L3" s="2160"/>
      <c r="M3" s="2160"/>
      <c r="N3" s="2160"/>
      <c r="O3" s="2160"/>
      <c r="P3" s="2160"/>
      <c r="Q3" s="2160"/>
    </row>
    <row r="4" spans="1:19" s="189" customFormat="1" ht="27.75" customHeight="1">
      <c r="A4" s="173" t="s">
        <v>1149</v>
      </c>
      <c r="C4" s="189" t="s">
        <v>2803</v>
      </c>
      <c r="P4" s="1332"/>
      <c r="Q4" s="191" t="s">
        <v>27</v>
      </c>
    </row>
    <row r="5" spans="1:19" ht="3" customHeight="1" thickBot="1">
      <c r="Q5" s="1332"/>
    </row>
    <row r="6" spans="1:19" s="189" customFormat="1" ht="27" customHeight="1">
      <c r="A6" s="2293" t="s">
        <v>1</v>
      </c>
      <c r="B6" s="2295" t="s">
        <v>58</v>
      </c>
      <c r="C6" s="2297" t="s">
        <v>40</v>
      </c>
      <c r="D6" s="2299" t="s">
        <v>26</v>
      </c>
      <c r="E6" s="2299"/>
      <c r="F6" s="2299"/>
      <c r="G6" s="2299"/>
      <c r="H6" s="2299"/>
      <c r="I6" s="2299"/>
      <c r="J6" s="2299"/>
      <c r="K6" s="2299"/>
      <c r="L6" s="2299"/>
      <c r="M6" s="2299"/>
      <c r="N6" s="2299"/>
      <c r="O6" s="2299"/>
      <c r="P6" s="2299" t="s">
        <v>25</v>
      </c>
      <c r="Q6" s="2301" t="s">
        <v>59</v>
      </c>
      <c r="R6" s="194"/>
      <c r="S6" s="194"/>
    </row>
    <row r="7" spans="1:19" s="189" customFormat="1" ht="30.75" customHeight="1" thickBot="1">
      <c r="A7" s="2294"/>
      <c r="B7" s="2296"/>
      <c r="C7" s="2298"/>
      <c r="D7" s="1326" t="s">
        <v>24</v>
      </c>
      <c r="E7" s="1325" t="s">
        <v>23</v>
      </c>
      <c r="F7" s="1325" t="s">
        <v>22</v>
      </c>
      <c r="G7" s="1325" t="s">
        <v>21</v>
      </c>
      <c r="H7" s="1325" t="s">
        <v>20</v>
      </c>
      <c r="I7" s="1325" t="s">
        <v>19</v>
      </c>
      <c r="J7" s="1325" t="s">
        <v>18</v>
      </c>
      <c r="K7" s="1325" t="s">
        <v>17</v>
      </c>
      <c r="L7" s="1325" t="s">
        <v>16</v>
      </c>
      <c r="M7" s="1325" t="s">
        <v>15</v>
      </c>
      <c r="N7" s="1325" t="s">
        <v>14</v>
      </c>
      <c r="O7" s="1325" t="s">
        <v>13</v>
      </c>
      <c r="P7" s="2300"/>
      <c r="Q7" s="2302"/>
      <c r="R7" s="194"/>
      <c r="S7" s="194"/>
    </row>
    <row r="8" spans="1:19" s="201" customFormat="1" ht="9.75" customHeight="1">
      <c r="A8" s="198"/>
      <c r="B8" s="199"/>
      <c r="C8" s="199"/>
      <c r="D8" s="199"/>
      <c r="E8" s="199"/>
      <c r="F8" s="199"/>
      <c r="G8" s="199"/>
      <c r="H8" s="199"/>
      <c r="I8" s="199"/>
      <c r="J8" s="199"/>
      <c r="K8" s="199"/>
      <c r="L8" s="199"/>
      <c r="M8" s="199"/>
      <c r="N8" s="199"/>
      <c r="O8" s="199"/>
      <c r="P8" s="199"/>
      <c r="Q8" s="200"/>
    </row>
    <row r="9" spans="1:19" s="201" customFormat="1" ht="30">
      <c r="A9" s="1499">
        <v>1</v>
      </c>
      <c r="B9" s="1500" t="s">
        <v>2018</v>
      </c>
      <c r="C9" s="1501" t="s">
        <v>1067</v>
      </c>
      <c r="D9" s="1394">
        <v>1</v>
      </c>
      <c r="E9" s="1394"/>
      <c r="F9" s="1394"/>
      <c r="G9" s="1394">
        <v>1</v>
      </c>
      <c r="H9" s="1394"/>
      <c r="I9" s="1394"/>
      <c r="J9" s="1394">
        <v>1</v>
      </c>
      <c r="K9" s="1394"/>
      <c r="L9" s="1394"/>
      <c r="M9" s="1394">
        <v>1</v>
      </c>
      <c r="N9" s="1394"/>
      <c r="O9" s="1394"/>
      <c r="P9" s="1394">
        <f>SUM(D9:O9)</f>
        <v>4</v>
      </c>
      <c r="Q9" s="1502">
        <v>412360</v>
      </c>
    </row>
    <row r="10" spans="1:19" s="201" customFormat="1" ht="45">
      <c r="A10" s="44">
        <v>2</v>
      </c>
      <c r="B10" s="1503" t="s">
        <v>2023</v>
      </c>
      <c r="C10" s="902" t="s">
        <v>2024</v>
      </c>
      <c r="D10" s="1394"/>
      <c r="E10" s="1394"/>
      <c r="F10" s="1394"/>
      <c r="G10" s="1394"/>
      <c r="H10" s="1394"/>
      <c r="I10" s="1504">
        <v>0.2</v>
      </c>
      <c r="J10" s="1504">
        <v>0.6</v>
      </c>
      <c r="K10" s="1504">
        <v>0.2</v>
      </c>
      <c r="L10" s="1394"/>
      <c r="M10" s="1394"/>
      <c r="N10" s="1394"/>
      <c r="O10" s="1394"/>
      <c r="P10" s="1505">
        <f>SUM(D10:O10)</f>
        <v>1</v>
      </c>
      <c r="Q10" s="1506">
        <v>11965</v>
      </c>
    </row>
    <row r="11" spans="1:19" s="201" customFormat="1" ht="60">
      <c r="A11" s="44">
        <v>3</v>
      </c>
      <c r="B11" s="916" t="s">
        <v>2032</v>
      </c>
      <c r="C11" s="916" t="s">
        <v>2033</v>
      </c>
      <c r="D11" s="1394">
        <v>1</v>
      </c>
      <c r="E11" s="1394">
        <v>1</v>
      </c>
      <c r="F11" s="1394">
        <v>1</v>
      </c>
      <c r="G11" s="1394">
        <v>1</v>
      </c>
      <c r="H11" s="1394">
        <v>1</v>
      </c>
      <c r="I11" s="1394">
        <v>1</v>
      </c>
      <c r="J11" s="1394">
        <v>1</v>
      </c>
      <c r="K11" s="1394">
        <v>1</v>
      </c>
      <c r="L11" s="1394">
        <v>1</v>
      </c>
      <c r="M11" s="1394">
        <v>1</v>
      </c>
      <c r="N11" s="1394">
        <v>1</v>
      </c>
      <c r="O11" s="1394">
        <v>1</v>
      </c>
      <c r="P11" s="1394">
        <f>SUM(D11:O11)</f>
        <v>12</v>
      </c>
      <c r="Q11" s="1506">
        <v>22215</v>
      </c>
    </row>
    <row r="12" spans="1:19" s="201" customFormat="1" ht="75">
      <c r="A12" s="44">
        <v>4</v>
      </c>
      <c r="B12" s="1507" t="s">
        <v>2042</v>
      </c>
      <c r="C12" s="1507" t="s">
        <v>2043</v>
      </c>
      <c r="D12" s="1394">
        <v>12</v>
      </c>
      <c r="E12" s="1394">
        <v>4</v>
      </c>
      <c r="F12" s="1394">
        <v>4</v>
      </c>
      <c r="G12" s="1394">
        <v>4</v>
      </c>
      <c r="H12" s="1394">
        <v>4</v>
      </c>
      <c r="I12" s="1394">
        <v>4</v>
      </c>
      <c r="J12" s="1394">
        <v>4</v>
      </c>
      <c r="K12" s="1394">
        <v>4</v>
      </c>
      <c r="L12" s="1394">
        <v>4</v>
      </c>
      <c r="M12" s="1394">
        <v>4</v>
      </c>
      <c r="N12" s="1394">
        <v>4</v>
      </c>
      <c r="O12" s="1394">
        <v>4</v>
      </c>
      <c r="P12" s="1394">
        <f>SUM(D12:O12)</f>
        <v>56</v>
      </c>
      <c r="Q12" s="1506">
        <f>29354.5+5661.22</f>
        <v>35015.72</v>
      </c>
    </row>
    <row r="13" spans="1:19" s="201" customFormat="1" ht="165">
      <c r="A13" s="44">
        <v>5</v>
      </c>
      <c r="B13" s="1508" t="s">
        <v>2804</v>
      </c>
      <c r="C13" s="1508" t="s">
        <v>2052</v>
      </c>
      <c r="D13" s="1394">
        <v>6</v>
      </c>
      <c r="E13" s="1394">
        <v>6</v>
      </c>
      <c r="F13" s="1394">
        <v>12</v>
      </c>
      <c r="G13" s="1394">
        <v>6</v>
      </c>
      <c r="H13" s="1394">
        <v>6</v>
      </c>
      <c r="I13" s="1394">
        <v>12</v>
      </c>
      <c r="J13" s="1394">
        <v>6</v>
      </c>
      <c r="K13" s="1394">
        <v>6</v>
      </c>
      <c r="L13" s="1394">
        <v>12</v>
      </c>
      <c r="M13" s="1394">
        <v>6</v>
      </c>
      <c r="N13" s="1394">
        <v>6</v>
      </c>
      <c r="O13" s="1394">
        <v>12</v>
      </c>
      <c r="P13" s="1394">
        <f>SUM(D13:O13)</f>
        <v>96</v>
      </c>
      <c r="Q13" s="1506">
        <f>1258.05+5661.23</f>
        <v>6919.28</v>
      </c>
    </row>
    <row r="14" spans="1:19" s="201" customFormat="1" ht="45">
      <c r="A14" s="44">
        <v>6</v>
      </c>
      <c r="B14" s="1509" t="s">
        <v>2061</v>
      </c>
      <c r="C14" s="1507" t="s">
        <v>2062</v>
      </c>
      <c r="D14" s="1510">
        <v>1</v>
      </c>
      <c r="E14" s="1510"/>
      <c r="F14" s="1510"/>
      <c r="G14" s="1510">
        <v>1</v>
      </c>
      <c r="H14" s="1510"/>
      <c r="I14" s="1510"/>
      <c r="J14" s="1510"/>
      <c r="K14" s="1510">
        <v>1</v>
      </c>
      <c r="L14" s="1510"/>
      <c r="M14" s="1510"/>
      <c r="N14" s="1510"/>
      <c r="O14" s="1510">
        <v>1</v>
      </c>
      <c r="P14" s="1510"/>
      <c r="Q14" s="1511">
        <v>29005</v>
      </c>
    </row>
    <row r="15" spans="1:19" s="201" customFormat="1" ht="60.75" thickBot="1">
      <c r="A15" s="1394">
        <v>7</v>
      </c>
      <c r="B15" s="1512" t="s">
        <v>2069</v>
      </c>
      <c r="C15" s="1501" t="s">
        <v>2074</v>
      </c>
      <c r="D15" s="1513"/>
      <c r="E15" s="1513"/>
      <c r="F15" s="1513"/>
      <c r="G15" s="1513"/>
      <c r="H15" s="1513"/>
      <c r="I15" s="1513"/>
      <c r="J15" s="1513"/>
      <c r="K15" s="1513"/>
      <c r="L15" s="1513"/>
      <c r="M15" s="1513"/>
      <c r="N15" s="1513"/>
      <c r="O15" s="1514">
        <v>0.05</v>
      </c>
      <c r="P15" s="1504">
        <v>1</v>
      </c>
      <c r="Q15" s="1515"/>
    </row>
    <row r="16" spans="1:19" s="201" customFormat="1" ht="17.25" customHeight="1" thickBot="1">
      <c r="A16" s="2291" t="s">
        <v>12</v>
      </c>
      <c r="B16" s="2292"/>
      <c r="C16" s="2292"/>
      <c r="D16" s="2292"/>
      <c r="E16" s="2292"/>
      <c r="F16" s="2292"/>
      <c r="G16" s="1516"/>
      <c r="H16" s="1516"/>
      <c r="I16" s="1516"/>
      <c r="J16" s="1516"/>
      <c r="K16" s="1516"/>
      <c r="L16" s="1516"/>
      <c r="M16" s="1516"/>
      <c r="N16" s="1516"/>
      <c r="O16" s="1517"/>
      <c r="P16" s="1518"/>
      <c r="Q16" s="1519">
        <f>SUM(Q9:Q14)</f>
        <v>517480</v>
      </c>
    </row>
  </sheetData>
  <mergeCells count="10">
    <mergeCell ref="A16:F16"/>
    <mergeCell ref="A1:Q1"/>
    <mergeCell ref="A2:Q2"/>
    <mergeCell ref="A3:Q3"/>
    <mergeCell ref="A6:A7"/>
    <mergeCell ref="B6:B7"/>
    <mergeCell ref="C6:C7"/>
    <mergeCell ref="D6:O6"/>
    <mergeCell ref="P6:P7"/>
    <mergeCell ref="Q6:Q7"/>
  </mergeCells>
  <pageMargins left="0.73685039370078742" right="0.19685039370078741" top="0.15748031496062992" bottom="7.874015748031496E-2" header="0" footer="0"/>
  <pageSetup paperSize="9" scale="77" fitToHeight="0" orientation="landscape" r:id="rId1"/>
  <headerFooter alignWithMargins="0"/>
  <colBreaks count="1" manualBreakCount="1">
    <brk id="17" max="1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J25"/>
  <sheetViews>
    <sheetView showGridLines="0" view="pageBreakPreview" topLeftCell="A22" zoomScale="90" zoomScaleNormal="82" zoomScaleSheetLayoutView="90" workbookViewId="0">
      <selection activeCell="E25" sqref="E25"/>
    </sheetView>
  </sheetViews>
  <sheetFormatPr baseColWidth="10" defaultRowHeight="12.75"/>
  <cols>
    <col min="1" max="1" width="4.42578125" style="1156" customWidth="1"/>
    <col min="2" max="2" width="23.5703125" style="1156" customWidth="1"/>
    <col min="3" max="3" width="3.7109375" style="1156" customWidth="1"/>
    <col min="4" max="4" width="32.85546875" style="1156" customWidth="1"/>
    <col min="5" max="5" width="26.5703125" style="1156" customWidth="1"/>
    <col min="6" max="6" width="6" style="1156" customWidth="1"/>
    <col min="7" max="7" width="41.7109375" style="1156" customWidth="1"/>
    <col min="8" max="8" width="48.42578125" style="1156" customWidth="1"/>
    <col min="9" max="9" width="8.5703125" style="1156" customWidth="1"/>
    <col min="10" max="16384" width="11.42578125" style="1156"/>
  </cols>
  <sheetData>
    <row r="1" spans="1:10" ht="16.5">
      <c r="A1" s="2196" t="s">
        <v>28</v>
      </c>
      <c r="B1" s="2196"/>
      <c r="C1" s="2196"/>
      <c r="D1" s="2196"/>
      <c r="E1" s="2196"/>
      <c r="F1" s="2196"/>
      <c r="G1" s="2196"/>
      <c r="H1" s="2196"/>
    </row>
    <row r="2" spans="1:10" s="1158" customFormat="1" ht="16.5">
      <c r="A2" s="2196" t="s">
        <v>29</v>
      </c>
      <c r="B2" s="2196"/>
      <c r="C2" s="2196"/>
      <c r="D2" s="2196"/>
      <c r="E2" s="2196"/>
      <c r="F2" s="2196"/>
      <c r="G2" s="2196"/>
      <c r="H2" s="2196"/>
      <c r="I2" s="1157"/>
      <c r="J2" s="1157"/>
    </row>
    <row r="3" spans="1:10" s="1158" customFormat="1" ht="16.5">
      <c r="A3" s="2196" t="s">
        <v>52</v>
      </c>
      <c r="B3" s="2196"/>
      <c r="C3" s="2196"/>
      <c r="D3" s="2196"/>
      <c r="E3" s="2196"/>
      <c r="F3" s="2196"/>
      <c r="G3" s="2196"/>
      <c r="H3" s="2196"/>
    </row>
    <row r="4" spans="1:10" s="1158" customFormat="1" ht="18">
      <c r="A4" s="2197" t="s">
        <v>30</v>
      </c>
      <c r="B4" s="2197"/>
      <c r="C4" s="2197"/>
      <c r="D4" s="2197"/>
      <c r="E4" s="2197"/>
      <c r="F4" s="2197"/>
      <c r="G4" s="2197"/>
      <c r="H4" s="2197"/>
    </row>
    <row r="5" spans="1:10" s="1158" customFormat="1" ht="21" customHeight="1">
      <c r="A5" s="2119" t="s">
        <v>1062</v>
      </c>
      <c r="D5" s="1158" t="s">
        <v>2075</v>
      </c>
    </row>
    <row r="6" spans="1:10" s="1158" customFormat="1" ht="20.25" customHeight="1">
      <c r="A6" s="2119" t="s">
        <v>169</v>
      </c>
      <c r="D6" s="1158" t="s">
        <v>170</v>
      </c>
      <c r="H6" s="2120" t="s">
        <v>0</v>
      </c>
    </row>
    <row r="7" spans="1:10" ht="6" customHeight="1" thickBot="1">
      <c r="A7" s="2119"/>
      <c r="H7" s="1162"/>
    </row>
    <row r="8" spans="1:10" s="1165" customFormat="1" ht="45" customHeight="1" thickBot="1">
      <c r="A8" s="2095" t="s">
        <v>50</v>
      </c>
      <c r="B8" s="2096" t="s">
        <v>31</v>
      </c>
      <c r="C8" s="2305" t="s">
        <v>53</v>
      </c>
      <c r="D8" s="2306"/>
      <c r="E8" s="2096" t="s">
        <v>54</v>
      </c>
      <c r="F8" s="2307" t="s">
        <v>55</v>
      </c>
      <c r="G8" s="2306"/>
      <c r="H8" s="2121" t="s">
        <v>56</v>
      </c>
      <c r="I8" s="1164"/>
      <c r="J8" s="1164"/>
    </row>
    <row r="9" spans="1:10" s="1168" customFormat="1" ht="127.5">
      <c r="A9" s="2308">
        <v>1</v>
      </c>
      <c r="B9" s="2311" t="s">
        <v>2076</v>
      </c>
      <c r="C9" s="2313">
        <v>1.1000000000000001</v>
      </c>
      <c r="D9" s="2316" t="s">
        <v>2875</v>
      </c>
      <c r="E9" s="2319" t="s">
        <v>2876</v>
      </c>
      <c r="F9" s="2122" t="s">
        <v>2</v>
      </c>
      <c r="G9" s="2123" t="s">
        <v>2077</v>
      </c>
      <c r="H9" s="2303" t="s">
        <v>2078</v>
      </c>
    </row>
    <row r="10" spans="1:10" s="1168" customFormat="1" ht="51">
      <c r="A10" s="2309"/>
      <c r="B10" s="2312"/>
      <c r="C10" s="2314"/>
      <c r="D10" s="2317"/>
      <c r="E10" s="2320"/>
      <c r="F10" s="2124" t="s">
        <v>3</v>
      </c>
      <c r="G10" s="2125" t="s">
        <v>2079</v>
      </c>
      <c r="H10" s="2304"/>
    </row>
    <row r="11" spans="1:10" s="1168" customFormat="1" ht="63.75">
      <c r="A11" s="2310"/>
      <c r="B11" s="2312"/>
      <c r="C11" s="2315"/>
      <c r="D11" s="2318"/>
      <c r="E11" s="2320"/>
      <c r="F11" s="2124" t="s">
        <v>4</v>
      </c>
      <c r="G11" s="2125" t="s">
        <v>2080</v>
      </c>
      <c r="H11" s="2304"/>
    </row>
    <row r="12" spans="1:10" s="1168" customFormat="1" ht="89.25">
      <c r="A12" s="2333">
        <v>2</v>
      </c>
      <c r="B12" s="2334" t="s">
        <v>2081</v>
      </c>
      <c r="C12" s="2324">
        <v>2.1</v>
      </c>
      <c r="D12" s="2327" t="s">
        <v>2877</v>
      </c>
      <c r="E12" s="2337" t="s">
        <v>2878</v>
      </c>
      <c r="F12" s="2126" t="s">
        <v>6</v>
      </c>
      <c r="G12" s="2127" t="s">
        <v>2082</v>
      </c>
      <c r="H12" s="2321" t="s">
        <v>2083</v>
      </c>
    </row>
    <row r="13" spans="1:10" s="1168" customFormat="1" ht="51">
      <c r="A13" s="2309"/>
      <c r="B13" s="2335"/>
      <c r="C13" s="2325"/>
      <c r="D13" s="2317"/>
      <c r="E13" s="2320"/>
      <c r="F13" s="2126" t="s">
        <v>7</v>
      </c>
      <c r="G13" s="2127" t="s">
        <v>2084</v>
      </c>
      <c r="H13" s="2322"/>
    </row>
    <row r="14" spans="1:10" s="1168" customFormat="1" ht="51">
      <c r="A14" s="2309"/>
      <c r="B14" s="2335"/>
      <c r="C14" s="2325"/>
      <c r="D14" s="2317"/>
      <c r="E14" s="2338"/>
      <c r="F14" s="2126" t="s">
        <v>8</v>
      </c>
      <c r="G14" s="2127" t="s">
        <v>2085</v>
      </c>
      <c r="H14" s="2323"/>
    </row>
    <row r="15" spans="1:10" s="1168" customFormat="1" ht="51">
      <c r="A15" s="2309"/>
      <c r="B15" s="2335"/>
      <c r="C15" s="2128">
        <v>2.2000000000000002</v>
      </c>
      <c r="D15" s="2129" t="s">
        <v>2879</v>
      </c>
      <c r="E15" s="2130" t="s">
        <v>1067</v>
      </c>
      <c r="F15" s="2131" t="s">
        <v>36</v>
      </c>
      <c r="G15" s="2132" t="s">
        <v>2086</v>
      </c>
      <c r="H15" s="2133" t="s">
        <v>2087</v>
      </c>
    </row>
    <row r="16" spans="1:10" s="1168" customFormat="1" ht="51.75" customHeight="1">
      <c r="A16" s="2309"/>
      <c r="B16" s="2335"/>
      <c r="C16" s="2324">
        <v>2.2999999999999998</v>
      </c>
      <c r="D16" s="2327" t="s">
        <v>2880</v>
      </c>
      <c r="E16" s="2328" t="s">
        <v>1067</v>
      </c>
      <c r="F16" s="2131" t="s">
        <v>38</v>
      </c>
      <c r="G16" s="2134" t="s">
        <v>2088</v>
      </c>
      <c r="H16" s="2321" t="s">
        <v>2089</v>
      </c>
    </row>
    <row r="17" spans="1:8" s="1168" customFormat="1" ht="51">
      <c r="A17" s="2309"/>
      <c r="B17" s="2335"/>
      <c r="C17" s="2325"/>
      <c r="D17" s="2317"/>
      <c r="E17" s="2329"/>
      <c r="F17" s="2131" t="s">
        <v>39</v>
      </c>
      <c r="G17" s="2135" t="s">
        <v>2090</v>
      </c>
      <c r="H17" s="2331"/>
    </row>
    <row r="18" spans="1:8" s="1168" customFormat="1" ht="51.75" thickBot="1">
      <c r="A18" s="2310"/>
      <c r="B18" s="2336"/>
      <c r="C18" s="2326"/>
      <c r="D18" s="2318"/>
      <c r="E18" s="2330"/>
      <c r="F18" s="2131" t="s">
        <v>89</v>
      </c>
      <c r="G18" s="2135" t="s">
        <v>2091</v>
      </c>
      <c r="H18" s="2332"/>
    </row>
    <row r="19" spans="1:8" s="1168" customFormat="1" ht="102">
      <c r="A19" s="2333">
        <v>3</v>
      </c>
      <c r="B19" s="2334" t="s">
        <v>2092</v>
      </c>
      <c r="C19" s="2341">
        <v>3.1</v>
      </c>
      <c r="D19" s="2327" t="s">
        <v>2881</v>
      </c>
      <c r="E19" s="2337" t="s">
        <v>2093</v>
      </c>
      <c r="F19" s="2131" t="s">
        <v>9</v>
      </c>
      <c r="G19" s="2135" t="s">
        <v>2094</v>
      </c>
      <c r="H19" s="2339" t="s">
        <v>2095</v>
      </c>
    </row>
    <row r="20" spans="1:8" s="1168" customFormat="1" ht="25.5">
      <c r="A20" s="2309"/>
      <c r="B20" s="2335"/>
      <c r="C20" s="2342"/>
      <c r="D20" s="2317"/>
      <c r="E20" s="2320"/>
      <c r="F20" s="2131" t="s">
        <v>10</v>
      </c>
      <c r="G20" s="2135" t="s">
        <v>2096</v>
      </c>
      <c r="H20" s="2340"/>
    </row>
    <row r="21" spans="1:8" s="1168" customFormat="1" ht="63.75">
      <c r="A21" s="2309"/>
      <c r="B21" s="2335"/>
      <c r="C21" s="2343"/>
      <c r="D21" s="2318"/>
      <c r="E21" s="2338"/>
      <c r="F21" s="2131" t="s">
        <v>11</v>
      </c>
      <c r="G21" s="2135" t="s">
        <v>2097</v>
      </c>
      <c r="H21" s="2340"/>
    </row>
    <row r="22" spans="1:8" s="1168" customFormat="1" ht="38.25">
      <c r="A22" s="2309"/>
      <c r="B22" s="2335"/>
      <c r="C22" s="2341">
        <v>3.2</v>
      </c>
      <c r="D22" s="2327" t="s">
        <v>2882</v>
      </c>
      <c r="E22" s="2337" t="s">
        <v>2098</v>
      </c>
      <c r="F22" s="2131" t="s">
        <v>207</v>
      </c>
      <c r="G22" s="2135" t="s">
        <v>2099</v>
      </c>
      <c r="H22" s="2344" t="s">
        <v>2100</v>
      </c>
    </row>
    <row r="23" spans="1:8" s="1168" customFormat="1" ht="140.25" customHeight="1">
      <c r="A23" s="2309"/>
      <c r="B23" s="2335"/>
      <c r="C23" s="2342"/>
      <c r="D23" s="2317"/>
      <c r="E23" s="2320"/>
      <c r="F23" s="2131" t="s">
        <v>565</v>
      </c>
      <c r="G23" s="2135" t="s">
        <v>2101</v>
      </c>
      <c r="H23" s="2345"/>
    </row>
    <row r="24" spans="1:8" s="1168" customFormat="1" ht="63.75">
      <c r="A24" s="2309"/>
      <c r="B24" s="2335"/>
      <c r="C24" s="2343"/>
      <c r="D24" s="2318"/>
      <c r="E24" s="2338"/>
      <c r="F24" s="2131" t="s">
        <v>625</v>
      </c>
      <c r="G24" s="2135" t="s">
        <v>2102</v>
      </c>
      <c r="H24" s="2346"/>
    </row>
    <row r="25" spans="1:8" s="1168" customFormat="1" ht="41.25" customHeight="1">
      <c r="A25" s="334">
        <v>4</v>
      </c>
      <c r="B25" s="2136" t="s">
        <v>1143</v>
      </c>
      <c r="C25" s="2137">
        <v>4.0999999999999996</v>
      </c>
      <c r="D25" s="2138" t="s">
        <v>655</v>
      </c>
      <c r="E25" s="1398" t="s">
        <v>2796</v>
      </c>
      <c r="F25" s="2139" t="s">
        <v>510</v>
      </c>
      <c r="G25" s="2139" t="s">
        <v>873</v>
      </c>
      <c r="H25" s="2140" t="s">
        <v>874</v>
      </c>
    </row>
  </sheetData>
  <mergeCells count="32">
    <mergeCell ref="A19:A24"/>
    <mergeCell ref="B19:B24"/>
    <mergeCell ref="C19:C21"/>
    <mergeCell ref="D19:D21"/>
    <mergeCell ref="E19:E21"/>
    <mergeCell ref="H19:H21"/>
    <mergeCell ref="C22:C24"/>
    <mergeCell ref="D22:D24"/>
    <mergeCell ref="E22:E24"/>
    <mergeCell ref="H22:H24"/>
    <mergeCell ref="A12:A18"/>
    <mergeCell ref="B12:B18"/>
    <mergeCell ref="C12:C14"/>
    <mergeCell ref="D12:D14"/>
    <mergeCell ref="E12:E14"/>
    <mergeCell ref="H12:H14"/>
    <mergeCell ref="C16:C18"/>
    <mergeCell ref="D16:D18"/>
    <mergeCell ref="E16:E18"/>
    <mergeCell ref="H16:H18"/>
    <mergeCell ref="H9:H11"/>
    <mergeCell ref="A1:H1"/>
    <mergeCell ref="A2:H2"/>
    <mergeCell ref="A3:H3"/>
    <mergeCell ref="A4:H4"/>
    <mergeCell ref="C8:D8"/>
    <mergeCell ref="F8:G8"/>
    <mergeCell ref="A9:A11"/>
    <mergeCell ref="B9:B11"/>
    <mergeCell ref="C9:C11"/>
    <mergeCell ref="D9:D11"/>
    <mergeCell ref="E9:E11"/>
  </mergeCells>
  <printOptions horizontalCentered="1" verticalCentered="1"/>
  <pageMargins left="0.6974803149606299" right="0.15748031496062992" top="0.15748031496062992" bottom="0.19685039370078741" header="0.27559055118110237" footer="0"/>
  <pageSetup paperSize="9" scale="6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16"/>
  <sheetViews>
    <sheetView showGridLines="0" view="pageBreakPreview" topLeftCell="A10" zoomScale="90" zoomScaleNormal="100" zoomScaleSheetLayoutView="90" workbookViewId="0">
      <selection activeCell="C15" sqref="B9:C15"/>
    </sheetView>
  </sheetViews>
  <sheetFormatPr baseColWidth="10" defaultRowHeight="14.25"/>
  <cols>
    <col min="1" max="1" width="3.85546875" style="28" customWidth="1"/>
    <col min="2" max="2" width="50.42578125" style="28" customWidth="1"/>
    <col min="3" max="3" width="27.28515625" style="28" customWidth="1"/>
    <col min="4" max="15" width="7" style="28" customWidth="1"/>
    <col min="16" max="16" width="9.7109375" style="28" customWidth="1"/>
    <col min="17" max="17" width="18.85546875" style="28" customWidth="1"/>
    <col min="18" max="18" width="1.85546875" style="28" customWidth="1"/>
    <col min="19" max="16384" width="11.42578125" style="28"/>
  </cols>
  <sheetData>
    <row r="1" spans="1:19" ht="16.5">
      <c r="A1" s="2196" t="s">
        <v>28</v>
      </c>
      <c r="B1" s="2196"/>
      <c r="C1" s="2196"/>
      <c r="D1" s="2196"/>
      <c r="E1" s="2196"/>
      <c r="F1" s="2196"/>
      <c r="G1" s="2196"/>
      <c r="H1" s="2196"/>
      <c r="I1" s="2196"/>
      <c r="J1" s="2196"/>
      <c r="K1" s="2196"/>
      <c r="L1" s="2196"/>
      <c r="M1" s="2196"/>
      <c r="N1" s="2196"/>
      <c r="O1" s="2196"/>
      <c r="P1" s="2196"/>
      <c r="Q1" s="2196"/>
    </row>
    <row r="2" spans="1:19" ht="16.5">
      <c r="A2" s="2196" t="s">
        <v>29</v>
      </c>
      <c r="B2" s="2196"/>
      <c r="C2" s="2196"/>
      <c r="D2" s="2196"/>
      <c r="E2" s="2196"/>
      <c r="F2" s="2196"/>
      <c r="G2" s="2196"/>
      <c r="H2" s="2196"/>
      <c r="I2" s="2196"/>
      <c r="J2" s="2196"/>
      <c r="K2" s="2196"/>
      <c r="L2" s="2196"/>
      <c r="M2" s="2196"/>
      <c r="N2" s="2196"/>
      <c r="O2" s="2196"/>
      <c r="P2" s="2196"/>
      <c r="Q2" s="2196"/>
    </row>
    <row r="3" spans="1:19" s="7" customFormat="1" ht="18" customHeight="1">
      <c r="A3" s="2197" t="s">
        <v>57</v>
      </c>
      <c r="B3" s="2197"/>
      <c r="C3" s="2197"/>
      <c r="D3" s="2197"/>
      <c r="E3" s="2197"/>
      <c r="F3" s="2197"/>
      <c r="G3" s="2197"/>
      <c r="H3" s="2197"/>
      <c r="I3" s="2197"/>
      <c r="J3" s="2197"/>
      <c r="K3" s="2197"/>
      <c r="L3" s="2197"/>
      <c r="M3" s="2197"/>
      <c r="N3" s="2197"/>
      <c r="O3" s="2197"/>
      <c r="P3" s="2197"/>
      <c r="Q3" s="2197"/>
    </row>
    <row r="4" spans="1:19" s="7" customFormat="1" ht="27.75" customHeight="1">
      <c r="A4" s="29" t="s">
        <v>1149</v>
      </c>
      <c r="C4" s="7" t="s">
        <v>2075</v>
      </c>
      <c r="P4" s="30"/>
      <c r="Q4" s="31" t="s">
        <v>27</v>
      </c>
    </row>
    <row r="5" spans="1:19" ht="3" customHeight="1" thickBot="1">
      <c r="Q5" s="30"/>
    </row>
    <row r="6" spans="1:19" s="7" customFormat="1" ht="27" customHeight="1">
      <c r="A6" s="2198" t="s">
        <v>1</v>
      </c>
      <c r="B6" s="2347" t="s">
        <v>58</v>
      </c>
      <c r="C6" s="2200" t="s">
        <v>40</v>
      </c>
      <c r="D6" s="2202" t="s">
        <v>26</v>
      </c>
      <c r="E6" s="2202"/>
      <c r="F6" s="2202"/>
      <c r="G6" s="2202"/>
      <c r="H6" s="2202"/>
      <c r="I6" s="2202"/>
      <c r="J6" s="2202"/>
      <c r="K6" s="2202"/>
      <c r="L6" s="2202"/>
      <c r="M6" s="2202"/>
      <c r="N6" s="2202"/>
      <c r="O6" s="2202"/>
      <c r="P6" s="2202" t="s">
        <v>25</v>
      </c>
      <c r="Q6" s="2204" t="s">
        <v>59</v>
      </c>
      <c r="R6" s="6"/>
      <c r="S6" s="6"/>
    </row>
    <row r="7" spans="1:19" s="7" customFormat="1" ht="30.75" customHeight="1" thickBot="1">
      <c r="A7" s="2199"/>
      <c r="B7" s="2348"/>
      <c r="C7" s="2201"/>
      <c r="D7" s="2098" t="s">
        <v>24</v>
      </c>
      <c r="E7" s="2097" t="s">
        <v>23</v>
      </c>
      <c r="F7" s="2097" t="s">
        <v>22</v>
      </c>
      <c r="G7" s="2097" t="s">
        <v>21</v>
      </c>
      <c r="H7" s="2097" t="s">
        <v>20</v>
      </c>
      <c r="I7" s="2097" t="s">
        <v>19</v>
      </c>
      <c r="J7" s="2097" t="s">
        <v>18</v>
      </c>
      <c r="K7" s="2097" t="s">
        <v>17</v>
      </c>
      <c r="L7" s="2097" t="s">
        <v>16</v>
      </c>
      <c r="M7" s="2097" t="s">
        <v>15</v>
      </c>
      <c r="N7" s="2097" t="s">
        <v>14</v>
      </c>
      <c r="O7" s="2097" t="s">
        <v>13</v>
      </c>
      <c r="P7" s="2203"/>
      <c r="Q7" s="2205"/>
      <c r="R7" s="6"/>
      <c r="S7" s="6"/>
    </row>
    <row r="8" spans="1:19" s="34" customFormat="1" ht="9.75" customHeight="1">
      <c r="A8" s="227"/>
      <c r="B8" s="228"/>
      <c r="C8" s="228"/>
      <c r="D8" s="228"/>
      <c r="E8" s="228"/>
      <c r="F8" s="228"/>
      <c r="G8" s="228"/>
      <c r="H8" s="228"/>
      <c r="I8" s="228"/>
      <c r="J8" s="228"/>
      <c r="K8" s="228"/>
      <c r="L8" s="228"/>
      <c r="M8" s="228"/>
      <c r="N8" s="228"/>
      <c r="O8" s="228"/>
      <c r="P8" s="228"/>
      <c r="Q8" s="229"/>
    </row>
    <row r="9" spans="1:19" s="34" customFormat="1" ht="99.75">
      <c r="A9" s="230">
        <v>1</v>
      </c>
      <c r="B9" s="2141" t="s">
        <v>2883</v>
      </c>
      <c r="C9" s="503" t="s">
        <v>2876</v>
      </c>
      <c r="D9" s="231">
        <v>0.75</v>
      </c>
      <c r="E9" s="231">
        <v>0.75</v>
      </c>
      <c r="F9" s="231">
        <v>0.75</v>
      </c>
      <c r="G9" s="231">
        <v>0.75</v>
      </c>
      <c r="H9" s="231">
        <v>0.75</v>
      </c>
      <c r="I9" s="231">
        <v>0.75</v>
      </c>
      <c r="J9" s="231">
        <v>0.75</v>
      </c>
      <c r="K9" s="231">
        <v>0.75</v>
      </c>
      <c r="L9" s="231">
        <v>0.75</v>
      </c>
      <c r="M9" s="231">
        <v>0.75</v>
      </c>
      <c r="N9" s="231">
        <v>0.75</v>
      </c>
      <c r="O9" s="231">
        <v>0.75</v>
      </c>
      <c r="P9" s="231">
        <f>+AVERAGE(D9:O9)</f>
        <v>0.75</v>
      </c>
      <c r="Q9" s="448">
        <v>10116.25</v>
      </c>
    </row>
    <row r="10" spans="1:19" s="34" customFormat="1" ht="85.5">
      <c r="A10" s="230">
        <v>2</v>
      </c>
      <c r="B10" s="235" t="s">
        <v>2877</v>
      </c>
      <c r="C10" s="503" t="s">
        <v>2878</v>
      </c>
      <c r="D10" s="231">
        <v>0.75</v>
      </c>
      <c r="E10" s="231">
        <v>0.75</v>
      </c>
      <c r="F10" s="231">
        <v>0.75</v>
      </c>
      <c r="G10" s="231">
        <v>0.75</v>
      </c>
      <c r="H10" s="231">
        <v>0.75</v>
      </c>
      <c r="I10" s="231">
        <v>0.75</v>
      </c>
      <c r="J10" s="231">
        <v>0.75</v>
      </c>
      <c r="K10" s="231">
        <v>0.75</v>
      </c>
      <c r="L10" s="231">
        <v>0.75</v>
      </c>
      <c r="M10" s="231">
        <v>0.75</v>
      </c>
      <c r="N10" s="231">
        <v>0.75</v>
      </c>
      <c r="O10" s="231">
        <v>0.75</v>
      </c>
      <c r="P10" s="231">
        <f>+AVERAGE(D10:O10)</f>
        <v>0.75</v>
      </c>
      <c r="Q10" s="448">
        <v>10116.25</v>
      </c>
    </row>
    <row r="11" spans="1:19" s="34" customFormat="1" ht="42.75">
      <c r="A11" s="230">
        <v>3</v>
      </c>
      <c r="B11" s="446" t="s">
        <v>2879</v>
      </c>
      <c r="C11" s="2142" t="s">
        <v>1067</v>
      </c>
      <c r="D11" s="314"/>
      <c r="E11" s="314"/>
      <c r="F11" s="314">
        <v>1</v>
      </c>
      <c r="G11" s="314"/>
      <c r="H11" s="314"/>
      <c r="I11" s="314">
        <v>1</v>
      </c>
      <c r="J11" s="314"/>
      <c r="K11" s="314"/>
      <c r="L11" s="314">
        <v>1</v>
      </c>
      <c r="M11" s="314"/>
      <c r="N11" s="314"/>
      <c r="O11" s="314">
        <v>1</v>
      </c>
      <c r="P11" s="314">
        <f t="shared" ref="P11:P12" si="0">SUM(D11:O11)</f>
        <v>4</v>
      </c>
      <c r="Q11" s="448">
        <v>3372.08</v>
      </c>
    </row>
    <row r="12" spans="1:19" s="34" customFormat="1" ht="42.75">
      <c r="A12" s="230">
        <v>4</v>
      </c>
      <c r="B12" s="235" t="s">
        <v>2880</v>
      </c>
      <c r="C12" s="325" t="s">
        <v>1067</v>
      </c>
      <c r="D12" s="314">
        <v>1</v>
      </c>
      <c r="E12" s="314">
        <v>1</v>
      </c>
      <c r="F12" s="314">
        <v>1</v>
      </c>
      <c r="G12" s="314">
        <v>1</v>
      </c>
      <c r="H12" s="314">
        <v>1</v>
      </c>
      <c r="I12" s="314">
        <v>1</v>
      </c>
      <c r="J12" s="314">
        <v>1</v>
      </c>
      <c r="K12" s="314">
        <v>1</v>
      </c>
      <c r="L12" s="314">
        <v>1</v>
      </c>
      <c r="M12" s="314">
        <v>1</v>
      </c>
      <c r="N12" s="314">
        <v>1</v>
      </c>
      <c r="O12" s="314">
        <v>1</v>
      </c>
      <c r="P12" s="314">
        <f t="shared" si="0"/>
        <v>12</v>
      </c>
      <c r="Q12" s="448">
        <v>3372.08</v>
      </c>
    </row>
    <row r="13" spans="1:19" s="34" customFormat="1" ht="57">
      <c r="A13" s="230">
        <v>5</v>
      </c>
      <c r="B13" s="235" t="s">
        <v>2884</v>
      </c>
      <c r="C13" s="503" t="s">
        <v>2093</v>
      </c>
      <c r="D13" s="231">
        <v>0.75</v>
      </c>
      <c r="E13" s="231">
        <v>0.75</v>
      </c>
      <c r="F13" s="231">
        <v>0.75</v>
      </c>
      <c r="G13" s="231">
        <v>0.75</v>
      </c>
      <c r="H13" s="231">
        <v>0.75</v>
      </c>
      <c r="I13" s="231">
        <v>0.75</v>
      </c>
      <c r="J13" s="231">
        <v>0.75</v>
      </c>
      <c r="K13" s="231">
        <v>0.75</v>
      </c>
      <c r="L13" s="231">
        <v>0.75</v>
      </c>
      <c r="M13" s="231">
        <v>0.75</v>
      </c>
      <c r="N13" s="231">
        <v>0.75</v>
      </c>
      <c r="O13" s="231">
        <v>0.75</v>
      </c>
      <c r="P13" s="231">
        <f>+AVERAGE(D13:O13)</f>
        <v>0.75</v>
      </c>
      <c r="Q13" s="448">
        <v>6744.17</v>
      </c>
    </row>
    <row r="14" spans="1:19" s="34" customFormat="1" ht="71.25">
      <c r="A14" s="230">
        <v>6</v>
      </c>
      <c r="B14" s="446" t="s">
        <v>2882</v>
      </c>
      <c r="C14" s="2142" t="s">
        <v>2098</v>
      </c>
      <c r="D14" s="231">
        <v>0.75</v>
      </c>
      <c r="E14" s="231">
        <v>0.75</v>
      </c>
      <c r="F14" s="231">
        <v>0.75</v>
      </c>
      <c r="G14" s="231">
        <v>0.75</v>
      </c>
      <c r="H14" s="231">
        <v>0.75</v>
      </c>
      <c r="I14" s="231">
        <v>0.75</v>
      </c>
      <c r="J14" s="231">
        <v>0.75</v>
      </c>
      <c r="K14" s="231">
        <v>0.75</v>
      </c>
      <c r="L14" s="231">
        <v>0.75</v>
      </c>
      <c r="M14" s="231">
        <v>0.75</v>
      </c>
      <c r="N14" s="231">
        <v>0.75</v>
      </c>
      <c r="O14" s="231">
        <v>0.75</v>
      </c>
      <c r="P14" s="2143">
        <f>+AVERAGE(D14:O14)</f>
        <v>0.75</v>
      </c>
      <c r="Q14" s="448">
        <v>6744.17</v>
      </c>
    </row>
    <row r="15" spans="1:19" s="34" customFormat="1" ht="28.5">
      <c r="A15" s="230">
        <v>7</v>
      </c>
      <c r="B15" s="235" t="s">
        <v>655</v>
      </c>
      <c r="C15" s="1398" t="s">
        <v>2796</v>
      </c>
      <c r="D15" s="1376"/>
      <c r="E15" s="1376"/>
      <c r="F15" s="1376"/>
      <c r="G15" s="1376"/>
      <c r="H15" s="1376"/>
      <c r="I15" s="1376"/>
      <c r="J15" s="1376"/>
      <c r="K15" s="1376"/>
      <c r="L15" s="1376"/>
      <c r="M15" s="1376"/>
      <c r="N15" s="1376"/>
      <c r="O15" s="231">
        <v>0.03</v>
      </c>
      <c r="P15" s="121">
        <f t="shared" ref="P15" si="1">+AVERAGE(D15:O15)</f>
        <v>0.03</v>
      </c>
      <c r="Q15" s="448"/>
    </row>
    <row r="16" spans="1:19" s="34" customFormat="1" ht="17.25" customHeight="1" thickBot="1">
      <c r="A16" s="2208" t="s">
        <v>12</v>
      </c>
      <c r="B16" s="2209"/>
      <c r="C16" s="2209"/>
      <c r="D16" s="2209"/>
      <c r="E16" s="2209"/>
      <c r="F16" s="2209"/>
      <c r="G16" s="136"/>
      <c r="H16" s="136"/>
      <c r="I16" s="136"/>
      <c r="J16" s="136"/>
      <c r="K16" s="136"/>
      <c r="L16" s="136"/>
      <c r="M16" s="136"/>
      <c r="N16" s="136"/>
      <c r="O16" s="136"/>
      <c r="P16" s="136"/>
      <c r="Q16" s="172">
        <f>SUM(Q9:Q15)</f>
        <v>40465</v>
      </c>
    </row>
  </sheetData>
  <mergeCells count="10">
    <mergeCell ref="A16:F16"/>
    <mergeCell ref="A1:Q1"/>
    <mergeCell ref="A2:Q2"/>
    <mergeCell ref="A3:Q3"/>
    <mergeCell ref="A6:A7"/>
    <mergeCell ref="B6:B7"/>
    <mergeCell ref="C6:C7"/>
    <mergeCell ref="D6:O6"/>
    <mergeCell ref="P6:P7"/>
    <mergeCell ref="Q6:Q7"/>
  </mergeCells>
  <pageMargins left="0.94499999999999995" right="0.2" top="0.74803149606299213" bottom="0.27559055118110237" header="0.19685039370078741" footer="0"/>
  <pageSetup paperSize="9" scale="6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67</vt:i4>
      </vt:variant>
      <vt:variant>
        <vt:lpstr>Rangos con nombre</vt:lpstr>
      </vt:variant>
      <vt:variant>
        <vt:i4>94</vt:i4>
      </vt:variant>
    </vt:vector>
  </HeadingPairs>
  <TitlesOfParts>
    <vt:vector size="161" baseType="lpstr">
      <vt:lpstr>Portada</vt:lpstr>
      <vt:lpstr>AuditoriaForm</vt:lpstr>
      <vt:lpstr>AuditoriaCron</vt:lpstr>
      <vt:lpstr>UAIPForm</vt:lpstr>
      <vt:lpstr>UAIPCron</vt:lpstr>
      <vt:lpstr>UFIForm</vt:lpstr>
      <vt:lpstr>UFICron</vt:lpstr>
      <vt:lpstr>UACIForm</vt:lpstr>
      <vt:lpstr>UACICron</vt:lpstr>
      <vt:lpstr>SecretariaForm</vt:lpstr>
      <vt:lpstr>SecretariaCron</vt:lpstr>
      <vt:lpstr>UJuridicaForm</vt:lpstr>
      <vt:lpstr>UJuridicaCron</vt:lpstr>
      <vt:lpstr>GPYDForm</vt:lpstr>
      <vt:lpstr>GPYDCron</vt:lpstr>
      <vt:lpstr>SubComyRRPPForm</vt:lpstr>
      <vt:lpstr>SubComyRRPPCron</vt:lpstr>
      <vt:lpstr>USeguridadForm</vt:lpstr>
      <vt:lpstr>USeguridadCron</vt:lpstr>
      <vt:lpstr>RRHHForm</vt:lpstr>
      <vt:lpstr>RRHHCron</vt:lpstr>
      <vt:lpstr>UADRForm</vt:lpstr>
      <vt:lpstr>UADRCron</vt:lpstr>
      <vt:lpstr>01CoopIntForm</vt:lpstr>
      <vt:lpstr>01CoopIntCron</vt:lpstr>
      <vt:lpstr>02IncSociForm</vt:lpstr>
      <vt:lpstr>02IncSociCron</vt:lpstr>
      <vt:lpstr>03PlantEnvForm</vt:lpstr>
      <vt:lpstr>03PlantEnvCron</vt:lpstr>
      <vt:lpstr>04GSGyPForm</vt:lpstr>
      <vt:lpstr>04GSGyPCron</vt:lpstr>
      <vt:lpstr>05SOCForm</vt:lpstr>
      <vt:lpstr>05SOCCron</vt:lpstr>
      <vt:lpstr>06SACForm</vt:lpstr>
      <vt:lpstr>06SACCron</vt:lpstr>
      <vt:lpstr>07HidroYPozosForm</vt:lpstr>
      <vt:lpstr>07HidroYPozosCron</vt:lpstr>
      <vt:lpstr>08ULabForm</vt:lpstr>
      <vt:lpstr>08ULabCron</vt:lpstr>
      <vt:lpstr>09RMForm</vt:lpstr>
      <vt:lpstr>09RMCron</vt:lpstr>
      <vt:lpstr>10RCForm</vt:lpstr>
      <vt:lpstr>10RCCron</vt:lpstr>
      <vt:lpstr>11ROccForm</vt:lpstr>
      <vt:lpstr>11ROccCron</vt:lpstr>
      <vt:lpstr>12ROrForm</vt:lpstr>
      <vt:lpstr>12ROrCron</vt:lpstr>
      <vt:lpstr>13GMEForm</vt:lpstr>
      <vt:lpstr>13GMECron</vt:lpstr>
      <vt:lpstr>14GASCRForm</vt:lpstr>
      <vt:lpstr>14GASCRCron</vt:lpstr>
      <vt:lpstr>15GBID-AECIDForm</vt:lpstr>
      <vt:lpstr>15GBID-AECIDCron</vt:lpstr>
      <vt:lpstr>16DisElect.YEficEner.Form</vt:lpstr>
      <vt:lpstr>16DisElect.YEficEner.Cron</vt:lpstr>
      <vt:lpstr>17UASDForm</vt:lpstr>
      <vt:lpstr>17UASDCron</vt:lpstr>
      <vt:lpstr>18FactibilidadesForm</vt:lpstr>
      <vt:lpstr>18FactibilidadesCron</vt:lpstr>
      <vt:lpstr>19UDFPForm</vt:lpstr>
      <vt:lpstr>19UDFPCron</vt:lpstr>
      <vt:lpstr>20USMPForm</vt:lpstr>
      <vt:lpstr>20USMPCron</vt:lpstr>
      <vt:lpstr>21UGAForm</vt:lpstr>
      <vt:lpstr>21UGACron</vt:lpstr>
      <vt:lpstr>22DTIForm</vt:lpstr>
      <vt:lpstr>22DTICron</vt:lpstr>
      <vt:lpstr>'01CoopIntCron'!Área_de_impresión</vt:lpstr>
      <vt:lpstr>'01CoopIntForm'!Área_de_impresión</vt:lpstr>
      <vt:lpstr>'02IncSociCron'!Área_de_impresión</vt:lpstr>
      <vt:lpstr>'02IncSociForm'!Área_de_impresión</vt:lpstr>
      <vt:lpstr>'03PlantEnvCron'!Área_de_impresión</vt:lpstr>
      <vt:lpstr>'05SOCCron'!Área_de_impresión</vt:lpstr>
      <vt:lpstr>'05SOCForm'!Área_de_impresión</vt:lpstr>
      <vt:lpstr>'06SACCron'!Área_de_impresión</vt:lpstr>
      <vt:lpstr>'06SACForm'!Área_de_impresión</vt:lpstr>
      <vt:lpstr>'07HidroYPozosCron'!Área_de_impresión</vt:lpstr>
      <vt:lpstr>'08ULabCron'!Área_de_impresión</vt:lpstr>
      <vt:lpstr>'08ULabForm'!Área_de_impresión</vt:lpstr>
      <vt:lpstr>'09RMCron'!Área_de_impresión</vt:lpstr>
      <vt:lpstr>'09RMForm'!Área_de_impresión</vt:lpstr>
      <vt:lpstr>'10RCCron'!Área_de_impresión</vt:lpstr>
      <vt:lpstr>'10RCForm'!Área_de_impresión</vt:lpstr>
      <vt:lpstr>'11ROccCron'!Área_de_impresión</vt:lpstr>
      <vt:lpstr>'11ROccForm'!Área_de_impresión</vt:lpstr>
      <vt:lpstr>'12ROrCron'!Área_de_impresión</vt:lpstr>
      <vt:lpstr>'12ROrForm'!Área_de_impresión</vt:lpstr>
      <vt:lpstr>'13GMECron'!Área_de_impresión</vt:lpstr>
      <vt:lpstr>'14GASCRCron'!Área_de_impresión</vt:lpstr>
      <vt:lpstr>'14GASCRForm'!Área_de_impresión</vt:lpstr>
      <vt:lpstr>'15GBID-AECIDCron'!Área_de_impresión</vt:lpstr>
      <vt:lpstr>'16DisElect.YEficEner.Cron'!Área_de_impresión</vt:lpstr>
      <vt:lpstr>'16DisElect.YEficEner.Form'!Área_de_impresión</vt:lpstr>
      <vt:lpstr>'17UASDCron'!Área_de_impresión</vt:lpstr>
      <vt:lpstr>'17UASDForm'!Área_de_impresión</vt:lpstr>
      <vt:lpstr>'18FactibilidadesCron'!Área_de_impresión</vt:lpstr>
      <vt:lpstr>'19UDFPCron'!Área_de_impresión</vt:lpstr>
      <vt:lpstr>'19UDFPForm'!Área_de_impresión</vt:lpstr>
      <vt:lpstr>'20USMPCron'!Área_de_impresión</vt:lpstr>
      <vt:lpstr>'20USMPForm'!Área_de_impresión</vt:lpstr>
      <vt:lpstr>'21UGAForm'!Área_de_impresión</vt:lpstr>
      <vt:lpstr>'22DTICron'!Área_de_impresión</vt:lpstr>
      <vt:lpstr>'22DTIForm'!Área_de_impresión</vt:lpstr>
      <vt:lpstr>AuditoriaCron!Área_de_impresión</vt:lpstr>
      <vt:lpstr>AuditoriaForm!Área_de_impresión</vt:lpstr>
      <vt:lpstr>GPYDCron!Área_de_impresión</vt:lpstr>
      <vt:lpstr>GPYDForm!Área_de_impresión</vt:lpstr>
      <vt:lpstr>Portada!Área_de_impresión</vt:lpstr>
      <vt:lpstr>RRHHForm!Área_de_impresión</vt:lpstr>
      <vt:lpstr>SecretariaCron!Área_de_impresión</vt:lpstr>
      <vt:lpstr>SecretariaForm!Área_de_impresión</vt:lpstr>
      <vt:lpstr>SubComyRRPPCron!Área_de_impresión</vt:lpstr>
      <vt:lpstr>SubComyRRPPForm!Área_de_impresión</vt:lpstr>
      <vt:lpstr>UACICron!Área_de_impresión</vt:lpstr>
      <vt:lpstr>UACIForm!Área_de_impresión</vt:lpstr>
      <vt:lpstr>UADRCron!Área_de_impresión</vt:lpstr>
      <vt:lpstr>UAIPCron!Área_de_impresión</vt:lpstr>
      <vt:lpstr>UAIPForm!Área_de_impresión</vt:lpstr>
      <vt:lpstr>UFICron!Área_de_impresión</vt:lpstr>
      <vt:lpstr>UJuridicaCron!Área_de_impresión</vt:lpstr>
      <vt:lpstr>USeguridadCron!Área_de_impresión</vt:lpstr>
      <vt:lpstr>USeguridadForm!Área_de_impresión</vt:lpstr>
      <vt:lpstr>'01CoopIntForm'!Títulos_a_imprimir</vt:lpstr>
      <vt:lpstr>'02IncSociForm'!Títulos_a_imprimir</vt:lpstr>
      <vt:lpstr>'03PlantEnvForm'!Títulos_a_imprimir</vt:lpstr>
      <vt:lpstr>'04GSGyPCron'!Títulos_a_imprimir</vt:lpstr>
      <vt:lpstr>'04GSGyPForm'!Títulos_a_imprimir</vt:lpstr>
      <vt:lpstr>'05SOCForm'!Títulos_a_imprimir</vt:lpstr>
      <vt:lpstr>'06SACCron'!Títulos_a_imprimir</vt:lpstr>
      <vt:lpstr>'06SACForm'!Títulos_a_imprimir</vt:lpstr>
      <vt:lpstr>'07HidroYPozosForm'!Títulos_a_imprimir</vt:lpstr>
      <vt:lpstr>'08ULabForm'!Títulos_a_imprimir</vt:lpstr>
      <vt:lpstr>'09RMCron'!Títulos_a_imprimir</vt:lpstr>
      <vt:lpstr>'09RMForm'!Títulos_a_imprimir</vt:lpstr>
      <vt:lpstr>'10RCForm'!Títulos_a_imprimir</vt:lpstr>
      <vt:lpstr>'11ROccCron'!Títulos_a_imprimir</vt:lpstr>
      <vt:lpstr>'11ROccForm'!Títulos_a_imprimir</vt:lpstr>
      <vt:lpstr>'12ROrForm'!Títulos_a_imprimir</vt:lpstr>
      <vt:lpstr>'13GMEForm'!Títulos_a_imprimir</vt:lpstr>
      <vt:lpstr>'14GASCRForm'!Títulos_a_imprimir</vt:lpstr>
      <vt:lpstr>'15GBID-AECIDForm'!Títulos_a_imprimir</vt:lpstr>
      <vt:lpstr>'16DisElect.YEficEner.Form'!Títulos_a_imprimir</vt:lpstr>
      <vt:lpstr>'17UASDForm'!Títulos_a_imprimir</vt:lpstr>
      <vt:lpstr>'18FactibilidadesForm'!Títulos_a_imprimir</vt:lpstr>
      <vt:lpstr>'19UDFPForm'!Títulos_a_imprimir</vt:lpstr>
      <vt:lpstr>'20USMPForm'!Títulos_a_imprimir</vt:lpstr>
      <vt:lpstr>'21UGACron'!Títulos_a_imprimir</vt:lpstr>
      <vt:lpstr>'21UGAForm'!Títulos_a_imprimir</vt:lpstr>
      <vt:lpstr>'22DTICron'!Títulos_a_imprimir</vt:lpstr>
      <vt:lpstr>'22DTIForm'!Títulos_a_imprimir</vt:lpstr>
      <vt:lpstr>AuditoriaForm!Títulos_a_imprimir</vt:lpstr>
      <vt:lpstr>GPYDCron!Títulos_a_imprimir</vt:lpstr>
      <vt:lpstr>GPYDForm!Títulos_a_imprimir</vt:lpstr>
      <vt:lpstr>SubComyRRPPForm!Títulos_a_imprimir</vt:lpstr>
      <vt:lpstr>UACIForm!Títulos_a_imprimir</vt:lpstr>
      <vt:lpstr>UADRForm!Títulos_a_imprimir</vt:lpstr>
      <vt:lpstr>UAIPForm!Títulos_a_imprimir</vt:lpstr>
      <vt:lpstr>UFIForm!Títulos_a_imprimir</vt:lpstr>
      <vt:lpstr>UJuridicaCron!Títulos_a_imprimir</vt:lpstr>
      <vt:lpstr>UJuridicaForm!Títulos_a_imprimir</vt:lpstr>
      <vt:lpstr>USeguridadForm!Títulos_a_imprimir</vt:lpstr>
    </vt:vector>
  </TitlesOfParts>
  <Company>anda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lihernandez</dc:creator>
  <cp:lastModifiedBy>Enrique José Melgar Jiménez</cp:lastModifiedBy>
  <cp:lastPrinted>2016-01-27T16:06:53Z</cp:lastPrinted>
  <dcterms:created xsi:type="dcterms:W3CDTF">2005-02-01T20:44:08Z</dcterms:created>
  <dcterms:modified xsi:type="dcterms:W3CDTF">2016-01-27T19:31:42Z</dcterms:modified>
</cp:coreProperties>
</file>