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600" windowHeight="9975" tabRatio="712" activeTab="6"/>
  </bookViews>
  <sheets>
    <sheet name="ENERO" sheetId="2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  <sheet name="PRELIMINAR" sheetId="15" r:id="rId13"/>
    <sheet name="DEFINITIVO" sheetId="14" r:id="rId14"/>
  </sheets>
  <definedNames>
    <definedName name="_xlnm._FilterDatabase" localSheetId="3" hidden="1">ABRIL!$A$5:$E$43</definedName>
    <definedName name="_xlnm._FilterDatabase" localSheetId="7" hidden="1">AGOSTO!$A$5:$E$43</definedName>
    <definedName name="_xlnm._FilterDatabase" localSheetId="13" hidden="1">DEFINITIVO!$A$5:$E$44</definedName>
    <definedName name="_xlnm._FilterDatabase" localSheetId="11" hidden="1">DICIEMBRE!$A$5:$E$45</definedName>
    <definedName name="_xlnm._FilterDatabase" localSheetId="0" hidden="1">ENERO!$A$5:$E$41</definedName>
    <definedName name="_xlnm._FilterDatabase" localSheetId="1" hidden="1">FEBRERO!$A$5:$E$44</definedName>
    <definedName name="_xlnm._FilterDatabase" localSheetId="6" hidden="1">JULIO!$A$5:$E$43</definedName>
    <definedName name="_xlnm._FilterDatabase" localSheetId="5" hidden="1">JUNIO!$A$5:$E$43</definedName>
    <definedName name="_xlnm._FilterDatabase" localSheetId="2" hidden="1">MARZO!$A$5:$E$43</definedName>
    <definedName name="_xlnm._FilterDatabase" localSheetId="4" hidden="1">MAYO!$A$5:$E$43</definedName>
    <definedName name="_xlnm._FilterDatabase" localSheetId="10" hidden="1">NOVIEMBRE!$A$5:$E$43</definedName>
    <definedName name="_xlnm._FilterDatabase" localSheetId="9" hidden="1">OCTUBRE!$A$5:$E$43</definedName>
    <definedName name="_xlnm._FilterDatabase" localSheetId="12" hidden="1">PRELIMINAR!$A$5:$E$44</definedName>
    <definedName name="_xlnm._FilterDatabase" localSheetId="8" hidden="1">SEPTIEMBRE!$A$5:$E$43</definedName>
  </definedNames>
  <calcPr calcId="145621"/>
</workbook>
</file>

<file path=xl/calcChain.xml><?xml version="1.0" encoding="utf-8"?>
<calcChain xmlns="http://schemas.openxmlformats.org/spreadsheetml/2006/main">
  <c r="E29" i="7" l="1"/>
  <c r="E28" i="7"/>
  <c r="E30" i="7"/>
  <c r="E29" i="6"/>
  <c r="E30" i="6"/>
  <c r="E30" i="5"/>
  <c r="D28" i="4"/>
  <c r="E30" i="4"/>
  <c r="C17" i="4"/>
  <c r="D17" i="4"/>
  <c r="E18" i="4"/>
  <c r="E17" i="4" s="1"/>
  <c r="E23" i="3"/>
  <c r="D23" i="3"/>
  <c r="C17" i="3"/>
  <c r="D17" i="3"/>
  <c r="E18" i="3"/>
  <c r="E17" i="3" s="1"/>
  <c r="E21" i="3"/>
  <c r="D44" i="15" l="1"/>
  <c r="C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D43" i="13"/>
  <c r="D41" i="13"/>
  <c r="D40" i="13" s="1"/>
  <c r="D38" i="13"/>
  <c r="D36" i="13"/>
  <c r="D35" i="13" s="1"/>
  <c r="D32" i="13"/>
  <c r="D29" i="13"/>
  <c r="D28" i="13" s="1"/>
  <c r="D26" i="13"/>
  <c r="D23" i="13"/>
  <c r="D19" i="13"/>
  <c r="D17" i="13"/>
  <c r="D12" i="13" s="1"/>
  <c r="D15" i="13"/>
  <c r="D13" i="13"/>
  <c r="D10" i="13"/>
  <c r="D7" i="13"/>
  <c r="D6" i="13" s="1"/>
  <c r="C43" i="13"/>
  <c r="C41" i="13"/>
  <c r="C38" i="13"/>
  <c r="C36" i="13"/>
  <c r="C35" i="13" s="1"/>
  <c r="C32" i="13"/>
  <c r="C29" i="13"/>
  <c r="C26" i="13"/>
  <c r="C23" i="13"/>
  <c r="C19" i="13"/>
  <c r="C17" i="13"/>
  <c r="C15" i="13"/>
  <c r="C13" i="13"/>
  <c r="C10" i="13"/>
  <c r="C7" i="13"/>
  <c r="D41" i="12"/>
  <c r="D38" i="12" s="1"/>
  <c r="D39" i="12"/>
  <c r="D36" i="12"/>
  <c r="D32" i="12"/>
  <c r="D29" i="12"/>
  <c r="D28" i="12" s="1"/>
  <c r="D26" i="12"/>
  <c r="D23" i="12"/>
  <c r="D19" i="12"/>
  <c r="D17" i="12"/>
  <c r="D15" i="12"/>
  <c r="D13" i="12"/>
  <c r="D10" i="12"/>
  <c r="D7" i="12"/>
  <c r="D6" i="12" s="1"/>
  <c r="D35" i="12"/>
  <c r="D12" i="12"/>
  <c r="C41" i="12"/>
  <c r="C39" i="12"/>
  <c r="C36" i="12"/>
  <c r="C35" i="12" s="1"/>
  <c r="C32" i="12"/>
  <c r="C29" i="12"/>
  <c r="C26" i="12"/>
  <c r="C23" i="12"/>
  <c r="C19" i="12"/>
  <c r="C17" i="12"/>
  <c r="C15" i="12"/>
  <c r="C13" i="12"/>
  <c r="C10" i="12"/>
  <c r="C7" i="12"/>
  <c r="D41" i="11"/>
  <c r="D39" i="11"/>
  <c r="D36" i="11"/>
  <c r="D32" i="11"/>
  <c r="D29" i="11"/>
  <c r="D26" i="11"/>
  <c r="D23" i="11"/>
  <c r="D19" i="11"/>
  <c r="D17" i="11"/>
  <c r="D15" i="11"/>
  <c r="D13" i="11"/>
  <c r="D12" i="11" s="1"/>
  <c r="D10" i="11"/>
  <c r="D7" i="11"/>
  <c r="D38" i="11"/>
  <c r="D35" i="11"/>
  <c r="D28" i="11"/>
  <c r="D6" i="11"/>
  <c r="C41" i="11"/>
  <c r="C39" i="11"/>
  <c r="C36" i="11"/>
  <c r="C35" i="11" s="1"/>
  <c r="C32" i="11"/>
  <c r="C29" i="11"/>
  <c r="C26" i="11"/>
  <c r="C23" i="11"/>
  <c r="C19" i="11"/>
  <c r="C17" i="11"/>
  <c r="C15" i="11"/>
  <c r="C13" i="11"/>
  <c r="C10" i="11"/>
  <c r="C7" i="11"/>
  <c r="D41" i="10"/>
  <c r="D38" i="10" s="1"/>
  <c r="D39" i="10"/>
  <c r="D36" i="10"/>
  <c r="D35" i="10" s="1"/>
  <c r="D32" i="10"/>
  <c r="D29" i="10"/>
  <c r="D28" i="10" s="1"/>
  <c r="D26" i="10"/>
  <c r="D23" i="10"/>
  <c r="D19" i="10"/>
  <c r="D17" i="10"/>
  <c r="D15" i="10"/>
  <c r="D13" i="10"/>
  <c r="D10" i="10"/>
  <c r="D7" i="10"/>
  <c r="D6" i="10" s="1"/>
  <c r="D12" i="10"/>
  <c r="C41" i="10"/>
  <c r="C39" i="10"/>
  <c r="C36" i="10"/>
  <c r="C35" i="10" s="1"/>
  <c r="C32" i="10"/>
  <c r="C29" i="10"/>
  <c r="C26" i="10"/>
  <c r="C23" i="10"/>
  <c r="C19" i="10"/>
  <c r="C17" i="10"/>
  <c r="C15" i="10"/>
  <c r="C13" i="10"/>
  <c r="C10" i="10"/>
  <c r="C7" i="10"/>
  <c r="D41" i="9"/>
  <c r="D38" i="9" s="1"/>
  <c r="D39" i="9"/>
  <c r="D36" i="9"/>
  <c r="D32" i="9"/>
  <c r="D29" i="9"/>
  <c r="D28" i="9" s="1"/>
  <c r="D26" i="9"/>
  <c r="D23" i="9"/>
  <c r="D19" i="9"/>
  <c r="D17" i="9"/>
  <c r="D15" i="9"/>
  <c r="D13" i="9"/>
  <c r="D12" i="9" s="1"/>
  <c r="D10" i="9"/>
  <c r="D7" i="9"/>
  <c r="D6" i="9" s="1"/>
  <c r="D35" i="9"/>
  <c r="C41" i="9"/>
  <c r="C39" i="9"/>
  <c r="C38" i="9" s="1"/>
  <c r="C36" i="9"/>
  <c r="C35" i="9" s="1"/>
  <c r="C32" i="9"/>
  <c r="C29" i="9"/>
  <c r="C26" i="9"/>
  <c r="C23" i="9"/>
  <c r="C19" i="9"/>
  <c r="C17" i="9"/>
  <c r="C15" i="9"/>
  <c r="C13" i="9"/>
  <c r="C10" i="9"/>
  <c r="C7" i="9"/>
  <c r="C29" i="8"/>
  <c r="D29" i="8"/>
  <c r="E30" i="8"/>
  <c r="D41" i="8"/>
  <c r="D39" i="8"/>
  <c r="D36" i="8"/>
  <c r="D32" i="8"/>
  <c r="D28" i="8" s="1"/>
  <c r="D26" i="8"/>
  <c r="D23" i="8"/>
  <c r="D19" i="8"/>
  <c r="D17" i="8"/>
  <c r="D15" i="8"/>
  <c r="D13" i="8"/>
  <c r="D10" i="8"/>
  <c r="D7" i="8"/>
  <c r="D6" i="8" s="1"/>
  <c r="C32" i="8"/>
  <c r="D38" i="8"/>
  <c r="D35" i="8"/>
  <c r="D12" i="8"/>
  <c r="C41" i="8"/>
  <c r="C39" i="8"/>
  <c r="C36" i="8"/>
  <c r="C35" i="8" s="1"/>
  <c r="C26" i="8"/>
  <c r="C23" i="8"/>
  <c r="C19" i="8"/>
  <c r="C17" i="8"/>
  <c r="C15" i="8"/>
  <c r="C13" i="8"/>
  <c r="C10" i="8"/>
  <c r="C7" i="8"/>
  <c r="E30" i="9"/>
  <c r="D41" i="7"/>
  <c r="D39" i="7"/>
  <c r="D36" i="7"/>
  <c r="D32" i="7"/>
  <c r="D28" i="7" s="1"/>
  <c r="D26" i="7"/>
  <c r="D23" i="7"/>
  <c r="D19" i="7"/>
  <c r="D17" i="7"/>
  <c r="D15" i="7"/>
  <c r="D13" i="7"/>
  <c r="D10" i="7"/>
  <c r="D6" i="7" s="1"/>
  <c r="D7" i="7"/>
  <c r="D38" i="7"/>
  <c r="D35" i="7"/>
  <c r="D12" i="7"/>
  <c r="C41" i="7"/>
  <c r="C39" i="7"/>
  <c r="C38" i="7" s="1"/>
  <c r="C36" i="7"/>
  <c r="C35" i="7" s="1"/>
  <c r="C32" i="7"/>
  <c r="C29" i="7"/>
  <c r="C26" i="7"/>
  <c r="C23" i="7"/>
  <c r="C19" i="7"/>
  <c r="C17" i="7"/>
  <c r="C15" i="7"/>
  <c r="C13" i="7"/>
  <c r="C10" i="7"/>
  <c r="C7" i="7"/>
  <c r="D41" i="6"/>
  <c r="D38" i="6" s="1"/>
  <c r="D39" i="6"/>
  <c r="D36" i="6"/>
  <c r="D32" i="6"/>
  <c r="D28" i="6"/>
  <c r="D26" i="6"/>
  <c r="D23" i="6"/>
  <c r="D19" i="6"/>
  <c r="D17" i="6"/>
  <c r="D15" i="6"/>
  <c r="D13" i="6"/>
  <c r="D12" i="6" s="1"/>
  <c r="D10" i="6"/>
  <c r="D7" i="6"/>
  <c r="D35" i="6"/>
  <c r="D6" i="6"/>
  <c r="C41" i="6"/>
  <c r="C39" i="6"/>
  <c r="C36" i="6"/>
  <c r="C35" i="6" s="1"/>
  <c r="C32" i="6"/>
  <c r="C29" i="6"/>
  <c r="C26" i="6"/>
  <c r="C23" i="6"/>
  <c r="C19" i="6"/>
  <c r="C17" i="6"/>
  <c r="C15" i="6"/>
  <c r="C13" i="6"/>
  <c r="C10" i="6"/>
  <c r="C7" i="6"/>
  <c r="D41" i="5"/>
  <c r="D39" i="5"/>
  <c r="D36" i="5"/>
  <c r="D32" i="5"/>
  <c r="D26" i="5"/>
  <c r="D23" i="5"/>
  <c r="D19" i="5"/>
  <c r="D17" i="5"/>
  <c r="D15" i="5"/>
  <c r="D13" i="5"/>
  <c r="D10" i="5"/>
  <c r="D7" i="5"/>
  <c r="C41" i="5"/>
  <c r="C39" i="5"/>
  <c r="C36" i="5"/>
  <c r="C35" i="5" s="1"/>
  <c r="C32" i="5"/>
  <c r="E29" i="5"/>
  <c r="C26" i="5"/>
  <c r="C23" i="5"/>
  <c r="C19" i="5"/>
  <c r="C17" i="5"/>
  <c r="C15" i="5"/>
  <c r="C13" i="5"/>
  <c r="C10" i="5"/>
  <c r="C7" i="5"/>
  <c r="D23" i="4"/>
  <c r="C23" i="4"/>
  <c r="D41" i="4"/>
  <c r="D39" i="4"/>
  <c r="D38" i="4" s="1"/>
  <c r="D36" i="4"/>
  <c r="D35" i="4" s="1"/>
  <c r="D32" i="4"/>
  <c r="E29" i="4"/>
  <c r="D26" i="4"/>
  <c r="D19" i="4"/>
  <c r="D15" i="4"/>
  <c r="D13" i="4"/>
  <c r="D10" i="4"/>
  <c r="D7" i="4"/>
  <c r="C41" i="4"/>
  <c r="C39" i="4"/>
  <c r="C36" i="4"/>
  <c r="C35" i="4" s="1"/>
  <c r="C32" i="4"/>
  <c r="C26" i="4"/>
  <c r="C19" i="4"/>
  <c r="C15" i="4"/>
  <c r="C13" i="4"/>
  <c r="C10" i="4"/>
  <c r="C7" i="4"/>
  <c r="D40" i="3"/>
  <c r="D38" i="3"/>
  <c r="D35" i="3"/>
  <c r="D31" i="3"/>
  <c r="D29" i="3"/>
  <c r="D26" i="3"/>
  <c r="D19" i="3"/>
  <c r="D15" i="3"/>
  <c r="D13" i="3"/>
  <c r="D10" i="3"/>
  <c r="D7" i="3"/>
  <c r="C40" i="3"/>
  <c r="C38" i="3"/>
  <c r="C35" i="3"/>
  <c r="C34" i="3" s="1"/>
  <c r="C31" i="3"/>
  <c r="C29" i="3"/>
  <c r="C26" i="3"/>
  <c r="C23" i="3" s="1"/>
  <c r="C19" i="3"/>
  <c r="C15" i="3"/>
  <c r="C13" i="3"/>
  <c r="C10" i="3"/>
  <c r="C7" i="3"/>
  <c r="C39" i="2"/>
  <c r="C37" i="2"/>
  <c r="C34" i="2"/>
  <c r="C30" i="2"/>
  <c r="C28" i="2"/>
  <c r="C25" i="2"/>
  <c r="C22" i="2" s="1"/>
  <c r="C19" i="2"/>
  <c r="C17" i="2"/>
  <c r="C15" i="2"/>
  <c r="C13" i="2"/>
  <c r="C10" i="2"/>
  <c r="C7" i="2"/>
  <c r="E44" i="15" l="1"/>
  <c r="C6" i="5"/>
  <c r="C38" i="5"/>
  <c r="C6" i="10"/>
  <c r="C43" i="10" s="1"/>
  <c r="C6" i="11"/>
  <c r="C37" i="3"/>
  <c r="D6" i="4"/>
  <c r="C38" i="6"/>
  <c r="C6" i="7"/>
  <c r="C12" i="7"/>
  <c r="C28" i="7"/>
  <c r="D43" i="8"/>
  <c r="C38" i="8"/>
  <c r="C12" i="10"/>
  <c r="C28" i="10"/>
  <c r="C38" i="11"/>
  <c r="C12" i="11"/>
  <c r="D45" i="13"/>
  <c r="C38" i="10"/>
  <c r="C6" i="6"/>
  <c r="C12" i="13"/>
  <c r="C6" i="13"/>
  <c r="C40" i="13"/>
  <c r="C28" i="13"/>
  <c r="C6" i="12"/>
  <c r="C12" i="12"/>
  <c r="C28" i="12"/>
  <c r="C38" i="12"/>
  <c r="C28" i="11"/>
  <c r="C43" i="11" s="1"/>
  <c r="C6" i="9"/>
  <c r="C12" i="9"/>
  <c r="C28" i="9"/>
  <c r="C28" i="8"/>
  <c r="C6" i="8"/>
  <c r="C12" i="8"/>
  <c r="C12" i="6"/>
  <c r="C28" i="6"/>
  <c r="C12" i="5"/>
  <c r="C28" i="5"/>
  <c r="D12" i="4"/>
  <c r="C28" i="4"/>
  <c r="C12" i="4"/>
  <c r="C38" i="4"/>
  <c r="C6" i="4"/>
  <c r="C28" i="3"/>
  <c r="C6" i="3"/>
  <c r="C12" i="3"/>
  <c r="D36" i="2"/>
  <c r="C36" i="2"/>
  <c r="D33" i="2"/>
  <c r="C33" i="2"/>
  <c r="D27" i="2"/>
  <c r="C27" i="2"/>
  <c r="D12" i="2"/>
  <c r="C12" i="2"/>
  <c r="D6" i="2"/>
  <c r="C6" i="2"/>
  <c r="D43" i="4" l="1"/>
  <c r="C42" i="3"/>
  <c r="C43" i="12"/>
  <c r="C43" i="9"/>
  <c r="C45" i="13"/>
  <c r="C43" i="6"/>
  <c r="C43" i="5"/>
  <c r="D41" i="2"/>
  <c r="C43" i="4"/>
  <c r="C41" i="2"/>
  <c r="D43" i="12"/>
  <c r="D44" i="14" l="1"/>
  <c r="C44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6" i="14"/>
  <c r="E44" i="14" s="1"/>
  <c r="E8" i="13"/>
  <c r="E9" i="13"/>
  <c r="E11" i="13"/>
  <c r="E10" i="13" s="1"/>
  <c r="E14" i="13"/>
  <c r="E13" i="13" s="1"/>
  <c r="E16" i="13"/>
  <c r="E15" i="13" s="1"/>
  <c r="E18" i="13"/>
  <c r="E17" i="13" s="1"/>
  <c r="E20" i="13"/>
  <c r="E21" i="13"/>
  <c r="E22" i="13"/>
  <c r="E24" i="13"/>
  <c r="E25" i="13"/>
  <c r="E27" i="13"/>
  <c r="E26" i="13" s="1"/>
  <c r="E30" i="13"/>
  <c r="E31" i="13"/>
  <c r="E33" i="13"/>
  <c r="E34" i="13"/>
  <c r="E37" i="13"/>
  <c r="E39" i="13"/>
  <c r="E38" i="13" s="1"/>
  <c r="E42" i="13"/>
  <c r="E41" i="13" s="1"/>
  <c r="E44" i="13"/>
  <c r="E43" i="13" s="1"/>
  <c r="E8" i="12"/>
  <c r="E9" i="12"/>
  <c r="E11" i="12"/>
  <c r="E10" i="12" s="1"/>
  <c r="E14" i="12"/>
  <c r="E13" i="12" s="1"/>
  <c r="E16" i="12"/>
  <c r="E15" i="12" s="1"/>
  <c r="E18" i="12"/>
  <c r="E17" i="12" s="1"/>
  <c r="E20" i="12"/>
  <c r="E21" i="12"/>
  <c r="E22" i="12"/>
  <c r="E24" i="12"/>
  <c r="E25" i="12"/>
  <c r="E27" i="12"/>
  <c r="E26" i="12" s="1"/>
  <c r="E30" i="12"/>
  <c r="E31" i="12"/>
  <c r="E33" i="12"/>
  <c r="E34" i="12"/>
  <c r="E37" i="12"/>
  <c r="E36" i="12" s="1"/>
  <c r="E35" i="12" s="1"/>
  <c r="E40" i="12"/>
  <c r="E39" i="12" s="1"/>
  <c r="E42" i="12"/>
  <c r="E41" i="12" s="1"/>
  <c r="D43" i="11"/>
  <c r="E8" i="11"/>
  <c r="E9" i="11"/>
  <c r="E11" i="11"/>
  <c r="E10" i="11" s="1"/>
  <c r="E14" i="11"/>
  <c r="E13" i="11" s="1"/>
  <c r="E16" i="11"/>
  <c r="E15" i="11" s="1"/>
  <c r="E18" i="11"/>
  <c r="E17" i="11" s="1"/>
  <c r="E20" i="11"/>
  <c r="E21" i="11"/>
  <c r="E22" i="11"/>
  <c r="E24" i="11"/>
  <c r="E25" i="11"/>
  <c r="E27" i="11"/>
  <c r="E26" i="11" s="1"/>
  <c r="E30" i="11"/>
  <c r="E29" i="11" s="1"/>
  <c r="E31" i="11"/>
  <c r="E33" i="11"/>
  <c r="E34" i="11"/>
  <c r="E37" i="11"/>
  <c r="E36" i="11" s="1"/>
  <c r="E35" i="11" s="1"/>
  <c r="E40" i="11"/>
  <c r="E39" i="11" s="1"/>
  <c r="E42" i="11"/>
  <c r="E41" i="11" s="1"/>
  <c r="D43" i="10"/>
  <c r="E8" i="10"/>
  <c r="E7" i="10" s="1"/>
  <c r="E9" i="10"/>
  <c r="E11" i="10"/>
  <c r="E10" i="10" s="1"/>
  <c r="E14" i="10"/>
  <c r="E13" i="10" s="1"/>
  <c r="E16" i="10"/>
  <c r="E15" i="10" s="1"/>
  <c r="E18" i="10"/>
  <c r="E17" i="10" s="1"/>
  <c r="E20" i="10"/>
  <c r="E21" i="10"/>
  <c r="E22" i="10"/>
  <c r="E24" i="10"/>
  <c r="E25" i="10"/>
  <c r="E27" i="10"/>
  <c r="E26" i="10" s="1"/>
  <c r="E30" i="10"/>
  <c r="E31" i="10"/>
  <c r="E33" i="10"/>
  <c r="E34" i="10"/>
  <c r="E37" i="10"/>
  <c r="E36" i="10" s="1"/>
  <c r="E35" i="10" s="1"/>
  <c r="E40" i="10"/>
  <c r="E39" i="10" s="1"/>
  <c r="E42" i="10"/>
  <c r="E41" i="10" s="1"/>
  <c r="D43" i="9"/>
  <c r="E8" i="9"/>
  <c r="E9" i="9"/>
  <c r="E11" i="9"/>
  <c r="E10" i="9" s="1"/>
  <c r="E14" i="9"/>
  <c r="E13" i="9" s="1"/>
  <c r="E16" i="9"/>
  <c r="E15" i="9" s="1"/>
  <c r="E18" i="9"/>
  <c r="E17" i="9" s="1"/>
  <c r="E20" i="9"/>
  <c r="E21" i="9"/>
  <c r="E22" i="9"/>
  <c r="E24" i="9"/>
  <c r="E25" i="9"/>
  <c r="E27" i="9"/>
  <c r="E26" i="9" s="1"/>
  <c r="E31" i="9"/>
  <c r="E29" i="9" s="1"/>
  <c r="E33" i="9"/>
  <c r="E34" i="9"/>
  <c r="E37" i="9"/>
  <c r="E36" i="9" s="1"/>
  <c r="E35" i="9" s="1"/>
  <c r="E40" i="9"/>
  <c r="E39" i="9" s="1"/>
  <c r="E42" i="9"/>
  <c r="E41" i="9" s="1"/>
  <c r="C43" i="8"/>
  <c r="E8" i="8"/>
  <c r="E9" i="8"/>
  <c r="E11" i="8"/>
  <c r="E10" i="8" s="1"/>
  <c r="E14" i="8"/>
  <c r="E13" i="8" s="1"/>
  <c r="E16" i="8"/>
  <c r="E15" i="8" s="1"/>
  <c r="E18" i="8"/>
  <c r="E17" i="8" s="1"/>
  <c r="E20" i="8"/>
  <c r="E21" i="8"/>
  <c r="E22" i="8"/>
  <c r="E24" i="8"/>
  <c r="E25" i="8"/>
  <c r="E27" i="8"/>
  <c r="E26" i="8" s="1"/>
  <c r="E31" i="8"/>
  <c r="E29" i="8" s="1"/>
  <c r="E33" i="8"/>
  <c r="E34" i="8"/>
  <c r="E37" i="8"/>
  <c r="E36" i="8" s="1"/>
  <c r="E35" i="8" s="1"/>
  <c r="E40" i="8"/>
  <c r="E39" i="8" s="1"/>
  <c r="E42" i="8"/>
  <c r="E41" i="8" s="1"/>
  <c r="D43" i="7"/>
  <c r="C43" i="7"/>
  <c r="E42" i="7"/>
  <c r="E41" i="7" s="1"/>
  <c r="E40" i="7"/>
  <c r="E39" i="7" s="1"/>
  <c r="E37" i="7"/>
  <c r="E36" i="7" s="1"/>
  <c r="E35" i="7" s="1"/>
  <c r="E34" i="7"/>
  <c r="E33" i="7"/>
  <c r="E31" i="7"/>
  <c r="E27" i="7"/>
  <c r="E26" i="7" s="1"/>
  <c r="E25" i="7"/>
  <c r="E24" i="7"/>
  <c r="E22" i="7"/>
  <c r="E21" i="7"/>
  <c r="E20" i="7"/>
  <c r="E18" i="7"/>
  <c r="E17" i="7" s="1"/>
  <c r="E16" i="7"/>
  <c r="E15" i="7" s="1"/>
  <c r="E14" i="7"/>
  <c r="E13" i="7" s="1"/>
  <c r="E11" i="7"/>
  <c r="E10" i="7" s="1"/>
  <c r="E9" i="7"/>
  <c r="E8" i="7"/>
  <c r="D43" i="6"/>
  <c r="E8" i="6"/>
  <c r="E9" i="6"/>
  <c r="E11" i="6"/>
  <c r="E10" i="6" s="1"/>
  <c r="E14" i="6"/>
  <c r="E13" i="6" s="1"/>
  <c r="E16" i="6"/>
  <c r="E15" i="6" s="1"/>
  <c r="E18" i="6"/>
  <c r="E17" i="6" s="1"/>
  <c r="E20" i="6"/>
  <c r="E21" i="6"/>
  <c r="E22" i="6"/>
  <c r="E24" i="6"/>
  <c r="E25" i="6"/>
  <c r="E27" i="6"/>
  <c r="E26" i="6" s="1"/>
  <c r="E31" i="6"/>
  <c r="E33" i="6"/>
  <c r="E34" i="6"/>
  <c r="E37" i="6"/>
  <c r="E36" i="6" s="1"/>
  <c r="E35" i="6" s="1"/>
  <c r="E40" i="6"/>
  <c r="E39" i="6" s="1"/>
  <c r="E42" i="6"/>
  <c r="E41" i="6" s="1"/>
  <c r="D43" i="5"/>
  <c r="E8" i="5"/>
  <c r="E9" i="5"/>
  <c r="E11" i="5"/>
  <c r="E10" i="5" s="1"/>
  <c r="E12" i="5"/>
  <c r="E14" i="5"/>
  <c r="E13" i="5" s="1"/>
  <c r="E16" i="5"/>
  <c r="E15" i="5" s="1"/>
  <c r="E18" i="5"/>
  <c r="E17" i="5" s="1"/>
  <c r="E20" i="5"/>
  <c r="E21" i="5"/>
  <c r="E22" i="5"/>
  <c r="E24" i="5"/>
  <c r="E25" i="5"/>
  <c r="E27" i="5"/>
  <c r="E26" i="5" s="1"/>
  <c r="E28" i="5"/>
  <c r="E31" i="5"/>
  <c r="E33" i="5"/>
  <c r="E34" i="5"/>
  <c r="E35" i="5"/>
  <c r="E37" i="5"/>
  <c r="E36" i="5" s="1"/>
  <c r="E38" i="5"/>
  <c r="E40" i="5"/>
  <c r="E39" i="5" s="1"/>
  <c r="E42" i="5"/>
  <c r="E41" i="5" s="1"/>
  <c r="E6" i="5"/>
  <c r="E8" i="4"/>
  <c r="E9" i="4"/>
  <c r="E11" i="4"/>
  <c r="E10" i="4" s="1"/>
  <c r="E14" i="4"/>
  <c r="E13" i="4" s="1"/>
  <c r="E16" i="4"/>
  <c r="E15" i="4" s="1"/>
  <c r="E20" i="4"/>
  <c r="E21" i="4"/>
  <c r="E22" i="4"/>
  <c r="E24" i="4"/>
  <c r="E25" i="4"/>
  <c r="E27" i="4"/>
  <c r="E26" i="4" s="1"/>
  <c r="E31" i="4"/>
  <c r="E33" i="4"/>
  <c r="E34" i="4"/>
  <c r="E37" i="4"/>
  <c r="E36" i="4" s="1"/>
  <c r="E35" i="4" s="1"/>
  <c r="E40" i="4"/>
  <c r="E39" i="4" s="1"/>
  <c r="E42" i="4"/>
  <c r="E41" i="4" s="1"/>
  <c r="E43" i="4"/>
  <c r="D42" i="3"/>
  <c r="E8" i="3"/>
  <c r="E9" i="3"/>
  <c r="E11" i="3"/>
  <c r="E10" i="3" s="1"/>
  <c r="E12" i="3"/>
  <c r="E14" i="3"/>
  <c r="E13" i="3" s="1"/>
  <c r="E16" i="3"/>
  <c r="E15" i="3" s="1"/>
  <c r="E20" i="3"/>
  <c r="E22" i="3"/>
  <c r="E24" i="3"/>
  <c r="E25" i="3"/>
  <c r="E27" i="3"/>
  <c r="E26" i="3" s="1"/>
  <c r="E28" i="3"/>
  <c r="E30" i="3"/>
  <c r="E29" i="3" s="1"/>
  <c r="E32" i="3"/>
  <c r="E33" i="3"/>
  <c r="E34" i="3"/>
  <c r="E36" i="3"/>
  <c r="E35" i="3" s="1"/>
  <c r="E37" i="3"/>
  <c r="E39" i="3"/>
  <c r="E38" i="3" s="1"/>
  <c r="E41" i="3"/>
  <c r="E40" i="3" s="1"/>
  <c r="E6" i="3"/>
  <c r="E23" i="7" l="1"/>
  <c r="E43" i="5"/>
  <c r="E23" i="5"/>
  <c r="E32" i="11"/>
  <c r="E32" i="13"/>
  <c r="E7" i="5"/>
  <c r="E38" i="7"/>
  <c r="E7" i="11"/>
  <c r="E7" i="12"/>
  <c r="E29" i="13"/>
  <c r="E28" i="13" s="1"/>
  <c r="E32" i="9"/>
  <c r="E7" i="8"/>
  <c r="E7" i="6"/>
  <c r="E6" i="6" s="1"/>
  <c r="E19" i="4"/>
  <c r="E23" i="4"/>
  <c r="E31" i="3"/>
  <c r="E7" i="13"/>
  <c r="E23" i="13"/>
  <c r="E36" i="13"/>
  <c r="E35" i="13" s="1"/>
  <c r="E19" i="13"/>
  <c r="E40" i="13"/>
  <c r="E12" i="13"/>
  <c r="E6" i="13"/>
  <c r="E19" i="12"/>
  <c r="E32" i="12"/>
  <c r="E29" i="12"/>
  <c r="E28" i="12" s="1"/>
  <c r="E23" i="12"/>
  <c r="E38" i="12"/>
  <c r="E6" i="12"/>
  <c r="E12" i="12"/>
  <c r="E19" i="11"/>
  <c r="E23" i="11"/>
  <c r="E38" i="11"/>
  <c r="E28" i="11"/>
  <c r="E6" i="11"/>
  <c r="E19" i="10"/>
  <c r="E32" i="10"/>
  <c r="E29" i="10"/>
  <c r="E23" i="10"/>
  <c r="E38" i="10"/>
  <c r="E6" i="10"/>
  <c r="E12" i="10"/>
  <c r="E19" i="9"/>
  <c r="E7" i="9"/>
  <c r="E6" i="9" s="1"/>
  <c r="E23" i="9"/>
  <c r="E12" i="9" s="1"/>
  <c r="E28" i="9"/>
  <c r="E38" i="9"/>
  <c r="E32" i="8"/>
  <c r="E23" i="8"/>
  <c r="E19" i="8"/>
  <c r="E38" i="8"/>
  <c r="E28" i="8"/>
  <c r="E6" i="8"/>
  <c r="E7" i="7"/>
  <c r="E6" i="7" s="1"/>
  <c r="E19" i="7"/>
  <c r="E12" i="7" s="1"/>
  <c r="E32" i="7"/>
  <c r="E19" i="6"/>
  <c r="E32" i="6"/>
  <c r="E28" i="6" s="1"/>
  <c r="E23" i="6"/>
  <c r="E12" i="6" s="1"/>
  <c r="E38" i="6"/>
  <c r="E32" i="5"/>
  <c r="E19" i="5"/>
  <c r="E7" i="4"/>
  <c r="E32" i="4"/>
  <c r="E28" i="4" s="1"/>
  <c r="E38" i="4"/>
  <c r="E6" i="4"/>
  <c r="E19" i="3"/>
  <c r="E7" i="3"/>
  <c r="E42" i="3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8" i="2"/>
  <c r="E29" i="2"/>
  <c r="E30" i="2"/>
  <c r="E31" i="2"/>
  <c r="E32" i="2"/>
  <c r="E34" i="2"/>
  <c r="E33" i="2" s="1"/>
  <c r="E35" i="2"/>
  <c r="E37" i="2"/>
  <c r="E38" i="2"/>
  <c r="E39" i="2"/>
  <c r="E40" i="2"/>
  <c r="E12" i="4" l="1"/>
  <c r="E12" i="11"/>
  <c r="E12" i="8"/>
  <c r="E43" i="8" s="1"/>
  <c r="E28" i="10"/>
  <c r="E43" i="10" s="1"/>
  <c r="E43" i="11"/>
  <c r="E45" i="13"/>
  <c r="E43" i="12"/>
  <c r="E43" i="9"/>
  <c r="E43" i="7"/>
  <c r="E43" i="6"/>
  <c r="E36" i="2"/>
  <c r="E27" i="2"/>
  <c r="E12" i="2"/>
  <c r="E6" i="2"/>
  <c r="E41" i="2" l="1"/>
</calcChain>
</file>

<file path=xl/sharedStrings.xml><?xml version="1.0" encoding="utf-8"?>
<sst xmlns="http://schemas.openxmlformats.org/spreadsheetml/2006/main" count="1174" uniqueCount="96">
  <si>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</si>
  <si>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</si>
  <si>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</si>
  <si>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</si>
  <si>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</si>
  <si>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</si>
  <si>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</si>
  <si>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</si>
  <si>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</si>
  <si>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</si>
  <si>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</si>
  <si>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</si>
  <si>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</si>
  <si>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</si>
  <si>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</si>
  <si>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</si>
  <si>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</si>
  <si>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</si>
  <si>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</si>
  <si>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</si>
  <si>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</si>
  <si>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</si>
  <si>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</si>
  <si>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</si>
  <si>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</si>
  <si>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15699</t>
  </si>
  <si>
    <t xml:space="preserve">Compensaciones Por Pérdidas o Daños de Bienes Diversos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</si>
  <si>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</si>
  <si>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</si>
  <si>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</si>
  <si>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</si>
  <si>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</si>
  <si>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</si>
  <si>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</si>
  <si>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</si>
  <si>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</si>
  <si>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</si>
  <si>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</si>
  <si>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</si>
  <si>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</si>
  <si>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</si>
  <si>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</si>
  <si>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</si>
  <si>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</si>
  <si>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</si>
  <si>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</si>
  <si>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</si>
  <si>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</si>
  <si>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</si>
  <si>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</si>
  <si>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</si>
  <si>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</si>
  <si>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</si>
  <si>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</si>
  <si>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</si>
  <si>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22201</t>
  </si>
  <si>
    <t>22404</t>
  </si>
  <si>
    <t>ADMINISTRACIÓN NACIONAL DE ACUEDUCTOS Y ALCANTARILLADOS</t>
  </si>
  <si>
    <t>(EN DOLARES)</t>
  </si>
  <si>
    <t>CÓDIGO</t>
  </si>
  <si>
    <t>CONCEPTO</t>
  </si>
  <si>
    <t>CREDITO PRESUPUESTARIO</t>
  </si>
  <si>
    <t>SALDO PRESUPUESTARIO</t>
  </si>
  <si>
    <t>TOTAL</t>
  </si>
  <si>
    <t>ESTADO DE EJECUCIÓN PRESUPUESTARIA DE INGRESOS</t>
  </si>
  <si>
    <t>DEVENGADO SEGÚN EEPI</t>
  </si>
  <si>
    <t xml:space="preserve"> Del  1 de Enero  al  31 de Enero del 2015</t>
  </si>
  <si>
    <t xml:space="preserve"> Del  1 de Enero  al  28 de Febrero del 2015</t>
  </si>
  <si>
    <t xml:space="preserve"> Del  1 de Enero  al  31 de Marzo del 2015</t>
  </si>
  <si>
    <t xml:space="preserve"> Del  1 de Enero  al  30 de Abril del 2015</t>
  </si>
  <si>
    <t xml:space="preserve"> Del  1 de Enero  al  31 de MAYO del 2015</t>
  </si>
  <si>
    <t xml:space="preserve"> Del  1 de Enero  al  30 de Junio del 2015</t>
  </si>
  <si>
    <t xml:space="preserve"> Del  1 de Enero  al  31 de Agosto del 2015</t>
  </si>
  <si>
    <t xml:space="preserve"> Del  1 de Enero  al  30 de Septiembre del 2015</t>
  </si>
  <si>
    <t xml:space="preserve"> Del  1 de Enero  al  31 de Octubre del 2015</t>
  </si>
  <si>
    <t xml:space="preserve"> Del  1 de Enero  al  30 de Noviembre del 2015</t>
  </si>
  <si>
    <t xml:space="preserve"> Del  1 de Enero  al  31 de Diciembre(MES 12)  del 2015</t>
  </si>
  <si>
    <t xml:space="preserve"> Del  1 de Enero  al  31 de Diciembre (DEFINITIVO)  del 2015</t>
  </si>
  <si>
    <t>155</t>
  </si>
  <si>
    <t xml:space="preserve">Garantías y Fianzas                                                                                 </t>
  </si>
  <si>
    <t>15501</t>
  </si>
  <si>
    <t xml:space="preserve">Garantías de Contratos de Obras                                                                     </t>
  </si>
  <si>
    <t>15603</t>
  </si>
  <si>
    <t xml:space="preserve">Compensaciones Por Daños de Bienes Inmuebles                                                        </t>
  </si>
  <si>
    <t>15703</t>
  </si>
  <si>
    <t xml:space="preserve">Rentabilidad de Cuentas Bancarias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</si>
  <si>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</si>
  <si>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</si>
  <si>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</si>
  <si>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</si>
  <si>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</si>
  <si>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</si>
  <si>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</si>
  <si>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</si>
  <si>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 xml:space="preserve"> Del  1 de Enero  al  31 de Julio del 2015</t>
  </si>
  <si>
    <t xml:space="preserve"> Del  1 de Enero  al  31 de Diciembre (PRELIMINAR)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</si>
</sst>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/>
    <xf numFmtId="0" fontId="2" fillId="3" borderId="3" xfId="0" applyFont="1" applyFill="1" applyBorder="1"/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3" borderId="1" xfId="1" applyFont="1" applyFill="1" applyBorder="1"/>
    <xf numFmtId="0" fontId="2" fillId="0" borderId="0" xfId="0" applyFont="1"/>
    <xf numFmtId="0" fontId="0" fillId="0" borderId="0" xfId="0" applyFill="1" applyProtection="1">
      <protection locked="0"/>
    </xf>
    <xf numFmtId="44" fontId="0" fillId="0" borderId="0" xfId="1" applyFont="1" applyFill="1"/>
    <xf numFmtId="44" fontId="0" fillId="0" borderId="0" xfId="1" applyFont="1" applyFill="1" applyProtection="1">
      <protection locked="0"/>
    </xf>
    <xf numFmtId="44" fontId="0" fillId="4" borderId="0" xfId="1" applyFont="1" applyFill="1" applyProtection="1">
      <protection locked="0"/>
    </xf>
    <xf numFmtId="0" fontId="2" fillId="4" borderId="2" xfId="0" applyFont="1" applyFill="1" applyBorder="1"/>
    <xf numFmtId="0" fontId="2" fillId="4" borderId="3" xfId="0" applyFont="1" applyFill="1" applyBorder="1"/>
    <xf numFmtId="44" fontId="2" fillId="4" borderId="1" xfId="1" applyFont="1" applyFill="1" applyBorder="1"/>
    <xf numFmtId="0" fontId="0" fillId="4" borderId="0" xfId="0" applyFill="1" applyProtection="1">
      <protection locked="0"/>
    </xf>
    <xf numFmtId="44" fontId="0" fillId="0" borderId="0" xfId="1" applyNumberFormat="1" applyFont="1" applyFill="1" applyProtection="1">
      <protection locked="0"/>
    </xf>
    <xf numFmtId="44" fontId="0" fillId="0" borderId="0" xfId="1" applyFont="1" applyFill="1" applyProtection="1"/>
    <xf numFmtId="44" fontId="0" fillId="4" borderId="0" xfId="1" applyFont="1" applyFill="1" applyProtection="1"/>
    <xf numFmtId="0" fontId="0" fillId="0" borderId="0" xfId="0" applyFill="1"/>
    <xf numFmtId="0" fontId="0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4" workbookViewId="0">
      <selection activeCell="E41" sqref="E41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9.7109375" style="1" customWidth="1"/>
    <col min="4" max="4" width="15.140625" style="1" bestFit="1" customWidth="1"/>
    <col min="5" max="5" width="17.5703125" style="9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66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2" t="s">
        <v>61</v>
      </c>
      <c r="D5" s="2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9603974.1799999997</v>
      </c>
      <c r="E6" s="11">
        <f t="shared" si="0"/>
        <v>108222210.81999999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v>9483083.8100000005</v>
      </c>
      <c r="E7" s="10">
        <f t="shared" ref="E7:E40" si="1">C7-D7</f>
        <v>107861511.19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8551577.6099999994</v>
      </c>
      <c r="E8" s="10">
        <f t="shared" si="1"/>
        <v>105088472.39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931506.2</v>
      </c>
      <c r="E9" s="10">
        <f t="shared" si="1"/>
        <v>2773038.8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v>120890.37</v>
      </c>
      <c r="E10" s="10">
        <f t="shared" si="1"/>
        <v>360699.63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120890.37</v>
      </c>
      <c r="E11" s="10">
        <f t="shared" si="1"/>
        <v>360699.63</v>
      </c>
    </row>
    <row r="12" spans="1:5" x14ac:dyDescent="0.25">
      <c r="A12" s="11" t="s">
        <v>11</v>
      </c>
      <c r="B12" s="11" t="s">
        <v>12</v>
      </c>
      <c r="C12" s="11">
        <f>C13+C15+C17+C19+C22+C25</f>
        <v>1435185</v>
      </c>
      <c r="D12" s="11">
        <f>D13+D15+D17+D19+D22+D25</f>
        <v>71890.59</v>
      </c>
      <c r="E12" s="11">
        <f>E13+E15+E17+E19+E22+E25</f>
        <v>1363294.41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v>176</v>
      </c>
      <c r="E13" s="10">
        <f t="shared" si="1"/>
        <v>193359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176</v>
      </c>
      <c r="E14" s="9">
        <f t="shared" si="1"/>
        <v>193359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v>6639.73</v>
      </c>
      <c r="E15" s="10">
        <f t="shared" si="1"/>
        <v>103360.27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6639.73</v>
      </c>
      <c r="E16" s="10">
        <f t="shared" si="1"/>
        <v>103360.27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v>0</v>
      </c>
      <c r="E17" s="10">
        <f t="shared" si="1"/>
        <v>0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0</v>
      </c>
      <c r="E18" s="10">
        <f t="shared" si="1"/>
        <v>0</v>
      </c>
    </row>
    <row r="19" spans="1:5" x14ac:dyDescent="0.25">
      <c r="A19" s="10" t="s">
        <v>21</v>
      </c>
      <c r="B19" s="10" t="s">
        <v>22</v>
      </c>
      <c r="C19" s="10">
        <f>SUM(C20:C21)</f>
        <v>131650</v>
      </c>
      <c r="D19" s="10">
        <v>11322.03</v>
      </c>
      <c r="E19" s="10">
        <f t="shared" si="1"/>
        <v>120327.97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11322.03</v>
      </c>
      <c r="E20" s="10">
        <f t="shared" si="1"/>
        <v>114327.97</v>
      </c>
    </row>
    <row r="21" spans="1:5" x14ac:dyDescent="0.25">
      <c r="A21" s="10" t="s">
        <v>25</v>
      </c>
      <c r="B21" s="10" t="s">
        <v>26</v>
      </c>
      <c r="C21" s="10">
        <v>6000</v>
      </c>
      <c r="D21" s="10">
        <v>0</v>
      </c>
      <c r="E21" s="10">
        <f t="shared" si="1"/>
        <v>6000</v>
      </c>
    </row>
    <row r="22" spans="1:5" x14ac:dyDescent="0.25">
      <c r="A22" s="10" t="s">
        <v>27</v>
      </c>
      <c r="B22" s="10" t="s">
        <v>28</v>
      </c>
      <c r="C22" s="10">
        <f>SUM(C23:C25)</f>
        <v>1000000</v>
      </c>
      <c r="D22" s="10">
        <v>52889.67</v>
      </c>
      <c r="E22" s="10">
        <f t="shared" si="1"/>
        <v>947110.33</v>
      </c>
    </row>
    <row r="23" spans="1:5" x14ac:dyDescent="0.25">
      <c r="A23" s="10" t="s">
        <v>84</v>
      </c>
      <c r="B23" s="10" t="s">
        <v>85</v>
      </c>
      <c r="C23" s="10">
        <v>0</v>
      </c>
      <c r="D23" s="10">
        <v>9378.48</v>
      </c>
      <c r="E23" s="10">
        <f t="shared" si="1"/>
        <v>-9378.48</v>
      </c>
    </row>
    <row r="24" spans="1:5" x14ac:dyDescent="0.25">
      <c r="A24" s="10" t="s">
        <v>29</v>
      </c>
      <c r="B24" s="10" t="s">
        <v>30</v>
      </c>
      <c r="C24" s="10">
        <v>1000000</v>
      </c>
      <c r="D24" s="10">
        <v>43511.19</v>
      </c>
      <c r="E24" s="10">
        <f t="shared" si="1"/>
        <v>956488.81</v>
      </c>
    </row>
    <row r="25" spans="1:5" x14ac:dyDescent="0.25">
      <c r="A25" s="10" t="s">
        <v>31</v>
      </c>
      <c r="B25" s="10" t="s">
        <v>9</v>
      </c>
      <c r="C25" s="10">
        <f>SUM(C26)</f>
        <v>0</v>
      </c>
      <c r="D25" s="10">
        <v>863.16</v>
      </c>
      <c r="E25" s="10">
        <f t="shared" si="1"/>
        <v>-863.16</v>
      </c>
    </row>
    <row r="26" spans="1:5" x14ac:dyDescent="0.25">
      <c r="A26" s="10" t="s">
        <v>32</v>
      </c>
      <c r="B26" s="10" t="s">
        <v>9</v>
      </c>
      <c r="C26" s="10">
        <v>0</v>
      </c>
      <c r="D26" s="10">
        <v>863.16</v>
      </c>
      <c r="E26" s="9">
        <f t="shared" si="1"/>
        <v>-863.16</v>
      </c>
    </row>
    <row r="27" spans="1:5" x14ac:dyDescent="0.25">
      <c r="A27" s="11" t="s">
        <v>33</v>
      </c>
      <c r="B27" s="11" t="s">
        <v>34</v>
      </c>
      <c r="C27" s="11">
        <f>C28+C30</f>
        <v>3773274</v>
      </c>
      <c r="D27" s="11">
        <f t="shared" ref="D27:E27" si="2">D28+D30</f>
        <v>1181298.05</v>
      </c>
      <c r="E27" s="11">
        <f t="shared" si="2"/>
        <v>2591975.9500000002</v>
      </c>
    </row>
    <row r="28" spans="1:5" x14ac:dyDescent="0.25">
      <c r="A28" s="10" t="s">
        <v>35</v>
      </c>
      <c r="B28" s="10" t="s">
        <v>36</v>
      </c>
      <c r="C28" s="10">
        <f>SUM(C29)</f>
        <v>377524</v>
      </c>
      <c r="D28" s="10">
        <v>0</v>
      </c>
      <c r="E28" s="10">
        <f t="shared" si="1"/>
        <v>377524</v>
      </c>
    </row>
    <row r="29" spans="1:5" x14ac:dyDescent="0.25">
      <c r="A29" s="10" t="s">
        <v>37</v>
      </c>
      <c r="B29" s="10" t="s">
        <v>38</v>
      </c>
      <c r="C29" s="10">
        <v>377524</v>
      </c>
      <c r="D29" s="10">
        <v>0</v>
      </c>
      <c r="E29" s="10">
        <f t="shared" si="1"/>
        <v>377524</v>
      </c>
    </row>
    <row r="30" spans="1:5" x14ac:dyDescent="0.25">
      <c r="A30" s="10" t="s">
        <v>39</v>
      </c>
      <c r="B30" s="10" t="s">
        <v>40</v>
      </c>
      <c r="C30" s="10">
        <f>SUM(C31:C32)</f>
        <v>3395750</v>
      </c>
      <c r="D30" s="10">
        <v>1181298.05</v>
      </c>
      <c r="E30" s="9">
        <f t="shared" si="1"/>
        <v>2214451.9500000002</v>
      </c>
    </row>
    <row r="31" spans="1:5" x14ac:dyDescent="0.25">
      <c r="A31" s="10" t="s">
        <v>41</v>
      </c>
      <c r="B31" s="10" t="s">
        <v>42</v>
      </c>
      <c r="C31" s="10">
        <v>3395750</v>
      </c>
      <c r="D31" s="10">
        <v>1181298.05</v>
      </c>
      <c r="E31" s="10">
        <f t="shared" si="1"/>
        <v>2214451.9500000002</v>
      </c>
    </row>
    <row r="32" spans="1:5" x14ac:dyDescent="0.25">
      <c r="A32" s="10" t="s">
        <v>56</v>
      </c>
      <c r="B32" s="10" t="s">
        <v>48</v>
      </c>
      <c r="C32" s="10">
        <v>0</v>
      </c>
      <c r="D32" s="10">
        <v>0</v>
      </c>
      <c r="E32" s="10">
        <f t="shared" si="1"/>
        <v>0</v>
      </c>
    </row>
    <row r="33" spans="1:5" x14ac:dyDescent="0.25">
      <c r="A33" s="11" t="s">
        <v>43</v>
      </c>
      <c r="B33" s="11" t="s">
        <v>44</v>
      </c>
      <c r="C33" s="11">
        <f>C34</f>
        <v>53565</v>
      </c>
      <c r="D33" s="11">
        <f t="shared" ref="D33:E33" si="3">D34</f>
        <v>0</v>
      </c>
      <c r="E33" s="11">
        <f t="shared" si="3"/>
        <v>53565</v>
      </c>
    </row>
    <row r="34" spans="1:5" x14ac:dyDescent="0.25">
      <c r="A34" s="10" t="s">
        <v>45</v>
      </c>
      <c r="B34" s="10" t="s">
        <v>46</v>
      </c>
      <c r="C34" s="10">
        <f>SUM(C35)</f>
        <v>53565</v>
      </c>
      <c r="D34" s="10">
        <v>0</v>
      </c>
      <c r="E34" s="10">
        <f t="shared" si="1"/>
        <v>53565</v>
      </c>
    </row>
    <row r="35" spans="1:5" x14ac:dyDescent="0.25">
      <c r="A35" s="10" t="s">
        <v>47</v>
      </c>
      <c r="B35" s="10" t="s">
        <v>48</v>
      </c>
      <c r="C35" s="10">
        <v>53565</v>
      </c>
      <c r="D35" s="10">
        <v>0</v>
      </c>
      <c r="E35" s="9">
        <f t="shared" si="1"/>
        <v>53565</v>
      </c>
    </row>
    <row r="36" spans="1:5" x14ac:dyDescent="0.25">
      <c r="A36" s="11" t="s">
        <v>49</v>
      </c>
      <c r="B36" s="11" t="s">
        <v>50</v>
      </c>
      <c r="C36" s="11">
        <f>C37+C39</f>
        <v>23600000</v>
      </c>
      <c r="D36" s="11">
        <f t="shared" ref="D36:E36" si="4">D37+D39</f>
        <v>0</v>
      </c>
      <c r="E36" s="11">
        <f t="shared" si="4"/>
        <v>23600000</v>
      </c>
    </row>
    <row r="37" spans="1:5" x14ac:dyDescent="0.25">
      <c r="A37" s="10" t="s">
        <v>86</v>
      </c>
      <c r="B37" s="10" t="s">
        <v>87</v>
      </c>
      <c r="C37" s="10">
        <f>SUM(C38)</f>
        <v>2000000</v>
      </c>
      <c r="D37" s="10">
        <v>0</v>
      </c>
      <c r="E37" s="10">
        <f t="shared" si="1"/>
        <v>2000000</v>
      </c>
    </row>
    <row r="38" spans="1:5" x14ac:dyDescent="0.25">
      <c r="A38" s="10" t="s">
        <v>88</v>
      </c>
      <c r="B38" s="10" t="s">
        <v>89</v>
      </c>
      <c r="C38" s="10">
        <v>2000000</v>
      </c>
      <c r="D38" s="10">
        <v>0</v>
      </c>
      <c r="E38" s="9">
        <f t="shared" si="1"/>
        <v>2000000</v>
      </c>
    </row>
    <row r="39" spans="1:5" x14ac:dyDescent="0.25">
      <c r="A39" s="10" t="s">
        <v>51</v>
      </c>
      <c r="B39" s="10" t="s">
        <v>52</v>
      </c>
      <c r="C39" s="10">
        <f>SUM(C40)</f>
        <v>21600000</v>
      </c>
      <c r="D39" s="10">
        <v>0</v>
      </c>
      <c r="E39" s="10">
        <f t="shared" si="1"/>
        <v>21600000</v>
      </c>
    </row>
    <row r="40" spans="1:5" x14ac:dyDescent="0.25">
      <c r="A40" s="10" t="s">
        <v>53</v>
      </c>
      <c r="B40" s="10" t="s">
        <v>54</v>
      </c>
      <c r="C40" s="10">
        <v>21600000</v>
      </c>
      <c r="D40" s="10">
        <v>0</v>
      </c>
      <c r="E40" s="10">
        <f t="shared" si="1"/>
        <v>21600000</v>
      </c>
    </row>
    <row r="41" spans="1:5" x14ac:dyDescent="0.25">
      <c r="A41" s="12" t="s">
        <v>63</v>
      </c>
      <c r="B41" s="13"/>
      <c r="C41" s="14">
        <f>C36+C33+C27+C12+C6</f>
        <v>146688209</v>
      </c>
      <c r="D41" s="14">
        <f>D36+D33+D27+D12+D6</f>
        <v>10857162.82</v>
      </c>
      <c r="E41" s="14">
        <f>E36+E33+E27+E12+E6</f>
        <v>135831046.18000001</v>
      </c>
    </row>
  </sheetData>
  <autoFilter ref="A5:E41"/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  <ignoredErrors>
    <ignoredError sqref="E7:E11 E13:E20 E28:E32 E34:E35 E37:E40 E21:E2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6" sqref="D6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7.85546875" style="1" customWidth="1"/>
    <col min="4" max="4" width="16.28515625" style="1" bestFit="1" customWidth="1"/>
    <col min="5" max="5" width="18.855468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74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94048103.060000002</v>
      </c>
      <c r="E6" s="11">
        <f t="shared" si="0"/>
        <v>23778081.940000005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93102195.640000001</v>
      </c>
      <c r="E7" s="10">
        <f t="shared" si="1"/>
        <v>24242399.360000007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84818289.239999995</v>
      </c>
      <c r="E8" s="17">
        <f t="shared" ref="E8:E42" si="2">C8-D8</f>
        <v>28821760.760000005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8283906.4000000004</v>
      </c>
      <c r="E9" s="17">
        <f t="shared" si="2"/>
        <v>-4579361.4000000004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945907.42</v>
      </c>
      <c r="E10" s="10">
        <f t="shared" si="3"/>
        <v>-464317.42000000004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945907.42</v>
      </c>
      <c r="E11" s="17">
        <f t="shared" si="2"/>
        <v>-464317.42000000004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1263511.28</v>
      </c>
      <c r="E12" s="11">
        <f t="shared" si="4"/>
        <v>171673.71999999997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29900.07</v>
      </c>
      <c r="E13" s="10">
        <f t="shared" si="5"/>
        <v>163634.93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29900.07</v>
      </c>
      <c r="E14" s="17">
        <f t="shared" si="2"/>
        <v>163634.93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65907.210000000006</v>
      </c>
      <c r="E15" s="10">
        <f t="shared" si="6"/>
        <v>44092.789999999994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65907.210000000006</v>
      </c>
      <c r="E16" s="17">
        <f t="shared" si="2"/>
        <v>44092.789999999994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23536.01</v>
      </c>
      <c r="E17" s="10">
        <f t="shared" si="7"/>
        <v>-23536.01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23536.01</v>
      </c>
      <c r="E18" s="17">
        <f t="shared" si="2"/>
        <v>-23536.01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402196.27999999997</v>
      </c>
      <c r="E19" s="10">
        <f t="shared" si="8"/>
        <v>-270546.27999999997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399394.48</v>
      </c>
      <c r="E20" s="17">
        <f t="shared" si="2"/>
        <v>-273744.48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2801.8</v>
      </c>
      <c r="E21" s="17">
        <f t="shared" si="2"/>
        <v>-2801.8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733286.47</v>
      </c>
      <c r="E23" s="10">
        <f t="shared" si="9"/>
        <v>266713.52999999997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483199.31</v>
      </c>
      <c r="E24" s="17">
        <f t="shared" si="2"/>
        <v>-483199.31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250087.16</v>
      </c>
      <c r="E25" s="17">
        <f t="shared" si="2"/>
        <v>749912.84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8685.24</v>
      </c>
      <c r="E26" s="10">
        <f t="shared" si="10"/>
        <v>-8685.24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8685.24</v>
      </c>
      <c r="E27" s="17">
        <f t="shared" si="2"/>
        <v>-8685.24</v>
      </c>
    </row>
    <row r="28" spans="1:5" x14ac:dyDescent="0.25">
      <c r="A28" s="11" t="s">
        <v>33</v>
      </c>
      <c r="B28" s="11" t="s">
        <v>34</v>
      </c>
      <c r="C28" s="11">
        <f>C29+C32</f>
        <v>11458420.34</v>
      </c>
      <c r="D28" s="11">
        <f t="shared" ref="D28:E28" si="11">D29+D32</f>
        <v>4015835.76</v>
      </c>
      <c r="E28" s="11">
        <f t="shared" si="11"/>
        <v>7442584.5800000019</v>
      </c>
    </row>
    <row r="29" spans="1:5" x14ac:dyDescent="0.25">
      <c r="A29" s="10" t="s">
        <v>35</v>
      </c>
      <c r="B29" s="10" t="s">
        <v>36</v>
      </c>
      <c r="C29" s="10">
        <f t="shared" ref="C29" si="12">SUM(C30:C31)</f>
        <v>509887.53</v>
      </c>
      <c r="D29" s="10">
        <f t="shared" ref="D29" si="13">SUM(D30:D31)</f>
        <v>1742486.71</v>
      </c>
      <c r="E29" s="10">
        <f t="shared" ref="E29" si="14">SUM(E30:E31)</f>
        <v>-1232599.18</v>
      </c>
    </row>
    <row r="30" spans="1:5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2"/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302524</v>
      </c>
      <c r="E31" s="17">
        <f t="shared" si="2"/>
        <v>207363.53000000003</v>
      </c>
    </row>
    <row r="32" spans="1:5" x14ac:dyDescent="0.25">
      <c r="A32" s="10" t="s">
        <v>39</v>
      </c>
      <c r="B32" s="10" t="s">
        <v>40</v>
      </c>
      <c r="C32" s="10">
        <f>SUM(C33:C34)</f>
        <v>10948532.810000001</v>
      </c>
      <c r="D32" s="10">
        <f t="shared" ref="D32:E32" si="15">SUM(D33:D34)</f>
        <v>2273349.0499999998</v>
      </c>
      <c r="E32" s="10">
        <f t="shared" si="15"/>
        <v>8675183.7600000016</v>
      </c>
    </row>
    <row r="33" spans="1:5" x14ac:dyDescent="0.25">
      <c r="A33" s="10" t="s">
        <v>41</v>
      </c>
      <c r="B33" s="10" t="s">
        <v>42</v>
      </c>
      <c r="C33" s="10">
        <v>10748532.810000001</v>
      </c>
      <c r="D33" s="10">
        <v>2273349.0499999998</v>
      </c>
      <c r="E33" s="17">
        <f t="shared" si="2"/>
        <v>8475183.7600000016</v>
      </c>
    </row>
    <row r="34" spans="1:5" x14ac:dyDescent="0.25">
      <c r="A34" s="10" t="s">
        <v>56</v>
      </c>
      <c r="B34" s="10" t="s">
        <v>48</v>
      </c>
      <c r="C34" s="10">
        <v>200000</v>
      </c>
      <c r="D34" s="10">
        <v>0</v>
      </c>
      <c r="E34" s="17">
        <f t="shared" si="2"/>
        <v>200000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6">D36</f>
        <v>0</v>
      </c>
      <c r="E35" s="11">
        <f t="shared" si="16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7">SUM(D37)</f>
        <v>0</v>
      </c>
      <c r="E36" s="10">
        <f t="shared" si="17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7">
        <f t="shared" si="2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8">D39+D41</f>
        <v>0</v>
      </c>
      <c r="E38" s="11">
        <f t="shared" si="18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9">SUM(D40)</f>
        <v>0</v>
      </c>
      <c r="E39" s="10">
        <f t="shared" si="19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20">SUM(D42)</f>
        <v>0</v>
      </c>
      <c r="E41" s="10">
        <f t="shared" si="20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2"/>
        <v>21600000</v>
      </c>
    </row>
    <row r="43" spans="1:5" x14ac:dyDescent="0.25">
      <c r="A43" s="3" t="s">
        <v>63</v>
      </c>
      <c r="B43" s="4"/>
      <c r="C43" s="6">
        <f>C6+C12+C28+C35+C38</f>
        <v>155058445.34</v>
      </c>
      <c r="D43" s="6">
        <f t="shared" ref="D43:E43" si="21">D6+D12+D28+D35+D38</f>
        <v>99327450.100000009</v>
      </c>
      <c r="E43" s="6">
        <f t="shared" si="21"/>
        <v>55730995.24000001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2" workbookViewId="0">
      <selection activeCell="E43" sqref="E43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7.5703125" style="1" customWidth="1"/>
    <col min="4" max="4" width="16.28515625" style="1" bestFit="1" customWidth="1"/>
    <col min="5" max="5" width="18.1406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75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109121487.09999999</v>
      </c>
      <c r="E6" s="11">
        <f t="shared" si="0"/>
        <v>8704697.9000000022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108017945.91</v>
      </c>
      <c r="E7" s="10">
        <f t="shared" si="1"/>
        <v>9326649.0900000017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97368025.329999998</v>
      </c>
      <c r="E8" s="17">
        <f t="shared" ref="E8:E42" si="2">C8-D8</f>
        <v>16272024.670000002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10649920.58</v>
      </c>
      <c r="E9" s="17">
        <f t="shared" si="2"/>
        <v>-6945375.5800000001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1103541.19</v>
      </c>
      <c r="E10" s="10">
        <f t="shared" si="3"/>
        <v>-621951.18999999994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1103541.19</v>
      </c>
      <c r="E11" s="17">
        <f t="shared" si="2"/>
        <v>-621951.18999999994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1290209.1099999999</v>
      </c>
      <c r="E12" s="11">
        <f t="shared" si="4"/>
        <v>144975.89000000004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30390.240000000002</v>
      </c>
      <c r="E13" s="10">
        <f t="shared" si="5"/>
        <v>163144.76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30390.240000000002</v>
      </c>
      <c r="E14" s="17">
        <f t="shared" si="2"/>
        <v>163144.76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72528.009999999995</v>
      </c>
      <c r="E15" s="10">
        <f t="shared" si="6"/>
        <v>37471.990000000005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72528.009999999995</v>
      </c>
      <c r="E16" s="17">
        <f t="shared" si="2"/>
        <v>37471.990000000005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23536.01</v>
      </c>
      <c r="E17" s="10">
        <f t="shared" si="7"/>
        <v>-23536.01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23536.01</v>
      </c>
      <c r="E18" s="17">
        <f t="shared" si="2"/>
        <v>-23536.01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402196.27999999997</v>
      </c>
      <c r="E19" s="10">
        <f t="shared" si="8"/>
        <v>-270546.27999999997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399394.48</v>
      </c>
      <c r="E20" s="17">
        <f t="shared" si="2"/>
        <v>-273744.48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2801.8</v>
      </c>
      <c r="E21" s="17">
        <f t="shared" si="2"/>
        <v>-2801.8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751988.47</v>
      </c>
      <c r="E23" s="10">
        <f t="shared" si="9"/>
        <v>248011.53000000003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495373.11</v>
      </c>
      <c r="E24" s="17">
        <f t="shared" si="2"/>
        <v>-495373.11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256615.36</v>
      </c>
      <c r="E25" s="17">
        <f t="shared" si="2"/>
        <v>743384.64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9570.1</v>
      </c>
      <c r="E26" s="10">
        <f t="shared" si="10"/>
        <v>-9570.1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9570.1</v>
      </c>
      <c r="E27" s="17">
        <f t="shared" si="2"/>
        <v>-9570.1</v>
      </c>
    </row>
    <row r="28" spans="1:5" x14ac:dyDescent="0.25">
      <c r="A28" s="11" t="s">
        <v>33</v>
      </c>
      <c r="B28" s="11" t="s">
        <v>34</v>
      </c>
      <c r="C28" s="11">
        <f>C29+C32</f>
        <v>11458420.34</v>
      </c>
      <c r="D28" s="11">
        <f t="shared" ref="D28:E28" si="11">D29+D32</f>
        <v>4536120.22</v>
      </c>
      <c r="E28" s="11">
        <f t="shared" si="11"/>
        <v>6922300.120000001</v>
      </c>
    </row>
    <row r="29" spans="1:5" x14ac:dyDescent="0.25">
      <c r="A29" s="10" t="s">
        <v>35</v>
      </c>
      <c r="B29" s="10" t="s">
        <v>36</v>
      </c>
      <c r="C29" s="10">
        <f t="shared" ref="C29" si="12">SUM(C30:C31)</f>
        <v>509887.53</v>
      </c>
      <c r="D29" s="10">
        <f t="shared" ref="D29" si="13">SUM(D30:D31)</f>
        <v>1742486.71</v>
      </c>
      <c r="E29" s="10">
        <f t="shared" ref="E29" si="14">SUM(E30:E31)</f>
        <v>-1232599.18</v>
      </c>
    </row>
    <row r="30" spans="1:5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2"/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302524</v>
      </c>
      <c r="E31" s="17">
        <f t="shared" si="2"/>
        <v>207363.53000000003</v>
      </c>
    </row>
    <row r="32" spans="1:5" x14ac:dyDescent="0.25">
      <c r="A32" s="10" t="s">
        <v>39</v>
      </c>
      <c r="B32" s="10" t="s">
        <v>40</v>
      </c>
      <c r="C32" s="10">
        <f>SUM(C33:C34)</f>
        <v>10948532.810000001</v>
      </c>
      <c r="D32" s="10">
        <f t="shared" ref="D32:E32" si="15">SUM(D33:D34)</f>
        <v>2793633.51</v>
      </c>
      <c r="E32" s="10">
        <f t="shared" si="15"/>
        <v>8154899.3000000007</v>
      </c>
    </row>
    <row r="33" spans="1:5" x14ac:dyDescent="0.25">
      <c r="A33" s="10" t="s">
        <v>41</v>
      </c>
      <c r="B33" s="10" t="s">
        <v>42</v>
      </c>
      <c r="C33" s="10">
        <v>10748532.810000001</v>
      </c>
      <c r="D33" s="10">
        <v>2733633.51</v>
      </c>
      <c r="E33" s="17">
        <f t="shared" si="2"/>
        <v>8014899.3000000007</v>
      </c>
    </row>
    <row r="34" spans="1:5" x14ac:dyDescent="0.25">
      <c r="A34" s="10" t="s">
        <v>56</v>
      </c>
      <c r="B34" s="10" t="s">
        <v>48</v>
      </c>
      <c r="C34" s="10">
        <v>200000</v>
      </c>
      <c r="D34" s="10">
        <v>60000</v>
      </c>
      <c r="E34" s="17">
        <f t="shared" si="2"/>
        <v>140000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6">D36</f>
        <v>842425.21</v>
      </c>
      <c r="E35" s="11">
        <f t="shared" si="16"/>
        <v>-103770.20999999996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7">SUM(D37)</f>
        <v>842425.21</v>
      </c>
      <c r="E36" s="10">
        <f t="shared" si="17"/>
        <v>-103770.20999999996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842425.21</v>
      </c>
      <c r="E37" s="17">
        <f t="shared" si="2"/>
        <v>-103770.20999999996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8">D39+D41</f>
        <v>0</v>
      </c>
      <c r="E38" s="11">
        <f t="shared" si="18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9">SUM(D40)</f>
        <v>0</v>
      </c>
      <c r="E39" s="10">
        <f t="shared" si="19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20">SUM(D42)</f>
        <v>0</v>
      </c>
      <c r="E41" s="10">
        <f t="shared" si="20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2"/>
        <v>21600000</v>
      </c>
    </row>
    <row r="43" spans="1:5" x14ac:dyDescent="0.25">
      <c r="A43" s="3" t="s">
        <v>63</v>
      </c>
      <c r="B43" s="4"/>
      <c r="C43" s="6">
        <f>C6+C12+C28+C35+C38</f>
        <v>155058445.34</v>
      </c>
      <c r="D43" s="6">
        <f t="shared" ref="D43:E43" si="21">D6+D12+D28+D35+D38</f>
        <v>115790241.63999999</v>
      </c>
      <c r="E43" s="6">
        <f t="shared" si="21"/>
        <v>39268203.700000003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5" workbookViewId="0">
      <selection activeCell="E35" sqref="E35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8.140625" style="1" customWidth="1"/>
    <col min="4" max="4" width="16.28515625" style="1" bestFit="1" customWidth="1"/>
    <col min="5" max="5" width="16.1406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76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45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1" t="s">
        <v>0</v>
      </c>
      <c r="B6" s="11" t="s">
        <v>1</v>
      </c>
      <c r="C6" s="11">
        <f>C7+C10</f>
        <v>125393511.77</v>
      </c>
      <c r="D6" s="11">
        <f t="shared" ref="D6:E6" si="0">D7+D10</f>
        <v>123076903.85000001</v>
      </c>
      <c r="E6" s="11">
        <f t="shared" si="0"/>
        <v>2316607.9199999934</v>
      </c>
    </row>
    <row r="7" spans="1:5" x14ac:dyDescent="0.25">
      <c r="A7" s="10" t="s">
        <v>2</v>
      </c>
      <c r="B7" s="10" t="s">
        <v>3</v>
      </c>
      <c r="C7" s="10">
        <f>SUM(C8:C9)</f>
        <v>124289970.58</v>
      </c>
      <c r="D7" s="10">
        <f t="shared" ref="D7:E7" si="1">SUM(D8:D9)</f>
        <v>121822305.11000001</v>
      </c>
      <c r="E7" s="10">
        <f t="shared" si="1"/>
        <v>2467665.4699999932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110236422.29000001</v>
      </c>
      <c r="E8" s="17">
        <f t="shared" ref="E8:E44" si="2">C8-D8</f>
        <v>3403627.7099999934</v>
      </c>
    </row>
    <row r="9" spans="1:5" x14ac:dyDescent="0.25">
      <c r="A9" s="10" t="s">
        <v>6</v>
      </c>
      <c r="B9" s="10" t="s">
        <v>7</v>
      </c>
      <c r="C9" s="10">
        <v>10649920.58</v>
      </c>
      <c r="D9" s="10">
        <v>11585882.82</v>
      </c>
      <c r="E9" s="17">
        <f t="shared" si="2"/>
        <v>-935962.24000000022</v>
      </c>
    </row>
    <row r="10" spans="1:5" x14ac:dyDescent="0.25">
      <c r="A10" s="10" t="s">
        <v>8</v>
      </c>
      <c r="B10" s="10" t="s">
        <v>9</v>
      </c>
      <c r="C10" s="10">
        <f>SUM(C11)</f>
        <v>1103541.19</v>
      </c>
      <c r="D10" s="10">
        <f t="shared" ref="D10:E10" si="3">SUM(D11)</f>
        <v>1254598.74</v>
      </c>
      <c r="E10" s="10">
        <f t="shared" si="3"/>
        <v>-151057.55000000005</v>
      </c>
    </row>
    <row r="11" spans="1:5" x14ac:dyDescent="0.25">
      <c r="A11" s="10" t="s">
        <v>10</v>
      </c>
      <c r="B11" s="10" t="s">
        <v>9</v>
      </c>
      <c r="C11" s="10">
        <v>1103541.19</v>
      </c>
      <c r="D11" s="10">
        <v>1254598.74</v>
      </c>
      <c r="E11" s="17">
        <f t="shared" si="2"/>
        <v>-151057.55000000005</v>
      </c>
    </row>
    <row r="12" spans="1:5" x14ac:dyDescent="0.25">
      <c r="A12" s="11" t="s">
        <v>11</v>
      </c>
      <c r="B12" s="11" t="s">
        <v>12</v>
      </c>
      <c r="C12" s="11">
        <f>C13+C15+C17+C19+C23+C26</f>
        <v>1784200.6400000001</v>
      </c>
      <c r="D12" s="11">
        <f t="shared" ref="D12:E12" si="4">D13+D15+D17+D19+D23+D26</f>
        <v>1407920.7800000003</v>
      </c>
      <c r="E12" s="11">
        <f t="shared" si="4"/>
        <v>376279.85999999987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30440.58</v>
      </c>
      <c r="E13" s="10">
        <f t="shared" si="5"/>
        <v>163094.41999999998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30440.58</v>
      </c>
      <c r="E14" s="17">
        <f t="shared" si="2"/>
        <v>163094.41999999998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79148.81</v>
      </c>
      <c r="E15" s="10">
        <f t="shared" si="6"/>
        <v>30851.190000000002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79148.81</v>
      </c>
      <c r="E16" s="17">
        <f t="shared" si="2"/>
        <v>30851.190000000002</v>
      </c>
    </row>
    <row r="17" spans="1:7" x14ac:dyDescent="0.25">
      <c r="A17" s="10" t="s">
        <v>78</v>
      </c>
      <c r="B17" s="10" t="s">
        <v>79</v>
      </c>
      <c r="C17" s="10">
        <f>C18</f>
        <v>23536.01</v>
      </c>
      <c r="D17" s="10">
        <f t="shared" ref="D17:E17" si="7">D18</f>
        <v>27773.439999999999</v>
      </c>
      <c r="E17" s="10">
        <f t="shared" si="7"/>
        <v>-4237.43</v>
      </c>
    </row>
    <row r="18" spans="1:7" x14ac:dyDescent="0.25">
      <c r="A18" s="10" t="s">
        <v>80</v>
      </c>
      <c r="B18" s="10" t="s">
        <v>81</v>
      </c>
      <c r="C18" s="10">
        <v>23536.01</v>
      </c>
      <c r="D18" s="10">
        <v>27773.439999999999</v>
      </c>
      <c r="E18" s="17">
        <f t="shared" si="2"/>
        <v>-4237.43</v>
      </c>
    </row>
    <row r="19" spans="1:7" x14ac:dyDescent="0.25">
      <c r="A19" s="10" t="s">
        <v>21</v>
      </c>
      <c r="B19" s="10" t="s">
        <v>22</v>
      </c>
      <c r="C19" s="10">
        <f>SUM(C20:C22)</f>
        <v>408196.27999999997</v>
      </c>
      <c r="D19" s="10">
        <f t="shared" ref="D19:E19" si="8">SUM(D20:D22)</f>
        <v>402196.27999999997</v>
      </c>
      <c r="E19" s="10">
        <f t="shared" si="8"/>
        <v>6000</v>
      </c>
    </row>
    <row r="20" spans="1:7" x14ac:dyDescent="0.25">
      <c r="A20" s="10" t="s">
        <v>23</v>
      </c>
      <c r="B20" s="10" t="s">
        <v>24</v>
      </c>
      <c r="C20" s="10">
        <v>399394.48</v>
      </c>
      <c r="D20" s="10">
        <v>399394.48</v>
      </c>
      <c r="E20" s="17">
        <f t="shared" si="2"/>
        <v>0</v>
      </c>
    </row>
    <row r="21" spans="1:7" x14ac:dyDescent="0.25">
      <c r="A21" s="10" t="s">
        <v>82</v>
      </c>
      <c r="B21" s="10" t="s">
        <v>83</v>
      </c>
      <c r="C21" s="10">
        <v>2801.8</v>
      </c>
      <c r="D21" s="10">
        <v>2801.8</v>
      </c>
      <c r="E21" s="17">
        <f t="shared" si="2"/>
        <v>0</v>
      </c>
    </row>
    <row r="22" spans="1:7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7" x14ac:dyDescent="0.25">
      <c r="A23" s="10" t="s">
        <v>27</v>
      </c>
      <c r="B23" s="10" t="s">
        <v>28</v>
      </c>
      <c r="C23" s="10">
        <f>SUM(C24:C25)</f>
        <v>1039363.25</v>
      </c>
      <c r="D23" s="10">
        <f t="shared" ref="D23:E23" si="9">SUM(D24:D25)</f>
        <v>857930.8600000001</v>
      </c>
      <c r="E23" s="10">
        <f t="shared" si="9"/>
        <v>181432.3899999999</v>
      </c>
    </row>
    <row r="24" spans="1:7" x14ac:dyDescent="0.25">
      <c r="A24" s="10" t="s">
        <v>84</v>
      </c>
      <c r="B24" s="10" t="s">
        <v>85</v>
      </c>
      <c r="C24" s="10">
        <v>39363.25</v>
      </c>
      <c r="D24" s="10">
        <v>595095.77</v>
      </c>
      <c r="E24" s="17">
        <f t="shared" si="2"/>
        <v>-555732.52</v>
      </c>
    </row>
    <row r="25" spans="1:7" x14ac:dyDescent="0.25">
      <c r="A25" s="10" t="s">
        <v>29</v>
      </c>
      <c r="B25" s="10" t="s">
        <v>30</v>
      </c>
      <c r="C25" s="10">
        <v>1000000</v>
      </c>
      <c r="D25" s="10">
        <v>262835.09000000003</v>
      </c>
      <c r="E25" s="17">
        <f t="shared" si="2"/>
        <v>737164.90999999992</v>
      </c>
    </row>
    <row r="26" spans="1:7" x14ac:dyDescent="0.25">
      <c r="A26" s="10" t="s">
        <v>31</v>
      </c>
      <c r="B26" s="10" t="s">
        <v>9</v>
      </c>
      <c r="C26" s="10">
        <f>SUM(C27)</f>
        <v>9570.1</v>
      </c>
      <c r="D26" s="10">
        <f t="shared" ref="D26:E26" si="10">SUM(D27)</f>
        <v>10430.81</v>
      </c>
      <c r="E26" s="10">
        <f t="shared" si="10"/>
        <v>-860.70999999999913</v>
      </c>
    </row>
    <row r="27" spans="1:7" x14ac:dyDescent="0.25">
      <c r="A27" s="10" t="s">
        <v>32</v>
      </c>
      <c r="B27" s="10" t="s">
        <v>9</v>
      </c>
      <c r="C27" s="10">
        <v>9570.1</v>
      </c>
      <c r="D27" s="10">
        <v>10430.81</v>
      </c>
      <c r="E27" s="17">
        <f t="shared" si="2"/>
        <v>-860.70999999999913</v>
      </c>
    </row>
    <row r="28" spans="1:7" x14ac:dyDescent="0.25">
      <c r="A28" s="11" t="s">
        <v>33</v>
      </c>
      <c r="B28" s="11" t="s">
        <v>34</v>
      </c>
      <c r="C28" s="11">
        <f>C29+C32</f>
        <v>11458420.34</v>
      </c>
      <c r="D28" s="11">
        <f t="shared" ref="D28:E28" si="11">D29+D32</f>
        <v>5245170.21</v>
      </c>
      <c r="E28" s="11">
        <f t="shared" si="11"/>
        <v>6213250.1300000008</v>
      </c>
      <c r="G28" s="19"/>
    </row>
    <row r="29" spans="1:7" x14ac:dyDescent="0.25">
      <c r="A29" s="8" t="s">
        <v>35</v>
      </c>
      <c r="B29" s="8" t="s">
        <v>36</v>
      </c>
      <c r="C29" s="10">
        <f>SUM(C30:C31)</f>
        <v>509887.53</v>
      </c>
      <c r="D29" s="10">
        <f t="shared" ref="D29:E29" si="12">SUM(D30:D31)</f>
        <v>1742486.71</v>
      </c>
      <c r="E29" s="10">
        <f t="shared" si="12"/>
        <v>-1232599.18</v>
      </c>
    </row>
    <row r="30" spans="1:7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2"/>
        <v>-1439962.71</v>
      </c>
    </row>
    <row r="31" spans="1:7" x14ac:dyDescent="0.25">
      <c r="A31" s="8" t="s">
        <v>37</v>
      </c>
      <c r="B31" s="8" t="s">
        <v>38</v>
      </c>
      <c r="C31" s="10">
        <v>509887.53</v>
      </c>
      <c r="D31" s="10">
        <v>302524</v>
      </c>
      <c r="E31" s="17">
        <f t="shared" si="2"/>
        <v>207363.53000000003</v>
      </c>
    </row>
    <row r="32" spans="1:7" x14ac:dyDescent="0.25">
      <c r="A32" s="8" t="s">
        <v>39</v>
      </c>
      <c r="B32" s="8" t="s">
        <v>40</v>
      </c>
      <c r="C32" s="10">
        <f>SUM(C33:C34)</f>
        <v>10948532.810000001</v>
      </c>
      <c r="D32" s="10">
        <f t="shared" ref="D32:E32" si="13">SUM(D33:D34)</f>
        <v>3502683.5</v>
      </c>
      <c r="E32" s="10">
        <f t="shared" si="13"/>
        <v>7445849.3100000005</v>
      </c>
    </row>
    <row r="33" spans="1:5" x14ac:dyDescent="0.25">
      <c r="A33" s="8" t="s">
        <v>41</v>
      </c>
      <c r="B33" s="8" t="s">
        <v>42</v>
      </c>
      <c r="C33" s="10">
        <v>10748532.810000001</v>
      </c>
      <c r="D33" s="10">
        <v>3442683.5</v>
      </c>
      <c r="E33" s="17">
        <f t="shared" si="2"/>
        <v>7305849.3100000005</v>
      </c>
    </row>
    <row r="34" spans="1:5" x14ac:dyDescent="0.25">
      <c r="A34" s="8" t="s">
        <v>56</v>
      </c>
      <c r="B34" s="8" t="s">
        <v>48</v>
      </c>
      <c r="C34" s="10">
        <v>200000</v>
      </c>
      <c r="D34" s="10">
        <v>60000</v>
      </c>
      <c r="E34" s="17">
        <f t="shared" si="2"/>
        <v>140000</v>
      </c>
    </row>
    <row r="35" spans="1:5" x14ac:dyDescent="0.25">
      <c r="A35" s="15" t="s">
        <v>43</v>
      </c>
      <c r="B35" s="15" t="s">
        <v>44</v>
      </c>
      <c r="C35" s="11">
        <f>C36+C38</f>
        <v>738655</v>
      </c>
      <c r="D35" s="11">
        <f t="shared" ref="D35:E35" si="14">D36+D38</f>
        <v>25842425.210000001</v>
      </c>
      <c r="E35" s="11">
        <f t="shared" si="14"/>
        <v>-25103770.210000001</v>
      </c>
    </row>
    <row r="36" spans="1:5" x14ac:dyDescent="0.25">
      <c r="A36" s="8" t="s">
        <v>90</v>
      </c>
      <c r="B36" s="8" t="s">
        <v>91</v>
      </c>
      <c r="C36" s="10">
        <f>SUM(C37)</f>
        <v>0</v>
      </c>
      <c r="D36" s="10">
        <f t="shared" ref="D36:E36" si="15">SUM(D37)</f>
        <v>25000000</v>
      </c>
      <c r="E36" s="10">
        <f t="shared" si="15"/>
        <v>-25000000</v>
      </c>
    </row>
    <row r="37" spans="1:5" x14ac:dyDescent="0.25">
      <c r="A37" s="8" t="s">
        <v>92</v>
      </c>
      <c r="B37" s="8" t="s">
        <v>93</v>
      </c>
      <c r="C37" s="10">
        <v>0</v>
      </c>
      <c r="D37" s="10">
        <v>25000000</v>
      </c>
      <c r="E37" s="17">
        <f t="shared" si="2"/>
        <v>-25000000</v>
      </c>
    </row>
    <row r="38" spans="1:5" x14ac:dyDescent="0.25">
      <c r="A38" s="8" t="s">
        <v>45</v>
      </c>
      <c r="B38" s="8" t="s">
        <v>46</v>
      </c>
      <c r="C38" s="10">
        <f>SUM(C39)</f>
        <v>738655</v>
      </c>
      <c r="D38" s="10">
        <f t="shared" ref="D38:E38" si="16">SUM(D39)</f>
        <v>842425.21</v>
      </c>
      <c r="E38" s="10">
        <f t="shared" si="16"/>
        <v>-103770.20999999996</v>
      </c>
    </row>
    <row r="39" spans="1:5" x14ac:dyDescent="0.25">
      <c r="A39" s="8" t="s">
        <v>47</v>
      </c>
      <c r="B39" s="8" t="s">
        <v>48</v>
      </c>
      <c r="C39" s="10">
        <v>738655</v>
      </c>
      <c r="D39" s="10">
        <v>842425.21</v>
      </c>
      <c r="E39" s="17">
        <f t="shared" si="2"/>
        <v>-103770.20999999996</v>
      </c>
    </row>
    <row r="40" spans="1:5" x14ac:dyDescent="0.25">
      <c r="A40" s="11" t="s">
        <v>49</v>
      </c>
      <c r="B40" s="11" t="s">
        <v>50</v>
      </c>
      <c r="C40" s="11">
        <f>C41+C43</f>
        <v>23600000</v>
      </c>
      <c r="D40" s="11">
        <f t="shared" ref="D40:E40" si="17">D41+D43</f>
        <v>0</v>
      </c>
      <c r="E40" s="11">
        <f t="shared" si="17"/>
        <v>23600000</v>
      </c>
    </row>
    <row r="41" spans="1:5" x14ac:dyDescent="0.25">
      <c r="A41" s="10" t="s">
        <v>86</v>
      </c>
      <c r="B41" s="10" t="s">
        <v>87</v>
      </c>
      <c r="C41" s="10">
        <f>SUM(C42)</f>
        <v>2000000</v>
      </c>
      <c r="D41" s="10">
        <f t="shared" ref="D41:E41" si="18">SUM(D42)</f>
        <v>0</v>
      </c>
      <c r="E41" s="10">
        <f t="shared" si="18"/>
        <v>2000000</v>
      </c>
    </row>
    <row r="42" spans="1:5" x14ac:dyDescent="0.25">
      <c r="A42" s="10" t="s">
        <v>88</v>
      </c>
      <c r="B42" s="10" t="s">
        <v>89</v>
      </c>
      <c r="C42" s="10">
        <v>2000000</v>
      </c>
      <c r="D42" s="10">
        <v>0</v>
      </c>
      <c r="E42" s="17">
        <f t="shared" si="2"/>
        <v>2000000</v>
      </c>
    </row>
    <row r="43" spans="1:5" x14ac:dyDescent="0.25">
      <c r="A43" s="10" t="s">
        <v>51</v>
      </c>
      <c r="B43" s="10" t="s">
        <v>52</v>
      </c>
      <c r="C43" s="10">
        <f>SUM(C44)</f>
        <v>21600000</v>
      </c>
      <c r="D43" s="10">
        <f t="shared" ref="D43:E43" si="19">SUM(D44)</f>
        <v>0</v>
      </c>
      <c r="E43" s="10">
        <f t="shared" si="19"/>
        <v>21600000</v>
      </c>
    </row>
    <row r="44" spans="1:5" x14ac:dyDescent="0.25">
      <c r="A44" s="10" t="s">
        <v>53</v>
      </c>
      <c r="B44" s="10" t="s">
        <v>54</v>
      </c>
      <c r="C44" s="10">
        <v>21600000</v>
      </c>
      <c r="D44" s="10">
        <v>0</v>
      </c>
      <c r="E44" s="17">
        <f t="shared" si="2"/>
        <v>21600000</v>
      </c>
    </row>
    <row r="45" spans="1:5" x14ac:dyDescent="0.25">
      <c r="A45" s="3" t="s">
        <v>63</v>
      </c>
      <c r="B45" s="4"/>
      <c r="C45" s="6">
        <f>C6+C12+C28+C35+C40</f>
        <v>162974787.75</v>
      </c>
      <c r="D45" s="6">
        <f t="shared" ref="D45:E45" si="20">D6+D12+D28+D35+D40</f>
        <v>155572420.05000001</v>
      </c>
      <c r="E45" s="6">
        <f t="shared" si="20"/>
        <v>7402367.6999999937</v>
      </c>
    </row>
  </sheetData>
  <autoFilter ref="A5:E45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2" workbookViewId="0">
      <selection activeCell="C44" sqref="C44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6.85546875" style="1" customWidth="1"/>
    <col min="4" max="4" width="16.28515625" style="1" bestFit="1" customWidth="1"/>
    <col min="5" max="5" width="17.71093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95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5" t="s">
        <v>0</v>
      </c>
      <c r="B6" s="15" t="s">
        <v>1</v>
      </c>
      <c r="C6" s="11">
        <v>125393511.77</v>
      </c>
      <c r="D6" s="11">
        <v>123076903.84999999</v>
      </c>
      <c r="E6" s="18">
        <f>C6-D6</f>
        <v>2316607.9200000018</v>
      </c>
    </row>
    <row r="7" spans="1:5" x14ac:dyDescent="0.25">
      <c r="A7" s="8" t="s">
        <v>2</v>
      </c>
      <c r="B7" s="8" t="s">
        <v>3</v>
      </c>
      <c r="C7" s="10">
        <v>124289970.58</v>
      </c>
      <c r="D7" s="10">
        <v>121822305.11</v>
      </c>
      <c r="E7" s="17">
        <f t="shared" ref="E7:E43" si="0">C7-D7</f>
        <v>2467665.4699999988</v>
      </c>
    </row>
    <row r="8" spans="1:5" x14ac:dyDescent="0.25">
      <c r="A8" s="8" t="s">
        <v>4</v>
      </c>
      <c r="B8" s="8" t="s">
        <v>5</v>
      </c>
      <c r="C8" s="10">
        <v>113640050</v>
      </c>
      <c r="D8" s="10">
        <v>110247598.93000001</v>
      </c>
      <c r="E8" s="17">
        <f t="shared" si="0"/>
        <v>3392451.0699999928</v>
      </c>
    </row>
    <row r="9" spans="1:5" x14ac:dyDescent="0.25">
      <c r="A9" s="8" t="s">
        <v>6</v>
      </c>
      <c r="B9" s="8" t="s">
        <v>7</v>
      </c>
      <c r="C9" s="10">
        <v>10649920.58</v>
      </c>
      <c r="D9" s="10">
        <v>11574706.18</v>
      </c>
      <c r="E9" s="17">
        <f t="shared" si="0"/>
        <v>-924785.59999999963</v>
      </c>
    </row>
    <row r="10" spans="1:5" x14ac:dyDescent="0.25">
      <c r="A10" s="8" t="s">
        <v>8</v>
      </c>
      <c r="B10" s="8" t="s">
        <v>9</v>
      </c>
      <c r="C10" s="10">
        <v>1103541.19</v>
      </c>
      <c r="D10" s="10">
        <v>1254598.74</v>
      </c>
      <c r="E10" s="17">
        <f t="shared" si="0"/>
        <v>-151057.55000000005</v>
      </c>
    </row>
    <row r="11" spans="1:5" x14ac:dyDescent="0.25">
      <c r="A11" s="8" t="s">
        <v>10</v>
      </c>
      <c r="B11" s="8" t="s">
        <v>9</v>
      </c>
      <c r="C11" s="10">
        <v>1103541.19</v>
      </c>
      <c r="D11" s="10">
        <v>1254598.74</v>
      </c>
      <c r="E11" s="17">
        <f t="shared" si="0"/>
        <v>-151057.55000000005</v>
      </c>
    </row>
    <row r="12" spans="1:5" x14ac:dyDescent="0.25">
      <c r="A12" s="15" t="s">
        <v>11</v>
      </c>
      <c r="B12" s="15" t="s">
        <v>12</v>
      </c>
      <c r="C12" s="11">
        <v>1784200.64</v>
      </c>
      <c r="D12" s="11">
        <v>1408451.81</v>
      </c>
      <c r="E12" s="18">
        <f t="shared" si="0"/>
        <v>375748.82999999984</v>
      </c>
    </row>
    <row r="13" spans="1:5" x14ac:dyDescent="0.25">
      <c r="A13" s="8" t="s">
        <v>13</v>
      </c>
      <c r="B13" s="8" t="s">
        <v>14</v>
      </c>
      <c r="C13" s="10">
        <v>193535</v>
      </c>
      <c r="D13" s="10">
        <v>30915.33</v>
      </c>
      <c r="E13" s="17">
        <f t="shared" si="0"/>
        <v>162619.66999999998</v>
      </c>
    </row>
    <row r="14" spans="1:5" x14ac:dyDescent="0.25">
      <c r="A14" s="8" t="s">
        <v>15</v>
      </c>
      <c r="B14" s="8" t="s">
        <v>16</v>
      </c>
      <c r="C14" s="10">
        <v>193535</v>
      </c>
      <c r="D14" s="10">
        <v>30915.33</v>
      </c>
      <c r="E14" s="17">
        <f t="shared" si="0"/>
        <v>162619.66999999998</v>
      </c>
    </row>
    <row r="15" spans="1:5" x14ac:dyDescent="0.25">
      <c r="A15" s="8" t="s">
        <v>17</v>
      </c>
      <c r="B15" s="8" t="s">
        <v>18</v>
      </c>
      <c r="C15" s="10">
        <v>110000</v>
      </c>
      <c r="D15" s="10">
        <v>79148.81</v>
      </c>
      <c r="E15" s="17">
        <f t="shared" si="0"/>
        <v>30851.190000000002</v>
      </c>
    </row>
    <row r="16" spans="1:5" x14ac:dyDescent="0.25">
      <c r="A16" s="8" t="s">
        <v>19</v>
      </c>
      <c r="B16" s="8" t="s">
        <v>20</v>
      </c>
      <c r="C16" s="10">
        <v>110000</v>
      </c>
      <c r="D16" s="10">
        <v>79148.81</v>
      </c>
      <c r="E16" s="17">
        <f t="shared" si="0"/>
        <v>30851.190000000002</v>
      </c>
    </row>
    <row r="17" spans="1:5" x14ac:dyDescent="0.25">
      <c r="A17" s="8" t="s">
        <v>78</v>
      </c>
      <c r="B17" s="8" t="s">
        <v>79</v>
      </c>
      <c r="C17" s="10">
        <v>23536.01</v>
      </c>
      <c r="D17" s="10">
        <v>27773.439999999999</v>
      </c>
      <c r="E17" s="17">
        <f t="shared" si="0"/>
        <v>-4237.43</v>
      </c>
    </row>
    <row r="18" spans="1:5" x14ac:dyDescent="0.25">
      <c r="A18" s="8" t="s">
        <v>80</v>
      </c>
      <c r="B18" s="8" t="s">
        <v>81</v>
      </c>
      <c r="C18" s="10">
        <v>23536.01</v>
      </c>
      <c r="D18" s="10">
        <v>27773.439999999999</v>
      </c>
      <c r="E18" s="17">
        <f t="shared" si="0"/>
        <v>-4237.43</v>
      </c>
    </row>
    <row r="19" spans="1:5" x14ac:dyDescent="0.25">
      <c r="A19" s="8" t="s">
        <v>21</v>
      </c>
      <c r="B19" s="8" t="s">
        <v>22</v>
      </c>
      <c r="C19" s="10">
        <v>408196.28</v>
      </c>
      <c r="D19" s="10">
        <v>402196.28</v>
      </c>
      <c r="E19" s="17">
        <f t="shared" si="0"/>
        <v>6000</v>
      </c>
    </row>
    <row r="20" spans="1:5" x14ac:dyDescent="0.25">
      <c r="A20" s="8" t="s">
        <v>23</v>
      </c>
      <c r="B20" s="8" t="s">
        <v>24</v>
      </c>
      <c r="C20" s="10">
        <v>399394.48</v>
      </c>
      <c r="D20" s="10">
        <v>399394.48</v>
      </c>
      <c r="E20" s="17">
        <f t="shared" si="0"/>
        <v>0</v>
      </c>
    </row>
    <row r="21" spans="1:5" x14ac:dyDescent="0.25">
      <c r="A21" s="8" t="s">
        <v>82</v>
      </c>
      <c r="B21" s="8" t="s">
        <v>83</v>
      </c>
      <c r="C21" s="10">
        <v>2801.8</v>
      </c>
      <c r="D21" s="10">
        <v>2801.8</v>
      </c>
      <c r="E21" s="17">
        <f t="shared" si="0"/>
        <v>0</v>
      </c>
    </row>
    <row r="22" spans="1:5" x14ac:dyDescent="0.25">
      <c r="A22" s="8" t="s">
        <v>25</v>
      </c>
      <c r="B22" s="8" t="s">
        <v>26</v>
      </c>
      <c r="C22" s="10">
        <v>6000</v>
      </c>
      <c r="D22" s="10">
        <v>0</v>
      </c>
      <c r="E22" s="17">
        <f t="shared" si="0"/>
        <v>6000</v>
      </c>
    </row>
    <row r="23" spans="1:5" x14ac:dyDescent="0.25">
      <c r="A23" s="8" t="s">
        <v>27</v>
      </c>
      <c r="B23" s="8" t="s">
        <v>28</v>
      </c>
      <c r="C23" s="10">
        <v>1039363.25</v>
      </c>
      <c r="D23" s="10">
        <v>857987.14</v>
      </c>
      <c r="E23" s="17">
        <f t="shared" si="0"/>
        <v>181376.11</v>
      </c>
    </row>
    <row r="24" spans="1:5" x14ac:dyDescent="0.25">
      <c r="A24" s="8" t="s">
        <v>84</v>
      </c>
      <c r="B24" s="8" t="s">
        <v>85</v>
      </c>
      <c r="C24" s="10">
        <v>39363.25</v>
      </c>
      <c r="D24" s="10">
        <v>595121.48</v>
      </c>
      <c r="E24" s="17">
        <f t="shared" si="0"/>
        <v>-555758.23</v>
      </c>
    </row>
    <row r="25" spans="1:5" x14ac:dyDescent="0.25">
      <c r="A25" s="8" t="s">
        <v>29</v>
      </c>
      <c r="B25" s="8" t="s">
        <v>30</v>
      </c>
      <c r="C25" s="10">
        <v>1000000</v>
      </c>
      <c r="D25" s="10">
        <v>262865.65999999997</v>
      </c>
      <c r="E25" s="17">
        <f t="shared" si="0"/>
        <v>737134.34000000008</v>
      </c>
    </row>
    <row r="26" spans="1:5" x14ac:dyDescent="0.25">
      <c r="A26" s="8" t="s">
        <v>31</v>
      </c>
      <c r="B26" s="8" t="s">
        <v>9</v>
      </c>
      <c r="C26" s="10">
        <v>9570.1</v>
      </c>
      <c r="D26" s="10">
        <v>10430.81</v>
      </c>
      <c r="E26" s="17">
        <f t="shared" si="0"/>
        <v>-860.70999999999913</v>
      </c>
    </row>
    <row r="27" spans="1:5" x14ac:dyDescent="0.25">
      <c r="A27" s="8" t="s">
        <v>32</v>
      </c>
      <c r="B27" s="8" t="s">
        <v>9</v>
      </c>
      <c r="C27" s="10">
        <v>9570.1</v>
      </c>
      <c r="D27" s="10">
        <v>10430.81</v>
      </c>
      <c r="E27" s="17">
        <f t="shared" si="0"/>
        <v>-860.70999999999913</v>
      </c>
    </row>
    <row r="28" spans="1:5" x14ac:dyDescent="0.25">
      <c r="A28" s="15" t="s">
        <v>33</v>
      </c>
      <c r="B28" s="15" t="s">
        <v>34</v>
      </c>
      <c r="C28" s="11">
        <v>11326056.810000001</v>
      </c>
      <c r="D28" s="11">
        <v>5245170.21</v>
      </c>
      <c r="E28" s="18">
        <f t="shared" si="0"/>
        <v>6080886.6000000006</v>
      </c>
    </row>
    <row r="29" spans="1:5" x14ac:dyDescent="0.25">
      <c r="A29" s="8" t="s">
        <v>35</v>
      </c>
      <c r="B29" s="8" t="s">
        <v>36</v>
      </c>
      <c r="C29" s="10">
        <v>377524</v>
      </c>
      <c r="D29" s="10">
        <v>302524</v>
      </c>
      <c r="E29" s="17">
        <f t="shared" si="0"/>
        <v>75000</v>
      </c>
    </row>
    <row r="30" spans="1:5" x14ac:dyDescent="0.25">
      <c r="A30" s="8" t="s">
        <v>37</v>
      </c>
      <c r="B30" s="8" t="s">
        <v>38</v>
      </c>
      <c r="C30" s="10">
        <v>377524</v>
      </c>
      <c r="D30" s="10">
        <v>302524</v>
      </c>
      <c r="E30" s="17">
        <f t="shared" si="0"/>
        <v>75000</v>
      </c>
    </row>
    <row r="31" spans="1:5" x14ac:dyDescent="0.25">
      <c r="A31" s="8" t="s">
        <v>39</v>
      </c>
      <c r="B31" s="8" t="s">
        <v>40</v>
      </c>
      <c r="C31" s="10">
        <v>10948532.810000001</v>
      </c>
      <c r="D31" s="10">
        <v>4942646.21</v>
      </c>
      <c r="E31" s="17">
        <f t="shared" si="0"/>
        <v>6005886.6000000006</v>
      </c>
    </row>
    <row r="32" spans="1:5" x14ac:dyDescent="0.25">
      <c r="A32" s="8" t="s">
        <v>41</v>
      </c>
      <c r="B32" s="8" t="s">
        <v>42</v>
      </c>
      <c r="C32" s="10">
        <v>10748532.810000001</v>
      </c>
      <c r="D32" s="10">
        <v>4882646.21</v>
      </c>
      <c r="E32" s="17">
        <f t="shared" si="0"/>
        <v>5865886.6000000006</v>
      </c>
    </row>
    <row r="33" spans="1:5" x14ac:dyDescent="0.25">
      <c r="A33" s="8" t="s">
        <v>56</v>
      </c>
      <c r="B33" s="8" t="s">
        <v>48</v>
      </c>
      <c r="C33" s="10">
        <v>200000</v>
      </c>
      <c r="D33" s="10">
        <v>60000</v>
      </c>
      <c r="E33" s="17">
        <f t="shared" si="0"/>
        <v>140000</v>
      </c>
    </row>
    <row r="34" spans="1:5" x14ac:dyDescent="0.25">
      <c r="A34" s="15" t="s">
        <v>43</v>
      </c>
      <c r="B34" s="15" t="s">
        <v>44</v>
      </c>
      <c r="C34" s="11">
        <v>738655</v>
      </c>
      <c r="D34" s="11">
        <v>25842425.210000001</v>
      </c>
      <c r="E34" s="18">
        <f t="shared" si="0"/>
        <v>-25103770.210000001</v>
      </c>
    </row>
    <row r="35" spans="1:5" x14ac:dyDescent="0.25">
      <c r="A35" s="8" t="s">
        <v>90</v>
      </c>
      <c r="B35" s="8" t="s">
        <v>91</v>
      </c>
      <c r="C35" s="10">
        <v>0</v>
      </c>
      <c r="D35" s="10">
        <v>25000000</v>
      </c>
      <c r="E35" s="17">
        <f t="shared" si="0"/>
        <v>-25000000</v>
      </c>
    </row>
    <row r="36" spans="1:5" x14ac:dyDescent="0.25">
      <c r="A36" s="8" t="s">
        <v>92</v>
      </c>
      <c r="B36" s="8" t="s">
        <v>93</v>
      </c>
      <c r="C36" s="10">
        <v>0</v>
      </c>
      <c r="D36" s="10">
        <v>25000000</v>
      </c>
      <c r="E36" s="17">
        <f t="shared" si="0"/>
        <v>-25000000</v>
      </c>
    </row>
    <row r="37" spans="1:5" x14ac:dyDescent="0.25">
      <c r="A37" s="8" t="s">
        <v>45</v>
      </c>
      <c r="B37" s="8" t="s">
        <v>46</v>
      </c>
      <c r="C37" s="10">
        <v>738655</v>
      </c>
      <c r="D37" s="10">
        <v>842425.21</v>
      </c>
      <c r="E37" s="17">
        <f t="shared" si="0"/>
        <v>-103770.20999999996</v>
      </c>
    </row>
    <row r="38" spans="1:5" x14ac:dyDescent="0.25">
      <c r="A38" s="8" t="s">
        <v>47</v>
      </c>
      <c r="B38" s="8" t="s">
        <v>48</v>
      </c>
      <c r="C38" s="10">
        <v>738655</v>
      </c>
      <c r="D38" s="10">
        <v>842425.21</v>
      </c>
      <c r="E38" s="17">
        <f t="shared" si="0"/>
        <v>-103770.20999999996</v>
      </c>
    </row>
    <row r="39" spans="1:5" x14ac:dyDescent="0.25">
      <c r="A39" s="15" t="s">
        <v>49</v>
      </c>
      <c r="B39" s="15" t="s">
        <v>50</v>
      </c>
      <c r="C39" s="11">
        <v>23600000</v>
      </c>
      <c r="D39" s="11">
        <v>0</v>
      </c>
      <c r="E39" s="18">
        <f t="shared" si="0"/>
        <v>23600000</v>
      </c>
    </row>
    <row r="40" spans="1:5" x14ac:dyDescent="0.25">
      <c r="A40" s="8" t="s">
        <v>86</v>
      </c>
      <c r="B40" s="8" t="s">
        <v>87</v>
      </c>
      <c r="C40" s="10">
        <v>2000000</v>
      </c>
      <c r="D40" s="10">
        <v>0</v>
      </c>
      <c r="E40" s="17">
        <f t="shared" si="0"/>
        <v>2000000</v>
      </c>
    </row>
    <row r="41" spans="1:5" x14ac:dyDescent="0.25">
      <c r="A41" s="8" t="s">
        <v>88</v>
      </c>
      <c r="B41" s="8" t="s">
        <v>89</v>
      </c>
      <c r="C41" s="10">
        <v>2000000</v>
      </c>
      <c r="D41" s="10">
        <v>0</v>
      </c>
      <c r="E41" s="17">
        <f t="shared" si="0"/>
        <v>2000000</v>
      </c>
    </row>
    <row r="42" spans="1:5" x14ac:dyDescent="0.25">
      <c r="A42" s="8" t="s">
        <v>51</v>
      </c>
      <c r="B42" s="8" t="s">
        <v>52</v>
      </c>
      <c r="C42" s="10">
        <v>21600000</v>
      </c>
      <c r="D42" s="10">
        <v>0</v>
      </c>
      <c r="E42" s="17">
        <f t="shared" si="0"/>
        <v>21600000</v>
      </c>
    </row>
    <row r="43" spans="1:5" x14ac:dyDescent="0.25">
      <c r="A43" s="8" t="s">
        <v>53</v>
      </c>
      <c r="B43" s="8" t="s">
        <v>54</v>
      </c>
      <c r="C43" s="10">
        <v>21600000</v>
      </c>
      <c r="D43" s="10">
        <v>0</v>
      </c>
      <c r="E43" s="17">
        <f t="shared" si="0"/>
        <v>21600000</v>
      </c>
    </row>
    <row r="44" spans="1:5" x14ac:dyDescent="0.25">
      <c r="A44" s="3" t="s">
        <v>63</v>
      </c>
      <c r="B44" s="4"/>
      <c r="C44" s="6">
        <f>C6+C12+C28+C34+C39</f>
        <v>162842424.22</v>
      </c>
      <c r="D44" s="6">
        <f t="shared" ref="D44:E44" si="1">D6+D12+D28+D34+D39</f>
        <v>155572951.07999998</v>
      </c>
      <c r="E44" s="6">
        <f t="shared" si="1"/>
        <v>7269473.1400000006</v>
      </c>
    </row>
  </sheetData>
  <autoFilter ref="A5:E44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2" workbookViewId="0">
      <selection activeCell="C39" sqref="C39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6.85546875" style="1" customWidth="1"/>
    <col min="4" max="4" width="16.28515625" style="1" bestFit="1" customWidth="1"/>
    <col min="5" max="5" width="17.71093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77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5" t="s">
        <v>0</v>
      </c>
      <c r="B6" s="15" t="s">
        <v>1</v>
      </c>
      <c r="C6" s="11">
        <v>125393511.77</v>
      </c>
      <c r="D6" s="11">
        <v>123076903.84999999</v>
      </c>
      <c r="E6" s="18">
        <f>C6-D6</f>
        <v>2316607.9200000018</v>
      </c>
    </row>
    <row r="7" spans="1:5" x14ac:dyDescent="0.25">
      <c r="A7" s="8" t="s">
        <v>2</v>
      </c>
      <c r="B7" s="8" t="s">
        <v>3</v>
      </c>
      <c r="C7" s="10">
        <v>124289970.58</v>
      </c>
      <c r="D7" s="10">
        <v>121822305.11</v>
      </c>
      <c r="E7" s="17">
        <f t="shared" ref="E7:E43" si="0">C7-D7</f>
        <v>2467665.4699999988</v>
      </c>
    </row>
    <row r="8" spans="1:5" x14ac:dyDescent="0.25">
      <c r="A8" s="8" t="s">
        <v>4</v>
      </c>
      <c r="B8" s="8" t="s">
        <v>5</v>
      </c>
      <c r="C8" s="10">
        <v>113640050</v>
      </c>
      <c r="D8" s="10">
        <v>110247598.93000001</v>
      </c>
      <c r="E8" s="17">
        <f t="shared" si="0"/>
        <v>3392451.0699999928</v>
      </c>
    </row>
    <row r="9" spans="1:5" x14ac:dyDescent="0.25">
      <c r="A9" s="8" t="s">
        <v>6</v>
      </c>
      <c r="B9" s="8" t="s">
        <v>7</v>
      </c>
      <c r="C9" s="10">
        <v>10649920.58</v>
      </c>
      <c r="D9" s="10">
        <v>11574706.18</v>
      </c>
      <c r="E9" s="17">
        <f t="shared" si="0"/>
        <v>-924785.59999999963</v>
      </c>
    </row>
    <row r="10" spans="1:5" x14ac:dyDescent="0.25">
      <c r="A10" s="8" t="s">
        <v>8</v>
      </c>
      <c r="B10" s="8" t="s">
        <v>9</v>
      </c>
      <c r="C10" s="10">
        <v>1103541.19</v>
      </c>
      <c r="D10" s="10">
        <v>1254598.74</v>
      </c>
      <c r="E10" s="17">
        <f t="shared" si="0"/>
        <v>-151057.55000000005</v>
      </c>
    </row>
    <row r="11" spans="1:5" x14ac:dyDescent="0.25">
      <c r="A11" s="8" t="s">
        <v>10</v>
      </c>
      <c r="B11" s="8" t="s">
        <v>9</v>
      </c>
      <c r="C11" s="10">
        <v>1103541.19</v>
      </c>
      <c r="D11" s="10">
        <v>1254598.74</v>
      </c>
      <c r="E11" s="17">
        <f t="shared" si="0"/>
        <v>-151057.55000000005</v>
      </c>
    </row>
    <row r="12" spans="1:5" x14ac:dyDescent="0.25">
      <c r="A12" s="15" t="s">
        <v>11</v>
      </c>
      <c r="B12" s="15" t="s">
        <v>12</v>
      </c>
      <c r="C12" s="11">
        <v>1784200.64</v>
      </c>
      <c r="D12" s="11">
        <v>1408451.81</v>
      </c>
      <c r="E12" s="18">
        <f t="shared" si="0"/>
        <v>375748.82999999984</v>
      </c>
    </row>
    <row r="13" spans="1:5" x14ac:dyDescent="0.25">
      <c r="A13" s="8" t="s">
        <v>13</v>
      </c>
      <c r="B13" s="8" t="s">
        <v>14</v>
      </c>
      <c r="C13" s="10">
        <v>193535</v>
      </c>
      <c r="D13" s="10">
        <v>30915.33</v>
      </c>
      <c r="E13" s="17">
        <f t="shared" si="0"/>
        <v>162619.66999999998</v>
      </c>
    </row>
    <row r="14" spans="1:5" x14ac:dyDescent="0.25">
      <c r="A14" s="8" t="s">
        <v>15</v>
      </c>
      <c r="B14" s="8" t="s">
        <v>16</v>
      </c>
      <c r="C14" s="10">
        <v>193535</v>
      </c>
      <c r="D14" s="10">
        <v>30915.33</v>
      </c>
      <c r="E14" s="17">
        <f t="shared" si="0"/>
        <v>162619.66999999998</v>
      </c>
    </row>
    <row r="15" spans="1:5" x14ac:dyDescent="0.25">
      <c r="A15" s="8" t="s">
        <v>17</v>
      </c>
      <c r="B15" s="8" t="s">
        <v>18</v>
      </c>
      <c r="C15" s="10">
        <v>110000</v>
      </c>
      <c r="D15" s="10">
        <v>79148.81</v>
      </c>
      <c r="E15" s="17">
        <f t="shared" si="0"/>
        <v>30851.190000000002</v>
      </c>
    </row>
    <row r="16" spans="1:5" x14ac:dyDescent="0.25">
      <c r="A16" s="8" t="s">
        <v>19</v>
      </c>
      <c r="B16" s="8" t="s">
        <v>20</v>
      </c>
      <c r="C16" s="10">
        <v>110000</v>
      </c>
      <c r="D16" s="10">
        <v>79148.81</v>
      </c>
      <c r="E16" s="17">
        <f t="shared" si="0"/>
        <v>30851.190000000002</v>
      </c>
    </row>
    <row r="17" spans="1:5" x14ac:dyDescent="0.25">
      <c r="A17" s="8" t="s">
        <v>78</v>
      </c>
      <c r="B17" s="8" t="s">
        <v>79</v>
      </c>
      <c r="C17" s="10">
        <v>23536.01</v>
      </c>
      <c r="D17" s="10">
        <v>27773.439999999999</v>
      </c>
      <c r="E17" s="17">
        <f t="shared" si="0"/>
        <v>-4237.43</v>
      </c>
    </row>
    <row r="18" spans="1:5" x14ac:dyDescent="0.25">
      <c r="A18" s="8" t="s">
        <v>80</v>
      </c>
      <c r="B18" s="8" t="s">
        <v>81</v>
      </c>
      <c r="C18" s="10">
        <v>23536.01</v>
      </c>
      <c r="D18" s="10">
        <v>27773.439999999999</v>
      </c>
      <c r="E18" s="17">
        <f t="shared" si="0"/>
        <v>-4237.43</v>
      </c>
    </row>
    <row r="19" spans="1:5" x14ac:dyDescent="0.25">
      <c r="A19" s="8" t="s">
        <v>21</v>
      </c>
      <c r="B19" s="8" t="s">
        <v>22</v>
      </c>
      <c r="C19" s="10">
        <v>408196.28</v>
      </c>
      <c r="D19" s="10">
        <v>402196.28</v>
      </c>
      <c r="E19" s="17">
        <f t="shared" si="0"/>
        <v>6000</v>
      </c>
    </row>
    <row r="20" spans="1:5" x14ac:dyDescent="0.25">
      <c r="A20" s="8" t="s">
        <v>23</v>
      </c>
      <c r="B20" s="8" t="s">
        <v>24</v>
      </c>
      <c r="C20" s="10">
        <v>399394.48</v>
      </c>
      <c r="D20" s="10">
        <v>399394.48</v>
      </c>
      <c r="E20" s="17">
        <f t="shared" si="0"/>
        <v>0</v>
      </c>
    </row>
    <row r="21" spans="1:5" x14ac:dyDescent="0.25">
      <c r="A21" s="8" t="s">
        <v>82</v>
      </c>
      <c r="B21" s="8" t="s">
        <v>83</v>
      </c>
      <c r="C21" s="10">
        <v>2801.8</v>
      </c>
      <c r="D21" s="10">
        <v>2801.8</v>
      </c>
      <c r="E21" s="17">
        <f t="shared" si="0"/>
        <v>0</v>
      </c>
    </row>
    <row r="22" spans="1:5" x14ac:dyDescent="0.25">
      <c r="A22" s="8" t="s">
        <v>25</v>
      </c>
      <c r="B22" s="8" t="s">
        <v>26</v>
      </c>
      <c r="C22" s="10">
        <v>6000</v>
      </c>
      <c r="D22" s="10">
        <v>0</v>
      </c>
      <c r="E22" s="17">
        <f t="shared" si="0"/>
        <v>6000</v>
      </c>
    </row>
    <row r="23" spans="1:5" x14ac:dyDescent="0.25">
      <c r="A23" s="8" t="s">
        <v>27</v>
      </c>
      <c r="B23" s="8" t="s">
        <v>28</v>
      </c>
      <c r="C23" s="10">
        <v>1039363.25</v>
      </c>
      <c r="D23" s="10">
        <v>857987.14</v>
      </c>
      <c r="E23" s="17">
        <f t="shared" si="0"/>
        <v>181376.11</v>
      </c>
    </row>
    <row r="24" spans="1:5" x14ac:dyDescent="0.25">
      <c r="A24" s="8" t="s">
        <v>84</v>
      </c>
      <c r="B24" s="8" t="s">
        <v>85</v>
      </c>
      <c r="C24" s="10">
        <v>39363.25</v>
      </c>
      <c r="D24" s="10">
        <v>595121.48</v>
      </c>
      <c r="E24" s="17">
        <f t="shared" si="0"/>
        <v>-555758.23</v>
      </c>
    </row>
    <row r="25" spans="1:5" x14ac:dyDescent="0.25">
      <c r="A25" s="8" t="s">
        <v>29</v>
      </c>
      <c r="B25" s="8" t="s">
        <v>30</v>
      </c>
      <c r="C25" s="10">
        <v>1000000</v>
      </c>
      <c r="D25" s="10">
        <v>262865.65999999997</v>
      </c>
      <c r="E25" s="17">
        <f t="shared" si="0"/>
        <v>737134.34000000008</v>
      </c>
    </row>
    <row r="26" spans="1:5" x14ac:dyDescent="0.25">
      <c r="A26" s="8" t="s">
        <v>31</v>
      </c>
      <c r="B26" s="8" t="s">
        <v>9</v>
      </c>
      <c r="C26" s="10">
        <v>9570.1</v>
      </c>
      <c r="D26" s="10">
        <v>10430.81</v>
      </c>
      <c r="E26" s="17">
        <f t="shared" si="0"/>
        <v>-860.70999999999913</v>
      </c>
    </row>
    <row r="27" spans="1:5" x14ac:dyDescent="0.25">
      <c r="A27" s="8" t="s">
        <v>32</v>
      </c>
      <c r="B27" s="8" t="s">
        <v>9</v>
      </c>
      <c r="C27" s="10">
        <v>9570.1</v>
      </c>
      <c r="D27" s="10">
        <v>10430.81</v>
      </c>
      <c r="E27" s="17">
        <f t="shared" si="0"/>
        <v>-860.70999999999913</v>
      </c>
    </row>
    <row r="28" spans="1:5" x14ac:dyDescent="0.25">
      <c r="A28" s="15" t="s">
        <v>33</v>
      </c>
      <c r="B28" s="15" t="s">
        <v>34</v>
      </c>
      <c r="C28" s="11">
        <v>11326056.810000001</v>
      </c>
      <c r="D28" s="11">
        <v>5245170.21</v>
      </c>
      <c r="E28" s="18">
        <f t="shared" si="0"/>
        <v>6080886.6000000006</v>
      </c>
    </row>
    <row r="29" spans="1:5" x14ac:dyDescent="0.25">
      <c r="A29" s="8" t="s">
        <v>35</v>
      </c>
      <c r="B29" s="8" t="s">
        <v>36</v>
      </c>
      <c r="C29" s="10">
        <v>377524</v>
      </c>
      <c r="D29" s="10">
        <v>302524</v>
      </c>
      <c r="E29" s="17">
        <f t="shared" si="0"/>
        <v>75000</v>
      </c>
    </row>
    <row r="30" spans="1:5" x14ac:dyDescent="0.25">
      <c r="A30" s="8" t="s">
        <v>37</v>
      </c>
      <c r="B30" s="8" t="s">
        <v>38</v>
      </c>
      <c r="C30" s="10">
        <v>377524</v>
      </c>
      <c r="D30" s="10">
        <v>302524</v>
      </c>
      <c r="E30" s="17">
        <f t="shared" si="0"/>
        <v>75000</v>
      </c>
    </row>
    <row r="31" spans="1:5" x14ac:dyDescent="0.25">
      <c r="A31" s="8" t="s">
        <v>39</v>
      </c>
      <c r="B31" s="8" t="s">
        <v>40</v>
      </c>
      <c r="C31" s="10">
        <v>10948532.810000001</v>
      </c>
      <c r="D31" s="10">
        <v>4942646.21</v>
      </c>
      <c r="E31" s="17">
        <f t="shared" si="0"/>
        <v>6005886.6000000006</v>
      </c>
    </row>
    <row r="32" spans="1:5" x14ac:dyDescent="0.25">
      <c r="A32" s="8" t="s">
        <v>41</v>
      </c>
      <c r="B32" s="8" t="s">
        <v>42</v>
      </c>
      <c r="C32" s="10">
        <v>10748532.810000001</v>
      </c>
      <c r="D32" s="10">
        <v>4882646.21</v>
      </c>
      <c r="E32" s="17">
        <f t="shared" si="0"/>
        <v>5865886.6000000006</v>
      </c>
    </row>
    <row r="33" spans="1:5" x14ac:dyDescent="0.25">
      <c r="A33" s="8" t="s">
        <v>56</v>
      </c>
      <c r="B33" s="8" t="s">
        <v>48</v>
      </c>
      <c r="C33" s="10">
        <v>200000</v>
      </c>
      <c r="D33" s="10">
        <v>60000</v>
      </c>
      <c r="E33" s="17">
        <f t="shared" si="0"/>
        <v>140000</v>
      </c>
    </row>
    <row r="34" spans="1:5" x14ac:dyDescent="0.25">
      <c r="A34" s="15" t="s">
        <v>43</v>
      </c>
      <c r="B34" s="15" t="s">
        <v>44</v>
      </c>
      <c r="C34" s="11">
        <v>738655</v>
      </c>
      <c r="D34" s="11">
        <v>25842425.210000001</v>
      </c>
      <c r="E34" s="18">
        <f t="shared" si="0"/>
        <v>-25103770.210000001</v>
      </c>
    </row>
    <row r="35" spans="1:5" x14ac:dyDescent="0.25">
      <c r="A35" s="8" t="s">
        <v>90</v>
      </c>
      <c r="B35" s="8" t="s">
        <v>91</v>
      </c>
      <c r="C35" s="10">
        <v>0</v>
      </c>
      <c r="D35" s="10">
        <v>25000000</v>
      </c>
      <c r="E35" s="17">
        <f t="shared" si="0"/>
        <v>-25000000</v>
      </c>
    </row>
    <row r="36" spans="1:5" x14ac:dyDescent="0.25">
      <c r="A36" s="8" t="s">
        <v>92</v>
      </c>
      <c r="B36" s="8" t="s">
        <v>93</v>
      </c>
      <c r="C36" s="10">
        <v>0</v>
      </c>
      <c r="D36" s="10">
        <v>25000000</v>
      </c>
      <c r="E36" s="17">
        <f t="shared" si="0"/>
        <v>-25000000</v>
      </c>
    </row>
    <row r="37" spans="1:5" x14ac:dyDescent="0.25">
      <c r="A37" s="8" t="s">
        <v>45</v>
      </c>
      <c r="B37" s="8" t="s">
        <v>46</v>
      </c>
      <c r="C37" s="10">
        <v>738655</v>
      </c>
      <c r="D37" s="10">
        <v>842425.21</v>
      </c>
      <c r="E37" s="17">
        <f t="shared" si="0"/>
        <v>-103770.20999999996</v>
      </c>
    </row>
    <row r="38" spans="1:5" x14ac:dyDescent="0.25">
      <c r="A38" s="8" t="s">
        <v>47</v>
      </c>
      <c r="B38" s="8" t="s">
        <v>48</v>
      </c>
      <c r="C38" s="10">
        <v>738655</v>
      </c>
      <c r="D38" s="10">
        <v>842425.21</v>
      </c>
      <c r="E38" s="17">
        <f t="shared" si="0"/>
        <v>-103770.20999999996</v>
      </c>
    </row>
    <row r="39" spans="1:5" x14ac:dyDescent="0.25">
      <c r="A39" s="15" t="s">
        <v>49</v>
      </c>
      <c r="B39" s="15" t="s">
        <v>50</v>
      </c>
      <c r="C39" s="11">
        <v>23600000</v>
      </c>
      <c r="D39" s="11">
        <v>0</v>
      </c>
      <c r="E39" s="18">
        <f t="shared" si="0"/>
        <v>23600000</v>
      </c>
    </row>
    <row r="40" spans="1:5" x14ac:dyDescent="0.25">
      <c r="A40" s="8" t="s">
        <v>86</v>
      </c>
      <c r="B40" s="8" t="s">
        <v>87</v>
      </c>
      <c r="C40" s="10">
        <v>2000000</v>
      </c>
      <c r="D40" s="10">
        <v>0</v>
      </c>
      <c r="E40" s="17">
        <f t="shared" si="0"/>
        <v>2000000</v>
      </c>
    </row>
    <row r="41" spans="1:5" x14ac:dyDescent="0.25">
      <c r="A41" s="8" t="s">
        <v>88</v>
      </c>
      <c r="B41" s="8" t="s">
        <v>89</v>
      </c>
      <c r="C41" s="10">
        <v>2000000</v>
      </c>
      <c r="D41" s="10">
        <v>0</v>
      </c>
      <c r="E41" s="17">
        <f t="shared" si="0"/>
        <v>2000000</v>
      </c>
    </row>
    <row r="42" spans="1:5" x14ac:dyDescent="0.25">
      <c r="A42" s="8" t="s">
        <v>51</v>
      </c>
      <c r="B42" s="8" t="s">
        <v>52</v>
      </c>
      <c r="C42" s="10">
        <v>21600000</v>
      </c>
      <c r="D42" s="10">
        <v>0</v>
      </c>
      <c r="E42" s="17">
        <f t="shared" si="0"/>
        <v>21600000</v>
      </c>
    </row>
    <row r="43" spans="1:5" x14ac:dyDescent="0.25">
      <c r="A43" s="8" t="s">
        <v>53</v>
      </c>
      <c r="B43" s="8" t="s">
        <v>54</v>
      </c>
      <c r="C43" s="10">
        <v>21600000</v>
      </c>
      <c r="D43" s="10">
        <v>0</v>
      </c>
      <c r="E43" s="17">
        <f t="shared" si="0"/>
        <v>21600000</v>
      </c>
    </row>
    <row r="44" spans="1:5" x14ac:dyDescent="0.25">
      <c r="A44" s="3" t="s">
        <v>63</v>
      </c>
      <c r="B44" s="4"/>
      <c r="C44" s="6">
        <f>C6+C12+C28+C34+C39</f>
        <v>162842424.22</v>
      </c>
      <c r="D44" s="6">
        <f t="shared" ref="D44:E44" si="1">D6+D12+D28+D34+D39</f>
        <v>155572951.07999998</v>
      </c>
      <c r="E44" s="6">
        <f t="shared" si="1"/>
        <v>7269473.1400000006</v>
      </c>
    </row>
  </sheetData>
  <autoFilter ref="A5:E44"/>
  <mergeCells count="4">
    <mergeCell ref="A2:E2"/>
    <mergeCell ref="A3:E3"/>
    <mergeCell ref="A4:E4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D22" sqref="D22:D23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7.85546875" style="1" customWidth="1"/>
    <col min="4" max="4" width="15.140625" style="1" bestFit="1" customWidth="1"/>
    <col min="5" max="5" width="18.71093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67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v>18248850.289999999</v>
      </c>
      <c r="E6" s="11">
        <f>C6-D6</f>
        <v>99577334.710000008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0">SUM(D8:D9)</f>
        <v>18036768.609999999</v>
      </c>
      <c r="E7" s="10">
        <f t="shared" si="0"/>
        <v>99307826.390000001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16414389.85</v>
      </c>
      <c r="E8" s="10">
        <f t="shared" ref="E8:E41" si="1">C8-D8</f>
        <v>97225660.150000006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1622378.76</v>
      </c>
      <c r="E9" s="10">
        <f t="shared" si="1"/>
        <v>2082166.24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2">SUM(D11)</f>
        <v>212081.68</v>
      </c>
      <c r="E10" s="10">
        <f t="shared" si="2"/>
        <v>269508.32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212081.68</v>
      </c>
      <c r="E11" s="10">
        <f t="shared" si="1"/>
        <v>269508.32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v>400061.73</v>
      </c>
      <c r="E12" s="11">
        <f t="shared" si="1"/>
        <v>1035123.27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3">D14</f>
        <v>824.52</v>
      </c>
      <c r="E13" s="10">
        <f t="shared" si="3"/>
        <v>192710.48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824.52</v>
      </c>
      <c r="E14" s="10">
        <f t="shared" si="1"/>
        <v>192710.48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4">D16</f>
        <v>13279.46</v>
      </c>
      <c r="E15" s="10">
        <f t="shared" si="4"/>
        <v>96720.540000000008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13279.46</v>
      </c>
      <c r="E16" s="10">
        <f t="shared" si="1"/>
        <v>96720.540000000008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5">D18</f>
        <v>0</v>
      </c>
      <c r="E17" s="10">
        <f t="shared" si="5"/>
        <v>0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0</v>
      </c>
      <c r="E18" s="10">
        <f t="shared" si="1"/>
        <v>0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>SUM(D20:D22)</f>
        <v>303018.63</v>
      </c>
      <c r="E19" s="10">
        <f>SUM(E20:E22)</f>
        <v>-171368.63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303018.63</v>
      </c>
      <c r="E20" s="10">
        <f t="shared" si="1"/>
        <v>-177368.63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0</v>
      </c>
      <c r="E21" s="10">
        <f t="shared" si="1"/>
        <v>0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0">
        <f t="shared" si="1"/>
        <v>6000</v>
      </c>
    </row>
    <row r="23" spans="1:5" x14ac:dyDescent="0.25">
      <c r="A23" s="10" t="s">
        <v>27</v>
      </c>
      <c r="B23" s="10" t="s">
        <v>28</v>
      </c>
      <c r="C23" s="10">
        <f>SUM(C24:C26)</f>
        <v>1000000</v>
      </c>
      <c r="D23" s="10">
        <f>SUM(D24:D25)</f>
        <v>81178.3</v>
      </c>
      <c r="E23" s="10">
        <f>C23-D23</f>
        <v>918821.7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19651.02</v>
      </c>
      <c r="E24" s="10">
        <f t="shared" si="1"/>
        <v>-19651.02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61527.28</v>
      </c>
      <c r="E25" s="10">
        <f t="shared" si="1"/>
        <v>938472.72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6">SUM(D27)</f>
        <v>1760.82</v>
      </c>
      <c r="E26" s="10">
        <f t="shared" si="6"/>
        <v>-1760.82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1760.82</v>
      </c>
      <c r="E27" s="10">
        <f t="shared" si="1"/>
        <v>-1760.82</v>
      </c>
    </row>
    <row r="28" spans="1:5" x14ac:dyDescent="0.25">
      <c r="A28" s="11" t="s">
        <v>33</v>
      </c>
      <c r="B28" s="11" t="s">
        <v>34</v>
      </c>
      <c r="C28" s="11">
        <f>C29+C31</f>
        <v>3905637.5300000003</v>
      </c>
      <c r="D28" s="11">
        <v>1181298.05</v>
      </c>
      <c r="E28" s="11">
        <f t="shared" si="1"/>
        <v>2724339.4800000004</v>
      </c>
    </row>
    <row r="29" spans="1:5" x14ac:dyDescent="0.25">
      <c r="A29" s="10" t="s">
        <v>35</v>
      </c>
      <c r="B29" s="10" t="s">
        <v>36</v>
      </c>
      <c r="C29" s="10">
        <f>SUM(C30)</f>
        <v>509887.53</v>
      </c>
      <c r="D29" s="10">
        <f t="shared" ref="D29:E29" si="7">SUM(D30)</f>
        <v>0</v>
      </c>
      <c r="E29" s="10">
        <f t="shared" si="7"/>
        <v>509887.53</v>
      </c>
    </row>
    <row r="30" spans="1:5" x14ac:dyDescent="0.25">
      <c r="A30" s="10" t="s">
        <v>37</v>
      </c>
      <c r="B30" s="10" t="s">
        <v>38</v>
      </c>
      <c r="C30" s="10">
        <v>509887.53</v>
      </c>
      <c r="D30" s="10">
        <v>0</v>
      </c>
      <c r="E30" s="10">
        <f t="shared" si="1"/>
        <v>509887.53</v>
      </c>
    </row>
    <row r="31" spans="1:5" x14ac:dyDescent="0.25">
      <c r="A31" s="10" t="s">
        <v>39</v>
      </c>
      <c r="B31" s="10" t="s">
        <v>40</v>
      </c>
      <c r="C31" s="10">
        <f>SUM(C32:C33)</f>
        <v>3395750</v>
      </c>
      <c r="D31" s="10">
        <f t="shared" ref="D31:E31" si="8">SUM(D32:D33)</f>
        <v>1181298.05</v>
      </c>
      <c r="E31" s="10">
        <f t="shared" si="8"/>
        <v>2214451.9500000002</v>
      </c>
    </row>
    <row r="32" spans="1:5" x14ac:dyDescent="0.25">
      <c r="A32" s="10" t="s">
        <v>41</v>
      </c>
      <c r="B32" s="10" t="s">
        <v>42</v>
      </c>
      <c r="C32" s="10">
        <v>3395750</v>
      </c>
      <c r="D32" s="10">
        <v>1181298.05</v>
      </c>
      <c r="E32" s="10">
        <f t="shared" si="1"/>
        <v>2214451.9500000002</v>
      </c>
    </row>
    <row r="33" spans="1:5" x14ac:dyDescent="0.25">
      <c r="A33" s="10" t="s">
        <v>56</v>
      </c>
      <c r="B33" s="10" t="s">
        <v>48</v>
      </c>
      <c r="C33" s="10">
        <v>0</v>
      </c>
      <c r="D33" s="10">
        <v>0</v>
      </c>
      <c r="E33" s="10">
        <f t="shared" si="1"/>
        <v>0</v>
      </c>
    </row>
    <row r="34" spans="1:5" x14ac:dyDescent="0.25">
      <c r="A34" s="11" t="s">
        <v>43</v>
      </c>
      <c r="B34" s="11" t="s">
        <v>44</v>
      </c>
      <c r="C34" s="11">
        <f>C35</f>
        <v>53565</v>
      </c>
      <c r="D34" s="11">
        <v>0</v>
      </c>
      <c r="E34" s="11">
        <f t="shared" si="1"/>
        <v>53565</v>
      </c>
    </row>
    <row r="35" spans="1:5" x14ac:dyDescent="0.25">
      <c r="A35" s="10" t="s">
        <v>45</v>
      </c>
      <c r="B35" s="10" t="s">
        <v>46</v>
      </c>
      <c r="C35" s="10">
        <f>SUM(C36)</f>
        <v>53565</v>
      </c>
      <c r="D35" s="10">
        <f t="shared" ref="D35:E35" si="9">SUM(D36)</f>
        <v>0</v>
      </c>
      <c r="E35" s="10">
        <f t="shared" si="9"/>
        <v>53565</v>
      </c>
    </row>
    <row r="36" spans="1:5" x14ac:dyDescent="0.25">
      <c r="A36" s="10" t="s">
        <v>47</v>
      </c>
      <c r="B36" s="10" t="s">
        <v>48</v>
      </c>
      <c r="C36" s="10">
        <v>53565</v>
      </c>
      <c r="D36" s="10">
        <v>0</v>
      </c>
      <c r="E36" s="10">
        <f t="shared" si="1"/>
        <v>53565</v>
      </c>
    </row>
    <row r="37" spans="1:5" x14ac:dyDescent="0.25">
      <c r="A37" s="11" t="s">
        <v>49</v>
      </c>
      <c r="B37" s="11" t="s">
        <v>50</v>
      </c>
      <c r="C37" s="11">
        <f>C38+C40</f>
        <v>23600000</v>
      </c>
      <c r="D37" s="11">
        <v>0</v>
      </c>
      <c r="E37" s="11">
        <f t="shared" si="1"/>
        <v>23600000</v>
      </c>
    </row>
    <row r="38" spans="1:5" x14ac:dyDescent="0.25">
      <c r="A38" s="10" t="s">
        <v>86</v>
      </c>
      <c r="B38" s="10" t="s">
        <v>87</v>
      </c>
      <c r="C38" s="10">
        <f>SUM(C39)</f>
        <v>2000000</v>
      </c>
      <c r="D38" s="10">
        <f t="shared" ref="D38:E38" si="10">SUM(D39)</f>
        <v>0</v>
      </c>
      <c r="E38" s="10">
        <f t="shared" si="10"/>
        <v>2000000</v>
      </c>
    </row>
    <row r="39" spans="1:5" x14ac:dyDescent="0.25">
      <c r="A39" s="10" t="s">
        <v>88</v>
      </c>
      <c r="B39" s="10" t="s">
        <v>89</v>
      </c>
      <c r="C39" s="10">
        <v>2000000</v>
      </c>
      <c r="D39" s="10">
        <v>0</v>
      </c>
      <c r="E39" s="10">
        <f t="shared" si="1"/>
        <v>2000000</v>
      </c>
    </row>
    <row r="40" spans="1:5" x14ac:dyDescent="0.25">
      <c r="A40" s="10" t="s">
        <v>51</v>
      </c>
      <c r="B40" s="10" t="s">
        <v>52</v>
      </c>
      <c r="C40" s="10">
        <f>SUM(C41)</f>
        <v>21600000</v>
      </c>
      <c r="D40" s="10">
        <f t="shared" ref="D40:E40" si="11">SUM(D41)</f>
        <v>0</v>
      </c>
      <c r="E40" s="10">
        <f t="shared" si="11"/>
        <v>21600000</v>
      </c>
    </row>
    <row r="41" spans="1:5" x14ac:dyDescent="0.25">
      <c r="A41" s="10" t="s">
        <v>53</v>
      </c>
      <c r="B41" s="10" t="s">
        <v>54</v>
      </c>
      <c r="C41" s="10">
        <v>21600000</v>
      </c>
      <c r="D41" s="10">
        <v>0</v>
      </c>
      <c r="E41" s="10">
        <f t="shared" si="1"/>
        <v>21600000</v>
      </c>
    </row>
    <row r="42" spans="1:5" x14ac:dyDescent="0.25">
      <c r="A42" s="12" t="s">
        <v>63</v>
      </c>
      <c r="B42" s="13"/>
      <c r="C42" s="14">
        <f>C37+C34+C28+C12+C6</f>
        <v>146820572.53</v>
      </c>
      <c r="D42" s="6">
        <f>D6+D12+D28+D34+D37</f>
        <v>19830210.07</v>
      </c>
      <c r="E42" s="6">
        <f>E6+E12+E28+E34+E37</f>
        <v>126990362.46000001</v>
      </c>
    </row>
  </sheetData>
  <autoFilter ref="A5:E44"/>
  <mergeCells count="4">
    <mergeCell ref="A1:E1"/>
    <mergeCell ref="A2:E2"/>
    <mergeCell ref="A3:E3"/>
    <mergeCell ref="A4:E4"/>
  </mergeCells>
  <pageMargins left="0.7" right="0.7" top="0.75" bottom="0.75" header="0.3" footer="0.3"/>
  <ignoredErrors>
    <ignoredError sqref="E6 E8:E9 E11:E12 E14 E16 E18 E20:E22 E24:E25 E27:E28 E30 E32:E34 E36:E37 E39 E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5" workbookViewId="0">
      <selection activeCell="C27" sqref="C27:E32"/>
    </sheetView>
  </sheetViews>
  <sheetFormatPr baseColWidth="10" defaultRowHeight="15" x14ac:dyDescent="0.25"/>
  <cols>
    <col min="1" max="1" width="13.140625" customWidth="1"/>
    <col min="2" max="2" width="74.140625" bestFit="1" customWidth="1"/>
    <col min="3" max="3" width="17.28515625" style="1" customWidth="1"/>
    <col min="4" max="4" width="15.140625" style="1" bestFit="1" customWidth="1"/>
    <col min="5" max="5" width="18.285156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68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2" t="s">
        <v>61</v>
      </c>
      <c r="D5" s="2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27874332.560000002</v>
      </c>
      <c r="E6" s="11">
        <f t="shared" si="0"/>
        <v>89951852.439999998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27570147.120000001</v>
      </c>
      <c r="E7" s="10">
        <f t="shared" si="1"/>
        <v>89774447.879999995</v>
      </c>
    </row>
    <row r="8" spans="1:5" x14ac:dyDescent="0.25">
      <c r="A8" s="10" t="s">
        <v>4</v>
      </c>
      <c r="B8" s="10" t="s">
        <v>5</v>
      </c>
      <c r="C8" s="10">
        <v>113640050</v>
      </c>
      <c r="D8" s="16">
        <v>25186438.440000001</v>
      </c>
      <c r="E8" s="10">
        <f t="shared" ref="E8:E43" si="2">C8-D8</f>
        <v>88453611.560000002</v>
      </c>
    </row>
    <row r="9" spans="1:5" x14ac:dyDescent="0.25">
      <c r="A9" s="10" t="s">
        <v>6</v>
      </c>
      <c r="B9" s="10" t="s">
        <v>7</v>
      </c>
      <c r="C9" s="10">
        <v>3704545</v>
      </c>
      <c r="D9" s="16">
        <v>2383708.6800000002</v>
      </c>
      <c r="E9" s="10">
        <f t="shared" si="2"/>
        <v>1320836.3199999998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304185.44</v>
      </c>
      <c r="E10" s="10">
        <f t="shared" si="3"/>
        <v>177404.56</v>
      </c>
    </row>
    <row r="11" spans="1:5" x14ac:dyDescent="0.25">
      <c r="A11" s="10" t="s">
        <v>10</v>
      </c>
      <c r="B11" s="10" t="s">
        <v>9</v>
      </c>
      <c r="C11" s="10">
        <v>481590</v>
      </c>
      <c r="D11" s="16">
        <v>304185.44</v>
      </c>
      <c r="E11" s="10">
        <f t="shared" si="2"/>
        <v>177404.56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>D13+D15+D17+D19+D23+D26</f>
        <v>549665.25</v>
      </c>
      <c r="E12" s="11">
        <f>E13+E15+E17+E19+E23+E26</f>
        <v>885519.75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" si="4">D14</f>
        <v>970.52</v>
      </c>
      <c r="E13" s="10">
        <f>E14</f>
        <v>192564.48000000001</v>
      </c>
    </row>
    <row r="14" spans="1:5" x14ac:dyDescent="0.25">
      <c r="A14" s="10" t="s">
        <v>15</v>
      </c>
      <c r="B14" s="10" t="s">
        <v>16</v>
      </c>
      <c r="C14" s="10">
        <v>193535</v>
      </c>
      <c r="D14" s="16">
        <v>970.52</v>
      </c>
      <c r="E14" s="10">
        <f t="shared" si="2"/>
        <v>192564.48000000001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" si="5">D16</f>
        <v>19919.189999999999</v>
      </c>
      <c r="E15" s="10">
        <f>E16</f>
        <v>90080.81</v>
      </c>
    </row>
    <row r="16" spans="1:5" x14ac:dyDescent="0.25">
      <c r="A16" s="10" t="s">
        <v>19</v>
      </c>
      <c r="B16" s="10" t="s">
        <v>20</v>
      </c>
      <c r="C16" s="10">
        <v>110000</v>
      </c>
      <c r="D16" s="16">
        <v>19919.189999999999</v>
      </c>
      <c r="E16" s="10">
        <f t="shared" si="2"/>
        <v>90080.81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" si="6">D18</f>
        <v>0</v>
      </c>
      <c r="E17" s="10">
        <f>E18</f>
        <v>0</v>
      </c>
    </row>
    <row r="18" spans="1:5" x14ac:dyDescent="0.25">
      <c r="A18" s="10" t="s">
        <v>80</v>
      </c>
      <c r="B18" s="10" t="s">
        <v>81</v>
      </c>
      <c r="C18" s="10">
        <v>0</v>
      </c>
      <c r="D18" s="16">
        <v>0</v>
      </c>
      <c r="E18" s="10">
        <f t="shared" si="2"/>
        <v>0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" si="7">SUM(D20:D22)</f>
        <v>382238.63</v>
      </c>
      <c r="E19" s="10">
        <f>SUM(E20:E22)</f>
        <v>-250588.63</v>
      </c>
    </row>
    <row r="20" spans="1:5" x14ac:dyDescent="0.25">
      <c r="A20" s="10" t="s">
        <v>23</v>
      </c>
      <c r="B20" s="10" t="s">
        <v>24</v>
      </c>
      <c r="C20" s="10">
        <v>125650</v>
      </c>
      <c r="D20" s="16">
        <v>382238.63</v>
      </c>
      <c r="E20" s="10">
        <f t="shared" si="2"/>
        <v>-256588.63</v>
      </c>
    </row>
    <row r="21" spans="1:5" x14ac:dyDescent="0.25">
      <c r="A21" s="10" t="s">
        <v>82</v>
      </c>
      <c r="B21" s="10" t="s">
        <v>83</v>
      </c>
      <c r="C21" s="10">
        <v>0</v>
      </c>
      <c r="D21" s="16">
        <v>0</v>
      </c>
      <c r="E21" s="10">
        <f t="shared" si="2"/>
        <v>0</v>
      </c>
    </row>
    <row r="22" spans="1:5" x14ac:dyDescent="0.25">
      <c r="A22" s="10" t="s">
        <v>25</v>
      </c>
      <c r="B22" s="10" t="s">
        <v>26</v>
      </c>
      <c r="C22" s="10">
        <v>6000</v>
      </c>
      <c r="D22" s="16">
        <v>0</v>
      </c>
      <c r="E22" s="10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8">SUM(D24:D25)</f>
        <v>143912.93</v>
      </c>
      <c r="E23" s="10">
        <f t="shared" si="8"/>
        <v>856087.07</v>
      </c>
    </row>
    <row r="24" spans="1:5" x14ac:dyDescent="0.25">
      <c r="A24" s="10" t="s">
        <v>84</v>
      </c>
      <c r="B24" s="10" t="s">
        <v>85</v>
      </c>
      <c r="C24" s="10">
        <v>0</v>
      </c>
      <c r="D24" s="16">
        <v>56046.51</v>
      </c>
      <c r="E24" s="10">
        <f t="shared" si="2"/>
        <v>-56046.51</v>
      </c>
    </row>
    <row r="25" spans="1:5" x14ac:dyDescent="0.25">
      <c r="A25" s="10" t="s">
        <v>29</v>
      </c>
      <c r="B25" s="10" t="s">
        <v>30</v>
      </c>
      <c r="C25" s="10">
        <v>1000000</v>
      </c>
      <c r="D25" s="16">
        <v>87866.42</v>
      </c>
      <c r="E25" s="10">
        <f t="shared" si="2"/>
        <v>912133.58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9">SUM(D27)</f>
        <v>2623.98</v>
      </c>
      <c r="E26" s="10">
        <f t="shared" si="9"/>
        <v>-2623.98</v>
      </c>
    </row>
    <row r="27" spans="1:5" x14ac:dyDescent="0.25">
      <c r="A27" s="10" t="s">
        <v>32</v>
      </c>
      <c r="B27" s="10" t="s">
        <v>9</v>
      </c>
      <c r="C27" s="10">
        <v>0</v>
      </c>
      <c r="D27" s="16">
        <v>2623.98</v>
      </c>
      <c r="E27" s="10">
        <f t="shared" si="2"/>
        <v>-2623.98</v>
      </c>
    </row>
    <row r="28" spans="1:5" x14ac:dyDescent="0.25">
      <c r="A28" s="11" t="s">
        <v>33</v>
      </c>
      <c r="B28" s="11" t="s">
        <v>34</v>
      </c>
      <c r="C28" s="10">
        <f>C29+C32</f>
        <v>3905637.5300000003</v>
      </c>
      <c r="D28" s="10">
        <f>D29+D32</f>
        <v>2621260.7599999998</v>
      </c>
      <c r="E28" s="10">
        <f t="shared" ref="E28" si="10">E29+E32</f>
        <v>1284376.7700000003</v>
      </c>
    </row>
    <row r="29" spans="1:5" x14ac:dyDescent="0.25">
      <c r="A29" s="10" t="s">
        <v>35</v>
      </c>
      <c r="B29" s="10" t="s">
        <v>36</v>
      </c>
      <c r="C29" s="10">
        <v>509887.53</v>
      </c>
      <c r="D29" s="10">
        <v>1439962.71</v>
      </c>
      <c r="E29" s="10">
        <f>C29-D29</f>
        <v>-930075.17999999993</v>
      </c>
    </row>
    <row r="30" spans="1:5" x14ac:dyDescent="0.25">
      <c r="A30" s="20">
        <v>22201</v>
      </c>
      <c r="B30" s="10" t="s">
        <v>36</v>
      </c>
      <c r="C30" s="10">
        <v>0</v>
      </c>
      <c r="D30" s="10">
        <v>1439962.71</v>
      </c>
      <c r="E30" s="10">
        <f>C30-D30</f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6">
        <v>0</v>
      </c>
      <c r="E31" s="10">
        <f t="shared" si="2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3395750</v>
      </c>
      <c r="D32" s="10">
        <f t="shared" ref="D32:E32" si="11">SUM(D33:D34)</f>
        <v>1181298.05</v>
      </c>
      <c r="E32" s="10">
        <f t="shared" si="11"/>
        <v>2214451.9500000002</v>
      </c>
    </row>
    <row r="33" spans="1:5" x14ac:dyDescent="0.25">
      <c r="A33" s="10" t="s">
        <v>41</v>
      </c>
      <c r="B33" s="10" t="s">
        <v>42</v>
      </c>
      <c r="C33" s="10">
        <v>3395750</v>
      </c>
      <c r="D33" s="16">
        <v>1181298.05</v>
      </c>
      <c r="E33" s="10">
        <f t="shared" si="2"/>
        <v>2214451.9500000002</v>
      </c>
    </row>
    <row r="34" spans="1:5" x14ac:dyDescent="0.25">
      <c r="A34" s="10" t="s">
        <v>56</v>
      </c>
      <c r="B34" s="10" t="s">
        <v>48</v>
      </c>
      <c r="C34" s="10">
        <v>0</v>
      </c>
      <c r="D34" s="16">
        <v>0</v>
      </c>
      <c r="E34" s="10">
        <f t="shared" si="2"/>
        <v>0</v>
      </c>
    </row>
    <row r="35" spans="1:5" x14ac:dyDescent="0.25">
      <c r="A35" s="11" t="s">
        <v>43</v>
      </c>
      <c r="B35" s="11" t="s">
        <v>44</v>
      </c>
      <c r="C35" s="11">
        <f>C36</f>
        <v>53565</v>
      </c>
      <c r="D35" s="11">
        <f t="shared" ref="D35:E35" si="12">D36</f>
        <v>0</v>
      </c>
      <c r="E35" s="11">
        <f t="shared" si="12"/>
        <v>53565</v>
      </c>
    </row>
    <row r="36" spans="1:5" x14ac:dyDescent="0.25">
      <c r="A36" s="10" t="s">
        <v>45</v>
      </c>
      <c r="B36" s="10" t="s">
        <v>46</v>
      </c>
      <c r="C36" s="10">
        <f>SUM(C37)</f>
        <v>53565</v>
      </c>
      <c r="D36" s="10">
        <f t="shared" ref="D36:E36" si="13">SUM(D37)</f>
        <v>0</v>
      </c>
      <c r="E36" s="10">
        <f t="shared" si="13"/>
        <v>53565</v>
      </c>
    </row>
    <row r="37" spans="1:5" x14ac:dyDescent="0.25">
      <c r="A37" s="10" t="s">
        <v>47</v>
      </c>
      <c r="B37" s="10" t="s">
        <v>48</v>
      </c>
      <c r="C37" s="10">
        <v>53565</v>
      </c>
      <c r="D37" s="16">
        <v>0</v>
      </c>
      <c r="E37" s="10">
        <f t="shared" si="2"/>
        <v>53565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4">D39+D41</f>
        <v>0</v>
      </c>
      <c r="E38" s="11">
        <f t="shared" si="14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5">SUM(D40)</f>
        <v>0</v>
      </c>
      <c r="E39" s="10">
        <f t="shared" si="15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6">
        <v>0</v>
      </c>
      <c r="E40" s="10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16">SUM(D42)</f>
        <v>0</v>
      </c>
      <c r="E41" s="10">
        <f t="shared" si="16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6">
        <v>0</v>
      </c>
      <c r="E42" s="10">
        <f t="shared" si="2"/>
        <v>21600000</v>
      </c>
    </row>
    <row r="43" spans="1:5" x14ac:dyDescent="0.25">
      <c r="A43" s="12" t="s">
        <v>63</v>
      </c>
      <c r="B43" s="13"/>
      <c r="C43" s="14">
        <f>C38+C35+C28+C12+C6</f>
        <v>146820572.53</v>
      </c>
      <c r="D43" s="14">
        <f>D38+D35+D28+D12+D6</f>
        <v>31045258.57</v>
      </c>
      <c r="E43" s="14">
        <f t="shared" si="2"/>
        <v>115775313.96000001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  <ignoredErrors>
    <ignoredError sqref="E8:E9 E14 E31 E37 E40 E11 E16 E18 E20:E22 E24:E25 E27 E33:E34 E42:E4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2" workbookViewId="0">
      <selection activeCell="G30" sqref="G30"/>
    </sheetView>
  </sheetViews>
  <sheetFormatPr baseColWidth="10" defaultRowHeight="15" x14ac:dyDescent="0.25"/>
  <cols>
    <col min="1" max="1" width="11.5703125" bestFit="1" customWidth="1"/>
    <col min="2" max="2" width="74.140625" bestFit="1" customWidth="1"/>
    <col min="3" max="3" width="17.5703125" style="1" customWidth="1"/>
    <col min="4" max="4" width="15.140625" style="1" bestFit="1" customWidth="1"/>
    <col min="5" max="5" width="17.425781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69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2" t="s">
        <v>61</v>
      </c>
      <c r="D5" s="2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v>37401750.240000002</v>
      </c>
      <c r="E6" s="11">
        <f>C6-D6</f>
        <v>80424434.75999999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0">SUM(D8:D9)</f>
        <v>37011999.280000001</v>
      </c>
      <c r="E7" s="10">
        <f t="shared" si="0"/>
        <v>80332595.720000014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33954613.259999998</v>
      </c>
      <c r="E8" s="10">
        <f t="shared" ref="E8:E42" si="1">C8-D8</f>
        <v>79685436.74000001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3057386.02</v>
      </c>
      <c r="E9" s="10">
        <f t="shared" si="1"/>
        <v>647158.98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2">SUM(D11)</f>
        <v>389750.96</v>
      </c>
      <c r="E10" s="10">
        <f t="shared" si="2"/>
        <v>91839.039999999979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389750.96</v>
      </c>
      <c r="E11" s="10">
        <f t="shared" si="1"/>
        <v>91839.039999999979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v>696121.93</v>
      </c>
      <c r="E12" s="11">
        <f t="shared" si="1"/>
        <v>739063.07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3">D14</f>
        <v>1464.81</v>
      </c>
      <c r="E13" s="10">
        <f t="shared" si="3"/>
        <v>192070.19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1464.81</v>
      </c>
      <c r="E14" s="10">
        <f t="shared" si="1"/>
        <v>192070.19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4">D16</f>
        <v>26558.92</v>
      </c>
      <c r="E15" s="10">
        <f t="shared" si="4"/>
        <v>83441.08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26558.92</v>
      </c>
      <c r="E16" s="10">
        <f t="shared" si="1"/>
        <v>83441.08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5">D18</f>
        <v>0</v>
      </c>
      <c r="E17" s="10">
        <f t="shared" si="5"/>
        <v>0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0</v>
      </c>
      <c r="E18" s="10">
        <f t="shared" si="1"/>
        <v>0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6">SUM(D20:D22)</f>
        <v>387339.52000000002</v>
      </c>
      <c r="E19" s="10">
        <f t="shared" si="6"/>
        <v>-255689.52000000002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0">
        <f t="shared" si="1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0</v>
      </c>
      <c r="E21" s="10">
        <f t="shared" si="1"/>
        <v>0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0">
        <f t="shared" si="1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7">SUM(D24:D25)</f>
        <v>277268.09000000003</v>
      </c>
      <c r="E23" s="10">
        <f t="shared" si="7"/>
        <v>722731.90999999992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169415.7</v>
      </c>
      <c r="E24" s="10">
        <f t="shared" si="1"/>
        <v>-169415.7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107852.39</v>
      </c>
      <c r="E25" s="10">
        <f t="shared" si="1"/>
        <v>892147.61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8">SUM(D27)</f>
        <v>3490.59</v>
      </c>
      <c r="E26" s="10">
        <f t="shared" si="8"/>
        <v>-3490.59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3490.59</v>
      </c>
      <c r="E27" s="10">
        <f t="shared" si="1"/>
        <v>-3490.59</v>
      </c>
    </row>
    <row r="28" spans="1:5" x14ac:dyDescent="0.25">
      <c r="A28" s="11" t="s">
        <v>33</v>
      </c>
      <c r="B28" s="11" t="s">
        <v>34</v>
      </c>
      <c r="C28" s="11">
        <f>C29+C32</f>
        <v>5305637.53</v>
      </c>
      <c r="D28" s="11">
        <v>2621260.7599999998</v>
      </c>
      <c r="E28" s="11">
        <f t="shared" si="1"/>
        <v>2684376.7700000005</v>
      </c>
    </row>
    <row r="29" spans="1:5" x14ac:dyDescent="0.25">
      <c r="A29" s="10" t="s">
        <v>35</v>
      </c>
      <c r="B29" s="10" t="s">
        <v>36</v>
      </c>
      <c r="C29" s="10">
        <v>509887.53</v>
      </c>
      <c r="D29" s="10">
        <v>1439962.71</v>
      </c>
      <c r="E29" s="10">
        <f>C29-D29</f>
        <v>-930075.17999999993</v>
      </c>
    </row>
    <row r="30" spans="1:5" x14ac:dyDescent="0.25">
      <c r="A30" s="20">
        <v>22201</v>
      </c>
      <c r="B30" s="10" t="s">
        <v>36</v>
      </c>
      <c r="C30" s="10">
        <v>0</v>
      </c>
      <c r="D30" s="10">
        <v>1469962.71</v>
      </c>
      <c r="E30" s="10">
        <f>C30-D30</f>
        <v>-1469962.71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0</v>
      </c>
      <c r="E31" s="10">
        <f t="shared" si="1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4795750</v>
      </c>
      <c r="D32" s="10">
        <f t="shared" ref="D32:E32" si="9">SUM(D33:D34)</f>
        <v>1181298.05</v>
      </c>
      <c r="E32" s="10">
        <f t="shared" si="9"/>
        <v>3614451.95</v>
      </c>
    </row>
    <row r="33" spans="1:5" x14ac:dyDescent="0.25">
      <c r="A33" s="10" t="s">
        <v>41</v>
      </c>
      <c r="B33" s="10" t="s">
        <v>42</v>
      </c>
      <c r="C33" s="10">
        <v>4795750</v>
      </c>
      <c r="D33" s="10">
        <v>1181298.05</v>
      </c>
      <c r="E33" s="10">
        <f t="shared" si="1"/>
        <v>3614451.95</v>
      </c>
    </row>
    <row r="34" spans="1:5" x14ac:dyDescent="0.25">
      <c r="A34" s="10" t="s">
        <v>56</v>
      </c>
      <c r="B34" s="10" t="s">
        <v>48</v>
      </c>
      <c r="C34" s="10">
        <v>0</v>
      </c>
      <c r="D34" s="10">
        <v>0</v>
      </c>
      <c r="E34" s="10">
        <f t="shared" si="1"/>
        <v>0</v>
      </c>
    </row>
    <row r="35" spans="1:5" x14ac:dyDescent="0.25">
      <c r="A35" s="11" t="s">
        <v>43</v>
      </c>
      <c r="B35" s="11" t="s">
        <v>44</v>
      </c>
      <c r="C35" s="11">
        <f>C36</f>
        <v>53565</v>
      </c>
      <c r="D35" s="11">
        <v>0</v>
      </c>
      <c r="E35" s="11">
        <f t="shared" si="1"/>
        <v>53565</v>
      </c>
    </row>
    <row r="36" spans="1:5" x14ac:dyDescent="0.25">
      <c r="A36" s="10" t="s">
        <v>45</v>
      </c>
      <c r="B36" s="10" t="s">
        <v>46</v>
      </c>
      <c r="C36" s="10">
        <f>SUM(C37)</f>
        <v>53565</v>
      </c>
      <c r="D36" s="10">
        <f t="shared" ref="D36:E36" si="10">SUM(D37)</f>
        <v>0</v>
      </c>
      <c r="E36" s="10">
        <f t="shared" si="10"/>
        <v>53565</v>
      </c>
    </row>
    <row r="37" spans="1:5" x14ac:dyDescent="0.25">
      <c r="A37" s="10" t="s">
        <v>47</v>
      </c>
      <c r="B37" s="10" t="s">
        <v>48</v>
      </c>
      <c r="C37" s="10">
        <v>53565</v>
      </c>
      <c r="D37" s="10">
        <v>0</v>
      </c>
      <c r="E37" s="10">
        <f t="shared" si="1"/>
        <v>53565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v>0</v>
      </c>
      <c r="E38" s="11">
        <f t="shared" si="1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1">SUM(D40)</f>
        <v>0</v>
      </c>
      <c r="E39" s="10">
        <f t="shared" si="11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0">
        <f t="shared" si="1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12">SUM(D42)</f>
        <v>0</v>
      </c>
      <c r="E41" s="10">
        <f t="shared" si="12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0">
        <f t="shared" si="1"/>
        <v>21600000</v>
      </c>
    </row>
    <row r="43" spans="1:5" x14ac:dyDescent="0.25">
      <c r="A43" s="12" t="s">
        <v>63</v>
      </c>
      <c r="B43" s="13"/>
      <c r="C43" s="14">
        <f>C38+C35+C28+C12+C6</f>
        <v>148220572.53</v>
      </c>
      <c r="D43" s="14">
        <f>D6+D12+D28+D35+D38</f>
        <v>40719132.93</v>
      </c>
      <c r="E43" s="14">
        <f>E6+E12+E28+E35+E38</f>
        <v>107501439.59999998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  <ignoredErrors>
    <ignoredError sqref="E6 E35 E8:E9 E11:E12 E14 E16 E18 E20:E22 E24:E25 E27:E28 E31 E33:E34 E37:E38 E40 E4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2" workbookViewId="0">
      <selection activeCell="G31" sqref="G31"/>
    </sheetView>
  </sheetViews>
  <sheetFormatPr baseColWidth="10" defaultRowHeight="15" x14ac:dyDescent="0.25"/>
  <cols>
    <col min="1" max="1" width="11.5703125" bestFit="1" customWidth="1"/>
    <col min="2" max="2" width="74.140625" bestFit="1" customWidth="1"/>
    <col min="3" max="3" width="17.42578125" style="1" customWidth="1"/>
    <col min="4" max="4" width="15.140625" style="1" bestFit="1" customWidth="1"/>
    <col min="5" max="5" width="16.855468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70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46538530.200000003</v>
      </c>
      <c r="E6" s="11">
        <f t="shared" si="0"/>
        <v>71287654.799999997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46063699.170000002</v>
      </c>
      <c r="E7" s="10">
        <f t="shared" si="1"/>
        <v>71280895.829999998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42287721.780000001</v>
      </c>
      <c r="E8" s="10">
        <f t="shared" ref="E8:E42" si="2">C8-D8</f>
        <v>71352328.219999999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3775977.39</v>
      </c>
      <c r="E9" s="10">
        <f t="shared" si="2"/>
        <v>-71432.39000000013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474831.03</v>
      </c>
      <c r="E10" s="10">
        <f t="shared" si="3"/>
        <v>6758.9699999999721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474831.03</v>
      </c>
      <c r="E11" s="10">
        <f t="shared" si="2"/>
        <v>6758.9699999999721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763149.34</v>
      </c>
      <c r="E12" s="11">
        <f t="shared" si="4"/>
        <v>672035.66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1518.4</v>
      </c>
      <c r="E13" s="10">
        <f t="shared" si="5"/>
        <v>192016.6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1518.4</v>
      </c>
      <c r="E14" s="10">
        <f t="shared" si="2"/>
        <v>192016.6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33198.65</v>
      </c>
      <c r="E15" s="10">
        <f t="shared" si="6"/>
        <v>76801.350000000006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33198.65</v>
      </c>
      <c r="E16" s="10">
        <f t="shared" si="2"/>
        <v>76801.350000000006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14772.23</v>
      </c>
      <c r="E17" s="10">
        <f t="shared" si="7"/>
        <v>-14772.23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14772.23</v>
      </c>
      <c r="E18" s="10">
        <f t="shared" si="2"/>
        <v>-14772.23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387339.52000000002</v>
      </c>
      <c r="E19" s="10">
        <f t="shared" si="8"/>
        <v>-255689.52000000002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0">
        <f t="shared" si="2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0</v>
      </c>
      <c r="E21" s="10">
        <f t="shared" si="2"/>
        <v>0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0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321963.33999999997</v>
      </c>
      <c r="E23" s="10">
        <f t="shared" si="9"/>
        <v>678036.66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180927.4</v>
      </c>
      <c r="E24" s="10">
        <f t="shared" si="2"/>
        <v>-180927.4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141035.94</v>
      </c>
      <c r="E25" s="10">
        <f t="shared" si="2"/>
        <v>858964.06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4357.2</v>
      </c>
      <c r="E26" s="10">
        <f t="shared" si="10"/>
        <v>-4357.2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4357.2</v>
      </c>
      <c r="E27" s="10">
        <f t="shared" si="2"/>
        <v>-4357.2</v>
      </c>
    </row>
    <row r="28" spans="1:5" x14ac:dyDescent="0.25">
      <c r="A28" s="11" t="s">
        <v>33</v>
      </c>
      <c r="B28" s="11" t="s">
        <v>34</v>
      </c>
      <c r="C28" s="11">
        <f>C29+C32</f>
        <v>5975237.5300000003</v>
      </c>
      <c r="D28" s="11">
        <f t="shared" ref="D28:E28" si="11">D29+D32</f>
        <v>3060748.4299999997</v>
      </c>
      <c r="E28" s="11">
        <f t="shared" si="11"/>
        <v>2914489.1000000006</v>
      </c>
    </row>
    <row r="29" spans="1:5" x14ac:dyDescent="0.25">
      <c r="A29" s="10" t="s">
        <v>35</v>
      </c>
      <c r="B29" s="10" t="s">
        <v>36</v>
      </c>
      <c r="C29" s="10">
        <f>SUM(C31)</f>
        <v>509887.53</v>
      </c>
      <c r="D29" s="10">
        <v>1439962.71</v>
      </c>
      <c r="E29" s="10">
        <f>C29-D29</f>
        <v>-930075.17999999993</v>
      </c>
    </row>
    <row r="30" spans="1:5" x14ac:dyDescent="0.25">
      <c r="A30" s="20">
        <v>22201</v>
      </c>
      <c r="B30" s="10" t="s">
        <v>36</v>
      </c>
      <c r="C30" s="10">
        <v>0</v>
      </c>
      <c r="D30" s="10">
        <v>1439962.71</v>
      </c>
      <c r="E30" s="10">
        <f>C30-D30</f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0</v>
      </c>
      <c r="E31" s="10">
        <f t="shared" si="2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5465350</v>
      </c>
      <c r="D32" s="10">
        <f t="shared" ref="D32:E32" si="12">SUM(D33:D34)</f>
        <v>1620785.72</v>
      </c>
      <c r="E32" s="10">
        <f t="shared" si="12"/>
        <v>3844564.2800000003</v>
      </c>
    </row>
    <row r="33" spans="1:5" x14ac:dyDescent="0.25">
      <c r="A33" s="10" t="s">
        <v>41</v>
      </c>
      <c r="B33" s="10" t="s">
        <v>42</v>
      </c>
      <c r="C33" s="10">
        <v>5465350</v>
      </c>
      <c r="D33" s="10">
        <v>1620785.72</v>
      </c>
      <c r="E33" s="10">
        <f t="shared" si="2"/>
        <v>3844564.2800000003</v>
      </c>
    </row>
    <row r="34" spans="1:5" x14ac:dyDescent="0.25">
      <c r="A34" s="10" t="s">
        <v>56</v>
      </c>
      <c r="B34" s="10" t="s">
        <v>48</v>
      </c>
      <c r="C34" s="10">
        <v>0</v>
      </c>
      <c r="D34" s="10">
        <v>0</v>
      </c>
      <c r="E34" s="10">
        <f t="shared" si="2"/>
        <v>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3">D36</f>
        <v>0</v>
      </c>
      <c r="E35" s="11">
        <f t="shared" si="13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4">SUM(D37)</f>
        <v>0</v>
      </c>
      <c r="E36" s="10">
        <f t="shared" si="14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0">
        <f t="shared" si="2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5">D39+D41</f>
        <v>0</v>
      </c>
      <c r="E38" s="11">
        <f t="shared" si="15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6">SUM(D40)</f>
        <v>0</v>
      </c>
      <c r="E39" s="10">
        <f t="shared" si="16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0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17">SUM(D42)</f>
        <v>0</v>
      </c>
      <c r="E41" s="10">
        <f t="shared" si="17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0">
        <f t="shared" si="2"/>
        <v>21600000</v>
      </c>
    </row>
    <row r="43" spans="1:5" x14ac:dyDescent="0.25">
      <c r="A43" s="12" t="s">
        <v>63</v>
      </c>
      <c r="B43" s="13"/>
      <c r="C43" s="14">
        <f>C38+C35+C28+C12+C6</f>
        <v>149575262.53</v>
      </c>
      <c r="D43" s="14">
        <f>D6+D12+D28+D35+D38</f>
        <v>50362427.970000006</v>
      </c>
      <c r="E43" s="14">
        <f>E6+E12+E28+E35+E38</f>
        <v>99212834.559999987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  <ignoredErrors>
    <ignoredError sqref="E8:E9 E37 E33:E34 E14 E31 E40 E11 E16 E18 E20:E22 E24:E25 E27 E4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C28" sqref="C28:E28"/>
    </sheetView>
  </sheetViews>
  <sheetFormatPr baseColWidth="10" defaultRowHeight="15" x14ac:dyDescent="0.25"/>
  <cols>
    <col min="1" max="1" width="11.5703125" bestFit="1" customWidth="1"/>
    <col min="2" max="2" width="74.140625" bestFit="1" customWidth="1"/>
    <col min="3" max="3" width="18" style="1" customWidth="1"/>
    <col min="4" max="4" width="15.140625" style="1" bestFit="1" customWidth="1"/>
    <col min="5" max="5" width="16.57031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71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45" x14ac:dyDescent="0.25">
      <c r="A5" s="2" t="s">
        <v>59</v>
      </c>
      <c r="B5" s="2" t="s">
        <v>60</v>
      </c>
      <c r="C5" s="2" t="s">
        <v>61</v>
      </c>
      <c r="D5" s="2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54958483.059999995</v>
      </c>
      <c r="E6" s="11">
        <f t="shared" si="0"/>
        <v>62867701.940000005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54404598.229999997</v>
      </c>
      <c r="E7" s="10">
        <f t="shared" si="1"/>
        <v>62939996.770000003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49911543.719999999</v>
      </c>
      <c r="E8" s="17">
        <f t="shared" ref="E8:E42" si="2">C8-D8</f>
        <v>63728506.280000001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4493054.51</v>
      </c>
      <c r="E9" s="17">
        <f t="shared" si="2"/>
        <v>-788509.50999999978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553884.82999999996</v>
      </c>
      <c r="E10" s="10">
        <f t="shared" si="3"/>
        <v>-72294.829999999958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553884.82999999996</v>
      </c>
      <c r="E11" s="17">
        <f t="shared" si="2"/>
        <v>-72294.829999999958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903760.4</v>
      </c>
      <c r="E12" s="11">
        <f t="shared" si="4"/>
        <v>531424.60000000009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2075.12</v>
      </c>
      <c r="E13" s="10">
        <f t="shared" si="5"/>
        <v>191459.88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2075.12</v>
      </c>
      <c r="E14" s="17">
        <f t="shared" si="2"/>
        <v>191459.88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39876.42</v>
      </c>
      <c r="E15" s="10">
        <f t="shared" si="6"/>
        <v>70123.58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39876.42</v>
      </c>
      <c r="E16" s="17">
        <f t="shared" si="2"/>
        <v>70123.58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14504.15</v>
      </c>
      <c r="E17" s="10">
        <f t="shared" si="7"/>
        <v>-14504.15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14504.15</v>
      </c>
      <c r="E18" s="17">
        <f t="shared" si="2"/>
        <v>-14504.15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387339.52000000002</v>
      </c>
      <c r="E19" s="10">
        <f t="shared" si="8"/>
        <v>-255689.52000000002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7">
        <f t="shared" si="2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0</v>
      </c>
      <c r="E21" s="17">
        <f t="shared" si="2"/>
        <v>0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454726.07999999996</v>
      </c>
      <c r="E23" s="10">
        <f t="shared" si="9"/>
        <v>545273.92000000004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303264.74</v>
      </c>
      <c r="E24" s="17">
        <f t="shared" si="2"/>
        <v>-303264.74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151461.34</v>
      </c>
      <c r="E25" s="17">
        <f t="shared" si="2"/>
        <v>848538.66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5239.1099999999997</v>
      </c>
      <c r="E26" s="10">
        <f t="shared" si="10"/>
        <v>-5239.1099999999997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5239.1099999999997</v>
      </c>
      <c r="E27" s="17">
        <f t="shared" si="2"/>
        <v>-5239.1099999999997</v>
      </c>
    </row>
    <row r="28" spans="1:5" x14ac:dyDescent="0.25">
      <c r="A28" s="11" t="s">
        <v>33</v>
      </c>
      <c r="B28" s="11" t="s">
        <v>34</v>
      </c>
      <c r="C28" s="11">
        <f>C29+C32</f>
        <v>5975237.5300000003</v>
      </c>
      <c r="D28" s="11">
        <f>D29+D32</f>
        <v>3390209.6399999997</v>
      </c>
      <c r="E28" s="11">
        <f>C28-D28</f>
        <v>2585027.8900000006</v>
      </c>
    </row>
    <row r="29" spans="1:5" x14ac:dyDescent="0.25">
      <c r="A29" s="10" t="s">
        <v>35</v>
      </c>
      <c r="B29" s="10" t="s">
        <v>36</v>
      </c>
      <c r="C29" s="10">
        <f>SUM(C31)</f>
        <v>509887.53</v>
      </c>
      <c r="D29" s="10">
        <v>1439962.71</v>
      </c>
      <c r="E29" s="10">
        <f>C29-D29</f>
        <v>-930075.17999999993</v>
      </c>
    </row>
    <row r="30" spans="1:5" x14ac:dyDescent="0.25">
      <c r="A30" s="20">
        <v>22201</v>
      </c>
      <c r="B30" s="10" t="s">
        <v>36</v>
      </c>
      <c r="C30" s="10">
        <v>0</v>
      </c>
      <c r="D30" s="10">
        <v>1439962.71</v>
      </c>
      <c r="E30" s="10">
        <f>C30-D30</f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0</v>
      </c>
      <c r="E31" s="17">
        <f t="shared" si="2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5465350</v>
      </c>
      <c r="D32" s="10">
        <f t="shared" ref="D32:E32" si="11">SUM(D33:D34)</f>
        <v>1950246.93</v>
      </c>
      <c r="E32" s="10">
        <f t="shared" si="11"/>
        <v>3515103.0700000003</v>
      </c>
    </row>
    <row r="33" spans="1:5" x14ac:dyDescent="0.25">
      <c r="A33" s="10" t="s">
        <v>41</v>
      </c>
      <c r="B33" s="10" t="s">
        <v>42</v>
      </c>
      <c r="C33" s="10">
        <v>5465350</v>
      </c>
      <c r="D33" s="10">
        <v>1950246.93</v>
      </c>
      <c r="E33" s="17">
        <f t="shared" si="2"/>
        <v>3515103.0700000003</v>
      </c>
    </row>
    <row r="34" spans="1:5" x14ac:dyDescent="0.25">
      <c r="A34" s="10" t="s">
        <v>56</v>
      </c>
      <c r="B34" s="10" t="s">
        <v>48</v>
      </c>
      <c r="C34" s="10">
        <v>0</v>
      </c>
      <c r="D34" s="10">
        <v>0</v>
      </c>
      <c r="E34" s="17">
        <f t="shared" si="2"/>
        <v>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2">D36</f>
        <v>0</v>
      </c>
      <c r="E35" s="11">
        <f t="shared" si="12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3">SUM(D37)</f>
        <v>0</v>
      </c>
      <c r="E36" s="10">
        <f t="shared" si="13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7">
        <f t="shared" si="2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4">D39+D41</f>
        <v>0</v>
      </c>
      <c r="E38" s="11">
        <f t="shared" si="14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5">SUM(D40)</f>
        <v>0</v>
      </c>
      <c r="E39" s="10">
        <f t="shared" si="15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16">SUM(D42)</f>
        <v>0</v>
      </c>
      <c r="E41" s="10">
        <f t="shared" si="16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2"/>
        <v>21600000</v>
      </c>
    </row>
    <row r="43" spans="1:5" x14ac:dyDescent="0.25">
      <c r="A43" s="3" t="s">
        <v>63</v>
      </c>
      <c r="B43" s="4"/>
      <c r="C43" s="6">
        <f>C6+C12+C28+C35+C38</f>
        <v>149575262.53</v>
      </c>
      <c r="D43" s="6">
        <f>D6+D12+D28+D35+D38</f>
        <v>59252453.099999994</v>
      </c>
      <c r="E43" s="6">
        <f>E6+E12+E28+E35+E38</f>
        <v>90322809.430000007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9" workbookViewId="0">
      <selection activeCell="D43" sqref="D43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7.42578125" style="1" customWidth="1"/>
    <col min="4" max="4" width="15.140625" style="1" bestFit="1" customWidth="1"/>
    <col min="5" max="5" width="17.425781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94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2" t="s">
        <v>61</v>
      </c>
      <c r="D5" s="2" t="s">
        <v>65</v>
      </c>
      <c r="E5" s="2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>D7+D10</f>
        <v>64814755.839999996</v>
      </c>
      <c r="E6" s="11">
        <f>E7+E10</f>
        <v>53011429.160000004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0">SUM(D8:D9)</f>
        <v>64158355.859999999</v>
      </c>
      <c r="E7" s="10">
        <f t="shared" si="0"/>
        <v>53186239.140000001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58753799.479999997</v>
      </c>
      <c r="E8" s="17">
        <f t="shared" ref="E8:E42" si="1">C8-D8</f>
        <v>54886250.520000003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5404556.3799999999</v>
      </c>
      <c r="E9" s="17">
        <f t="shared" si="1"/>
        <v>-1700011.38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2">SUM(D11)</f>
        <v>656399.98</v>
      </c>
      <c r="E10" s="10">
        <f t="shared" si="2"/>
        <v>-174809.97999999998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656399.98</v>
      </c>
      <c r="E11" s="17">
        <f t="shared" si="1"/>
        <v>-174809.97999999998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3">D13+D15+D17+D19+D23+D26</f>
        <v>940284.83</v>
      </c>
      <c r="E12" s="11">
        <f t="shared" si="3"/>
        <v>494900.17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4">D14</f>
        <v>8034.96</v>
      </c>
      <c r="E13" s="10">
        <f t="shared" si="4"/>
        <v>185500.04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8034.96</v>
      </c>
      <c r="E14" s="17">
        <f t="shared" si="1"/>
        <v>185500.04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5">D16</f>
        <v>46554.19</v>
      </c>
      <c r="E15" s="10">
        <f t="shared" si="5"/>
        <v>63445.81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46554.19</v>
      </c>
      <c r="E16" s="17">
        <f t="shared" si="1"/>
        <v>63445.81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6">D18</f>
        <v>14504.15</v>
      </c>
      <c r="E17" s="10">
        <f t="shared" si="6"/>
        <v>-14504.15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14504.15</v>
      </c>
      <c r="E18" s="17">
        <f t="shared" si="1"/>
        <v>-14504.15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7">SUM(D20:D22)</f>
        <v>388107.26</v>
      </c>
      <c r="E19" s="10">
        <f t="shared" si="7"/>
        <v>-256457.26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7">
        <f t="shared" si="1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767.74</v>
      </c>
      <c r="E21" s="17">
        <f t="shared" si="1"/>
        <v>-767.74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1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8">SUM(D24:D25)</f>
        <v>476948.27999999997</v>
      </c>
      <c r="E23" s="10">
        <f t="shared" si="8"/>
        <v>523051.72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320290.96999999997</v>
      </c>
      <c r="E24" s="17">
        <f t="shared" si="1"/>
        <v>-320290.96999999997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156657.31</v>
      </c>
      <c r="E25" s="17">
        <f t="shared" si="1"/>
        <v>843342.69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9">SUM(D27)</f>
        <v>6135.99</v>
      </c>
      <c r="E26" s="10">
        <f t="shared" si="9"/>
        <v>-6135.99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6135.99</v>
      </c>
      <c r="E27" s="17">
        <f t="shared" si="1"/>
        <v>-6135.99</v>
      </c>
    </row>
    <row r="28" spans="1:5" x14ac:dyDescent="0.25">
      <c r="A28" s="11" t="s">
        <v>33</v>
      </c>
      <c r="B28" s="11" t="s">
        <v>34</v>
      </c>
      <c r="C28" s="11">
        <f>C29+C32</f>
        <v>11458420.34</v>
      </c>
      <c r="D28" s="11">
        <f>D29+D32</f>
        <v>3390209.6399999997</v>
      </c>
      <c r="E28" s="11">
        <f>E29+E32</f>
        <v>8068210.7000000011</v>
      </c>
    </row>
    <row r="29" spans="1:5" x14ac:dyDescent="0.25">
      <c r="A29" s="10" t="s">
        <v>35</v>
      </c>
      <c r="B29" s="10" t="s">
        <v>36</v>
      </c>
      <c r="C29" s="10">
        <f t="shared" ref="C29:D29" si="10">SUM(C30:C31)</f>
        <v>509887.53</v>
      </c>
      <c r="D29" s="10">
        <f t="shared" si="10"/>
        <v>1439962.71</v>
      </c>
      <c r="E29" s="10">
        <f>SUM(E30:E31)</f>
        <v>-930075.17999999993</v>
      </c>
    </row>
    <row r="30" spans="1:5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1"/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0</v>
      </c>
      <c r="E31" s="17">
        <f t="shared" si="1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10948532.810000001</v>
      </c>
      <c r="D32" s="10">
        <f t="shared" ref="D32:E32" si="11">SUM(D33:D34)</f>
        <v>1950246.93</v>
      </c>
      <c r="E32" s="10">
        <f t="shared" si="11"/>
        <v>8998285.8800000008</v>
      </c>
    </row>
    <row r="33" spans="1:5" x14ac:dyDescent="0.25">
      <c r="A33" s="10" t="s">
        <v>41</v>
      </c>
      <c r="B33" s="10" t="s">
        <v>42</v>
      </c>
      <c r="C33" s="10">
        <v>10748532.810000001</v>
      </c>
      <c r="D33" s="10">
        <v>1950246.93</v>
      </c>
      <c r="E33" s="17">
        <f t="shared" si="1"/>
        <v>8798285.8800000008</v>
      </c>
    </row>
    <row r="34" spans="1:5" x14ac:dyDescent="0.25">
      <c r="A34" s="10" t="s">
        <v>56</v>
      </c>
      <c r="B34" s="10" t="s">
        <v>48</v>
      </c>
      <c r="C34" s="10">
        <v>200000</v>
      </c>
      <c r="D34" s="10">
        <v>0</v>
      </c>
      <c r="E34" s="17">
        <f t="shared" si="1"/>
        <v>200000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2">D36</f>
        <v>0</v>
      </c>
      <c r="E35" s="11">
        <f t="shared" si="12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3">SUM(D37)</f>
        <v>0</v>
      </c>
      <c r="E36" s="10">
        <f t="shared" si="13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7">
        <f t="shared" si="1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4">D39+D41</f>
        <v>0</v>
      </c>
      <c r="E38" s="11">
        <f t="shared" si="14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5">SUM(D40)</f>
        <v>0</v>
      </c>
      <c r="E39" s="10">
        <f t="shared" si="15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1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16">SUM(D42)</f>
        <v>0</v>
      </c>
      <c r="E41" s="10">
        <f t="shared" si="16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1"/>
        <v>21600000</v>
      </c>
    </row>
    <row r="43" spans="1:5" x14ac:dyDescent="0.25">
      <c r="A43" s="3" t="s">
        <v>63</v>
      </c>
      <c r="B43" s="4"/>
      <c r="C43" s="6">
        <f>C6+C12+C28+C35+C38</f>
        <v>155058445.34</v>
      </c>
      <c r="D43" s="6">
        <f t="shared" ref="D43:E43" si="17">D6+D12+D28+D35+D38</f>
        <v>69145250.309999987</v>
      </c>
      <c r="E43" s="6">
        <f t="shared" si="17"/>
        <v>85913195.030000001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6" sqref="D6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4" width="17.7109375" style="1" customWidth="1"/>
    <col min="5" max="5" width="17.14062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72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73425237.290000007</v>
      </c>
      <c r="E6" s="11">
        <f t="shared" si="0"/>
        <v>44400947.710000001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72690239.5</v>
      </c>
      <c r="E7" s="10">
        <f t="shared" si="1"/>
        <v>44654355.5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66612522.049999997</v>
      </c>
      <c r="E8" s="17">
        <f t="shared" ref="E8:E42" si="2">C8-D8</f>
        <v>47027527.950000003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6077717.4500000002</v>
      </c>
      <c r="E9" s="17">
        <f t="shared" si="2"/>
        <v>-2373172.4500000002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734997.79</v>
      </c>
      <c r="E10" s="10">
        <f t="shared" si="3"/>
        <v>-253407.79000000004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734997.79</v>
      </c>
      <c r="E11" s="17">
        <f t="shared" si="2"/>
        <v>-253407.79000000004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1034262.14</v>
      </c>
      <c r="E12" s="11">
        <f t="shared" si="4"/>
        <v>400922.86000000004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8034.96</v>
      </c>
      <c r="E13" s="10">
        <f t="shared" si="5"/>
        <v>185500.04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8034.96</v>
      </c>
      <c r="E14" s="17">
        <f t="shared" si="2"/>
        <v>185500.04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53231.96</v>
      </c>
      <c r="E15" s="10">
        <f t="shared" si="6"/>
        <v>56768.04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53231.96</v>
      </c>
      <c r="E16" s="17">
        <f t="shared" si="2"/>
        <v>56768.04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14504.15</v>
      </c>
      <c r="E17" s="10">
        <f t="shared" si="7"/>
        <v>-14504.15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14504.15</v>
      </c>
      <c r="E18" s="17">
        <f t="shared" si="2"/>
        <v>-14504.15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390141.32</v>
      </c>
      <c r="E19" s="10">
        <f t="shared" si="8"/>
        <v>-258491.32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7">
        <f t="shared" si="2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2801.8</v>
      </c>
      <c r="E21" s="17">
        <f t="shared" si="2"/>
        <v>-2801.8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561329.54</v>
      </c>
      <c r="E23" s="10">
        <f t="shared" si="9"/>
        <v>438670.46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395304.8</v>
      </c>
      <c r="E24" s="17">
        <f t="shared" si="2"/>
        <v>-395304.8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166024.74</v>
      </c>
      <c r="E25" s="17">
        <f t="shared" si="2"/>
        <v>833975.26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7020.21</v>
      </c>
      <c r="E26" s="10">
        <f t="shared" si="10"/>
        <v>-7020.21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7020.21</v>
      </c>
      <c r="E27" s="17">
        <f t="shared" si="2"/>
        <v>-7020.21</v>
      </c>
    </row>
    <row r="28" spans="1:5" x14ac:dyDescent="0.25">
      <c r="A28" s="11" t="s">
        <v>33</v>
      </c>
      <c r="B28" s="11" t="s">
        <v>34</v>
      </c>
      <c r="C28" s="11">
        <f>C29+C32</f>
        <v>11458420.34</v>
      </c>
      <c r="D28" s="11">
        <f t="shared" ref="D28:E28" si="11">D29+D32</f>
        <v>3390213.54</v>
      </c>
      <c r="E28" s="11">
        <f t="shared" si="11"/>
        <v>8068206.8000000007</v>
      </c>
    </row>
    <row r="29" spans="1:5" x14ac:dyDescent="0.25">
      <c r="A29" s="10" t="s">
        <v>35</v>
      </c>
      <c r="B29" s="10" t="s">
        <v>36</v>
      </c>
      <c r="C29" s="10">
        <f t="shared" ref="C29" si="12">SUM(C30:C31)</f>
        <v>509887.53</v>
      </c>
      <c r="D29" s="10">
        <f t="shared" ref="D29" si="13">SUM(D30:D31)</f>
        <v>1439962.71</v>
      </c>
      <c r="E29" s="10">
        <f t="shared" ref="E29" si="14">SUM(E30:E31)</f>
        <v>-930075.17999999993</v>
      </c>
    </row>
    <row r="30" spans="1:5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2"/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0</v>
      </c>
      <c r="E31" s="17">
        <f t="shared" si="2"/>
        <v>509887.53</v>
      </c>
    </row>
    <row r="32" spans="1:5" x14ac:dyDescent="0.25">
      <c r="A32" s="10" t="s">
        <v>39</v>
      </c>
      <c r="B32" s="10" t="s">
        <v>40</v>
      </c>
      <c r="C32" s="10">
        <f>SUM(C33:C34)</f>
        <v>10948532.810000001</v>
      </c>
      <c r="D32" s="10">
        <f t="shared" ref="D32:E32" si="15">SUM(D33:D34)</f>
        <v>1950250.83</v>
      </c>
      <c r="E32" s="10">
        <f t="shared" si="15"/>
        <v>8998281.9800000004</v>
      </c>
    </row>
    <row r="33" spans="1:5" x14ac:dyDescent="0.25">
      <c r="A33" s="10" t="s">
        <v>41</v>
      </c>
      <c r="B33" s="10" t="s">
        <v>42</v>
      </c>
      <c r="C33" s="10">
        <v>10748532.810000001</v>
      </c>
      <c r="D33" s="10">
        <v>1950250.83</v>
      </c>
      <c r="E33" s="17">
        <f t="shared" si="2"/>
        <v>8798281.9800000004</v>
      </c>
    </row>
    <row r="34" spans="1:5" x14ac:dyDescent="0.25">
      <c r="A34" s="10" t="s">
        <v>56</v>
      </c>
      <c r="B34" s="10" t="s">
        <v>48</v>
      </c>
      <c r="C34" s="10">
        <v>200000</v>
      </c>
      <c r="D34" s="10">
        <v>0</v>
      </c>
      <c r="E34" s="17">
        <f t="shared" si="2"/>
        <v>200000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6">D36</f>
        <v>0</v>
      </c>
      <c r="E35" s="11">
        <f t="shared" si="16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7">SUM(D37)</f>
        <v>0</v>
      </c>
      <c r="E36" s="10">
        <f t="shared" si="17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7">
        <f t="shared" si="2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8">D39+D41</f>
        <v>0</v>
      </c>
      <c r="E38" s="11">
        <f t="shared" si="18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9">SUM(D40)</f>
        <v>0</v>
      </c>
      <c r="E39" s="10">
        <f t="shared" si="19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20">SUM(D42)</f>
        <v>0</v>
      </c>
      <c r="E41" s="10">
        <f t="shared" si="20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2"/>
        <v>21600000</v>
      </c>
    </row>
    <row r="43" spans="1:5" s="7" customFormat="1" x14ac:dyDescent="0.25">
      <c r="A43" s="3" t="s">
        <v>63</v>
      </c>
      <c r="B43" s="4"/>
      <c r="C43" s="6">
        <f>C6+C12+C28+C35+C38</f>
        <v>155058445.34</v>
      </c>
      <c r="D43" s="6">
        <f>D6+D12+D28+D35+D38</f>
        <v>77849712.970000014</v>
      </c>
      <c r="E43" s="6">
        <f>E6+E12+E28+E35+E38</f>
        <v>77208732.370000005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E43" sqref="E43"/>
    </sheetView>
  </sheetViews>
  <sheetFormatPr baseColWidth="10" defaultRowHeight="15" x14ac:dyDescent="0.25"/>
  <cols>
    <col min="1" max="1" width="8" bestFit="1" customWidth="1"/>
    <col min="2" max="2" width="74.140625" bestFit="1" customWidth="1"/>
    <col min="3" max="3" width="16.85546875" style="1" customWidth="1"/>
    <col min="4" max="4" width="16.140625" style="1" customWidth="1"/>
    <col min="5" max="5" width="16.85546875" style="1" customWidth="1"/>
  </cols>
  <sheetData>
    <row r="1" spans="1:5" x14ac:dyDescent="0.25">
      <c r="A1" s="21" t="s">
        <v>57</v>
      </c>
      <c r="B1" s="21"/>
      <c r="C1" s="21"/>
      <c r="D1" s="21"/>
      <c r="E1" s="21"/>
    </row>
    <row r="2" spans="1:5" x14ac:dyDescent="0.25">
      <c r="A2" s="21" t="s">
        <v>64</v>
      </c>
      <c r="B2" s="21"/>
      <c r="C2" s="21"/>
      <c r="D2" s="21"/>
      <c r="E2" s="21"/>
    </row>
    <row r="3" spans="1:5" x14ac:dyDescent="0.25">
      <c r="A3" s="21" t="s">
        <v>73</v>
      </c>
      <c r="B3" s="21"/>
      <c r="C3" s="21"/>
      <c r="D3" s="21"/>
      <c r="E3" s="21"/>
    </row>
    <row r="4" spans="1:5" x14ac:dyDescent="0.25">
      <c r="A4" s="21" t="s">
        <v>58</v>
      </c>
      <c r="B4" s="21"/>
      <c r="C4" s="21"/>
      <c r="D4" s="21"/>
      <c r="E4" s="21"/>
    </row>
    <row r="5" spans="1:5" ht="30" x14ac:dyDescent="0.25">
      <c r="A5" s="2" t="s">
        <v>59</v>
      </c>
      <c r="B5" s="2" t="s">
        <v>60</v>
      </c>
      <c r="C5" s="5" t="s">
        <v>61</v>
      </c>
      <c r="D5" s="5" t="s">
        <v>65</v>
      </c>
      <c r="E5" s="5" t="s">
        <v>62</v>
      </c>
    </row>
    <row r="6" spans="1:5" x14ac:dyDescent="0.25">
      <c r="A6" s="11" t="s">
        <v>0</v>
      </c>
      <c r="B6" s="11" t="s">
        <v>1</v>
      </c>
      <c r="C6" s="11">
        <f>C7+C10</f>
        <v>117826185</v>
      </c>
      <c r="D6" s="11">
        <f t="shared" ref="D6:E6" si="0">D7+D10</f>
        <v>82199437.61999999</v>
      </c>
      <c r="E6" s="11">
        <f t="shared" si="0"/>
        <v>35626747.380000003</v>
      </c>
    </row>
    <row r="7" spans="1:5" x14ac:dyDescent="0.25">
      <c r="A7" s="10" t="s">
        <v>2</v>
      </c>
      <c r="B7" s="10" t="s">
        <v>3</v>
      </c>
      <c r="C7" s="10">
        <f>SUM(C8:C9)</f>
        <v>117344595</v>
      </c>
      <c r="D7" s="10">
        <f t="shared" ref="D7:E7" si="1">SUM(D8:D9)</f>
        <v>81372747.129999995</v>
      </c>
      <c r="E7" s="10">
        <f t="shared" si="1"/>
        <v>35971847.870000005</v>
      </c>
    </row>
    <row r="8" spans="1:5" x14ac:dyDescent="0.25">
      <c r="A8" s="10" t="s">
        <v>4</v>
      </c>
      <c r="B8" s="10" t="s">
        <v>5</v>
      </c>
      <c r="C8" s="10">
        <v>113640050</v>
      </c>
      <c r="D8" s="10">
        <v>74519500.209999993</v>
      </c>
      <c r="E8" s="17">
        <f t="shared" ref="E8:E42" si="2">C8-D8</f>
        <v>39120549.790000007</v>
      </c>
    </row>
    <row r="9" spans="1:5" x14ac:dyDescent="0.25">
      <c r="A9" s="10" t="s">
        <v>6</v>
      </c>
      <c r="B9" s="10" t="s">
        <v>7</v>
      </c>
      <c r="C9" s="10">
        <v>3704545</v>
      </c>
      <c r="D9" s="10">
        <v>6853246.9199999999</v>
      </c>
      <c r="E9" s="17">
        <f t="shared" si="2"/>
        <v>-3148701.92</v>
      </c>
    </row>
    <row r="10" spans="1:5" x14ac:dyDescent="0.25">
      <c r="A10" s="10" t="s">
        <v>8</v>
      </c>
      <c r="B10" s="10" t="s">
        <v>9</v>
      </c>
      <c r="C10" s="10">
        <f>SUM(C11)</f>
        <v>481590</v>
      </c>
      <c r="D10" s="10">
        <f t="shared" ref="D10:E10" si="3">SUM(D11)</f>
        <v>826690.49</v>
      </c>
      <c r="E10" s="10">
        <f t="shared" si="3"/>
        <v>-345100.49</v>
      </c>
    </row>
    <row r="11" spans="1:5" x14ac:dyDescent="0.25">
      <c r="A11" s="10" t="s">
        <v>10</v>
      </c>
      <c r="B11" s="10" t="s">
        <v>9</v>
      </c>
      <c r="C11" s="10">
        <v>481590</v>
      </c>
      <c r="D11" s="10">
        <v>826690.49</v>
      </c>
      <c r="E11" s="17">
        <f t="shared" si="2"/>
        <v>-345100.49</v>
      </c>
    </row>
    <row r="12" spans="1:5" x14ac:dyDescent="0.25">
      <c r="A12" s="11" t="s">
        <v>11</v>
      </c>
      <c r="B12" s="11" t="s">
        <v>12</v>
      </c>
      <c r="C12" s="11">
        <f>C13+C15+C17+C19+C23+C26</f>
        <v>1435185</v>
      </c>
      <c r="D12" s="11">
        <f t="shared" ref="D12:E12" si="4">D13+D15+D17+D19+D23+D26</f>
        <v>1155784.1100000001</v>
      </c>
      <c r="E12" s="11">
        <f t="shared" si="4"/>
        <v>279400.89</v>
      </c>
    </row>
    <row r="13" spans="1:5" x14ac:dyDescent="0.25">
      <c r="A13" s="10" t="s">
        <v>13</v>
      </c>
      <c r="B13" s="10" t="s">
        <v>14</v>
      </c>
      <c r="C13" s="10">
        <f>C14</f>
        <v>193535</v>
      </c>
      <c r="D13" s="10">
        <f t="shared" ref="D13:E13" si="5">D14</f>
        <v>29861.9</v>
      </c>
      <c r="E13" s="10">
        <f t="shared" si="5"/>
        <v>163673.1</v>
      </c>
    </row>
    <row r="14" spans="1:5" x14ac:dyDescent="0.25">
      <c r="A14" s="10" t="s">
        <v>15</v>
      </c>
      <c r="B14" s="10" t="s">
        <v>16</v>
      </c>
      <c r="C14" s="10">
        <v>193535</v>
      </c>
      <c r="D14" s="10">
        <v>29861.9</v>
      </c>
      <c r="E14" s="17">
        <f t="shared" si="2"/>
        <v>163673.1</v>
      </c>
    </row>
    <row r="15" spans="1:5" x14ac:dyDescent="0.25">
      <c r="A15" s="10" t="s">
        <v>17</v>
      </c>
      <c r="B15" s="10" t="s">
        <v>18</v>
      </c>
      <c r="C15" s="10">
        <f>C16</f>
        <v>110000</v>
      </c>
      <c r="D15" s="10">
        <f t="shared" ref="D15:E15" si="6">D16</f>
        <v>59969.59</v>
      </c>
      <c r="E15" s="10">
        <f t="shared" si="6"/>
        <v>50030.41</v>
      </c>
    </row>
    <row r="16" spans="1:5" x14ac:dyDescent="0.25">
      <c r="A16" s="10" t="s">
        <v>19</v>
      </c>
      <c r="B16" s="10" t="s">
        <v>20</v>
      </c>
      <c r="C16" s="10">
        <v>110000</v>
      </c>
      <c r="D16" s="10">
        <v>59969.59</v>
      </c>
      <c r="E16" s="17">
        <f t="shared" si="2"/>
        <v>50030.41</v>
      </c>
    </row>
    <row r="17" spans="1:5" x14ac:dyDescent="0.25">
      <c r="A17" s="10" t="s">
        <v>78</v>
      </c>
      <c r="B17" s="10" t="s">
        <v>79</v>
      </c>
      <c r="C17" s="10">
        <f>C18</f>
        <v>0</v>
      </c>
      <c r="D17" s="10">
        <f t="shared" ref="D17:E17" si="7">D18</f>
        <v>14504.15</v>
      </c>
      <c r="E17" s="10">
        <f t="shared" si="7"/>
        <v>-14504.15</v>
      </c>
    </row>
    <row r="18" spans="1:5" x14ac:dyDescent="0.25">
      <c r="A18" s="10" t="s">
        <v>80</v>
      </c>
      <c r="B18" s="10" t="s">
        <v>81</v>
      </c>
      <c r="C18" s="10">
        <v>0</v>
      </c>
      <c r="D18" s="10">
        <v>14504.15</v>
      </c>
      <c r="E18" s="17">
        <f t="shared" si="2"/>
        <v>-14504.15</v>
      </c>
    </row>
    <row r="19" spans="1:5" x14ac:dyDescent="0.25">
      <c r="A19" s="10" t="s">
        <v>21</v>
      </c>
      <c r="B19" s="10" t="s">
        <v>22</v>
      </c>
      <c r="C19" s="10">
        <f>SUM(C20:C22)</f>
        <v>131650</v>
      </c>
      <c r="D19" s="10">
        <f t="shared" ref="D19:E19" si="8">SUM(D20:D22)</f>
        <v>390141.32</v>
      </c>
      <c r="E19" s="10">
        <f t="shared" si="8"/>
        <v>-258491.32</v>
      </c>
    </row>
    <row r="20" spans="1:5" x14ac:dyDescent="0.25">
      <c r="A20" s="10" t="s">
        <v>23</v>
      </c>
      <c r="B20" s="10" t="s">
        <v>24</v>
      </c>
      <c r="C20" s="10">
        <v>125650</v>
      </c>
      <c r="D20" s="10">
        <v>387339.52000000002</v>
      </c>
      <c r="E20" s="17">
        <f t="shared" si="2"/>
        <v>-261689.52000000002</v>
      </c>
    </row>
    <row r="21" spans="1:5" x14ac:dyDescent="0.25">
      <c r="A21" s="10" t="s">
        <v>82</v>
      </c>
      <c r="B21" s="10" t="s">
        <v>83</v>
      </c>
      <c r="C21" s="10">
        <v>0</v>
      </c>
      <c r="D21" s="10">
        <v>2801.8</v>
      </c>
      <c r="E21" s="17">
        <f t="shared" si="2"/>
        <v>-2801.8</v>
      </c>
    </row>
    <row r="22" spans="1:5" x14ac:dyDescent="0.25">
      <c r="A22" s="10" t="s">
        <v>25</v>
      </c>
      <c r="B22" s="10" t="s">
        <v>26</v>
      </c>
      <c r="C22" s="10">
        <v>6000</v>
      </c>
      <c r="D22" s="10">
        <v>0</v>
      </c>
      <c r="E22" s="17">
        <f t="shared" si="2"/>
        <v>6000</v>
      </c>
    </row>
    <row r="23" spans="1:5" x14ac:dyDescent="0.25">
      <c r="A23" s="10" t="s">
        <v>27</v>
      </c>
      <c r="B23" s="10" t="s">
        <v>28</v>
      </c>
      <c r="C23" s="10">
        <f>SUM(C24:C25)</f>
        <v>1000000</v>
      </c>
      <c r="D23" s="10">
        <f t="shared" ref="D23:E23" si="9">SUM(D24:D25)</f>
        <v>653393.80000000005</v>
      </c>
      <c r="E23" s="10">
        <f t="shared" si="9"/>
        <v>346606.19999999995</v>
      </c>
    </row>
    <row r="24" spans="1:5" x14ac:dyDescent="0.25">
      <c r="A24" s="10" t="s">
        <v>84</v>
      </c>
      <c r="B24" s="10" t="s">
        <v>85</v>
      </c>
      <c r="C24" s="10">
        <v>0</v>
      </c>
      <c r="D24" s="10">
        <v>465021.77</v>
      </c>
      <c r="E24" s="17">
        <f t="shared" si="2"/>
        <v>-465021.77</v>
      </c>
    </row>
    <row r="25" spans="1:5" x14ac:dyDescent="0.25">
      <c r="A25" s="10" t="s">
        <v>29</v>
      </c>
      <c r="B25" s="10" t="s">
        <v>30</v>
      </c>
      <c r="C25" s="10">
        <v>1000000</v>
      </c>
      <c r="D25" s="10">
        <v>188372.03</v>
      </c>
      <c r="E25" s="17">
        <f t="shared" si="2"/>
        <v>811627.97</v>
      </c>
    </row>
    <row r="26" spans="1:5" x14ac:dyDescent="0.25">
      <c r="A26" s="10" t="s">
        <v>31</v>
      </c>
      <c r="B26" s="10" t="s">
        <v>9</v>
      </c>
      <c r="C26" s="10">
        <f>SUM(C27)</f>
        <v>0</v>
      </c>
      <c r="D26" s="10">
        <f t="shared" ref="D26:E26" si="10">SUM(D27)</f>
        <v>7913.35</v>
      </c>
      <c r="E26" s="10">
        <f t="shared" si="10"/>
        <v>-7913.35</v>
      </c>
    </row>
    <row r="27" spans="1:5" x14ac:dyDescent="0.25">
      <c r="A27" s="10" t="s">
        <v>32</v>
      </c>
      <c r="B27" s="10" t="s">
        <v>9</v>
      </c>
      <c r="C27" s="10">
        <v>0</v>
      </c>
      <c r="D27" s="10">
        <v>7913.35</v>
      </c>
      <c r="E27" s="17">
        <f t="shared" si="2"/>
        <v>-7913.35</v>
      </c>
    </row>
    <row r="28" spans="1:5" x14ac:dyDescent="0.25">
      <c r="A28" s="11" t="s">
        <v>33</v>
      </c>
      <c r="B28" s="11" t="s">
        <v>34</v>
      </c>
      <c r="C28" s="11">
        <f>C29+C32</f>
        <v>11458420.34</v>
      </c>
      <c r="D28" s="11">
        <f t="shared" ref="D28:E28" si="11">D29+D32</f>
        <v>3692737.54</v>
      </c>
      <c r="E28" s="11">
        <f t="shared" si="11"/>
        <v>7765682.8000000007</v>
      </c>
    </row>
    <row r="29" spans="1:5" x14ac:dyDescent="0.25">
      <c r="A29" s="10" t="s">
        <v>35</v>
      </c>
      <c r="B29" s="10" t="s">
        <v>36</v>
      </c>
      <c r="C29" s="10">
        <f t="shared" ref="C29" si="12">SUM(C30:C31)</f>
        <v>509887.53</v>
      </c>
      <c r="D29" s="10">
        <f t="shared" ref="D29" si="13">SUM(D30:D31)</f>
        <v>1742486.71</v>
      </c>
      <c r="E29" s="10">
        <f t="shared" ref="E29" si="14">SUM(E30:E31)</f>
        <v>-1232599.18</v>
      </c>
    </row>
    <row r="30" spans="1:5" x14ac:dyDescent="0.25">
      <c r="A30" s="8" t="s">
        <v>55</v>
      </c>
      <c r="B30" s="8" t="s">
        <v>36</v>
      </c>
      <c r="C30" s="10">
        <v>0</v>
      </c>
      <c r="D30" s="10">
        <v>1439962.71</v>
      </c>
      <c r="E30" s="17">
        <f t="shared" si="2"/>
        <v>-1439962.71</v>
      </c>
    </row>
    <row r="31" spans="1:5" x14ac:dyDescent="0.25">
      <c r="A31" s="10" t="s">
        <v>37</v>
      </c>
      <c r="B31" s="10" t="s">
        <v>38</v>
      </c>
      <c r="C31" s="10">
        <v>509887.53</v>
      </c>
      <c r="D31" s="10">
        <v>302524</v>
      </c>
      <c r="E31" s="17">
        <f t="shared" si="2"/>
        <v>207363.53000000003</v>
      </c>
    </row>
    <row r="32" spans="1:5" x14ac:dyDescent="0.25">
      <c r="A32" s="10" t="s">
        <v>39</v>
      </c>
      <c r="B32" s="10" t="s">
        <v>40</v>
      </c>
      <c r="C32" s="10">
        <f>SUM(C33:C34)</f>
        <v>10948532.810000001</v>
      </c>
      <c r="D32" s="10">
        <f t="shared" ref="D32:E32" si="15">SUM(D33:D34)</f>
        <v>1950250.83</v>
      </c>
      <c r="E32" s="10">
        <f t="shared" si="15"/>
        <v>8998281.9800000004</v>
      </c>
    </row>
    <row r="33" spans="1:5" x14ac:dyDescent="0.25">
      <c r="A33" s="10" t="s">
        <v>41</v>
      </c>
      <c r="B33" s="10" t="s">
        <v>42</v>
      </c>
      <c r="C33" s="10">
        <v>10748532.810000001</v>
      </c>
      <c r="D33" s="10">
        <v>1950250.83</v>
      </c>
      <c r="E33" s="17">
        <f t="shared" si="2"/>
        <v>8798281.9800000004</v>
      </c>
    </row>
    <row r="34" spans="1:5" x14ac:dyDescent="0.25">
      <c r="A34" s="10" t="s">
        <v>56</v>
      </c>
      <c r="B34" s="10" t="s">
        <v>48</v>
      </c>
      <c r="C34" s="10">
        <v>200000</v>
      </c>
      <c r="D34" s="10">
        <v>0</v>
      </c>
      <c r="E34" s="17">
        <f t="shared" si="2"/>
        <v>200000</v>
      </c>
    </row>
    <row r="35" spans="1:5" x14ac:dyDescent="0.25">
      <c r="A35" s="11" t="s">
        <v>43</v>
      </c>
      <c r="B35" s="11" t="s">
        <v>44</v>
      </c>
      <c r="C35" s="11">
        <f>C36</f>
        <v>738655</v>
      </c>
      <c r="D35" s="11">
        <f t="shared" ref="D35:E35" si="16">D36</f>
        <v>0</v>
      </c>
      <c r="E35" s="11">
        <f t="shared" si="16"/>
        <v>738655</v>
      </c>
    </row>
    <row r="36" spans="1:5" x14ac:dyDescent="0.25">
      <c r="A36" s="10" t="s">
        <v>45</v>
      </c>
      <c r="B36" s="10" t="s">
        <v>46</v>
      </c>
      <c r="C36" s="10">
        <f>SUM(C37)</f>
        <v>738655</v>
      </c>
      <c r="D36" s="10">
        <f t="shared" ref="D36:E36" si="17">SUM(D37)</f>
        <v>0</v>
      </c>
      <c r="E36" s="10">
        <f t="shared" si="17"/>
        <v>738655</v>
      </c>
    </row>
    <row r="37" spans="1:5" x14ac:dyDescent="0.25">
      <c r="A37" s="10" t="s">
        <v>47</v>
      </c>
      <c r="B37" s="10" t="s">
        <v>48</v>
      </c>
      <c r="C37" s="10">
        <v>738655</v>
      </c>
      <c r="D37" s="10">
        <v>0</v>
      </c>
      <c r="E37" s="17">
        <f t="shared" si="2"/>
        <v>738655</v>
      </c>
    </row>
    <row r="38" spans="1:5" x14ac:dyDescent="0.25">
      <c r="A38" s="11" t="s">
        <v>49</v>
      </c>
      <c r="B38" s="11" t="s">
        <v>50</v>
      </c>
      <c r="C38" s="11">
        <f>C39+C41</f>
        <v>23600000</v>
      </c>
      <c r="D38" s="11">
        <f t="shared" ref="D38:E38" si="18">D39+D41</f>
        <v>0</v>
      </c>
      <c r="E38" s="11">
        <f t="shared" si="18"/>
        <v>23600000</v>
      </c>
    </row>
    <row r="39" spans="1:5" x14ac:dyDescent="0.25">
      <c r="A39" s="10" t="s">
        <v>86</v>
      </c>
      <c r="B39" s="10" t="s">
        <v>87</v>
      </c>
      <c r="C39" s="10">
        <f>SUM(C40)</f>
        <v>2000000</v>
      </c>
      <c r="D39" s="10">
        <f t="shared" ref="D39:E39" si="19">SUM(D40)</f>
        <v>0</v>
      </c>
      <c r="E39" s="10">
        <f t="shared" si="19"/>
        <v>2000000</v>
      </c>
    </row>
    <row r="40" spans="1:5" x14ac:dyDescent="0.25">
      <c r="A40" s="10" t="s">
        <v>88</v>
      </c>
      <c r="B40" s="10" t="s">
        <v>89</v>
      </c>
      <c r="C40" s="10">
        <v>2000000</v>
      </c>
      <c r="D40" s="10">
        <v>0</v>
      </c>
      <c r="E40" s="17">
        <f t="shared" si="2"/>
        <v>2000000</v>
      </c>
    </row>
    <row r="41" spans="1:5" x14ac:dyDescent="0.25">
      <c r="A41" s="10" t="s">
        <v>51</v>
      </c>
      <c r="B41" s="10" t="s">
        <v>52</v>
      </c>
      <c r="C41" s="10">
        <f>SUM(C42)</f>
        <v>21600000</v>
      </c>
      <c r="D41" s="10">
        <f t="shared" ref="D41:E41" si="20">SUM(D42)</f>
        <v>0</v>
      </c>
      <c r="E41" s="10">
        <f t="shared" si="20"/>
        <v>21600000</v>
      </c>
    </row>
    <row r="42" spans="1:5" x14ac:dyDescent="0.25">
      <c r="A42" s="10" t="s">
        <v>53</v>
      </c>
      <c r="B42" s="10" t="s">
        <v>54</v>
      </c>
      <c r="C42" s="10">
        <v>21600000</v>
      </c>
      <c r="D42" s="10">
        <v>0</v>
      </c>
      <c r="E42" s="17">
        <f t="shared" si="2"/>
        <v>21600000</v>
      </c>
    </row>
    <row r="43" spans="1:5" s="7" customFormat="1" x14ac:dyDescent="0.25">
      <c r="A43" s="3" t="s">
        <v>63</v>
      </c>
      <c r="B43" s="4"/>
      <c r="C43" s="6">
        <f>C6+C12+C28+C35+C38</f>
        <v>155058445.34</v>
      </c>
      <c r="D43" s="6">
        <f t="shared" ref="D43:E43" si="21">D6+D12+D28+D35+D38</f>
        <v>87047959.269999996</v>
      </c>
      <c r="E43" s="6">
        <f t="shared" si="21"/>
        <v>68010486.070000008</v>
      </c>
    </row>
  </sheetData>
  <autoFilter ref="A5:E43"/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PRELIMINAR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dcterms:created xsi:type="dcterms:W3CDTF">2016-02-17T14:34:32Z</dcterms:created>
  <dcterms:modified xsi:type="dcterms:W3CDTF">2016-02-19T22:08:28Z</dcterms:modified>
</cp:coreProperties>
</file>