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 codeName="{4470D2CD-2249-CD33-4A35-6F278624656F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Equipo 04\Desktop\FODES 2017\"/>
    </mc:Choice>
  </mc:AlternateContent>
  <xr:revisionPtr revIDLastSave="0" documentId="13_ncr:1_{9C9A1160-FD40-4DEF-BCDC-EC1117181023}" xr6:coauthVersionLast="45" xr6:coauthVersionMax="45" xr10:uidLastSave="{00000000-0000-0000-0000-000000000000}"/>
  <workbookProtection workbookPassword="FFF3" lockStructure="1"/>
  <bookViews>
    <workbookView xWindow="-120" yWindow="-120" windowWidth="20730" windowHeight="11160" tabRatio="601" activeTab="2" xr2:uid="{00000000-000D-0000-FFFF-FFFF00000000}"/>
  </bookViews>
  <sheets>
    <sheet name="Hoja de Captura" sheetId="6" r:id="rId1"/>
    <sheet name="Anexo 1" sheetId="4" r:id="rId2"/>
    <sheet name="Reporte FODES" sheetId="1" r:id="rId3"/>
  </sheets>
  <externalReferences>
    <externalReference r:id="rId4"/>
  </externalReferences>
  <definedNames>
    <definedName name="_XX200" localSheetId="0">'Hoja de Captura'!$ET$205</definedName>
    <definedName name="_XX200">#REF!</definedName>
    <definedName name="_xlnm.Print_Area" localSheetId="1">'Anexo 1'!$A$1:$N$193</definedName>
    <definedName name="_xlnm.Print_Area" localSheetId="0">'Hoja de Captura'!$A$1:$G$46</definedName>
    <definedName name="CAPTURA">'Hoja de Captura'!$E$5,'Hoja de Captura'!$D$8:$E$10,'Hoja de Captura'!$D$24:$D$27,'Hoja de Captura'!$D$32:$D$33,'Hoja de Captura'!$D$37:$D$38,'Hoja de Captura'!$E$43:$F$45</definedName>
    <definedName name="FORMATO">'Hoja de Captura'!$T$1:$Z$46</definedName>
    <definedName name="_xlnm.Print_Titles" localSheetId="1">'Anexo 1'!$1:$4</definedName>
    <definedName name="Z_3D881224_03FB_11D5_A61F_8BE772CF5A32_.wvu.PrintArea" localSheetId="2" hidden="1">'Reporte FODES'!$A$5:$H$24</definedName>
  </definedNames>
  <calcPr calcId="181029"/>
  <customWorkbookViews>
    <customWorkbookView name="CAPTURA" guid="{3D881224-03FB-11D5-A61F-8BE772CF5A32}" maximized="1" windowWidth="796" windowHeight="439" activeSheetId="3"/>
  </customWorkbookViews>
</workbook>
</file>

<file path=xl/calcChain.xml><?xml version="1.0" encoding="utf-8"?>
<calcChain xmlns="http://schemas.openxmlformats.org/spreadsheetml/2006/main">
  <c r="K143" i="4" l="1"/>
  <c r="L143" i="4"/>
  <c r="M143" i="4"/>
  <c r="J143" i="4"/>
  <c r="I143" i="4"/>
  <c r="M185" i="4" l="1"/>
  <c r="D29" i="1" l="1"/>
  <c r="B29" i="1"/>
  <c r="D11" i="6"/>
  <c r="D13" i="1" s="1"/>
  <c r="D20" i="1"/>
  <c r="D19" i="1" s="1"/>
  <c r="D21" i="1"/>
  <c r="D22" i="1"/>
  <c r="E11" i="6"/>
  <c r="E13" i="1" s="1"/>
  <c r="E5" i="6"/>
  <c r="B4" i="4" s="1"/>
  <c r="E46" i="6"/>
  <c r="G18" i="4"/>
  <c r="G26" i="4"/>
  <c r="G27" i="4"/>
  <c r="G34" i="4" s="1"/>
  <c r="G45" i="4"/>
  <c r="G53" i="4"/>
  <c r="G54" i="4"/>
  <c r="G61" i="4" s="1"/>
  <c r="G72" i="4"/>
  <c r="G80" i="4"/>
  <c r="G81" i="4"/>
  <c r="G88" i="4" s="1"/>
  <c r="G99" i="4"/>
  <c r="G107" i="4"/>
  <c r="G108" i="4"/>
  <c r="G115" i="4" s="1"/>
  <c r="G126" i="4"/>
  <c r="G134" i="4"/>
  <c r="G135" i="4"/>
  <c r="G142" i="4" s="1"/>
  <c r="M191" i="4"/>
  <c r="D17" i="6" s="1"/>
  <c r="E15" i="1" s="1"/>
  <c r="N159" i="4"/>
  <c r="N160" i="4"/>
  <c r="N161" i="4"/>
  <c r="N162" i="4"/>
  <c r="N163" i="4"/>
  <c r="N166" i="4"/>
  <c r="N167" i="4"/>
  <c r="N168" i="4"/>
  <c r="N169" i="4"/>
  <c r="N170" i="4"/>
  <c r="N171" i="4"/>
  <c r="F38" i="6"/>
  <c r="D5" i="6"/>
  <c r="H15" i="4"/>
  <c r="H16" i="4"/>
  <c r="H17" i="4"/>
  <c r="H14" i="4"/>
  <c r="N126" i="4"/>
  <c r="M126" i="4"/>
  <c r="L126" i="4"/>
  <c r="K126" i="4"/>
  <c r="J126" i="4"/>
  <c r="I126" i="4"/>
  <c r="H119" i="4"/>
  <c r="H120" i="4"/>
  <c r="H121" i="4"/>
  <c r="H122" i="4"/>
  <c r="H123" i="4"/>
  <c r="H124" i="4"/>
  <c r="H125" i="4"/>
  <c r="G165" i="4"/>
  <c r="G157" i="4"/>
  <c r="G146" i="4"/>
  <c r="M142" i="4"/>
  <c r="L142" i="4"/>
  <c r="K142" i="4"/>
  <c r="J142" i="4"/>
  <c r="I142" i="4"/>
  <c r="H136" i="4"/>
  <c r="H137" i="4"/>
  <c r="H138" i="4"/>
  <c r="H139" i="4"/>
  <c r="H140" i="4"/>
  <c r="H141" i="4"/>
  <c r="M134" i="4"/>
  <c r="L134" i="4"/>
  <c r="K134" i="4"/>
  <c r="J134" i="4"/>
  <c r="I134" i="4"/>
  <c r="H128" i="4"/>
  <c r="H129" i="4"/>
  <c r="H130" i="4"/>
  <c r="H131" i="4"/>
  <c r="H132" i="4"/>
  <c r="H133" i="4"/>
  <c r="G127" i="4"/>
  <c r="G116" i="4"/>
  <c r="M115" i="4"/>
  <c r="L115" i="4"/>
  <c r="K115" i="4"/>
  <c r="J115" i="4"/>
  <c r="I115" i="4"/>
  <c r="H109" i="4"/>
  <c r="H110" i="4"/>
  <c r="H111" i="4"/>
  <c r="H112" i="4"/>
  <c r="H113" i="4"/>
  <c r="H114" i="4"/>
  <c r="M107" i="4"/>
  <c r="L107" i="4"/>
  <c r="K107" i="4"/>
  <c r="J107" i="4"/>
  <c r="I107" i="4"/>
  <c r="H101" i="4"/>
  <c r="H102" i="4"/>
  <c r="H103" i="4"/>
  <c r="H104" i="4"/>
  <c r="H105" i="4"/>
  <c r="H106" i="4"/>
  <c r="G100" i="4"/>
  <c r="M99" i="4"/>
  <c r="L99" i="4"/>
  <c r="K99" i="4"/>
  <c r="J99" i="4"/>
  <c r="I99" i="4"/>
  <c r="H92" i="4"/>
  <c r="H93" i="4"/>
  <c r="H94" i="4"/>
  <c r="H95" i="4"/>
  <c r="H96" i="4"/>
  <c r="H97" i="4"/>
  <c r="H98" i="4"/>
  <c r="G89" i="4"/>
  <c r="M88" i="4"/>
  <c r="L88" i="4"/>
  <c r="K88" i="4"/>
  <c r="J88" i="4"/>
  <c r="I88" i="4"/>
  <c r="H82" i="4"/>
  <c r="H83" i="4"/>
  <c r="H84" i="4"/>
  <c r="H85" i="4"/>
  <c r="H86" i="4"/>
  <c r="H87" i="4"/>
  <c r="M80" i="4"/>
  <c r="L80" i="4"/>
  <c r="K80" i="4"/>
  <c r="J80" i="4"/>
  <c r="I80" i="4"/>
  <c r="H74" i="4"/>
  <c r="H75" i="4"/>
  <c r="H76" i="4"/>
  <c r="H77" i="4"/>
  <c r="H78" i="4"/>
  <c r="H79" i="4"/>
  <c r="G73" i="4"/>
  <c r="M72" i="4"/>
  <c r="L72" i="4"/>
  <c r="K72" i="4"/>
  <c r="J72" i="4"/>
  <c r="I72" i="4"/>
  <c r="H65" i="4"/>
  <c r="H66" i="4"/>
  <c r="H67" i="4"/>
  <c r="H68" i="4"/>
  <c r="H69" i="4"/>
  <c r="H70" i="4"/>
  <c r="H71" i="4"/>
  <c r="G62" i="4"/>
  <c r="M61" i="4"/>
  <c r="L61" i="4"/>
  <c r="K61" i="4"/>
  <c r="J61" i="4"/>
  <c r="I61" i="4"/>
  <c r="H55" i="4"/>
  <c r="H56" i="4"/>
  <c r="H57" i="4"/>
  <c r="H58" i="4"/>
  <c r="H59" i="4"/>
  <c r="H60" i="4"/>
  <c r="M53" i="4"/>
  <c r="L53" i="4"/>
  <c r="K53" i="4"/>
  <c r="J53" i="4"/>
  <c r="I53" i="4"/>
  <c r="H47" i="4"/>
  <c r="H48" i="4"/>
  <c r="H49" i="4"/>
  <c r="H50" i="4"/>
  <c r="H51" i="4"/>
  <c r="H52" i="4"/>
  <c r="G46" i="4"/>
  <c r="M45" i="4"/>
  <c r="L45" i="4"/>
  <c r="K45" i="4"/>
  <c r="J45" i="4"/>
  <c r="I45" i="4"/>
  <c r="H38" i="4"/>
  <c r="H39" i="4"/>
  <c r="H40" i="4"/>
  <c r="H41" i="4"/>
  <c r="H42" i="4"/>
  <c r="H43" i="4"/>
  <c r="H44" i="4"/>
  <c r="G35" i="4"/>
  <c r="M34" i="4"/>
  <c r="L34" i="4"/>
  <c r="K34" i="4"/>
  <c r="J34" i="4"/>
  <c r="I34" i="4"/>
  <c r="H28" i="4"/>
  <c r="H29" i="4"/>
  <c r="H30" i="4"/>
  <c r="H31" i="4"/>
  <c r="H32" i="4"/>
  <c r="H33" i="4"/>
  <c r="M26" i="4"/>
  <c r="L26" i="4"/>
  <c r="K26" i="4"/>
  <c r="J26" i="4"/>
  <c r="I26" i="4"/>
  <c r="H20" i="4"/>
  <c r="H21" i="4"/>
  <c r="H22" i="4"/>
  <c r="H23" i="4"/>
  <c r="H24" i="4"/>
  <c r="H25" i="4"/>
  <c r="G19" i="4"/>
  <c r="M18" i="4"/>
  <c r="L18" i="4"/>
  <c r="K18" i="4"/>
  <c r="J18" i="4"/>
  <c r="I18" i="4"/>
  <c r="H11" i="4"/>
  <c r="H12" i="4"/>
  <c r="H13" i="4"/>
  <c r="G8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F18" i="4"/>
  <c r="F26" i="4"/>
  <c r="F34" i="4"/>
  <c r="F61" i="4"/>
  <c r="F72" i="4"/>
  <c r="F88" i="4"/>
  <c r="F99" i="4"/>
  <c r="F107" i="4"/>
  <c r="F115" i="4"/>
  <c r="F126" i="4"/>
  <c r="F134" i="4"/>
  <c r="F142" i="4"/>
  <c r="E18" i="4"/>
  <c r="E26" i="4"/>
  <c r="E34" i="4"/>
  <c r="E61" i="4"/>
  <c r="E72" i="4"/>
  <c r="E88" i="4"/>
  <c r="E99" i="4"/>
  <c r="E107" i="4"/>
  <c r="E115" i="4"/>
  <c r="E126" i="4"/>
  <c r="E134" i="4"/>
  <c r="E142" i="4"/>
  <c r="D18" i="4"/>
  <c r="D26" i="4"/>
  <c r="D34" i="4"/>
  <c r="D61" i="4"/>
  <c r="D72" i="4"/>
  <c r="D88" i="4"/>
  <c r="D99" i="4"/>
  <c r="D107" i="4"/>
  <c r="D115" i="4"/>
  <c r="D126" i="4"/>
  <c r="D134" i="4"/>
  <c r="D142" i="4"/>
  <c r="F27" i="6"/>
  <c r="F33" i="6"/>
  <c r="E5" i="1"/>
  <c r="B3" i="4" s="1"/>
  <c r="D80" i="4"/>
  <c r="E80" i="4"/>
  <c r="F80" i="4"/>
  <c r="F53" i="4"/>
  <c r="E53" i="4"/>
  <c r="D53" i="4"/>
  <c r="F45" i="4"/>
  <c r="E45" i="4"/>
  <c r="D45" i="4"/>
  <c r="M172" i="4"/>
  <c r="L172" i="4"/>
  <c r="K172" i="4"/>
  <c r="J172" i="4"/>
  <c r="I172" i="4"/>
  <c r="H166" i="4"/>
  <c r="H167" i="4"/>
  <c r="H168" i="4"/>
  <c r="H169" i="4"/>
  <c r="H170" i="4"/>
  <c r="H171" i="4"/>
  <c r="G172" i="4"/>
  <c r="F172" i="4"/>
  <c r="E172" i="4"/>
  <c r="D172" i="4"/>
  <c r="I156" i="4"/>
  <c r="J156" i="4"/>
  <c r="J173" i="4" s="1"/>
  <c r="J164" i="4"/>
  <c r="K156" i="4"/>
  <c r="L156" i="4"/>
  <c r="L173" i="4" s="1"/>
  <c r="L164" i="4"/>
  <c r="M156" i="4"/>
  <c r="M164" i="4"/>
  <c r="M173" i="4" s="1"/>
  <c r="K164" i="4"/>
  <c r="I164" i="4"/>
  <c r="H149" i="4"/>
  <c r="H150" i="4"/>
  <c r="H151" i="4"/>
  <c r="H152" i="4"/>
  <c r="H153" i="4"/>
  <c r="H154" i="4"/>
  <c r="H155" i="4"/>
  <c r="H158" i="4"/>
  <c r="H159" i="4"/>
  <c r="H160" i="4"/>
  <c r="H161" i="4"/>
  <c r="H162" i="4"/>
  <c r="H163" i="4"/>
  <c r="G156" i="4"/>
  <c r="G173" i="4" s="1"/>
  <c r="G164" i="4"/>
  <c r="F156" i="4"/>
  <c r="F164" i="4"/>
  <c r="E156" i="4"/>
  <c r="E164" i="4"/>
  <c r="D156" i="4"/>
  <c r="D164" i="4"/>
  <c r="E6" i="1"/>
  <c r="B2" i="4" s="1"/>
  <c r="F46" i="6"/>
  <c r="B20" i="6"/>
  <c r="F10" i="6"/>
  <c r="C8" i="1"/>
  <c r="E143" i="4" l="1"/>
  <c r="D143" i="4"/>
  <c r="F143" i="4"/>
  <c r="G143" i="4"/>
  <c r="F173" i="4"/>
  <c r="D173" i="4"/>
  <c r="I173" i="4"/>
  <c r="B1" i="6"/>
  <c r="E7" i="1"/>
  <c r="K173" i="4"/>
  <c r="H18" i="4"/>
  <c r="E173" i="4"/>
  <c r="H164" i="4"/>
  <c r="H156" i="4"/>
  <c r="H53" i="4"/>
  <c r="H72" i="4"/>
  <c r="H88" i="4"/>
  <c r="H142" i="4"/>
  <c r="N156" i="4"/>
  <c r="H172" i="4"/>
  <c r="H45" i="4"/>
  <c r="H80" i="4"/>
  <c r="H99" i="4"/>
  <c r="H126" i="4"/>
  <c r="N172" i="4"/>
  <c r="N164" i="4"/>
  <c r="H107" i="4"/>
  <c r="H34" i="4"/>
  <c r="H26" i="4"/>
  <c r="H115" i="4"/>
  <c r="H134" i="4"/>
  <c r="H61" i="4"/>
  <c r="B2" i="6"/>
  <c r="H143" i="4" l="1"/>
  <c r="H173" i="4"/>
  <c r="N173" i="4"/>
  <c r="D19" i="6" s="1"/>
  <c r="E17" i="1" s="1"/>
  <c r="D18" i="6"/>
  <c r="E16" i="1" l="1"/>
  <c r="M193" i="4" l="1"/>
  <c r="D20" i="6"/>
  <c r="F20" i="6" s="1"/>
  <c r="E18" i="1" l="1"/>
  <c r="E14" i="1" s="1"/>
  <c r="D6" i="6" l="1"/>
  <c r="D12" i="6" l="1"/>
  <c r="B44" i="6" s="1"/>
  <c r="D12" i="1"/>
  <c r="D11" i="1" s="1"/>
  <c r="D23" i="1" s="1"/>
  <c r="D7" i="6"/>
  <c r="E12" i="1" l="1"/>
  <c r="E11" i="1" s="1"/>
  <c r="E23" i="1" s="1"/>
  <c r="E12" i="6"/>
  <c r="F7" i="6"/>
  <c r="B45" i="6" l="1"/>
  <c r="B46" i="6" s="1"/>
  <c r="B47" i="6" s="1"/>
  <c r="B42" i="6" s="1"/>
  <c r="D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ISDEM OFICINA REGION CENTRAL</author>
  </authors>
  <commentList>
    <comment ref="A3" authorId="0" shapeId="0" xr:uid="{00000000-0006-0000-0000-000001000000}">
      <text>
        <r>
          <rPr>
            <b/>
            <sz val="14"/>
            <color indexed="81"/>
            <rFont val="Tahoma"/>
            <family val="2"/>
          </rPr>
          <t xml:space="preserve">ISDEM OFICINA REGION CENTRAL:
ELABORADO POR  ING. JOSE NAVAS ASESOR MUNICIPAL REGION CENTRAL
COORDINADOR REGIÓN CENTRAL:  LIC. ALDREDO CONDE
TELEFONO REGIÓN CENTRAL  :  2267-6517    
 FAX  REGION CENTRAL:     2267-6518 </t>
        </r>
      </text>
    </comment>
    <comment ref="D8" authorId="0" shapeId="0" xr:uid="{00000000-0006-0000-0000-000002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25% MES DE ABRIL</t>
        </r>
      </text>
    </comment>
    <comment ref="E8" authorId="0" shapeId="0" xr:uid="{00000000-0006-0000-0000-000003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DIGITE ASIGNACION DEL 75% MES DE ABRIL</t>
        </r>
      </text>
    </comment>
    <comment ref="D9" authorId="0" shapeId="0" xr:uid="{00000000-0006-0000-0000-000004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25% MES DE MAYO</t>
        </r>
      </text>
    </comment>
    <comment ref="E9" authorId="0" shapeId="0" xr:uid="{00000000-0006-0000-0000-000005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DIGITE ASIGNACION DEL 75% MES DE MAYO</t>
        </r>
      </text>
    </comment>
    <comment ref="D10" authorId="0" shapeId="0" xr:uid="{00000000-0006-0000-0000-000006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ASIGNACION DEL 25% MES DE JUNIO</t>
        </r>
      </text>
    </comment>
    <comment ref="E10" authorId="0" shapeId="0" xr:uid="{00000000-0006-0000-0000-000007000000}">
      <text>
        <r>
          <rPr>
            <b/>
            <sz val="16"/>
            <color indexed="81"/>
            <rFont val="Tahoma"/>
            <family val="2"/>
          </rPr>
          <t>ISDEM OFICINA REGION CENTRAL: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ASIGNACION DEL 75% MES DE JUNIO</t>
        </r>
      </text>
    </comment>
    <comment ref="D17" authorId="0" shapeId="0" xr:uid="{00000000-0006-0000-0000-000008000000}">
      <text>
        <r>
          <rPr>
            <b/>
            <sz val="16"/>
            <color indexed="81"/>
            <rFont val="Tahoma"/>
            <family val="2"/>
          </rPr>
          <t xml:space="preserve">ISDEM OFICINA REGION CENTRAL:
</t>
        </r>
        <r>
          <rPr>
            <b/>
            <sz val="12"/>
            <color indexed="81"/>
            <rFont val="Tahoma"/>
            <family val="2"/>
          </rPr>
          <t>ESTE DATO SE TRASLADA AUTOMATICAMENTE DESDE LA HOJA DE ANEXO 1 REPORTE DE INVERSION</t>
        </r>
      </text>
    </comment>
  </commentList>
</comments>
</file>

<file path=xl/sharedStrings.xml><?xml version="1.0" encoding="utf-8"?>
<sst xmlns="http://schemas.openxmlformats.org/spreadsheetml/2006/main" count="364" uniqueCount="220">
  <si>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</si>
  <si>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</si>
  <si>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</si>
  <si>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</si>
  <si>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</si>
  <si>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</si>
  <si>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</si>
  <si>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</si>
  <si>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</si>
  <si>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</si>
  <si>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</si>
  <si>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</si>
  <si>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</si>
  <si>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FIRMA Y SELLO</t>
  </si>
  <si>
    <t>014</t>
  </si>
  <si>
    <t>015</t>
  </si>
  <si>
    <t>016</t>
  </si>
  <si>
    <t>017</t>
  </si>
  <si>
    <t>INFORME SOBRE USO DEL FONDO PARA EL DESARROLLO ECONOMICO Y SOCIAL DE LOS MUNICIPIOS (FODES)</t>
  </si>
  <si>
    <t>NOMBRE DEL ALCALDE</t>
  </si>
  <si>
    <t>INFORMACION DEL USO DEL FODES</t>
  </si>
  <si>
    <t>INVERSION EN PROYECTOS Y PROGRAMAS</t>
  </si>
  <si>
    <t>FONDOS FODES</t>
  </si>
  <si>
    <t>CERTIFICADO DE VERACIDAD DE LOS DATOS</t>
  </si>
  <si>
    <t>INFORME PRESENTADO POR</t>
  </si>
  <si>
    <t>RECEPCION POR ISDEM</t>
  </si>
  <si>
    <t>Fecha de Recepción</t>
  </si>
  <si>
    <t xml:space="preserve">  Fecha de Elaboración:</t>
  </si>
  <si>
    <t>NOMBRE DEL PROYECTO</t>
  </si>
  <si>
    <t>N°</t>
  </si>
  <si>
    <t>PAGO DE DEUDAS POR SERVICIOS PÚBLICOS</t>
  </si>
  <si>
    <t>ANEXO 1: INFORME DEL MUNICIPIO SOBRE EL USO DEL FONDO PARA EL DESARROLLO ECONOMICO Y SOCIAL DE LOS MUNCIPIOS</t>
  </si>
  <si>
    <t>ISDEM</t>
  </si>
  <si>
    <t>Instituto Salvadoreño de</t>
  </si>
  <si>
    <t>Desarrollo Municipal</t>
  </si>
  <si>
    <t>FODES</t>
  </si>
  <si>
    <t>Fondo para el Desarrollo Económico</t>
  </si>
  <si>
    <t>y Social de los Municipios de El Salvador</t>
  </si>
  <si>
    <t xml:space="preserve">TOTAL DISPONIBLE : SUMA 006+007 </t>
  </si>
  <si>
    <t>TOTAL INVERSION EN PROYECTOS: SUMA 009+010+011+012</t>
  </si>
  <si>
    <t>TOTAL  GASTOS DE FUNCIONAMIENTO:  SUMA 014+015+016</t>
  </si>
  <si>
    <t>SALDO TRIMESTRE ANTERIOR</t>
  </si>
  <si>
    <t>ESTADO DEL PROYECTO</t>
  </si>
  <si>
    <t>MONTO DEL PROYECTO</t>
  </si>
  <si>
    <t>INFORME DEL TRIMESTRE:</t>
  </si>
  <si>
    <t>Departamento:</t>
  </si>
  <si>
    <t>Municipio:</t>
  </si>
  <si>
    <t>Informe No.:</t>
  </si>
  <si>
    <t>Monto Disponible del Trimestre Anterior</t>
  </si>
  <si>
    <t>Monto Recibido a Través del ISDEM</t>
  </si>
  <si>
    <t>Pre - Inversión</t>
  </si>
  <si>
    <t>Inversión en Programas y Proyectos</t>
  </si>
  <si>
    <t>Pago de Deudas por Servicios Municipales</t>
  </si>
  <si>
    <t>Gastos de Funcionamiento</t>
  </si>
  <si>
    <t>Pago de Membresías</t>
  </si>
  <si>
    <t>NOMBRE DEL ASESOR MUNICIPAL</t>
  </si>
  <si>
    <t>FIRMA Y SELLO ISDEM</t>
  </si>
  <si>
    <t>UBICACIÓN (Cantón, Caserío, etc.)</t>
  </si>
  <si>
    <t xml:space="preserve">CODIGO DE INVERSION: </t>
  </si>
  <si>
    <t>RUBRO DE LA INVERSION:</t>
  </si>
  <si>
    <t>EGRESOS DEL TRIMESTRE</t>
  </si>
  <si>
    <t xml:space="preserve">SALDO TRIMESTRE </t>
  </si>
  <si>
    <t>CANTIDAD DE OBRA</t>
  </si>
  <si>
    <t>BENEFICIARIOS</t>
  </si>
  <si>
    <t>Niños</t>
  </si>
  <si>
    <t>Niñas</t>
  </si>
  <si>
    <t>Hombres</t>
  </si>
  <si>
    <t>Mujeres</t>
  </si>
  <si>
    <t>TOTAL DEL RUBRO</t>
  </si>
  <si>
    <t>TOTAL INVERTIDO EN PROYECTOS CON FINANCIAMIENTO</t>
  </si>
  <si>
    <t>CONCEPTO DEL PAGO</t>
  </si>
  <si>
    <t>No.</t>
  </si>
  <si>
    <t>EMPRESA ACREEDORA</t>
  </si>
  <si>
    <t>MONTO CANCELADO (Trimestre)</t>
  </si>
  <si>
    <t>GASTOS DE PRE - INVERSION</t>
  </si>
  <si>
    <t>TOTAL GASTOS DE PRE - INVERSION</t>
  </si>
  <si>
    <t>INVERSION EN PROYECTOS Y PROGRAMAS CON FINANCIAMIENTO</t>
  </si>
  <si>
    <t>ASIGNACION AL PROYECTO EN EL TRIMESTRE</t>
  </si>
  <si>
    <t>INFORMACION PRELIMINAR</t>
  </si>
  <si>
    <t>INSTITUTO SALVADOREÑO DE DESARROLLO MUNICIPAL</t>
  </si>
  <si>
    <t>TRIMESTRE A INFORMAR</t>
  </si>
  <si>
    <t>INFORME NUMERO / AÑO</t>
  </si>
  <si>
    <t>PREINVERSIONES</t>
  </si>
  <si>
    <t>PROYECTOS</t>
  </si>
  <si>
    <t>DESCUENTOS DEL  FODES (PRESTAMOS)</t>
  </si>
  <si>
    <t>SALARIOS, DIETAS, AGUINALDO, VIATICOS</t>
  </si>
  <si>
    <t>MEMBRESIAS (AGEPYM, COMURES, ETC.)</t>
  </si>
  <si>
    <t>DESCUENTOS FODES (ESPECIES MUNICIPALES)</t>
  </si>
  <si>
    <t>OTROS GASTOS</t>
  </si>
  <si>
    <t>EN BANCOS</t>
  </si>
  <si>
    <t>EFECTIVO EN CAJA</t>
  </si>
  <si>
    <t>INGRESOS</t>
  </si>
  <si>
    <t>TRIBUTARIOS</t>
  </si>
  <si>
    <t>NO TRIBUTARIOS</t>
  </si>
  <si>
    <t>TOTAL</t>
  </si>
  <si>
    <t>SALDO ANTERIOR</t>
  </si>
  <si>
    <t>MONTO TRIMESTRE</t>
  </si>
  <si>
    <t>ASIGNACIONES POR GASTO DEL TRIMESTRE</t>
  </si>
  <si>
    <t>DISPONIBLE POR RUBRO</t>
  </si>
  <si>
    <t>MONTO TOTAL DISPONIBLE DEL TRIMESTRE</t>
  </si>
  <si>
    <t>INFRAESTRUCTURA EN SALUD</t>
  </si>
  <si>
    <t>ELECTRIFICACION RURAL</t>
  </si>
  <si>
    <t>RECOLECCION Y DISPOSICION FINAL DE DESECHOS SOLIDOS</t>
  </si>
  <si>
    <t>PARQUES Y OTROS PROYECTOS RECREATIVOS</t>
  </si>
  <si>
    <t>CANCHAS Y OTROS PROYECTOS DEPORTIVOS</t>
  </si>
  <si>
    <t>CEMENTERIOS</t>
  </si>
  <si>
    <t>DISEÑO Y DESARROLLO DE SISTEMAS MECANIZADOS</t>
  </si>
  <si>
    <t>ALUMBRADO PUBLICO</t>
  </si>
  <si>
    <t>INFRAESTRUCTURA DE EDUCACION</t>
  </si>
  <si>
    <t>MERCADOS</t>
  </si>
  <si>
    <t>TIANGUES</t>
  </si>
  <si>
    <t>RASTROS</t>
  </si>
  <si>
    <t>TERMINALES (DE BUSES, ACUATICAS, ETC)</t>
  </si>
  <si>
    <t>CALLES Y CAMINOS VECINALES</t>
  </si>
  <si>
    <t>MEJORAMIENTO DE INFRAESTRUCTURA DE EDUCACION</t>
  </si>
  <si>
    <t>MANTENIMIENTO Y REPARACION DE INFRAESTRUCTURA DE EDUCACION</t>
  </si>
  <si>
    <t>CONSTRUCCION DE INFRAESTRUCTURA DE EDUCACION</t>
  </si>
  <si>
    <t>MANTENIMIENTO DE INFRAESTRUCTURA DE EDUCACION</t>
  </si>
  <si>
    <t>MANTENIMIENTO Y REPARACION DE INFRAESTRUCTURA DE AGUA</t>
  </si>
  <si>
    <t>CONSTRUCCION, MANTENIMIENTO DE POZOS HIDRICO - ABASTECIMIENTO DE AGUA POTABLE</t>
  </si>
  <si>
    <t>INTRODUCCION DE SERVICIO DE ABASTECIMIENTO DE AGUA POTABLE</t>
  </si>
  <si>
    <t>DISEÑO Y DESARROLLO DE SISTEMAS MECANIZADOS DE ABASTECIMIENTO DE AGUA POTABLE</t>
  </si>
  <si>
    <t>CONSTRUCCION DE TANQUES DE ALMACENAMIENTO HIDRICO - ABASTECIMIENTO DE AGUA POTABLE</t>
  </si>
  <si>
    <t>MANTENIMIENTO DE TANQUES DE ALMACENAMIENTO HIDRICO - ABASTECIMIENTO DE AGUA POTABLE</t>
  </si>
  <si>
    <t>CONSTRUCCION DE SISTEMAS DE AGUA HIDRICO - ABASTECIMIENTO DE AGUA POTABLE</t>
  </si>
  <si>
    <t>MANTENIMIENTO DE SISTEMAS DE AGUA HIDRICO - ABASTECIMIENTO DE AGUA POTABLE</t>
  </si>
  <si>
    <t>MANTENIMIENTO Y REPARACION DE SISTEMAS DE AGUA HIDRICO - ABASTECIMIENTO DE AGUA POTABLE</t>
  </si>
  <si>
    <t>MEJORAMIENTO DE INFRAESTRUCTURA DE ABASTECIMIENTO DE AGUA POTABLE</t>
  </si>
  <si>
    <t>MANTENIMIENTO Y REPARACION DE CALLES Y CAMINOS VECINALES</t>
  </si>
  <si>
    <t>MEJORAMIENTO DE CALLES Y CAMINOS VECINALES</t>
  </si>
  <si>
    <t>SISTEMA DE BOMBEO HIDRICO - ABASTECIMIENTO DE AGUA POTABLE</t>
  </si>
  <si>
    <t>CONSTRUCCION, MANTENIMIENTO DE CISTERNA HIDRICO - ABASTECIMIENTO DE AGUA POTABLE</t>
  </si>
  <si>
    <t>MEJORAMIENTO DE ELECTRIFICACION RURAL</t>
  </si>
  <si>
    <t>MANTENIMIENTO DE ELECTRIFICACION RURAL</t>
  </si>
  <si>
    <t>INTRODUCCION DE SERVICIO DE  ALUMBRADO PUBLICO</t>
  </si>
  <si>
    <t>MANTENIMIENTO Y REPARACION DE ALUMBRADO PUBLICO</t>
  </si>
  <si>
    <t>INTRODUCCION DE SERVICIO DE  RECOLECCION Y DISPOSICION FINAL DE DESECHOS SOLIDOS</t>
  </si>
  <si>
    <t>DISEÑO Y DESARROLLO DE SISTEMAS MECANIZADOS RECOLECCION Y DISPOSICION FINAL DE DESECHOS SOLIDOS</t>
  </si>
  <si>
    <t>PAGO DE DEUDA POR SERVICIO DE RECOLECCION Y DISPOSICION FINAL DE DESECHOS SOLIDOS</t>
  </si>
  <si>
    <t>PAGO DE DEUDA POR SERVICIO DE ALUMBRADO PUBLICO</t>
  </si>
  <si>
    <t>MEJORAMIENTO DE MERCADOS</t>
  </si>
  <si>
    <t>CONSTRUCCION DE MERCADOS</t>
  </si>
  <si>
    <t>MANTENIMIENTO Y REPARACION DE MERCADOS</t>
  </si>
  <si>
    <t>MEJORAMIENTO DE TIANGUES</t>
  </si>
  <si>
    <t>CONSTRUCCION DE TIANGUES</t>
  </si>
  <si>
    <t>MANTENIMIENTO Y REPARACION DE TIANGUES</t>
  </si>
  <si>
    <t>MANTENIMIENTO Y REPARACION DE RASTROS</t>
  </si>
  <si>
    <t>MEJORAMIENTO DE RASTROS</t>
  </si>
  <si>
    <t>CONSTRUCCION DE  RASTROS</t>
  </si>
  <si>
    <t>MANTENIMIENTO Y REPARACION DE TERMINALES (DE BUSES, ACUATICAS, ETC)</t>
  </si>
  <si>
    <t>CONSTRUCCION DE TERMINALES (DE BUSES, ACUATICAS, ETC)</t>
  </si>
  <si>
    <t>MEJORAMIENTO DE PARQUES Y OTROS PROYECTOS RECREATIVOS</t>
  </si>
  <si>
    <t>CONSTRUCCION DE PARQUES Y OTROS PROYECTOS RECREATIVOS</t>
  </si>
  <si>
    <t>MANTENIMIENTO Y REPARACION DE PARQUES Y OTROS PROYECTOS RECREATIVOS</t>
  </si>
  <si>
    <t>MANTENIMIENTO Y REPARACION DE CANCHAS Y OTROS PROYECTOS DEPORTIVOS</t>
  </si>
  <si>
    <t>MEJORAMIENTO DE CANCHAS Y OTROS PROYECTOS DEPORTIVOS</t>
  </si>
  <si>
    <t>CONSTRUCCION DE CANCHAS Y OTROS PROYECTOS DEPORTIVOS</t>
  </si>
  <si>
    <t>CONSTRUCCION DE CEMENTERIOS</t>
  </si>
  <si>
    <t>MEJORAMIENTO DE CEMENTERIOS</t>
  </si>
  <si>
    <t>MANTENIMIENTO Y REPARACION DE CEMENTERIOS</t>
  </si>
  <si>
    <t xml:space="preserve">MODERNIZACION INSTITUCIONAL DISEÑO Y DESARROLLO DE SISTEMAS MECANIZADOS </t>
  </si>
  <si>
    <t xml:space="preserve">INFRAESTRUCTURA DE AGUA </t>
  </si>
  <si>
    <t>CONSTRUCCION, MANTENIMIENTO Y REPARACION SISTEMA POR GRAVEDAD HIDRICO - ABASTECIMIENTO DE AGUA POTABLE</t>
  </si>
  <si>
    <t xml:space="preserve">MODERNIZACION INSTITUCIONAL MEJORAMIENTO DE INFRAESTRUCTURA ADMINISTRATIVA </t>
  </si>
  <si>
    <t xml:space="preserve">MODERNIZACION INSTITUCIONAL CONSTRUCCION DE INFRAESTRUCTURA ADMINISTRATIVA </t>
  </si>
  <si>
    <t xml:space="preserve">MODERNIZACION INSTITUCIONAL MANTENIMIENTO DE INFRAESTRUCTURA ADMINISTRATIVA </t>
  </si>
  <si>
    <t xml:space="preserve">MODERNIZACION INSTITUCIONAL REPARACION DE INFRAESTRUCTURA ADMINISTRATIVA </t>
  </si>
  <si>
    <t>CONSTRUCCION, MANTENIMIENTO Y REPARACION  DE CUNETAS CALLES Y CAMINOS VECINALES</t>
  </si>
  <si>
    <t>CONSTRUCCION, MANTENIMIENTO Y REPARACION DE PUENTES CALLES Y CAMINOS VECINALES</t>
  </si>
  <si>
    <t>CONSTRUCCION, MANTENIMIENTO Y REPARACION DE PASARELAS</t>
  </si>
  <si>
    <t>MANTENIMIENTO DE INFRAESTRUCTURA DE ABASTECIMIENTO DE AGUA POTABLE</t>
  </si>
  <si>
    <t>OTROS</t>
  </si>
  <si>
    <t>ABRIL, MAYO, JUNIO</t>
  </si>
  <si>
    <t>ABRIL</t>
  </si>
  <si>
    <t>MAYO</t>
  </si>
  <si>
    <t>JUNIO</t>
  </si>
  <si>
    <t>SALDO DEL 25% DEL TRIMESTRE ANTERIOR</t>
  </si>
  <si>
    <t>GASTOS DE FUNCIONAMIENTO  ( 25%)</t>
  </si>
  <si>
    <t>GASTO DEL 25%</t>
  </si>
  <si>
    <t>MONTO DISPONIBLE  DEL  25%</t>
  </si>
  <si>
    <t>SALDO DEL 25%</t>
  </si>
  <si>
    <t>SALDO DEL 75% DEL TRIMESTRE ANTERIOR</t>
  </si>
  <si>
    <t>ASIGNACION MES DE ABRIL (25% - 75%)</t>
  </si>
  <si>
    <t>ASIGNACION MES DE MAYO (25% - 75%)</t>
  </si>
  <si>
    <t>ASIGNACION MES DE JUNIO (25% - 75%)</t>
  </si>
  <si>
    <t>PROYECTOS DE INFRAESTRUCTURA  (75%)</t>
  </si>
  <si>
    <t>GASTO DEL 75%</t>
  </si>
  <si>
    <t>MONTO DISPONIBLE  DEL  75%</t>
  </si>
  <si>
    <t>SALDO DEL 75%</t>
  </si>
  <si>
    <t>SALDOS          25  /  75</t>
  </si>
  <si>
    <t>LISTADO DE PROYECTOS Y PROGRAMAS DE INVERSION EN EJECUCION Y OTROS USOS DEL FODES 75%</t>
  </si>
  <si>
    <t>TOTAL INVERTIDO EN PROYECTOS FODES 75%</t>
  </si>
  <si>
    <t>Monto Cancelado en el Trimestre con FODES 75%</t>
  </si>
  <si>
    <t>TOTAL INVERTIDO CON FONDOS FODES 75%</t>
  </si>
  <si>
    <t>FODES 75%</t>
  </si>
  <si>
    <t>Inversión con Financiamiento (Descuentos FODES 75%)</t>
  </si>
  <si>
    <t>FODES 25%</t>
  </si>
  <si>
    <t>Descuentos FODES 25%</t>
  </si>
  <si>
    <t>SALDO AL FINAL DEL TRIMESTRE : 25% = (005-013) y 75% = (005-008)</t>
  </si>
  <si>
    <t xml:space="preserve"> </t>
  </si>
  <si>
    <t>BANCO PROMERICA</t>
  </si>
  <si>
    <t>PRIMER BANCO DE LOS TRABAJADORES</t>
  </si>
  <si>
    <t>CAJA DE CREDITO METROPOLITANA</t>
  </si>
  <si>
    <t>CAJA DE CREDITO DE SAN VICENTE</t>
  </si>
  <si>
    <t>CAJA DE CREDITO DE SAN MARTIN</t>
  </si>
  <si>
    <t>BTS, R.L de CV</t>
  </si>
  <si>
    <t>COMISIONES POR OIP</t>
  </si>
  <si>
    <t>Reparacion de carcava en comunidad jupiter debido a la descarga dew aguas lluvias</t>
  </si>
  <si>
    <t>COMUNIDAD</t>
  </si>
  <si>
    <t>TRATAMIENTO Y DISPOSICION FINAL DE DESECHOS SOLIDOS PARA EL PERIODO COMPRENDIDO DE ENERO A DICIEMBRE 2017</t>
  </si>
  <si>
    <t>MANTENIMIENTO PREVENTIVO Y CORRECTIVO DE CAMIONES COMPACTADORES DE BASURA, GONDOLA, Y TALLER DE MANTENIMIENTO 2017</t>
  </si>
  <si>
    <t xml:space="preserve">PROTECCION DE LOS NIÑOS, NIÑAS Y ADOLESCENTES CONTRA LA VIOLENCIA ARMADA Y LAS ARMAS </t>
  </si>
  <si>
    <t>CONSTRUCCION DE CANALETA Y PLANCHAS DE CONCRETO EN AVENIDA MORAZAN COSTADO ORIENTE DEL MERCADO MUNICIPAL</t>
  </si>
  <si>
    <t>CONSTRUCCION DE CORDON CUNETA E INTRODUCCION DE TUBERIAS Y CAJAS RECOLECTORAS DE AGUAS LLUVIAS PSJ 1 Y 2 COLONIA ROSA  LINDA.</t>
  </si>
  <si>
    <t>CONSTRUCCION DE CORDON CUNETA Y COLOCACION DE MEZCLA ASFALTICA EN CALIENTE EN TRAMO FINAL CALLE PRINCIPAL COLONIA SAN JOAQUIN</t>
  </si>
  <si>
    <t>ALCALDIA MUNICIPAL DE SAN  MARTIN/DDP/PES/AT</t>
  </si>
  <si>
    <t>Limpieza y ornato casco urbano zona verde altavista 2017</t>
  </si>
  <si>
    <t>Contrapartida materiales y mantenimiento construccion de cordon cuneta y superficie de concreto hidraulico el molino calle las delicias</t>
  </si>
  <si>
    <t>Fortalecimiento de las diferentes disciplinas deportivas 2017</t>
  </si>
  <si>
    <t>Fortalecimiento de las diferentes actividades culturales sociales y religiosas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</si>
</sst>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&quot;¢&quot;* #,##0.00_);_(&quot;¢&quot;* \(#,##0.00\);_(&quot;¢&quot;* &quot;-&quot;??_);_(@_)"/>
    <numFmt numFmtId="166" formatCode="[$$-440A]#,##0.00"/>
    <numFmt numFmtId="167" formatCode="[$$-2C0A]\ #,##0.00"/>
    <numFmt numFmtId="168" formatCode="_ [$$-2C0A]\ * #,##0.00_ ;_ [$$-2C0A]\ * \-#,##0.00_ ;_ [$$-2C0A]\ * &quot;-&quot;??_ ;_ @_ "/>
    <numFmt numFmtId="169" formatCode="00"/>
    <numFmt numFmtId="170" formatCode="&quot;$&quot;#,##0.00"/>
  </numFmts>
  <fonts count="33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16"/>
      <name val="Tahoma"/>
      <family val="2"/>
    </font>
    <font>
      <b/>
      <sz val="12"/>
      <name val="Tahoma"/>
      <family val="2"/>
    </font>
    <font>
      <b/>
      <sz val="20"/>
      <color indexed="9"/>
      <name val="Arial"/>
      <family val="2"/>
    </font>
    <font>
      <b/>
      <sz val="26"/>
      <color indexed="18"/>
      <name val="Futura XBlkIt BT"/>
      <family val="2"/>
    </font>
    <font>
      <b/>
      <sz val="14"/>
      <color indexed="12"/>
      <name val="Arial"/>
      <family val="2"/>
    </font>
    <font>
      <b/>
      <sz val="14"/>
      <color indexed="17"/>
      <name val="Arial"/>
      <family val="2"/>
    </font>
    <font>
      <sz val="48"/>
      <name val="Futura XBlkIt BT"/>
      <family val="2"/>
    </font>
    <font>
      <b/>
      <sz val="12"/>
      <color indexed="12"/>
      <name val="Comic Sans MS"/>
      <family val="4"/>
    </font>
    <font>
      <b/>
      <sz val="10"/>
      <color indexed="12"/>
      <name val="Comic Sans MS"/>
      <family val="4"/>
    </font>
    <font>
      <b/>
      <sz val="12"/>
      <name val="Arial"/>
      <family val="2"/>
    </font>
    <font>
      <sz val="12"/>
      <name val="Arial"/>
      <family val="2"/>
    </font>
    <font>
      <b/>
      <sz val="18"/>
      <color indexed="10"/>
      <name val="Arial"/>
      <family val="2"/>
    </font>
    <font>
      <b/>
      <sz val="16"/>
      <color indexed="12"/>
      <name val="Arial"/>
      <family val="2"/>
    </font>
    <font>
      <sz val="72"/>
      <name val="Arial Black"/>
      <family val="2"/>
    </font>
    <font>
      <sz val="10"/>
      <color indexed="13"/>
      <name val="Arial"/>
      <family val="2"/>
    </font>
    <font>
      <sz val="10"/>
      <color indexed="43"/>
      <name val="Arial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sz val="18"/>
      <color indexed="12"/>
      <name val="Arial"/>
      <family val="2"/>
    </font>
    <font>
      <sz val="16"/>
      <color indexed="43"/>
      <name val="Arial"/>
      <family val="2"/>
    </font>
    <font>
      <b/>
      <sz val="9"/>
      <color indexed="9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18"/>
      <color rgb="FF000000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32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314">
    <xf numFmtId="0" fontId="0" fillId="0" borderId="0" xfId="0"/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168" fontId="18" fillId="3" borderId="5" xfId="0" applyNumberFormat="1" applyFont="1" applyFill="1" applyBorder="1" applyAlignment="1" applyProtection="1">
      <alignment vertical="center"/>
      <protection hidden="1"/>
    </xf>
    <xf numFmtId="0" fontId="19" fillId="4" borderId="5" xfId="0" applyFont="1" applyFill="1" applyBorder="1" applyAlignment="1" applyProtection="1">
      <alignment horizontal="center" vertical="center"/>
      <protection hidden="1"/>
    </xf>
    <xf numFmtId="0" fontId="20" fillId="4" borderId="5" xfId="0" applyFont="1" applyFill="1" applyBorder="1" applyAlignment="1" applyProtection="1">
      <alignment horizontal="center"/>
      <protection hidden="1"/>
    </xf>
    <xf numFmtId="0" fontId="2" fillId="0" borderId="6" xfId="0" quotePrefix="1" applyFont="1" applyBorder="1" applyAlignment="1" applyProtection="1">
      <alignment horizontal="center" vertical="center"/>
      <protection hidden="1"/>
    </xf>
    <xf numFmtId="0" fontId="2" fillId="0" borderId="7" xfId="0" quotePrefix="1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Alignment="1" applyProtection="1">
      <alignment vertical="center"/>
      <protection hidden="1"/>
    </xf>
    <xf numFmtId="166" fontId="2" fillId="0" borderId="8" xfId="0" applyNumberFormat="1" applyFont="1" applyBorder="1" applyAlignment="1" applyProtection="1">
      <alignment horizontal="right" vertical="center"/>
      <protection hidden="1"/>
    </xf>
    <xf numFmtId="166" fontId="2" fillId="0" borderId="9" xfId="0" applyNumberFormat="1" applyFont="1" applyBorder="1" applyAlignment="1" applyProtection="1">
      <alignment horizontal="right" vertical="center"/>
      <protection hidden="1"/>
    </xf>
    <xf numFmtId="168" fontId="18" fillId="2" borderId="0" xfId="0" applyNumberFormat="1" applyFont="1" applyFill="1" applyAlignment="1" applyProtection="1">
      <alignment vertical="center"/>
      <protection hidden="1"/>
    </xf>
    <xf numFmtId="168" fontId="18" fillId="3" borderId="5" xfId="0" applyNumberFormat="1" applyFont="1" applyFill="1" applyBorder="1" applyAlignment="1" applyProtection="1">
      <alignment horizontal="left" vertical="center"/>
      <protection hidden="1"/>
    </xf>
    <xf numFmtId="168" fontId="18" fillId="3" borderId="10" xfId="0" applyNumberFormat="1" applyFont="1" applyFill="1" applyBorder="1" applyAlignment="1" applyProtection="1">
      <alignment vertical="center"/>
      <protection hidden="1"/>
    </xf>
    <xf numFmtId="165" fontId="18" fillId="2" borderId="0" xfId="0" applyNumberFormat="1" applyFont="1" applyFill="1" applyAlignment="1" applyProtection="1">
      <alignment horizontal="center" vertical="center"/>
      <protection hidden="1"/>
    </xf>
    <xf numFmtId="0" fontId="17" fillId="5" borderId="6" xfId="0" applyFont="1" applyFill="1" applyBorder="1" applyAlignment="1" applyProtection="1">
      <alignment horizontal="center" vertical="center"/>
      <protection hidden="1"/>
    </xf>
    <xf numFmtId="0" fontId="17" fillId="5" borderId="7" xfId="0" applyFont="1" applyFill="1" applyBorder="1" applyAlignment="1" applyProtection="1">
      <alignment vertical="center"/>
      <protection hidden="1"/>
    </xf>
    <xf numFmtId="168" fontId="26" fillId="3" borderId="5" xfId="0" applyNumberFormat="1" applyFont="1" applyFill="1" applyBorder="1" applyProtection="1">
      <protection hidden="1"/>
    </xf>
    <xf numFmtId="167" fontId="27" fillId="6" borderId="0" xfId="0" applyNumberFormat="1" applyFont="1" applyFill="1" applyProtection="1">
      <protection hidden="1"/>
    </xf>
    <xf numFmtId="0" fontId="27" fillId="6" borderId="0" xfId="0" applyFont="1" applyFill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49" fontId="7" fillId="0" borderId="0" xfId="0" applyNumberFormat="1" applyFont="1" applyProtection="1"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left" vertic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/>
      <protection hidden="1"/>
    </xf>
    <xf numFmtId="166" fontId="6" fillId="0" borderId="16" xfId="0" applyNumberFormat="1" applyFont="1" applyBorder="1" applyProtection="1">
      <protection hidden="1"/>
    </xf>
    <xf numFmtId="4" fontId="6" fillId="0" borderId="16" xfId="0" applyNumberFormat="1" applyFont="1" applyBorder="1" applyProtection="1">
      <protection hidden="1"/>
    </xf>
    <xf numFmtId="3" fontId="6" fillId="0" borderId="16" xfId="0" applyNumberFormat="1" applyFont="1" applyBorder="1" applyProtection="1">
      <protection hidden="1"/>
    </xf>
    <xf numFmtId="0" fontId="7" fillId="0" borderId="17" xfId="0" applyFont="1" applyBorder="1" applyProtection="1">
      <protection hidden="1"/>
    </xf>
    <xf numFmtId="0" fontId="6" fillId="0" borderId="12" xfId="0" applyFont="1" applyBorder="1" applyAlignment="1" applyProtection="1">
      <alignment horizontal="left"/>
      <protection hidden="1"/>
    </xf>
    <xf numFmtId="166" fontId="7" fillId="0" borderId="16" xfId="0" applyNumberFormat="1" applyFont="1" applyBorder="1" applyProtection="1">
      <protection hidden="1"/>
    </xf>
    <xf numFmtId="0" fontId="7" fillId="0" borderId="16" xfId="0" applyFont="1" applyBorder="1" applyProtection="1">
      <protection hidden="1"/>
    </xf>
    <xf numFmtId="9" fontId="7" fillId="0" borderId="0" xfId="1" applyFont="1" applyProtection="1">
      <protection hidden="1"/>
    </xf>
    <xf numFmtId="9" fontId="7" fillId="0" borderId="0" xfId="0" applyNumberFormat="1" applyFont="1" applyProtection="1">
      <protection hidden="1"/>
    </xf>
    <xf numFmtId="166" fontId="7" fillId="0" borderId="18" xfId="0" applyNumberFormat="1" applyFont="1" applyBorder="1" applyProtection="1">
      <protection hidden="1"/>
    </xf>
    <xf numFmtId="4" fontId="6" fillId="0" borderId="17" xfId="0" applyNumberFormat="1" applyFont="1" applyBorder="1" applyProtection="1">
      <protection hidden="1"/>
    </xf>
    <xf numFmtId="0" fontId="6" fillId="0" borderId="19" xfId="0" applyFont="1" applyBorder="1" applyAlignment="1" applyProtection="1">
      <alignment horizontal="center"/>
      <protection hidden="1"/>
    </xf>
    <xf numFmtId="0" fontId="7" fillId="0" borderId="20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49" fontId="2" fillId="0" borderId="21" xfId="0" applyNumberFormat="1" applyFont="1" applyBorder="1" applyAlignment="1" applyProtection="1">
      <alignment horizontal="center" vertical="center"/>
      <protection hidden="1"/>
    </xf>
    <xf numFmtId="49" fontId="2" fillId="0" borderId="22" xfId="0" quotePrefix="1" applyNumberFormat="1" applyFont="1" applyBorder="1" applyAlignment="1" applyProtection="1">
      <alignment horizontal="center" vertical="center"/>
      <protection hidden="1"/>
    </xf>
    <xf numFmtId="49" fontId="2" fillId="0" borderId="7" xfId="0" quotePrefix="1" applyNumberFormat="1" applyFont="1" applyBorder="1" applyAlignment="1" applyProtection="1">
      <alignment horizontal="center" vertical="center"/>
      <protection hidden="1"/>
    </xf>
    <xf numFmtId="0" fontId="2" fillId="0" borderId="13" xfId="0" quotePrefix="1" applyFont="1" applyBorder="1" applyAlignment="1" applyProtection="1">
      <alignment horizontal="center" vertical="center"/>
      <protection hidden="1"/>
    </xf>
    <xf numFmtId="0" fontId="2" fillId="0" borderId="23" xfId="0" quotePrefix="1" applyFont="1" applyBorder="1" applyAlignment="1" applyProtection="1">
      <alignment horizontal="center" vertical="center"/>
      <protection hidden="1"/>
    </xf>
    <xf numFmtId="0" fontId="2" fillId="0" borderId="12" xfId="0" quotePrefix="1" applyFont="1" applyBorder="1" applyAlignment="1" applyProtection="1">
      <alignment horizontal="center" vertical="center"/>
      <protection hidden="1"/>
    </xf>
    <xf numFmtId="0" fontId="2" fillId="0" borderId="22" xfId="0" quotePrefix="1" applyFont="1" applyBorder="1" applyAlignment="1" applyProtection="1">
      <alignment horizontal="center" vertical="center"/>
      <protection hidden="1"/>
    </xf>
    <xf numFmtId="0" fontId="2" fillId="0" borderId="24" xfId="0" quotePrefix="1" applyFont="1" applyBorder="1" applyAlignment="1" applyProtection="1">
      <alignment horizontal="center" vertical="center"/>
      <protection hidden="1"/>
    </xf>
    <xf numFmtId="0" fontId="2" fillId="0" borderId="25" xfId="0" quotePrefix="1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3" xfId="0" applyFont="1" applyBorder="1" applyProtection="1">
      <protection hidden="1"/>
    </xf>
    <xf numFmtId="0" fontId="2" fillId="0" borderId="27" xfId="0" applyFont="1" applyBorder="1" applyProtection="1">
      <protection hidden="1"/>
    </xf>
    <xf numFmtId="0" fontId="11" fillId="6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166" fontId="3" fillId="0" borderId="11" xfId="0" applyNumberFormat="1" applyFont="1" applyBorder="1" applyAlignment="1" applyProtection="1">
      <alignment horizontal="right" vertical="center"/>
      <protection hidden="1"/>
    </xf>
    <xf numFmtId="166" fontId="3" fillId="0" borderId="25" xfId="0" applyNumberFormat="1" applyFont="1" applyBorder="1" applyAlignment="1" applyProtection="1">
      <alignment horizontal="right" vertical="center"/>
      <protection hidden="1"/>
    </xf>
    <xf numFmtId="49" fontId="18" fillId="3" borderId="28" xfId="0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0" fontId="0" fillId="0" borderId="0" xfId="0" applyProtection="1">
      <protection hidden="1"/>
    </xf>
    <xf numFmtId="0" fontId="0" fillId="9" borderId="0" xfId="0" applyFill="1" applyProtection="1">
      <protection hidden="1"/>
    </xf>
    <xf numFmtId="0" fontId="12" fillId="8" borderId="5" xfId="0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0" fontId="16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26" xfId="0" applyFont="1" applyFill="1" applyBorder="1" applyAlignment="1" applyProtection="1">
      <alignment horizontal="left" vertical="center"/>
      <protection hidden="1"/>
    </xf>
    <xf numFmtId="1" fontId="18" fillId="3" borderId="29" xfId="0" applyNumberFormat="1" applyFont="1" applyFill="1" applyBorder="1" applyAlignment="1" applyProtection="1">
      <alignment horizontal="right" vertical="center"/>
      <protection hidden="1"/>
    </xf>
    <xf numFmtId="49" fontId="18" fillId="2" borderId="0" xfId="0" applyNumberFormat="1" applyFont="1" applyFill="1" applyAlignment="1" applyProtection="1">
      <alignment horizontal="center" vertical="center"/>
      <protection hidden="1"/>
    </xf>
    <xf numFmtId="0" fontId="17" fillId="2" borderId="26" xfId="0" applyFont="1" applyFill="1" applyBorder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5" fontId="17" fillId="2" borderId="26" xfId="0" applyNumberFormat="1" applyFont="1" applyFill="1" applyBorder="1" applyAlignment="1" applyProtection="1">
      <alignment horizontal="center" vertical="center" wrapText="1"/>
      <protection hidden="1"/>
    </xf>
    <xf numFmtId="165" fontId="17" fillId="2" borderId="26" xfId="0" applyNumberFormat="1" applyFont="1" applyFill="1" applyBorder="1" applyAlignment="1" applyProtection="1">
      <alignment horizontal="center" vertic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Protection="1">
      <protection hidden="1"/>
    </xf>
    <xf numFmtId="0" fontId="0" fillId="2" borderId="27" xfId="0" applyFill="1" applyBorder="1" applyProtection="1">
      <protection hidden="1"/>
    </xf>
    <xf numFmtId="0" fontId="0" fillId="2" borderId="31" xfId="0" applyFill="1" applyBorder="1" applyAlignment="1" applyProtection="1">
      <alignment horizontal="center"/>
      <protection hidden="1"/>
    </xf>
    <xf numFmtId="0" fontId="0" fillId="6" borderId="3" xfId="0" applyFill="1" applyBorder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165" fontId="18" fillId="2" borderId="0" xfId="0" applyNumberFormat="1" applyFont="1" applyFill="1" applyAlignment="1" applyProtection="1">
      <alignment vertical="center"/>
      <protection hidden="1"/>
    </xf>
    <xf numFmtId="0" fontId="0" fillId="2" borderId="26" xfId="0" applyFill="1" applyBorder="1" applyProtection="1">
      <protection hidden="1"/>
    </xf>
    <xf numFmtId="0" fontId="0" fillId="2" borderId="0" xfId="0" applyFill="1" applyProtection="1">
      <protection hidden="1"/>
    </xf>
    <xf numFmtId="0" fontId="0" fillId="2" borderId="31" xfId="0" applyFill="1" applyBorder="1" applyProtection="1">
      <protection hidden="1"/>
    </xf>
    <xf numFmtId="165" fontId="18" fillId="2" borderId="1" xfId="0" applyNumberFormat="1" applyFont="1" applyFill="1" applyBorder="1" applyAlignment="1" applyProtection="1">
      <alignment vertical="center"/>
      <protection hidden="1"/>
    </xf>
    <xf numFmtId="0" fontId="0" fillId="2" borderId="2" xfId="0" applyFill="1" applyBorder="1" applyProtection="1">
      <protection hidden="1"/>
    </xf>
    <xf numFmtId="0" fontId="17" fillId="6" borderId="0" xfId="0" applyFont="1" applyFill="1" applyProtection="1">
      <protection hidden="1"/>
    </xf>
    <xf numFmtId="0" fontId="21" fillId="8" borderId="0" xfId="0" applyFont="1" applyFill="1" applyProtection="1">
      <protection hidden="1"/>
    </xf>
    <xf numFmtId="3" fontId="22" fillId="8" borderId="0" xfId="0" applyNumberFormat="1" applyFont="1" applyFill="1" applyProtection="1">
      <protection hidden="1"/>
    </xf>
    <xf numFmtId="3" fontId="23" fillId="0" borderId="0" xfId="0" applyNumberFormat="1" applyFont="1" applyProtection="1">
      <protection hidden="1"/>
    </xf>
    <xf numFmtId="49" fontId="2" fillId="0" borderId="0" xfId="0" applyNumberFormat="1" applyFont="1" applyProtection="1">
      <protection hidden="1"/>
    </xf>
    <xf numFmtId="166" fontId="2" fillId="10" borderId="32" xfId="0" applyNumberFormat="1" applyFont="1" applyFill="1" applyBorder="1" applyAlignment="1" applyProtection="1">
      <alignment horizontal="left" vertical="center"/>
      <protection hidden="1"/>
    </xf>
    <xf numFmtId="166" fontId="2" fillId="10" borderId="33" xfId="0" applyNumberFormat="1" applyFont="1" applyFill="1" applyBorder="1" applyAlignment="1" applyProtection="1">
      <alignment horizontal="left" vertical="center"/>
      <protection hidden="1"/>
    </xf>
    <xf numFmtId="166" fontId="2" fillId="10" borderId="30" xfId="0" applyNumberFormat="1" applyFont="1" applyFill="1" applyBorder="1" applyAlignment="1" applyProtection="1">
      <alignment horizontal="left" vertical="center"/>
      <protection hidden="1"/>
    </xf>
    <xf numFmtId="166" fontId="3" fillId="10" borderId="12" xfId="0" applyNumberFormat="1" applyFont="1" applyFill="1" applyBorder="1" applyAlignment="1" applyProtection="1">
      <alignment horizontal="center" vertical="center"/>
      <protection hidden="1"/>
    </xf>
    <xf numFmtId="166" fontId="2" fillId="0" borderId="12" xfId="0" applyNumberFormat="1" applyFont="1" applyBorder="1" applyAlignment="1" applyProtection="1">
      <alignment horizontal="right" vertical="center"/>
      <protection hidden="1"/>
    </xf>
    <xf numFmtId="166" fontId="2" fillId="0" borderId="32" xfId="0" applyNumberFormat="1" applyFont="1" applyBorder="1" applyAlignment="1" applyProtection="1">
      <alignment horizontal="right" vertical="center"/>
      <protection hidden="1"/>
    </xf>
    <xf numFmtId="166" fontId="2" fillId="0" borderId="33" xfId="0" applyNumberFormat="1" applyFont="1" applyBorder="1" applyAlignment="1" applyProtection="1">
      <alignment horizontal="right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Protection="1">
      <protection hidden="1"/>
    </xf>
    <xf numFmtId="0" fontId="2" fillId="0" borderId="35" xfId="0" quotePrefix="1" applyFont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/>
      <protection hidden="1"/>
    </xf>
    <xf numFmtId="166" fontId="2" fillId="10" borderId="30" xfId="0" applyNumberFormat="1" applyFont="1" applyFill="1" applyBorder="1" applyAlignment="1" applyProtection="1">
      <alignment horizontal="right" vertical="center"/>
      <protection hidden="1"/>
    </xf>
    <xf numFmtId="166" fontId="2" fillId="10" borderId="27" xfId="0" applyNumberFormat="1" applyFont="1" applyFill="1" applyBorder="1" applyAlignment="1" applyProtection="1">
      <alignment horizontal="right" vertical="center"/>
      <protection hidden="1"/>
    </xf>
    <xf numFmtId="166" fontId="2" fillId="10" borderId="31" xfId="0" applyNumberFormat="1" applyFont="1" applyFill="1" applyBorder="1" applyAlignment="1" applyProtection="1">
      <alignment horizontal="right" vertical="center"/>
      <protection hidden="1"/>
    </xf>
    <xf numFmtId="166" fontId="2" fillId="10" borderId="37" xfId="0" applyNumberFormat="1" applyFont="1" applyFill="1" applyBorder="1" applyAlignment="1" applyProtection="1">
      <alignment horizontal="right" vertical="center"/>
      <protection hidden="1"/>
    </xf>
    <xf numFmtId="166" fontId="2" fillId="10" borderId="38" xfId="0" applyNumberFormat="1" applyFont="1" applyFill="1" applyBorder="1" applyAlignment="1" applyProtection="1">
      <alignment horizontal="right" vertical="center"/>
      <protection hidden="1"/>
    </xf>
    <xf numFmtId="166" fontId="2" fillId="10" borderId="39" xfId="0" applyNumberFormat="1" applyFont="1" applyFill="1" applyBorder="1" applyAlignment="1" applyProtection="1">
      <alignment horizontal="right" vertical="center"/>
      <protection hidden="1"/>
    </xf>
    <xf numFmtId="166" fontId="2" fillId="10" borderId="33" xfId="0" applyNumberFormat="1" applyFont="1" applyFill="1" applyBorder="1" applyAlignment="1" applyProtection="1">
      <alignment horizontal="right" vertical="center"/>
      <protection hidden="1"/>
    </xf>
    <xf numFmtId="166" fontId="2" fillId="10" borderId="40" xfId="0" applyNumberFormat="1" applyFont="1" applyFill="1" applyBorder="1" applyAlignment="1" applyProtection="1">
      <alignment horizontal="right" vertical="center"/>
      <protection hidden="1"/>
    </xf>
    <xf numFmtId="166" fontId="2" fillId="10" borderId="41" xfId="0" applyNumberFormat="1" applyFont="1" applyFill="1" applyBorder="1" applyAlignment="1" applyProtection="1">
      <alignment horizontal="right" vertical="center"/>
      <protection hidden="1"/>
    </xf>
    <xf numFmtId="166" fontId="2" fillId="10" borderId="42" xfId="0" applyNumberFormat="1" applyFont="1" applyFill="1" applyBorder="1" applyAlignment="1" applyProtection="1">
      <alignment horizontal="right" vertical="center"/>
      <protection hidden="1"/>
    </xf>
    <xf numFmtId="166" fontId="2" fillId="10" borderId="43" xfId="0" applyNumberFormat="1" applyFont="1" applyFill="1" applyBorder="1" applyAlignment="1" applyProtection="1">
      <alignment horizontal="right" vertical="center"/>
      <protection hidden="1"/>
    </xf>
    <xf numFmtId="166" fontId="2" fillId="10" borderId="44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168" fontId="18" fillId="3" borderId="5" xfId="0" applyNumberFormat="1" applyFont="1" applyFill="1" applyBorder="1" applyAlignment="1">
      <alignment vertical="center"/>
    </xf>
    <xf numFmtId="168" fontId="18" fillId="3" borderId="36" xfId="0" applyNumberFormat="1" applyFont="1" applyFill="1" applyBorder="1" applyAlignment="1">
      <alignment vertical="center"/>
    </xf>
    <xf numFmtId="169" fontId="7" fillId="0" borderId="0" xfId="0" quotePrefix="1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166" fontId="7" fillId="0" borderId="45" xfId="0" applyNumberFormat="1" applyFont="1" applyBorder="1" applyProtection="1">
      <protection hidden="1"/>
    </xf>
    <xf numFmtId="166" fontId="7" fillId="0" borderId="46" xfId="0" applyNumberFormat="1" applyFont="1" applyBorder="1" applyProtection="1">
      <protection hidden="1"/>
    </xf>
    <xf numFmtId="169" fontId="7" fillId="0" borderId="0" xfId="0" applyNumberFormat="1" applyFont="1" applyProtection="1">
      <protection hidden="1"/>
    </xf>
    <xf numFmtId="166" fontId="7" fillId="0" borderId="47" xfId="0" applyNumberFormat="1" applyFont="1" applyBorder="1" applyProtection="1">
      <protection hidden="1"/>
    </xf>
    <xf numFmtId="170" fontId="6" fillId="0" borderId="16" xfId="0" applyNumberFormat="1" applyFont="1" applyBorder="1" applyProtection="1">
      <protection hidden="1"/>
    </xf>
    <xf numFmtId="168" fontId="18" fillId="3" borderId="48" xfId="0" applyNumberFormat="1" applyFont="1" applyFill="1" applyBorder="1" applyAlignment="1">
      <alignment horizontal="center" vertical="center"/>
    </xf>
    <xf numFmtId="0" fontId="7" fillId="0" borderId="0" xfId="0" applyFont="1" applyProtection="1">
      <protection locked="0" hidden="1"/>
    </xf>
    <xf numFmtId="0" fontId="7" fillId="0" borderId="49" xfId="0" applyFont="1" applyBorder="1"/>
    <xf numFmtId="49" fontId="7" fillId="0" borderId="45" xfId="0" applyNumberFormat="1" applyFont="1" applyBorder="1" applyAlignment="1">
      <alignment vertical="center" wrapText="1"/>
    </xf>
    <xf numFmtId="0" fontId="7" fillId="0" borderId="45" xfId="0" applyFont="1" applyBorder="1"/>
    <xf numFmtId="166" fontId="7" fillId="0" borderId="45" xfId="0" applyNumberFormat="1" applyFont="1" applyBorder="1"/>
    <xf numFmtId="0" fontId="7" fillId="0" borderId="50" xfId="0" applyFont="1" applyBorder="1"/>
    <xf numFmtId="0" fontId="7" fillId="0" borderId="51" xfId="0" applyFont="1" applyBorder="1"/>
    <xf numFmtId="0" fontId="7" fillId="0" borderId="52" xfId="0" applyFont="1" applyBorder="1"/>
    <xf numFmtId="0" fontId="7" fillId="0" borderId="47" xfId="0" applyFont="1" applyBorder="1"/>
    <xf numFmtId="0" fontId="7" fillId="0" borderId="53" xfId="0" applyFont="1" applyBorder="1"/>
    <xf numFmtId="168" fontId="18" fillId="3" borderId="28" xfId="0" applyNumberFormat="1" applyFont="1" applyFill="1" applyBorder="1" applyAlignment="1">
      <alignment horizontal="center" vertical="center"/>
    </xf>
    <xf numFmtId="0" fontId="7" fillId="0" borderId="54" xfId="0" applyFont="1" applyBorder="1"/>
    <xf numFmtId="0" fontId="7" fillId="0" borderId="55" xfId="0" applyFont="1" applyBorder="1"/>
    <xf numFmtId="0" fontId="7" fillId="0" borderId="56" xfId="0" applyFont="1" applyBorder="1"/>
    <xf numFmtId="166" fontId="7" fillId="0" borderId="46" xfId="0" applyNumberFormat="1" applyFont="1" applyBorder="1"/>
    <xf numFmtId="0" fontId="7" fillId="0" borderId="46" xfId="0" applyFont="1" applyBorder="1"/>
    <xf numFmtId="0" fontId="9" fillId="3" borderId="21" xfId="0" applyFont="1" applyFill="1" applyBorder="1" applyAlignment="1">
      <alignment horizontal="center" vertical="center"/>
    </xf>
    <xf numFmtId="168" fontId="18" fillId="3" borderId="57" xfId="0" applyNumberFormat="1" applyFont="1" applyFill="1" applyBorder="1" applyAlignment="1" applyProtection="1">
      <alignment horizontal="center" vertical="center"/>
      <protection hidden="1"/>
    </xf>
    <xf numFmtId="168" fontId="18" fillId="3" borderId="28" xfId="0" applyNumberFormat="1" applyFont="1" applyFill="1" applyBorder="1" applyAlignment="1" applyProtection="1">
      <alignment horizontal="center" vertical="center"/>
      <protection hidden="1"/>
    </xf>
    <xf numFmtId="0" fontId="17" fillId="5" borderId="58" xfId="0" applyFont="1" applyFill="1" applyBorder="1" applyAlignment="1" applyProtection="1">
      <alignment horizontal="center" vertical="center"/>
      <protection hidden="1"/>
    </xf>
    <xf numFmtId="0" fontId="17" fillId="5" borderId="59" xfId="0" applyFont="1" applyFill="1" applyBorder="1" applyAlignment="1" applyProtection="1">
      <alignment vertical="center"/>
      <protection hidden="1"/>
    </xf>
    <xf numFmtId="168" fontId="18" fillId="10" borderId="5" xfId="0" applyNumberFormat="1" applyFont="1" applyFill="1" applyBorder="1" applyAlignment="1">
      <alignment vertical="center"/>
    </xf>
    <xf numFmtId="168" fontId="18" fillId="10" borderId="60" xfId="0" applyNumberFormat="1" applyFont="1" applyFill="1" applyBorder="1" applyAlignment="1">
      <alignment vertical="center"/>
    </xf>
    <xf numFmtId="0" fontId="17" fillId="5" borderId="61" xfId="0" applyFont="1" applyFill="1" applyBorder="1" applyAlignment="1" applyProtection="1">
      <alignment vertical="center"/>
      <protection hidden="1"/>
    </xf>
    <xf numFmtId="168" fontId="18" fillId="10" borderId="62" xfId="0" applyNumberFormat="1" applyFont="1" applyFill="1" applyBorder="1" applyAlignment="1">
      <alignment vertical="center"/>
    </xf>
    <xf numFmtId="168" fontId="18" fillId="10" borderId="63" xfId="0" applyNumberFormat="1" applyFont="1" applyFill="1" applyBorder="1" applyAlignment="1">
      <alignment vertical="center"/>
    </xf>
    <xf numFmtId="0" fontId="17" fillId="5" borderId="13" xfId="0" applyFont="1" applyFill="1" applyBorder="1" applyAlignment="1" applyProtection="1">
      <alignment vertical="center"/>
      <protection hidden="1"/>
    </xf>
    <xf numFmtId="168" fontId="18" fillId="10" borderId="14" xfId="0" applyNumberFormat="1" applyFont="1" applyFill="1" applyBorder="1" applyAlignment="1" applyProtection="1">
      <alignment vertical="center"/>
      <protection hidden="1"/>
    </xf>
    <xf numFmtId="168" fontId="18" fillId="10" borderId="15" xfId="0" applyNumberFormat="1" applyFont="1" applyFill="1" applyBorder="1" applyAlignment="1" applyProtection="1">
      <alignment vertical="center"/>
      <protection hidden="1"/>
    </xf>
    <xf numFmtId="0" fontId="7" fillId="0" borderId="45" xfId="0" applyFont="1" applyBorder="1" applyAlignment="1">
      <alignment horizontal="center"/>
    </xf>
    <xf numFmtId="0" fontId="7" fillId="11" borderId="0" xfId="0" applyFont="1" applyFill="1" applyProtection="1">
      <protection hidden="1"/>
    </xf>
    <xf numFmtId="0" fontId="7" fillId="12" borderId="50" xfId="0" applyFont="1" applyFill="1" applyBorder="1"/>
    <xf numFmtId="49" fontId="7" fillId="12" borderId="45" xfId="0" applyNumberFormat="1" applyFont="1" applyFill="1" applyBorder="1" applyAlignment="1">
      <alignment vertical="center" wrapText="1"/>
    </xf>
    <xf numFmtId="0" fontId="7" fillId="12" borderId="51" xfId="0" applyFont="1" applyFill="1" applyBorder="1"/>
    <xf numFmtId="166" fontId="7" fillId="12" borderId="45" xfId="0" applyNumberFormat="1" applyFont="1" applyFill="1" applyBorder="1"/>
    <xf numFmtId="166" fontId="7" fillId="12" borderId="45" xfId="0" applyNumberFormat="1" applyFont="1" applyFill="1" applyBorder="1" applyProtection="1">
      <protection hidden="1"/>
    </xf>
    <xf numFmtId="0" fontId="7" fillId="12" borderId="55" xfId="0" applyFont="1" applyFill="1" applyBorder="1"/>
    <xf numFmtId="0" fontId="7" fillId="12" borderId="56" xfId="0" applyFont="1" applyFill="1" applyBorder="1"/>
    <xf numFmtId="0" fontId="7" fillId="12" borderId="0" xfId="0" applyFont="1" applyFill="1" applyProtection="1">
      <protection hidden="1"/>
    </xf>
    <xf numFmtId="0" fontId="6" fillId="0" borderId="86" xfId="0" applyFont="1" applyBorder="1" applyAlignment="1" applyProtection="1">
      <alignment horizontal="center"/>
      <protection hidden="1"/>
    </xf>
    <xf numFmtId="0" fontId="13" fillId="2" borderId="64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7" fillId="3" borderId="29" xfId="0" applyFont="1" applyFill="1" applyBorder="1" applyAlignment="1" applyProtection="1">
      <alignment horizontal="center" vertical="center"/>
      <protection hidden="1"/>
    </xf>
    <xf numFmtId="0" fontId="17" fillId="3" borderId="28" xfId="0" applyFont="1" applyFill="1" applyBorder="1" applyAlignment="1" applyProtection="1">
      <alignment horizontal="center" vertical="center"/>
      <protection hidden="1"/>
    </xf>
    <xf numFmtId="168" fontId="17" fillId="3" borderId="29" xfId="0" applyNumberFormat="1" applyFont="1" applyFill="1" applyBorder="1" applyAlignment="1" applyProtection="1">
      <alignment horizontal="center" vertical="center"/>
      <protection hidden="1"/>
    </xf>
    <xf numFmtId="168" fontId="17" fillId="3" borderId="28" xfId="0" applyNumberFormat="1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 wrapText="1"/>
      <protection hidden="1"/>
    </xf>
    <xf numFmtId="168" fontId="18" fillId="3" borderId="29" xfId="0" applyNumberFormat="1" applyFont="1" applyFill="1" applyBorder="1" applyAlignment="1" applyProtection="1">
      <alignment horizontal="center" vertical="center"/>
      <protection hidden="1"/>
    </xf>
    <xf numFmtId="168" fontId="18" fillId="3" borderId="28" xfId="0" applyNumberFormat="1" applyFont="1" applyFill="1" applyBorder="1" applyAlignment="1" applyProtection="1">
      <alignment horizontal="center" vertical="center"/>
      <protection hidden="1"/>
    </xf>
    <xf numFmtId="0" fontId="14" fillId="6" borderId="65" xfId="0" applyFont="1" applyFill="1" applyBorder="1" applyAlignment="1" applyProtection="1">
      <alignment horizontal="center" vertical="center" textRotation="90" wrapText="1"/>
      <protection hidden="1"/>
    </xf>
    <xf numFmtId="0" fontId="14" fillId="6" borderId="0" xfId="0" applyFont="1" applyFill="1" applyAlignment="1" applyProtection="1">
      <alignment horizontal="center" vertical="center" textRotation="90" wrapText="1"/>
      <protection hidden="1"/>
    </xf>
    <xf numFmtId="0" fontId="13" fillId="2" borderId="4" xfId="0" applyFont="1" applyFill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0" fillId="0" borderId="34" xfId="0" applyBorder="1" applyProtection="1">
      <protection hidden="1"/>
    </xf>
    <xf numFmtId="0" fontId="6" fillId="3" borderId="11" xfId="0" applyFont="1" applyFill="1" applyBorder="1" applyAlignment="1" applyProtection="1">
      <alignment horizontal="left" vertical="center"/>
      <protection hidden="1"/>
    </xf>
    <xf numFmtId="0" fontId="6" fillId="3" borderId="66" xfId="0" applyFont="1" applyFill="1" applyBorder="1" applyAlignment="1" applyProtection="1">
      <alignment horizontal="left" vertic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67" xfId="0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right" vertical="center"/>
      <protection hidden="1"/>
    </xf>
    <xf numFmtId="0" fontId="9" fillId="0" borderId="12" xfId="0" applyFont="1" applyBorder="1" applyAlignment="1" applyProtection="1">
      <alignment horizontal="center"/>
      <protection hidden="1"/>
    </xf>
    <xf numFmtId="0" fontId="9" fillId="0" borderId="11" xfId="0" applyFont="1" applyBorder="1" applyAlignment="1" applyProtection="1">
      <alignment horizontal="center"/>
      <protection hidden="1"/>
    </xf>
    <xf numFmtId="44" fontId="7" fillId="0" borderId="53" xfId="2" applyFont="1" applyBorder="1" applyAlignment="1">
      <alignment horizontal="right"/>
    </xf>
    <xf numFmtId="44" fontId="7" fillId="0" borderId="68" xfId="2" applyFont="1" applyBorder="1" applyAlignment="1">
      <alignment horizontal="right"/>
    </xf>
    <xf numFmtId="44" fontId="0" fillId="0" borderId="68" xfId="2" applyFont="1" applyBorder="1"/>
    <xf numFmtId="44" fontId="6" fillId="0" borderId="69" xfId="2" applyFont="1" applyBorder="1" applyAlignment="1" applyProtection="1">
      <alignment horizontal="right"/>
      <protection hidden="1"/>
    </xf>
    <xf numFmtId="44" fontId="6" fillId="0" borderId="70" xfId="2" applyFont="1" applyBorder="1" applyAlignment="1" applyProtection="1">
      <alignment horizontal="right"/>
      <protection hidden="1"/>
    </xf>
    <xf numFmtId="44" fontId="9" fillId="0" borderId="11" xfId="2" applyFont="1" applyBorder="1" applyAlignment="1" applyProtection="1">
      <alignment horizontal="center"/>
      <protection hidden="1"/>
    </xf>
    <xf numFmtId="44" fontId="9" fillId="0" borderId="66" xfId="2" applyFont="1" applyBorder="1" applyAlignment="1" applyProtection="1">
      <alignment horizontal="center"/>
      <protection hidden="1"/>
    </xf>
    <xf numFmtId="0" fontId="6" fillId="0" borderId="69" xfId="0" applyFont="1" applyBorder="1" applyAlignment="1" applyProtection="1">
      <alignment horizontal="center"/>
      <protection hidden="1"/>
    </xf>
    <xf numFmtId="0" fontId="6" fillId="0" borderId="71" xfId="0" applyFont="1" applyBorder="1" applyAlignment="1" applyProtection="1">
      <alignment horizontal="center"/>
      <protection hidden="1"/>
    </xf>
    <xf numFmtId="0" fontId="6" fillId="0" borderId="72" xfId="0" applyFont="1" applyBorder="1" applyAlignment="1" applyProtection="1">
      <alignment horizontal="center"/>
      <protection hidden="1"/>
    </xf>
    <xf numFmtId="0" fontId="7" fillId="0" borderId="53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74" xfId="0" applyFont="1" applyBorder="1" applyAlignment="1">
      <alignment horizontal="center"/>
    </xf>
    <xf numFmtId="0" fontId="6" fillId="0" borderId="66" xfId="0" applyFont="1" applyBorder="1" applyAlignment="1" applyProtection="1">
      <alignment horizontal="center"/>
      <protection hidden="1"/>
    </xf>
    <xf numFmtId="164" fontId="7" fillId="0" borderId="53" xfId="0" applyNumberFormat="1" applyFont="1" applyBorder="1" applyAlignment="1">
      <alignment horizontal="right"/>
    </xf>
    <xf numFmtId="164" fontId="7" fillId="0" borderId="68" xfId="0" applyNumberFormat="1" applyFont="1" applyBorder="1" applyAlignment="1">
      <alignment horizontal="right"/>
    </xf>
    <xf numFmtId="0" fontId="6" fillId="0" borderId="75" xfId="0" applyFont="1" applyBorder="1" applyAlignment="1" applyProtection="1">
      <alignment horizontal="center"/>
      <protection hidden="1"/>
    </xf>
    <xf numFmtId="0" fontId="6" fillId="0" borderId="76" xfId="0" applyFont="1" applyBorder="1" applyAlignment="1" applyProtection="1">
      <alignment horizontal="center"/>
      <protection hidden="1"/>
    </xf>
    <xf numFmtId="0" fontId="6" fillId="0" borderId="77" xfId="0" applyFont="1" applyBorder="1" applyAlignment="1" applyProtection="1">
      <alignment horizontal="center"/>
      <protection hidden="1"/>
    </xf>
    <xf numFmtId="0" fontId="7" fillId="0" borderId="53" xfId="0" applyFont="1" applyBorder="1"/>
    <xf numFmtId="0" fontId="7" fillId="0" borderId="73" xfId="0" applyFont="1" applyBorder="1"/>
    <xf numFmtId="0" fontId="7" fillId="0" borderId="74" xfId="0" applyFont="1" applyBorder="1"/>
    <xf numFmtId="0" fontId="5" fillId="0" borderId="75" xfId="0" applyFont="1" applyBorder="1" applyAlignment="1" applyProtection="1">
      <alignment horizontal="center"/>
      <protection hidden="1"/>
    </xf>
    <xf numFmtId="0" fontId="5" fillId="0" borderId="78" xfId="0" applyFont="1" applyBorder="1" applyAlignment="1" applyProtection="1">
      <alignment horizontal="center"/>
      <protection hidden="1"/>
    </xf>
    <xf numFmtId="0" fontId="7" fillId="0" borderId="53" xfId="0" applyFont="1" applyBorder="1" applyAlignment="1">
      <alignment horizontal="left"/>
    </xf>
    <xf numFmtId="0" fontId="7" fillId="0" borderId="73" xfId="0" applyFont="1" applyBorder="1" applyAlignment="1">
      <alignment horizontal="left"/>
    </xf>
    <xf numFmtId="0" fontId="7" fillId="0" borderId="74" xfId="0" applyFont="1" applyBorder="1" applyAlignment="1">
      <alignment horizontal="left"/>
    </xf>
    <xf numFmtId="0" fontId="7" fillId="0" borderId="53" xfId="0" applyFont="1" applyBorder="1" applyAlignment="1" applyProtection="1">
      <alignment wrapText="1"/>
      <protection hidden="1"/>
    </xf>
    <xf numFmtId="0" fontId="6" fillId="0" borderId="73" xfId="0" applyFont="1" applyBorder="1" applyAlignment="1" applyProtection="1">
      <alignment wrapText="1"/>
      <protection hidden="1"/>
    </xf>
    <xf numFmtId="0" fontId="6" fillId="0" borderId="74" xfId="0" applyFont="1" applyBorder="1" applyAlignment="1" applyProtection="1">
      <alignment wrapText="1"/>
      <protection hidden="1"/>
    </xf>
    <xf numFmtId="0" fontId="7" fillId="0" borderId="53" xfId="0" applyFont="1" applyBorder="1" applyProtection="1">
      <protection hidden="1"/>
    </xf>
    <xf numFmtId="0" fontId="7" fillId="0" borderId="73" xfId="0" applyFont="1" applyBorder="1" applyProtection="1">
      <protection hidden="1"/>
    </xf>
    <xf numFmtId="0" fontId="7" fillId="0" borderId="74" xfId="0" applyFont="1" applyBorder="1" applyProtection="1">
      <protection hidden="1"/>
    </xf>
    <xf numFmtId="0" fontId="7" fillId="0" borderId="73" xfId="0" applyFont="1" applyBorder="1" applyAlignment="1" applyProtection="1">
      <alignment wrapText="1"/>
      <protection hidden="1"/>
    </xf>
    <xf numFmtId="0" fontId="7" fillId="0" borderId="74" xfId="0" applyFont="1" applyBorder="1" applyAlignment="1" applyProtection="1">
      <alignment wrapText="1"/>
      <protection hidden="1"/>
    </xf>
    <xf numFmtId="0" fontId="7" fillId="0" borderId="53" xfId="0" applyFont="1" applyBorder="1" applyAlignment="1" applyProtection="1">
      <alignment horizontal="left"/>
      <protection hidden="1"/>
    </xf>
    <xf numFmtId="0" fontId="7" fillId="0" borderId="73" xfId="0" applyFont="1" applyBorder="1" applyAlignment="1" applyProtection="1">
      <alignment horizontal="left"/>
      <protection hidden="1"/>
    </xf>
    <xf numFmtId="0" fontId="7" fillId="0" borderId="74" xfId="0" applyFont="1" applyBorder="1" applyAlignment="1" applyProtection="1">
      <alignment horizontal="left"/>
      <protection hidden="1"/>
    </xf>
    <xf numFmtId="0" fontId="0" fillId="0" borderId="30" xfId="0" applyBorder="1" applyProtection="1">
      <protection hidden="1"/>
    </xf>
    <xf numFmtId="0" fontId="7" fillId="0" borderId="69" xfId="0" applyFont="1" applyBorder="1" applyAlignment="1" applyProtection="1">
      <alignment horizontal="center"/>
      <protection hidden="1"/>
    </xf>
    <xf numFmtId="0" fontId="7" fillId="0" borderId="71" xfId="0" applyFont="1" applyBorder="1" applyAlignment="1" applyProtection="1">
      <alignment horizontal="center"/>
      <protection hidden="1"/>
    </xf>
    <xf numFmtId="0" fontId="7" fillId="0" borderId="72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28" fillId="0" borderId="11" xfId="0" applyFont="1" applyBorder="1" applyAlignment="1" applyProtection="1">
      <alignment horizontal="center"/>
      <protection hidden="1"/>
    </xf>
    <xf numFmtId="0" fontId="28" fillId="0" borderId="66" xfId="0" applyFont="1" applyBorder="1" applyAlignment="1" applyProtection="1">
      <alignment horizontal="center"/>
      <protection hidden="1"/>
    </xf>
    <xf numFmtId="0" fontId="6" fillId="0" borderId="85" xfId="0" applyFont="1" applyBorder="1" applyAlignment="1" applyProtection="1">
      <alignment horizontal="center"/>
      <protection hidden="1"/>
    </xf>
    <xf numFmtId="164" fontId="4" fillId="0" borderId="53" xfId="0" applyNumberFormat="1" applyFont="1" applyBorder="1" applyAlignment="1" applyProtection="1">
      <alignment horizontal="right"/>
      <protection hidden="1"/>
    </xf>
    <xf numFmtId="164" fontId="4" fillId="0" borderId="68" xfId="0" applyNumberFormat="1" applyFont="1" applyBorder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 shrinkToFit="1"/>
      <protection hidden="1"/>
    </xf>
    <xf numFmtId="0" fontId="2" fillId="0" borderId="26" xfId="0" applyFont="1" applyBorder="1" applyAlignment="1" applyProtection="1">
      <alignment horizontal="center" vertical="center" shrinkToFit="1"/>
      <protection hidden="1"/>
    </xf>
    <xf numFmtId="166" fontId="2" fillId="0" borderId="32" xfId="0" applyNumberFormat="1" applyFont="1" applyBorder="1" applyAlignment="1" applyProtection="1">
      <alignment horizontal="right" vertical="center"/>
      <protection hidden="1"/>
    </xf>
    <xf numFmtId="166" fontId="2" fillId="0" borderId="79" xfId="0" applyNumberFormat="1" applyFont="1" applyBorder="1" applyAlignment="1" applyProtection="1">
      <alignment horizontal="right" vertical="center"/>
      <protection hidden="1"/>
    </xf>
    <xf numFmtId="166" fontId="2" fillId="0" borderId="80" xfId="0" applyNumberFormat="1" applyFont="1" applyBorder="1" applyAlignment="1" applyProtection="1">
      <alignment horizontal="right" vertical="center"/>
      <protection hidden="1"/>
    </xf>
    <xf numFmtId="166" fontId="2" fillId="0" borderId="33" xfId="0" applyNumberFormat="1" applyFont="1" applyBorder="1" applyAlignment="1" applyProtection="1">
      <alignment horizontal="right" vertical="center"/>
      <protection hidden="1"/>
    </xf>
    <xf numFmtId="166" fontId="2" fillId="0" borderId="40" xfId="0" applyNumberFormat="1" applyFont="1" applyBorder="1" applyAlignment="1" applyProtection="1">
      <alignment horizontal="right" vertical="center"/>
      <protection hidden="1"/>
    </xf>
    <xf numFmtId="166" fontId="2" fillId="0" borderId="41" xfId="0" applyNumberFormat="1" applyFont="1" applyBorder="1" applyAlignment="1" applyProtection="1">
      <alignment horizontal="right" vertical="center"/>
      <protection hidden="1"/>
    </xf>
    <xf numFmtId="166" fontId="2" fillId="0" borderId="42" xfId="0" applyNumberFormat="1" applyFont="1" applyBorder="1" applyAlignment="1" applyProtection="1">
      <alignment horizontal="right" vertical="center"/>
      <protection hidden="1"/>
    </xf>
    <xf numFmtId="166" fontId="2" fillId="0" borderId="43" xfId="0" applyNumberFormat="1" applyFont="1" applyBorder="1" applyAlignment="1" applyProtection="1">
      <alignment horizontal="right" vertical="center"/>
      <protection hidden="1"/>
    </xf>
    <xf numFmtId="166" fontId="2" fillId="0" borderId="44" xfId="0" applyNumberFormat="1" applyFont="1" applyBorder="1" applyAlignment="1" applyProtection="1">
      <alignment horizontal="right" vertical="center"/>
      <protection hidden="1"/>
    </xf>
    <xf numFmtId="166" fontId="3" fillId="0" borderId="12" xfId="0" applyNumberFormat="1" applyFont="1" applyBorder="1" applyAlignment="1" applyProtection="1">
      <alignment horizontal="right" vertical="center"/>
      <protection hidden="1"/>
    </xf>
    <xf numFmtId="166" fontId="3" fillId="0" borderId="11" xfId="0" applyNumberFormat="1" applyFont="1" applyBorder="1" applyAlignment="1" applyProtection="1">
      <alignment horizontal="right" vertical="center"/>
      <protection hidden="1"/>
    </xf>
    <xf numFmtId="166" fontId="3" fillId="0" borderId="66" xfId="0" applyNumberFormat="1" applyFont="1" applyBorder="1" applyAlignment="1" applyProtection="1">
      <alignment horizontal="right" vertical="center"/>
      <protection hidden="1"/>
    </xf>
    <xf numFmtId="166" fontId="2" fillId="0" borderId="12" xfId="0" applyNumberFormat="1" applyFont="1" applyBorder="1" applyAlignment="1" applyProtection="1">
      <alignment horizontal="right" vertical="center"/>
      <protection hidden="1"/>
    </xf>
    <xf numFmtId="166" fontId="2" fillId="0" borderId="11" xfId="0" applyNumberFormat="1" applyFont="1" applyBorder="1" applyAlignment="1" applyProtection="1">
      <alignment horizontal="right" vertical="center"/>
      <protection hidden="1"/>
    </xf>
    <xf numFmtId="166" fontId="2" fillId="0" borderId="66" xfId="0" applyNumberFormat="1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6" xfId="0" applyFont="1" applyBorder="1" applyAlignment="1" applyProtection="1">
      <alignment horizontal="center" vertical="center"/>
      <protection hidden="1"/>
    </xf>
    <xf numFmtId="49" fontId="2" fillId="0" borderId="81" xfId="0" applyNumberFormat="1" applyFont="1" applyBorder="1" applyAlignment="1" applyProtection="1">
      <alignment horizontal="center" vertical="center"/>
      <protection hidden="1"/>
    </xf>
    <xf numFmtId="49" fontId="2" fillId="0" borderId="79" xfId="0" applyNumberFormat="1" applyFont="1" applyBorder="1" applyAlignment="1" applyProtection="1">
      <alignment horizontal="center" vertical="center"/>
      <protection hidden="1"/>
    </xf>
    <xf numFmtId="49" fontId="2" fillId="0" borderId="80" xfId="0" applyNumberFormat="1" applyFont="1" applyBorder="1" applyAlignment="1" applyProtection="1">
      <alignment horizontal="center" vertical="center"/>
      <protection hidden="1"/>
    </xf>
    <xf numFmtId="49" fontId="2" fillId="0" borderId="29" xfId="0" applyNumberFormat="1" applyFont="1" applyBorder="1" applyAlignment="1" applyProtection="1">
      <alignment horizontal="center" vertical="center"/>
      <protection hidden="1"/>
    </xf>
    <xf numFmtId="49" fontId="2" fillId="0" borderId="40" xfId="0" applyNumberFormat="1" applyFont="1" applyBorder="1" applyAlignment="1" applyProtection="1">
      <alignment horizontal="center" vertical="center"/>
      <protection hidden="1"/>
    </xf>
    <xf numFmtId="49" fontId="2" fillId="0" borderId="41" xfId="0" applyNumberFormat="1" applyFont="1" applyBorder="1" applyAlignment="1" applyProtection="1">
      <alignment horizontal="center" vertical="center"/>
      <protection hidden="1"/>
    </xf>
    <xf numFmtId="0" fontId="3" fillId="0" borderId="82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left" vertical="center"/>
      <protection hidden="1"/>
    </xf>
    <xf numFmtId="0" fontId="3" fillId="0" borderId="58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" fontId="2" fillId="0" borderId="29" xfId="0" applyNumberFormat="1" applyFont="1" applyBorder="1" applyAlignment="1" applyProtection="1">
      <alignment horizontal="center" vertical="center"/>
      <protection hidden="1"/>
    </xf>
    <xf numFmtId="0" fontId="2" fillId="0" borderId="40" xfId="0" applyFont="1" applyBorder="1" applyAlignment="1" applyProtection="1">
      <alignment horizontal="center" vertical="center"/>
      <protection hidden="1"/>
    </xf>
    <xf numFmtId="0" fontId="2" fillId="0" borderId="41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6" xfId="0" applyFont="1" applyBorder="1" applyAlignment="1" applyProtection="1">
      <alignment horizontal="left" vertical="center"/>
      <protection hidden="1"/>
    </xf>
    <xf numFmtId="0" fontId="2" fillId="0" borderId="29" xfId="0" applyFont="1" applyBorder="1" applyAlignment="1" applyProtection="1">
      <alignment horizontal="left" vertical="center"/>
      <protection hidden="1"/>
    </xf>
    <xf numFmtId="0" fontId="2" fillId="0" borderId="41" xfId="0" applyFont="1" applyBorder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30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2" fillId="0" borderId="31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2" fillId="0" borderId="81" xfId="0" applyFont="1" applyBorder="1" applyAlignment="1" applyProtection="1">
      <alignment horizontal="left" vertical="center"/>
      <protection hidden="1"/>
    </xf>
    <xf numFmtId="0" fontId="2" fillId="0" borderId="79" xfId="0" applyFont="1" applyBorder="1" applyAlignment="1" applyProtection="1">
      <alignment horizontal="left" vertical="center"/>
      <protection hidden="1"/>
    </xf>
    <xf numFmtId="0" fontId="2" fillId="0" borderId="40" xfId="0" applyFont="1" applyBorder="1" applyAlignment="1" applyProtection="1">
      <alignment horizontal="left" vertical="center"/>
      <protection hidden="1"/>
    </xf>
    <xf numFmtId="0" fontId="2" fillId="0" borderId="80" xfId="0" applyFont="1" applyBorder="1" applyAlignment="1" applyProtection="1">
      <alignment horizontal="lef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3" fillId="0" borderId="66" xfId="0" applyFont="1" applyBorder="1" applyAlignment="1" applyProtection="1">
      <alignment horizontal="left" vertical="center" wrapText="1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2" fillId="0" borderId="43" xfId="0" applyFont="1" applyBorder="1" applyAlignment="1" applyProtection="1">
      <alignment horizontal="left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0" fontId="2" fillId="0" borderId="83" xfId="0" applyFont="1" applyBorder="1" applyAlignment="1" applyProtection="1">
      <alignment horizontal="left" vertical="center"/>
      <protection hidden="1"/>
    </xf>
    <xf numFmtId="0" fontId="2" fillId="0" borderId="84" xfId="0" applyFont="1" applyBorder="1" applyAlignment="1" applyProtection="1">
      <alignment horizontal="left" vertical="center"/>
      <protection hidden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15" dropStyle="combo" dx="16" fmlaLink="$H$271" fmlaRange="$H$256:$H$270" noThreeD="1" sel="1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57150</xdr:rowOff>
        </xdr:from>
        <xdr:to>
          <xdr:col>1</xdr:col>
          <xdr:colOff>19050</xdr:colOff>
          <xdr:row>2</xdr:row>
          <xdr:rowOff>47625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1</xdr:row>
          <xdr:rowOff>19050</xdr:rowOff>
        </xdr:from>
        <xdr:to>
          <xdr:col>10</xdr:col>
          <xdr:colOff>9525</xdr:colOff>
          <xdr:row>2</xdr:row>
          <xdr:rowOff>0</xdr:rowOff>
        </xdr:to>
        <xdr:sp macro="" textlink="">
          <xdr:nvSpPr>
            <xdr:cNvPr id="6158" name="Button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IMPRIMIR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152400</xdr:colOff>
          <xdr:row>2</xdr:row>
          <xdr:rowOff>152400</xdr:rowOff>
        </xdr:from>
        <xdr:to>
          <xdr:col>10</xdr:col>
          <xdr:colOff>9525</xdr:colOff>
          <xdr:row>4</xdr:row>
          <xdr:rowOff>247650</xdr:rowOff>
        </xdr:to>
        <xdr:sp macro="" textlink="">
          <xdr:nvSpPr>
            <xdr:cNvPr id="6159" name="Butto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53640926-AAD7-44D8-BBD7-CCE9431645EC}">
                <a14:shadowObscured val="1"/>
              </a:ext>
            </a:extLst>
          </xdr:spPr>
          <xdr:txBody>
            <a:bodyPr vertOverflow="clip" wrap="square" lIns="45720" tIns="36576" rIns="45720" bIns="36576" anchor="ctr" upright="1"/>
            <a:lstStyle/>
            <a:p>
              <a:pPr algn="ctr" rtl="0">
                <a:defRPr sz="1000"/>
              </a:pPr>
              <a:r>
                <a:rPr lang="es-SV" sz="1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VISTA PREVIA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1104900</xdr:colOff>
          <xdr:row>7</xdr:row>
          <xdr:rowOff>9525</xdr:rowOff>
        </xdr:from>
        <xdr:to>
          <xdr:col>1</xdr:col>
          <xdr:colOff>3209925</xdr:colOff>
          <xdr:row>7</xdr:row>
          <xdr:rowOff>219075</xdr:rowOff>
        </xdr:to>
        <xdr:sp macro="" textlink="">
          <xdr:nvSpPr>
            <xdr:cNvPr id="7215" name="Drop Down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203" name="Rectangle 10">
          <a:extLst>
            <a:ext uri="{FF2B5EF4-FFF2-40B4-BE49-F238E27FC236}">
              <a16:creationId xmlns:a16="http://schemas.microsoft.com/office/drawing/2014/main" id="{00000000-0008-0000-0200-0000B3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204" name="Rectangle 11">
          <a:extLst>
            <a:ext uri="{FF2B5EF4-FFF2-40B4-BE49-F238E27FC236}">
              <a16:creationId xmlns:a16="http://schemas.microsoft.com/office/drawing/2014/main" id="{00000000-0008-0000-0200-0000B4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8</xdr:row>
      <xdr:rowOff>0</xdr:rowOff>
    </xdr:from>
    <xdr:to>
      <xdr:col>2</xdr:col>
      <xdr:colOff>266700</xdr:colOff>
      <xdr:row>8</xdr:row>
      <xdr:rowOff>0</xdr:rowOff>
    </xdr:to>
    <xdr:sp macro="" textlink="">
      <xdr:nvSpPr>
        <xdr:cNvPr id="1205" name="Rectangle 12">
          <a:extLst>
            <a:ext uri="{FF2B5EF4-FFF2-40B4-BE49-F238E27FC236}">
              <a16:creationId xmlns:a16="http://schemas.microsoft.com/office/drawing/2014/main" id="{00000000-0008-0000-0200-0000B5040000}"/>
            </a:ext>
          </a:extLst>
        </xdr:cNvPr>
        <xdr:cNvSpPr>
          <a:spLocks noChangeArrowheads="1"/>
        </xdr:cNvSpPr>
      </xdr:nvSpPr>
      <xdr:spPr bwMode="auto">
        <a:xfrm>
          <a:off x="3209925" y="1695450"/>
          <a:ext cx="1905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136066</xdr:colOff>
      <xdr:row>30</xdr:row>
      <xdr:rowOff>93481</xdr:rowOff>
    </xdr:from>
    <xdr:to>
      <xdr:col>2</xdr:col>
      <xdr:colOff>48172</xdr:colOff>
      <xdr:row>34</xdr:row>
      <xdr:rowOff>125982</xdr:rowOff>
    </xdr:to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36066" y="7091440"/>
          <a:ext cx="3041749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124207</xdr:colOff>
      <xdr:row>30</xdr:row>
      <xdr:rowOff>89671</xdr:rowOff>
    </xdr:from>
    <xdr:to>
      <xdr:col>6</xdr:col>
      <xdr:colOff>550030</xdr:colOff>
      <xdr:row>34</xdr:row>
      <xdr:rowOff>120269</xdr:rowOff>
    </xdr:to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613467" y="7087630"/>
          <a:ext cx="2661282" cy="691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3</xdr:col>
      <xdr:colOff>127528</xdr:colOff>
      <xdr:row>28</xdr:row>
      <xdr:rowOff>49472</xdr:rowOff>
    </xdr:from>
    <xdr:to>
      <xdr:col>6</xdr:col>
      <xdr:colOff>559562</xdr:colOff>
      <xdr:row>28</xdr:row>
      <xdr:rowOff>291619</xdr:rowOff>
    </xdr:to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3616788" y="6561462"/>
          <a:ext cx="2667493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 editAs="oneCell">
    <xdr:from>
      <xdr:col>1</xdr:col>
      <xdr:colOff>1335127</xdr:colOff>
      <xdr:row>25</xdr:row>
      <xdr:rowOff>9000</xdr:rowOff>
    </xdr:from>
    <xdr:to>
      <xdr:col>2</xdr:col>
      <xdr:colOff>55833</xdr:colOff>
      <xdr:row>26</xdr:row>
      <xdr:rowOff>70193</xdr:rowOff>
    </xdr:to>
    <xdr:sp macro="" textlink="" fLocksText="0">
      <xdr:nvSpPr>
        <xdr:cNvPr id="15" name="Rectangle 2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675306" y="5986423"/>
          <a:ext cx="1510170" cy="24586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4</xdr:col>
      <xdr:colOff>104379</xdr:colOff>
      <xdr:row>24</xdr:row>
      <xdr:rowOff>174735</xdr:rowOff>
    </xdr:from>
    <xdr:to>
      <xdr:col>6</xdr:col>
      <xdr:colOff>563404</xdr:colOff>
      <xdr:row>26</xdr:row>
      <xdr:rowOff>62857</xdr:rowOff>
    </xdr:to>
    <xdr:sp macro="" textlink="" fLocksText="0">
      <xdr:nvSpPr>
        <xdr:cNvPr id="16" name="Rectangle 2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5041828" y="5967490"/>
          <a:ext cx="1246295" cy="257459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</xdr:sp>
    <xdr:clientData fLocksWithSheet="0"/>
  </xdr:twoCellAnchor>
  <xdr:twoCellAnchor>
    <xdr:from>
      <xdr:col>0</xdr:col>
      <xdr:colOff>136066</xdr:colOff>
      <xdr:row>28</xdr:row>
      <xdr:rowOff>49472</xdr:rowOff>
    </xdr:from>
    <xdr:to>
      <xdr:col>2</xdr:col>
      <xdr:colOff>55801</xdr:colOff>
      <xdr:row>28</xdr:row>
      <xdr:rowOff>291619</xdr:rowOff>
    </xdr:to>
    <xdr:sp macro="" textlink="">
      <xdr:nvSpPr>
        <xdr:cNvPr id="17" name="Rectangle 13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136066" y="6561462"/>
          <a:ext cx="3049378" cy="2421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chemeClr val="bg1"/>
          </a:outerShdw>
        </a:effec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248609</xdr:colOff>
      <xdr:row>23</xdr:row>
      <xdr:rowOff>174956</xdr:rowOff>
    </xdr:from>
    <xdr:to>
      <xdr:col>2</xdr:col>
      <xdr:colOff>250197</xdr:colOff>
      <xdr:row>35</xdr:row>
      <xdr:rowOff>130442</xdr:rowOff>
    </xdr:to>
    <xdr:cxnSp macro="">
      <xdr:nvCxnSpPr>
        <xdr:cNvPr id="18" name="17 Conector recto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 bwMode="auto">
        <a:xfrm rot="5400000" flipH="1" flipV="1">
          <a:off x="2293293" y="6868002"/>
          <a:ext cx="2171506" cy="1588"/>
        </a:xfrm>
        <a:prstGeom prst="line">
          <a:avLst/>
        </a:prstGeom>
        <a:noFill/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OJA%20FODES%201ER%20TRIMEST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Anexo 1"/>
      <sheetName val="Reporte FODES"/>
    </sheetNames>
    <sheetDataSet>
      <sheetData sheetId="0">
        <row r="5">
          <cell r="E5" t="str">
            <v>2017</v>
          </cell>
        </row>
      </sheetData>
      <sheetData sheetId="1"/>
      <sheetData sheetId="2">
        <row r="5">
          <cell r="E5" t="str">
            <v>SAN SALVADOR</v>
          </cell>
        </row>
        <row r="6">
          <cell r="E6" t="str">
            <v>SAN MARTIN</v>
          </cell>
        </row>
        <row r="23">
          <cell r="D23">
            <v>7000</v>
          </cell>
          <cell r="E23">
            <v>2013.8499999999767</v>
          </cell>
        </row>
        <row r="29">
          <cell r="B29" t="str">
            <v>VICTOR MANUEL RIVERA REYES</v>
          </cell>
          <cell r="D29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E202"/>
  <sheetViews>
    <sheetView showZeros="0" topLeftCell="A7" zoomScale="80" zoomScaleNormal="80" workbookViewId="0">
      <selection activeCell="D8" sqref="D8"/>
    </sheetView>
  </sheetViews>
  <sheetFormatPr baseColWidth="10" defaultRowHeight="12.75"/>
  <cols>
    <col min="1" max="1" width="26.85546875" style="71" customWidth="1"/>
    <col min="2" max="2" width="66.42578125" style="71" customWidth="1"/>
    <col min="3" max="3" width="5.28515625" style="71" customWidth="1"/>
    <col min="4" max="4" width="26" style="71" customWidth="1"/>
    <col min="5" max="6" width="27.140625" style="71" customWidth="1"/>
    <col min="7" max="7" width="3.42578125" style="71" customWidth="1"/>
    <col min="8" max="8" width="10" style="71" customWidth="1"/>
    <col min="9" max="19" width="11.42578125" style="71"/>
    <col min="20" max="26" width="11.5703125" style="71" hidden="1" customWidth="1"/>
    <col min="27" max="16384" width="11.42578125" style="71"/>
  </cols>
  <sheetData>
    <row r="1" spans="1:26" ht="42.75" customHeight="1">
      <c r="A1" s="65"/>
      <c r="B1" s="182" t="str">
        <f>CONCATENATE("REPORTE SOBRE EL USO DEL FODES  ",D5," ",E5)</f>
        <v>REPORTE SOBRE EL USO DEL FODES  2 -  2017</v>
      </c>
      <c r="C1" s="182"/>
      <c r="D1" s="182"/>
      <c r="E1" s="182"/>
      <c r="F1" s="182"/>
      <c r="G1" s="182"/>
      <c r="H1" s="65"/>
      <c r="I1" s="70"/>
      <c r="J1" s="70"/>
      <c r="K1" s="70"/>
      <c r="L1" s="70"/>
      <c r="M1" s="70"/>
      <c r="N1" s="70"/>
      <c r="O1" s="70"/>
      <c r="P1" s="70"/>
      <c r="T1" s="65"/>
      <c r="U1" s="182"/>
      <c r="V1" s="182"/>
      <c r="W1" s="182"/>
      <c r="X1" s="182"/>
      <c r="Y1" s="182"/>
      <c r="Z1" s="182"/>
    </row>
    <row r="2" spans="1:26" ht="60.75" customHeight="1" thickBot="1">
      <c r="A2" s="72"/>
      <c r="B2" s="183" t="str">
        <f>"ALCALDIA MUNICIPAL DE " &amp; 'Reporte FODES'!B6 &amp; " " &amp; 'Reporte FODES'!E6 &amp; ", " &amp; 'Reporte FODES'!E5</f>
        <v>ALCALDIA MUNICIPAL DE  SAN MARTIN, SAN SALVADOR</v>
      </c>
      <c r="C2" s="183"/>
      <c r="D2" s="183"/>
      <c r="E2" s="183"/>
      <c r="F2" s="183"/>
      <c r="G2" s="183"/>
      <c r="H2" s="64"/>
      <c r="I2" s="70"/>
      <c r="J2" s="70"/>
      <c r="K2" s="70"/>
      <c r="L2" s="70"/>
      <c r="M2" s="70"/>
      <c r="N2" s="70"/>
      <c r="O2" s="70"/>
      <c r="P2" s="70"/>
      <c r="T2" s="72"/>
      <c r="U2" s="183"/>
      <c r="V2" s="183"/>
      <c r="W2" s="183"/>
      <c r="X2" s="183"/>
      <c r="Y2" s="183"/>
      <c r="Z2" s="183"/>
    </row>
    <row r="3" spans="1:26" ht="24.75" customHeight="1">
      <c r="A3" s="73" t="s">
        <v>32</v>
      </c>
      <c r="B3" s="175" t="s">
        <v>78</v>
      </c>
      <c r="C3" s="176"/>
      <c r="D3" s="176"/>
      <c r="E3" s="176"/>
      <c r="F3" s="176"/>
      <c r="G3" s="177"/>
      <c r="H3" s="74"/>
      <c r="I3" s="70"/>
      <c r="J3" s="70"/>
      <c r="K3" s="70"/>
      <c r="L3" s="70"/>
      <c r="M3" s="70"/>
      <c r="N3" s="70"/>
      <c r="O3" s="70"/>
      <c r="P3" s="70"/>
      <c r="T3" s="73"/>
      <c r="U3" s="175"/>
      <c r="V3" s="176"/>
      <c r="W3" s="176"/>
      <c r="X3" s="176"/>
      <c r="Y3" s="176"/>
      <c r="Z3" s="177"/>
    </row>
    <row r="4" spans="1:26" ht="27" customHeight="1">
      <c r="A4" s="186" t="s">
        <v>79</v>
      </c>
      <c r="B4" s="3" t="s">
        <v>80</v>
      </c>
      <c r="C4" s="75"/>
      <c r="D4" s="178" t="s">
        <v>172</v>
      </c>
      <c r="E4" s="179"/>
      <c r="F4" s="76"/>
      <c r="G4" s="77"/>
      <c r="H4" s="74"/>
      <c r="I4" s="70"/>
      <c r="J4" s="70"/>
      <c r="K4" s="70"/>
      <c r="L4" s="70"/>
      <c r="M4" s="70"/>
      <c r="N4" s="70"/>
      <c r="O4" s="70"/>
      <c r="P4" s="70"/>
      <c r="T4" s="186"/>
      <c r="U4" s="3"/>
      <c r="V4" s="75"/>
      <c r="W4" s="178"/>
      <c r="X4" s="179"/>
      <c r="Y4" s="76"/>
      <c r="Z4" s="77"/>
    </row>
    <row r="5" spans="1:26" ht="27" customHeight="1">
      <c r="A5" s="187"/>
      <c r="B5" s="3" t="s">
        <v>81</v>
      </c>
      <c r="C5" s="75"/>
      <c r="D5" s="78" t="str">
        <f>"2 - "</f>
        <v xml:space="preserve">2 - </v>
      </c>
      <c r="E5" s="69" t="str">
        <f>'[1]Hoja de Captura'!$E$5</f>
        <v>2017</v>
      </c>
      <c r="F5" s="79"/>
      <c r="G5" s="80"/>
      <c r="H5" s="74"/>
      <c r="I5" s="70"/>
      <c r="J5" s="70"/>
      <c r="K5" s="70"/>
      <c r="L5" s="70"/>
      <c r="M5" s="70"/>
      <c r="N5" s="70"/>
      <c r="O5" s="70"/>
      <c r="P5" s="70"/>
      <c r="T5" s="187"/>
      <c r="U5" s="3"/>
      <c r="V5" s="75"/>
      <c r="W5" s="78"/>
      <c r="X5" s="69"/>
      <c r="Y5" s="79"/>
      <c r="Z5" s="80"/>
    </row>
    <row r="6" spans="1:26" ht="27" customHeight="1">
      <c r="A6" s="187"/>
      <c r="B6" s="3" t="s">
        <v>176</v>
      </c>
      <c r="C6" s="81"/>
      <c r="D6" s="184">
        <f>'[1]Reporte FODES'!$D$23</f>
        <v>7000</v>
      </c>
      <c r="E6" s="185"/>
      <c r="F6" s="14" t="s">
        <v>95</v>
      </c>
      <c r="G6" s="82"/>
      <c r="H6" s="74"/>
      <c r="I6" s="70"/>
      <c r="J6" s="70"/>
      <c r="K6" s="70"/>
      <c r="L6" s="70"/>
      <c r="M6" s="70"/>
      <c r="N6" s="70"/>
      <c r="O6" s="70"/>
      <c r="P6" s="70"/>
      <c r="T6" s="187"/>
      <c r="U6" s="3"/>
      <c r="V6" s="81"/>
      <c r="W6" s="184"/>
      <c r="X6" s="185"/>
      <c r="Y6" s="14"/>
      <c r="Z6" s="82"/>
    </row>
    <row r="7" spans="1:26" ht="27" customHeight="1">
      <c r="A7" s="187"/>
      <c r="B7" s="3" t="s">
        <v>181</v>
      </c>
      <c r="C7" s="81"/>
      <c r="D7" s="184">
        <f>'[1]Reporte FODES'!$E$23</f>
        <v>2013.8499999999767</v>
      </c>
      <c r="E7" s="185"/>
      <c r="F7" s="15">
        <f>SUM(D6:E7)</f>
        <v>9013.8499999999767</v>
      </c>
      <c r="G7" s="83"/>
      <c r="H7" s="74"/>
      <c r="I7" s="70"/>
      <c r="J7" s="70"/>
      <c r="K7" s="70"/>
      <c r="L7" s="70"/>
      <c r="M7" s="70"/>
      <c r="N7" s="70"/>
      <c r="O7" s="70"/>
      <c r="P7" s="70"/>
      <c r="T7" s="187"/>
      <c r="U7" s="3"/>
      <c r="V7" s="81"/>
      <c r="W7" s="184"/>
      <c r="X7" s="185"/>
      <c r="Y7" s="15"/>
      <c r="Z7" s="83"/>
    </row>
    <row r="8" spans="1:26" ht="27" customHeight="1">
      <c r="A8" s="187"/>
      <c r="B8" s="3" t="s">
        <v>182</v>
      </c>
      <c r="C8" s="81"/>
      <c r="D8" s="125">
        <v>55816.27</v>
      </c>
      <c r="E8" s="145">
        <v>167448.79999999999</v>
      </c>
      <c r="F8" s="14"/>
      <c r="G8" s="84"/>
      <c r="H8" s="74"/>
      <c r="I8" s="70"/>
      <c r="J8" s="70"/>
      <c r="K8" s="70"/>
      <c r="L8" s="70"/>
      <c r="M8" s="70"/>
      <c r="N8" s="70"/>
      <c r="O8" s="70"/>
      <c r="P8" s="70"/>
      <c r="T8" s="187"/>
      <c r="U8" s="3"/>
      <c r="V8" s="81"/>
      <c r="W8" s="125"/>
      <c r="X8" s="145"/>
      <c r="Y8" s="14"/>
      <c r="Z8" s="84"/>
    </row>
    <row r="9" spans="1:26" ht="27" customHeight="1">
      <c r="A9" s="187"/>
      <c r="B9" s="3" t="s">
        <v>183</v>
      </c>
      <c r="C9" s="81"/>
      <c r="D9" s="125">
        <v>55816.27</v>
      </c>
      <c r="E9" s="145">
        <v>167448.79999999999</v>
      </c>
      <c r="F9" s="14" t="s">
        <v>96</v>
      </c>
      <c r="G9" s="84"/>
      <c r="H9" s="74"/>
      <c r="I9" s="70"/>
      <c r="J9" s="70"/>
      <c r="K9" s="70"/>
      <c r="L9" s="70"/>
      <c r="M9" s="70"/>
      <c r="N9" s="70"/>
      <c r="O9" s="70"/>
      <c r="P9" s="70"/>
      <c r="T9" s="187"/>
      <c r="U9" s="3"/>
      <c r="V9" s="81"/>
      <c r="W9" s="125"/>
      <c r="X9" s="145"/>
      <c r="Y9" s="14"/>
      <c r="Z9" s="84"/>
    </row>
    <row r="10" spans="1:26" ht="27" customHeight="1" thickBot="1">
      <c r="A10" s="187"/>
      <c r="B10" s="3" t="s">
        <v>184</v>
      </c>
      <c r="C10" s="81"/>
      <c r="D10" s="126">
        <v>55816.27</v>
      </c>
      <c r="E10" s="134">
        <v>167448.79999999999</v>
      </c>
      <c r="F10" s="15">
        <f>SUM(D8:E10)</f>
        <v>669795.21</v>
      </c>
      <c r="G10" s="84"/>
      <c r="H10" s="74"/>
      <c r="I10" s="70"/>
      <c r="J10" s="70"/>
      <c r="K10" s="70"/>
      <c r="L10" s="70"/>
      <c r="M10" s="70"/>
      <c r="N10" s="70"/>
      <c r="O10" s="70"/>
      <c r="P10" s="70"/>
      <c r="T10" s="187"/>
      <c r="U10" s="3"/>
      <c r="V10" s="81"/>
      <c r="W10" s="126"/>
      <c r="X10" s="134"/>
      <c r="Y10" s="15"/>
      <c r="Z10" s="84"/>
    </row>
    <row r="11" spans="1:26" ht="27" customHeight="1">
      <c r="A11" s="187"/>
      <c r="B11" s="3" t="s">
        <v>97</v>
      </c>
      <c r="C11" s="81"/>
      <c r="D11" s="16">
        <f>SUM(D8:D10)</f>
        <v>167448.81</v>
      </c>
      <c r="E11" s="152">
        <f>SUM(E8:E10)</f>
        <v>502346.39999999997</v>
      </c>
      <c r="F11" s="14"/>
      <c r="G11" s="84"/>
      <c r="H11" s="74"/>
      <c r="I11" s="70"/>
      <c r="J11" s="70"/>
      <c r="K11" s="70"/>
      <c r="L11" s="70"/>
      <c r="M11" s="70"/>
      <c r="N11" s="70"/>
      <c r="O11" s="70"/>
      <c r="P11" s="70"/>
      <c r="T11" s="187"/>
      <c r="U11" s="3"/>
      <c r="V11" s="81"/>
      <c r="W11" s="16"/>
      <c r="X11" s="152"/>
      <c r="Y11" s="14"/>
      <c r="Z11" s="84"/>
    </row>
    <row r="12" spans="1:26" ht="27" customHeight="1">
      <c r="A12" s="187"/>
      <c r="B12" s="3" t="s">
        <v>98</v>
      </c>
      <c r="C12" s="81"/>
      <c r="D12" s="5">
        <f>D11+D6</f>
        <v>174448.81</v>
      </c>
      <c r="E12" s="153">
        <f>E11+D7</f>
        <v>504360.24999999994</v>
      </c>
      <c r="F12" s="14"/>
      <c r="G12" s="84"/>
      <c r="H12" s="74"/>
      <c r="I12" s="70"/>
      <c r="J12" s="70"/>
      <c r="K12" s="70"/>
      <c r="L12" s="70"/>
      <c r="M12" s="70"/>
      <c r="N12" s="70"/>
      <c r="O12" s="70"/>
      <c r="P12" s="70"/>
      <c r="T12" s="187"/>
      <c r="U12" s="3"/>
      <c r="V12" s="81"/>
      <c r="W12" s="5"/>
      <c r="X12" s="153"/>
      <c r="Y12" s="14"/>
      <c r="Z12" s="84"/>
    </row>
    <row r="13" spans="1:26" ht="27" customHeight="1">
      <c r="A13" s="187"/>
      <c r="B13" s="3" t="s">
        <v>99</v>
      </c>
      <c r="C13" s="81"/>
      <c r="D13" s="180">
        <f>SUM(D12:E12)</f>
        <v>678809.05999999994</v>
      </c>
      <c r="E13" s="181"/>
      <c r="F13" s="14"/>
      <c r="G13" s="84"/>
      <c r="H13" s="74"/>
      <c r="I13" s="70"/>
      <c r="J13" s="70"/>
      <c r="K13" s="70"/>
      <c r="L13" s="70"/>
      <c r="M13" s="70"/>
      <c r="N13" s="70"/>
      <c r="O13" s="70"/>
      <c r="P13" s="70"/>
      <c r="T13" s="187"/>
      <c r="U13" s="3"/>
      <c r="V13" s="81"/>
      <c r="W13" s="180"/>
      <c r="X13" s="181"/>
      <c r="Y13" s="14"/>
      <c r="Z13" s="84"/>
    </row>
    <row r="14" spans="1:26" ht="10.5" customHeight="1" thickBot="1">
      <c r="A14" s="187"/>
      <c r="B14" s="85"/>
      <c r="C14" s="86"/>
      <c r="D14" s="86"/>
      <c r="E14" s="86"/>
      <c r="F14" s="86"/>
      <c r="G14" s="87"/>
      <c r="H14" s="74"/>
      <c r="I14" s="70"/>
      <c r="J14" s="70"/>
      <c r="K14" s="70"/>
      <c r="L14" s="70"/>
      <c r="M14" s="70"/>
      <c r="N14" s="70"/>
      <c r="O14" s="70"/>
      <c r="P14" s="70"/>
      <c r="T14" s="187"/>
      <c r="U14" s="85"/>
      <c r="V14" s="86"/>
      <c r="W14" s="86"/>
      <c r="X14" s="86"/>
      <c r="Y14" s="86"/>
      <c r="Z14" s="87"/>
    </row>
    <row r="15" spans="1:26" ht="20.25" customHeight="1" thickBot="1">
      <c r="A15" s="187"/>
      <c r="B15" s="88"/>
      <c r="C15" s="74"/>
      <c r="D15" s="74"/>
      <c r="E15" s="74"/>
      <c r="F15" s="74"/>
      <c r="G15" s="89"/>
      <c r="H15" s="74"/>
      <c r="I15" s="70"/>
      <c r="J15" s="70"/>
      <c r="K15" s="70"/>
      <c r="L15" s="70"/>
      <c r="M15" s="70"/>
      <c r="N15" s="70"/>
      <c r="O15" s="70"/>
      <c r="P15" s="70"/>
      <c r="T15" s="187"/>
      <c r="U15" s="88"/>
      <c r="V15" s="74"/>
      <c r="W15" s="74"/>
      <c r="X15" s="74"/>
      <c r="Y15" s="74"/>
      <c r="Z15" s="89"/>
    </row>
    <row r="16" spans="1:26" ht="23.25" customHeight="1">
      <c r="A16" s="187"/>
      <c r="B16" s="188" t="s">
        <v>185</v>
      </c>
      <c r="C16" s="176"/>
      <c r="D16" s="176"/>
      <c r="E16" s="176"/>
      <c r="F16" s="176"/>
      <c r="G16" s="177"/>
      <c r="H16" s="74"/>
      <c r="I16" s="70"/>
      <c r="J16" s="70"/>
      <c r="K16" s="70"/>
      <c r="L16" s="70"/>
      <c r="M16" s="70"/>
      <c r="N16" s="70"/>
      <c r="O16" s="70"/>
      <c r="P16" s="70"/>
      <c r="T16" s="187"/>
      <c r="U16" s="188"/>
      <c r="V16" s="176"/>
      <c r="W16" s="176"/>
      <c r="X16" s="176"/>
      <c r="Y16" s="176"/>
      <c r="Z16" s="177"/>
    </row>
    <row r="17" spans="1:26" ht="27" customHeight="1">
      <c r="A17" s="187"/>
      <c r="B17" s="3" t="s">
        <v>82</v>
      </c>
      <c r="C17" s="81"/>
      <c r="D17" s="5">
        <f>'Anexo 1'!$M$191</f>
        <v>0</v>
      </c>
      <c r="E17" s="90"/>
      <c r="F17" s="90"/>
      <c r="G17" s="91"/>
      <c r="H17" s="74"/>
      <c r="I17" s="70"/>
      <c r="J17" s="70"/>
      <c r="K17" s="70"/>
      <c r="L17" s="70"/>
      <c r="M17" s="70"/>
      <c r="N17" s="70"/>
      <c r="O17" s="70"/>
      <c r="P17" s="70"/>
      <c r="T17" s="187"/>
      <c r="U17" s="3"/>
      <c r="V17" s="81"/>
      <c r="W17" s="5"/>
      <c r="X17" s="90"/>
      <c r="Y17" s="90"/>
      <c r="Z17" s="91"/>
    </row>
    <row r="18" spans="1:26" ht="23.25" customHeight="1">
      <c r="A18" s="187"/>
      <c r="B18" s="3" t="s">
        <v>83</v>
      </c>
      <c r="C18" s="92"/>
      <c r="D18" s="5">
        <f>'Anexo 1'!$G$143</f>
        <v>132160.88</v>
      </c>
      <c r="E18" s="90"/>
      <c r="F18" s="90"/>
      <c r="G18" s="91"/>
      <c r="H18" s="74"/>
      <c r="I18" s="70"/>
      <c r="J18" s="70"/>
      <c r="K18" s="70"/>
      <c r="L18" s="70"/>
      <c r="M18" s="70"/>
      <c r="N18" s="70"/>
      <c r="O18" s="70"/>
      <c r="P18" s="70"/>
      <c r="T18" s="187"/>
      <c r="U18" s="3"/>
      <c r="V18" s="92"/>
      <c r="W18" s="5"/>
      <c r="X18" s="90"/>
      <c r="Y18" s="90"/>
      <c r="Z18" s="91"/>
    </row>
    <row r="19" spans="1:26" ht="23.25" customHeight="1">
      <c r="A19" s="187"/>
      <c r="B19" s="3" t="s">
        <v>84</v>
      </c>
      <c r="C19" s="92"/>
      <c r="D19" s="5">
        <f>'Anexo 1'!$N$173</f>
        <v>369962.7</v>
      </c>
      <c r="E19" s="90"/>
      <c r="F19" s="17" t="s">
        <v>186</v>
      </c>
      <c r="G19" s="91"/>
      <c r="H19" s="74"/>
      <c r="I19" s="70"/>
      <c r="J19" s="70"/>
      <c r="K19" s="70"/>
      <c r="L19" s="70"/>
      <c r="M19" s="70"/>
      <c r="N19" s="70"/>
      <c r="O19" s="70"/>
      <c r="P19" s="70"/>
      <c r="T19" s="187"/>
      <c r="U19" s="3"/>
      <c r="V19" s="92"/>
      <c r="W19" s="5"/>
      <c r="X19" s="90"/>
      <c r="Y19" s="17"/>
      <c r="Z19" s="91"/>
    </row>
    <row r="20" spans="1:26" ht="36.950000000000003" customHeight="1">
      <c r="A20" s="187"/>
      <c r="B20" s="3" t="str">
        <f>UPPER("Pago de Deudas por Servicios Municipales")</f>
        <v>PAGO DE DEUDAS POR SERVICIOS MUNICIPALES</v>
      </c>
      <c r="C20" s="92"/>
      <c r="D20" s="5">
        <f>'Anexo 1'!$M$185</f>
        <v>0</v>
      </c>
      <c r="E20" s="90"/>
      <c r="F20" s="15">
        <f>SUM(D17:D20)</f>
        <v>502123.58</v>
      </c>
      <c r="G20" s="91"/>
      <c r="H20" s="74"/>
      <c r="I20" s="70"/>
      <c r="J20" s="70"/>
      <c r="K20" s="70"/>
      <c r="L20" s="70"/>
      <c r="M20" s="70"/>
      <c r="N20" s="70"/>
      <c r="O20" s="70"/>
      <c r="P20" s="70"/>
      <c r="T20" s="187"/>
      <c r="U20" s="3"/>
      <c r="V20" s="92"/>
      <c r="W20" s="5"/>
      <c r="X20" s="90"/>
      <c r="Y20" s="15"/>
      <c r="Z20" s="91"/>
    </row>
    <row r="21" spans="1:26" ht="23.25" customHeight="1" thickBot="1">
      <c r="A21" s="187"/>
      <c r="B21" s="85"/>
      <c r="C21" s="86"/>
      <c r="D21" s="86"/>
      <c r="E21" s="86"/>
      <c r="F21" s="86"/>
      <c r="G21" s="93"/>
      <c r="H21" s="74"/>
      <c r="I21" s="70"/>
      <c r="J21" s="70"/>
      <c r="K21" s="70"/>
      <c r="L21" s="70"/>
      <c r="M21" s="70"/>
      <c r="N21" s="70"/>
      <c r="O21" s="70"/>
      <c r="P21" s="70"/>
      <c r="T21" s="187"/>
      <c r="U21" s="85"/>
      <c r="V21" s="86"/>
      <c r="W21" s="86"/>
      <c r="X21" s="86"/>
      <c r="Y21" s="86"/>
      <c r="Z21" s="93"/>
    </row>
    <row r="22" spans="1:26" ht="13.5" thickBot="1">
      <c r="A22" s="187"/>
      <c r="B22" s="74"/>
      <c r="C22" s="74"/>
      <c r="D22" s="74"/>
      <c r="E22" s="74"/>
      <c r="F22" s="74"/>
      <c r="G22" s="74"/>
      <c r="H22" s="74"/>
      <c r="I22" s="70"/>
      <c r="J22" s="70"/>
      <c r="K22" s="70"/>
      <c r="L22" s="70"/>
      <c r="M22" s="70"/>
      <c r="N22" s="70"/>
      <c r="O22" s="70"/>
      <c r="P22" s="70"/>
      <c r="T22" s="187"/>
      <c r="U22" s="74"/>
      <c r="V22" s="74"/>
      <c r="W22" s="74"/>
      <c r="X22" s="74"/>
      <c r="Y22" s="74"/>
      <c r="Z22" s="74"/>
    </row>
    <row r="23" spans="1:26" ht="28.5" customHeight="1">
      <c r="A23" s="187"/>
      <c r="B23" s="4" t="s">
        <v>177</v>
      </c>
      <c r="C23" s="1"/>
      <c r="D23" s="1"/>
      <c r="E23" s="1"/>
      <c r="F23" s="94"/>
      <c r="G23" s="95"/>
      <c r="H23" s="74"/>
      <c r="I23" s="70"/>
      <c r="J23" s="70"/>
      <c r="K23" s="70"/>
      <c r="L23" s="70"/>
      <c r="M23" s="70"/>
      <c r="N23" s="70"/>
      <c r="O23" s="70"/>
      <c r="P23" s="70"/>
      <c r="T23" s="187"/>
      <c r="U23" s="4"/>
      <c r="V23" s="1"/>
      <c r="W23" s="1"/>
      <c r="X23" s="1"/>
      <c r="Y23" s="94"/>
      <c r="Z23" s="95"/>
    </row>
    <row r="24" spans="1:26" ht="28.5" customHeight="1">
      <c r="A24" s="187"/>
      <c r="B24" s="3" t="s">
        <v>85</v>
      </c>
      <c r="C24" s="81"/>
      <c r="D24" s="125"/>
      <c r="E24" s="90"/>
      <c r="F24" s="90"/>
      <c r="G24" s="91"/>
      <c r="H24" s="74"/>
      <c r="I24" s="70"/>
      <c r="J24" s="70"/>
      <c r="K24" s="70"/>
      <c r="L24" s="70"/>
      <c r="M24" s="70"/>
      <c r="N24" s="70"/>
      <c r="O24" s="70"/>
      <c r="P24" s="70"/>
      <c r="T24" s="187"/>
      <c r="U24" s="3"/>
      <c r="V24" s="81"/>
      <c r="W24" s="125"/>
      <c r="X24" s="90"/>
      <c r="Y24" s="90"/>
      <c r="Z24" s="91"/>
    </row>
    <row r="25" spans="1:26" ht="28.5" customHeight="1">
      <c r="A25" s="187"/>
      <c r="B25" s="3" t="s">
        <v>86</v>
      </c>
      <c r="C25" s="92"/>
      <c r="D25" s="125">
        <v>1674.48</v>
      </c>
      <c r="E25" s="90"/>
      <c r="F25" s="90"/>
      <c r="G25" s="91"/>
      <c r="H25" s="74"/>
      <c r="I25" s="70"/>
      <c r="J25" s="70"/>
      <c r="K25" s="70"/>
      <c r="L25" s="70"/>
      <c r="M25" s="70"/>
      <c r="N25" s="70"/>
      <c r="O25" s="70"/>
      <c r="P25" s="70"/>
      <c r="T25" s="187"/>
      <c r="U25" s="3"/>
      <c r="V25" s="92"/>
      <c r="W25" s="125"/>
      <c r="X25" s="90"/>
      <c r="Y25" s="90"/>
      <c r="Z25" s="91"/>
    </row>
    <row r="26" spans="1:26" ht="28.5" customHeight="1">
      <c r="A26" s="187"/>
      <c r="B26" s="3" t="s">
        <v>87</v>
      </c>
      <c r="C26" s="92"/>
      <c r="D26" s="125"/>
      <c r="E26" s="90"/>
      <c r="F26" s="17" t="s">
        <v>178</v>
      </c>
      <c r="G26" s="91"/>
      <c r="H26" s="74"/>
      <c r="I26" s="70"/>
      <c r="J26" s="70"/>
      <c r="K26" s="70"/>
      <c r="L26" s="70"/>
      <c r="M26" s="70"/>
      <c r="N26" s="70"/>
      <c r="O26" s="70"/>
      <c r="P26" s="70"/>
      <c r="T26" s="187"/>
      <c r="U26" s="3"/>
      <c r="V26" s="92"/>
      <c r="W26" s="125"/>
      <c r="X26" s="90"/>
      <c r="Y26" s="17"/>
      <c r="Z26" s="91"/>
    </row>
    <row r="27" spans="1:26" ht="25.5" customHeight="1">
      <c r="A27" s="187"/>
      <c r="B27" s="3" t="s">
        <v>88</v>
      </c>
      <c r="C27" s="92"/>
      <c r="D27" s="125">
        <v>155406.26</v>
      </c>
      <c r="E27" s="90"/>
      <c r="F27" s="15">
        <f>SUM(D24:D27)</f>
        <v>157080.74000000002</v>
      </c>
      <c r="G27" s="91"/>
      <c r="H27" s="74"/>
      <c r="I27" s="70"/>
      <c r="J27" s="70"/>
      <c r="K27" s="70"/>
      <c r="L27" s="70"/>
      <c r="M27" s="70"/>
      <c r="N27" s="70"/>
      <c r="O27" s="70"/>
      <c r="P27" s="70"/>
      <c r="T27" s="187"/>
      <c r="U27" s="3"/>
      <c r="V27" s="92"/>
      <c r="W27" s="125"/>
      <c r="X27" s="90"/>
      <c r="Y27" s="15"/>
      <c r="Z27" s="91"/>
    </row>
    <row r="28" spans="1:26" ht="13.5" thickBot="1">
      <c r="A28" s="187"/>
      <c r="B28" s="85"/>
      <c r="C28" s="86"/>
      <c r="D28" s="86"/>
      <c r="E28" s="86"/>
      <c r="F28" s="86"/>
      <c r="G28" s="93"/>
      <c r="H28" s="74"/>
      <c r="I28" s="70"/>
      <c r="J28" s="70"/>
      <c r="K28" s="70"/>
      <c r="L28" s="70"/>
      <c r="M28" s="70"/>
      <c r="N28" s="70"/>
      <c r="O28" s="70"/>
      <c r="P28" s="70"/>
      <c r="T28" s="187"/>
      <c r="U28" s="85"/>
      <c r="V28" s="86"/>
      <c r="W28" s="86"/>
      <c r="X28" s="86"/>
      <c r="Y28" s="86"/>
      <c r="Z28" s="93"/>
    </row>
    <row r="29" spans="1:26">
      <c r="A29" s="187"/>
      <c r="B29" s="74"/>
      <c r="C29" s="74"/>
      <c r="D29" s="74"/>
      <c r="E29" s="74"/>
      <c r="F29" s="74"/>
      <c r="G29" s="74"/>
      <c r="H29" s="74"/>
      <c r="I29" s="70"/>
      <c r="J29" s="70"/>
      <c r="K29" s="70"/>
      <c r="L29" s="70"/>
      <c r="M29" s="70"/>
      <c r="N29" s="70"/>
      <c r="O29" s="70"/>
      <c r="P29" s="70"/>
      <c r="T29" s="187"/>
      <c r="U29" s="74"/>
      <c r="V29" s="74"/>
      <c r="W29" s="74"/>
      <c r="X29" s="74"/>
      <c r="Y29" s="74"/>
      <c r="Z29" s="74"/>
    </row>
    <row r="30" spans="1:26" ht="13.5" thickBot="1">
      <c r="A30" s="187"/>
      <c r="B30" s="74"/>
      <c r="C30" s="74"/>
      <c r="D30" s="74"/>
      <c r="E30" s="74"/>
      <c r="F30" s="74"/>
      <c r="G30" s="74"/>
      <c r="H30" s="74"/>
      <c r="I30" s="70"/>
      <c r="J30" s="70"/>
      <c r="K30" s="70"/>
      <c r="L30" s="70"/>
      <c r="M30" s="70"/>
      <c r="N30" s="70"/>
      <c r="O30" s="70"/>
      <c r="P30" s="70"/>
      <c r="T30" s="187"/>
      <c r="U30" s="74"/>
      <c r="V30" s="74"/>
      <c r="W30" s="74"/>
      <c r="X30" s="74"/>
      <c r="Y30" s="74"/>
      <c r="Z30" s="74"/>
    </row>
    <row r="31" spans="1:26" ht="27" customHeight="1">
      <c r="A31" s="187"/>
      <c r="B31" s="4" t="s">
        <v>179</v>
      </c>
      <c r="C31" s="1"/>
      <c r="D31" s="1"/>
      <c r="E31" s="1"/>
      <c r="F31" s="1"/>
      <c r="G31" s="2"/>
      <c r="H31" s="74"/>
      <c r="I31" s="70"/>
      <c r="J31" s="70"/>
      <c r="K31" s="70"/>
      <c r="L31" s="70"/>
      <c r="M31" s="70"/>
      <c r="N31" s="70"/>
      <c r="O31" s="70"/>
      <c r="P31" s="70"/>
      <c r="T31" s="187"/>
      <c r="U31" s="4"/>
      <c r="V31" s="1"/>
      <c r="W31" s="1"/>
      <c r="X31" s="1"/>
      <c r="Y31" s="1"/>
      <c r="Z31" s="2"/>
    </row>
    <row r="32" spans="1:26" ht="27" customHeight="1">
      <c r="A32" s="187"/>
      <c r="B32" s="3" t="s">
        <v>89</v>
      </c>
      <c r="C32" s="81"/>
      <c r="D32" s="125">
        <v>17368.07</v>
      </c>
      <c r="E32" s="90"/>
      <c r="F32" s="17" t="s">
        <v>180</v>
      </c>
      <c r="G32" s="91"/>
      <c r="H32" s="74"/>
      <c r="I32" s="70"/>
      <c r="J32" s="70"/>
      <c r="K32" s="70"/>
      <c r="L32" s="70"/>
      <c r="M32" s="70"/>
      <c r="N32" s="70"/>
      <c r="O32" s="70"/>
      <c r="P32" s="70"/>
      <c r="T32" s="187"/>
      <c r="U32" s="3"/>
      <c r="V32" s="81"/>
      <c r="W32" s="125"/>
      <c r="X32" s="90"/>
      <c r="Y32" s="17"/>
      <c r="Z32" s="91"/>
    </row>
    <row r="33" spans="1:26" ht="19.5">
      <c r="A33" s="187"/>
      <c r="B33" s="3" t="s">
        <v>90</v>
      </c>
      <c r="C33" s="92"/>
      <c r="D33" s="125"/>
      <c r="E33" s="90"/>
      <c r="F33" s="15">
        <f>SUM(D32:D33)</f>
        <v>17368.07</v>
      </c>
      <c r="G33" s="91"/>
      <c r="H33" s="74"/>
      <c r="I33" s="70"/>
      <c r="J33" s="70"/>
      <c r="K33" s="70"/>
      <c r="L33" s="70"/>
      <c r="M33" s="70"/>
      <c r="N33" s="70"/>
      <c r="O33" s="70"/>
      <c r="P33" s="70"/>
      <c r="T33" s="187"/>
      <c r="U33" s="3"/>
      <c r="V33" s="92"/>
      <c r="W33" s="125"/>
      <c r="X33" s="90"/>
      <c r="Y33" s="15"/>
      <c r="Z33" s="91"/>
    </row>
    <row r="34" spans="1:26" ht="13.5" thickBot="1">
      <c r="A34" s="187"/>
      <c r="B34" s="85"/>
      <c r="C34" s="86"/>
      <c r="D34" s="86"/>
      <c r="E34" s="86"/>
      <c r="F34" s="86"/>
      <c r="G34" s="93"/>
      <c r="H34" s="74"/>
      <c r="I34" s="70"/>
      <c r="J34" s="70"/>
      <c r="K34" s="70"/>
      <c r="L34" s="70"/>
      <c r="M34" s="70"/>
      <c r="N34" s="70"/>
      <c r="O34" s="70"/>
      <c r="P34" s="70"/>
      <c r="T34" s="187"/>
      <c r="U34" s="85"/>
      <c r="V34" s="86"/>
      <c r="W34" s="86"/>
      <c r="X34" s="86"/>
      <c r="Y34" s="86"/>
      <c r="Z34" s="93"/>
    </row>
    <row r="35" spans="1:26" ht="13.5" thickBot="1">
      <c r="A35" s="187"/>
      <c r="B35" s="74"/>
      <c r="C35" s="74"/>
      <c r="D35" s="74"/>
      <c r="E35" s="74"/>
      <c r="F35" s="74"/>
      <c r="G35" s="74"/>
      <c r="H35" s="74"/>
      <c r="I35" s="70"/>
      <c r="J35" s="70"/>
      <c r="K35" s="70"/>
      <c r="L35" s="70"/>
      <c r="M35" s="70"/>
      <c r="N35" s="70"/>
      <c r="O35" s="70"/>
      <c r="P35" s="70"/>
      <c r="T35" s="187"/>
      <c r="U35" s="74"/>
      <c r="V35" s="74"/>
      <c r="W35" s="74"/>
      <c r="X35" s="74"/>
      <c r="Y35" s="74"/>
      <c r="Z35" s="74"/>
    </row>
    <row r="36" spans="1:26" ht="27.75" customHeight="1">
      <c r="A36" s="187"/>
      <c r="B36" s="4" t="s">
        <v>187</v>
      </c>
      <c r="C36" s="1"/>
      <c r="D36" s="1"/>
      <c r="E36" s="1"/>
      <c r="F36" s="1"/>
      <c r="G36" s="2"/>
      <c r="H36" s="74"/>
      <c r="I36" s="70"/>
      <c r="J36" s="70"/>
      <c r="K36" s="70"/>
      <c r="L36" s="70"/>
      <c r="M36" s="70"/>
      <c r="N36" s="70"/>
      <c r="O36" s="70"/>
      <c r="P36" s="70"/>
      <c r="T36" s="187"/>
      <c r="U36" s="4"/>
      <c r="V36" s="1"/>
      <c r="W36" s="1"/>
      <c r="X36" s="1"/>
      <c r="Y36" s="1"/>
      <c r="Z36" s="2"/>
    </row>
    <row r="37" spans="1:26" ht="27.75" customHeight="1">
      <c r="A37" s="187"/>
      <c r="B37" s="3" t="s">
        <v>89</v>
      </c>
      <c r="C37" s="81"/>
      <c r="D37" s="125">
        <v>2236.67</v>
      </c>
      <c r="E37" s="90"/>
      <c r="F37" s="17" t="s">
        <v>188</v>
      </c>
      <c r="G37" s="91"/>
      <c r="H37" s="74"/>
      <c r="I37" s="70"/>
      <c r="J37" s="70"/>
      <c r="K37" s="70"/>
      <c r="L37" s="70"/>
      <c r="M37" s="70"/>
      <c r="N37" s="70"/>
      <c r="O37" s="70"/>
      <c r="P37" s="70"/>
      <c r="T37" s="187"/>
      <c r="U37" s="3"/>
      <c r="V37" s="81"/>
      <c r="W37" s="125"/>
      <c r="X37" s="90"/>
      <c r="Y37" s="17"/>
      <c r="Z37" s="91"/>
    </row>
    <row r="38" spans="1:26" ht="19.5">
      <c r="A38" s="187"/>
      <c r="B38" s="3" t="s">
        <v>90</v>
      </c>
      <c r="C38" s="92"/>
      <c r="D38" s="125">
        <v>0</v>
      </c>
      <c r="E38" s="90"/>
      <c r="F38" s="15">
        <f>SUM(D37:D38)</f>
        <v>2236.67</v>
      </c>
      <c r="G38" s="91"/>
      <c r="H38" s="74"/>
      <c r="I38" s="70"/>
      <c r="J38" s="70"/>
      <c r="K38" s="70"/>
      <c r="L38" s="70"/>
      <c r="M38" s="70"/>
      <c r="N38" s="70"/>
      <c r="O38" s="70"/>
      <c r="P38" s="70"/>
      <c r="T38" s="187"/>
      <c r="U38" s="3"/>
      <c r="V38" s="92"/>
      <c r="W38" s="125"/>
      <c r="X38" s="90"/>
      <c r="Y38" s="15"/>
      <c r="Z38" s="91"/>
    </row>
    <row r="39" spans="1:26" ht="13.5" thickBot="1">
      <c r="A39" s="187"/>
      <c r="B39" s="85"/>
      <c r="C39" s="86"/>
      <c r="D39" s="86"/>
      <c r="E39" s="86"/>
      <c r="F39" s="86"/>
      <c r="G39" s="93"/>
      <c r="H39" s="74"/>
      <c r="I39" s="70"/>
      <c r="J39" s="70"/>
      <c r="K39" s="70"/>
      <c r="L39" s="70"/>
      <c r="M39" s="70"/>
      <c r="N39" s="70"/>
      <c r="O39" s="70"/>
      <c r="P39" s="70"/>
      <c r="T39" s="187"/>
      <c r="U39" s="85"/>
      <c r="V39" s="86"/>
      <c r="W39" s="86"/>
      <c r="X39" s="86"/>
      <c r="Y39" s="86"/>
      <c r="Z39" s="93"/>
    </row>
    <row r="40" spans="1:26">
      <c r="A40" s="187"/>
      <c r="B40" s="74"/>
      <c r="C40" s="74"/>
      <c r="D40" s="74"/>
      <c r="E40" s="74"/>
      <c r="F40" s="74"/>
      <c r="G40" s="74"/>
      <c r="H40" s="74"/>
      <c r="I40" s="70"/>
      <c r="J40" s="70"/>
      <c r="K40" s="70"/>
      <c r="L40" s="70"/>
      <c r="M40" s="70"/>
      <c r="N40" s="70"/>
      <c r="O40" s="70"/>
      <c r="P40" s="70"/>
      <c r="T40" s="187"/>
      <c r="U40" s="74"/>
      <c r="V40" s="74"/>
      <c r="W40" s="74"/>
      <c r="X40" s="74"/>
      <c r="Y40" s="74"/>
      <c r="Z40" s="74"/>
    </row>
    <row r="41" spans="1:26" ht="33.75" customHeight="1" thickBot="1">
      <c r="A41" s="187"/>
      <c r="B41" s="74"/>
      <c r="C41" s="74"/>
      <c r="D41" s="74"/>
      <c r="E41" s="74"/>
      <c r="F41" s="74"/>
      <c r="G41" s="74"/>
      <c r="H41" s="74"/>
      <c r="I41" s="70"/>
      <c r="J41" s="70"/>
      <c r="K41" s="70"/>
      <c r="L41" s="70"/>
      <c r="M41" s="70"/>
      <c r="N41" s="70"/>
      <c r="O41" s="70"/>
      <c r="P41" s="70"/>
      <c r="T41" s="187"/>
      <c r="U41" s="74"/>
      <c r="V41" s="74"/>
      <c r="W41" s="74"/>
      <c r="X41" s="74"/>
      <c r="Y41" s="74"/>
      <c r="Z41" s="74"/>
    </row>
    <row r="42" spans="1:26" ht="33.75" customHeight="1">
      <c r="A42" s="187"/>
      <c r="B42" s="6" t="str">
        <f>B47</f>
        <v>CORRECTO</v>
      </c>
      <c r="C42" s="74"/>
      <c r="D42" s="18" t="s">
        <v>91</v>
      </c>
      <c r="E42" s="154" t="s">
        <v>92</v>
      </c>
      <c r="F42" s="155" t="s">
        <v>93</v>
      </c>
      <c r="G42" s="74"/>
      <c r="H42" s="74"/>
      <c r="I42" s="70"/>
      <c r="J42" s="70"/>
      <c r="K42" s="70"/>
      <c r="L42" s="70"/>
      <c r="M42" s="70"/>
      <c r="N42" s="70"/>
      <c r="O42" s="70"/>
      <c r="P42" s="70"/>
      <c r="T42" s="187"/>
      <c r="U42" s="6"/>
      <c r="V42" s="74"/>
      <c r="W42" s="18"/>
      <c r="X42" s="154"/>
      <c r="Y42" s="155"/>
      <c r="Z42" s="74"/>
    </row>
    <row r="43" spans="1:26" ht="33.75" customHeight="1">
      <c r="A43" s="187"/>
      <c r="B43" s="7" t="s">
        <v>189</v>
      </c>
      <c r="C43" s="74"/>
      <c r="D43" s="19" t="s">
        <v>173</v>
      </c>
      <c r="E43" s="156"/>
      <c r="F43" s="157"/>
      <c r="G43" s="74"/>
      <c r="H43" s="74"/>
      <c r="I43" s="70"/>
      <c r="J43" s="70"/>
      <c r="K43" s="70"/>
      <c r="L43" s="70"/>
      <c r="M43" s="70"/>
      <c r="N43" s="70"/>
      <c r="O43" s="70"/>
      <c r="P43" s="70"/>
      <c r="T43" s="187"/>
      <c r="U43" s="7"/>
      <c r="V43" s="74"/>
      <c r="W43" s="19"/>
      <c r="X43" s="156"/>
      <c r="Y43" s="157"/>
      <c r="Z43" s="74"/>
    </row>
    <row r="44" spans="1:26" ht="33.75" customHeight="1">
      <c r="A44" s="187"/>
      <c r="B44" s="20">
        <f>D12-(F27+F33)</f>
        <v>0</v>
      </c>
      <c r="C44" s="74"/>
      <c r="D44" s="19" t="s">
        <v>174</v>
      </c>
      <c r="E44" s="156"/>
      <c r="F44" s="157"/>
      <c r="G44" s="74"/>
      <c r="H44" s="74"/>
      <c r="I44" s="70"/>
      <c r="J44" s="70"/>
      <c r="K44" s="70"/>
      <c r="L44" s="70"/>
      <c r="M44" s="70"/>
      <c r="N44" s="70"/>
      <c r="O44" s="70"/>
      <c r="P44" s="70"/>
      <c r="T44" s="187"/>
      <c r="U44" s="20"/>
      <c r="V44" s="74"/>
      <c r="W44" s="19"/>
      <c r="X44" s="156"/>
      <c r="Y44" s="157"/>
      <c r="Z44" s="74"/>
    </row>
    <row r="45" spans="1:26" ht="33.75" customHeight="1" thickBot="1">
      <c r="A45" s="187"/>
      <c r="B45" s="20">
        <f>E12-(F20+F38)</f>
        <v>0</v>
      </c>
      <c r="C45" s="74"/>
      <c r="D45" s="158" t="s">
        <v>175</v>
      </c>
      <c r="E45" s="159"/>
      <c r="F45" s="160"/>
      <c r="G45" s="74"/>
      <c r="H45" s="74"/>
      <c r="I45" s="70"/>
      <c r="J45" s="70"/>
      <c r="K45" s="70"/>
      <c r="L45" s="70"/>
      <c r="M45" s="70"/>
      <c r="N45" s="70"/>
      <c r="O45" s="70"/>
      <c r="P45" s="70"/>
      <c r="T45" s="187"/>
      <c r="U45" s="20"/>
      <c r="V45" s="74"/>
      <c r="W45" s="158"/>
      <c r="X45" s="159"/>
      <c r="Y45" s="160"/>
      <c r="Z45" s="74"/>
    </row>
    <row r="46" spans="1:26" ht="18" customHeight="1" thickBot="1">
      <c r="A46" s="187"/>
      <c r="B46" s="21">
        <f>B44+B45</f>
        <v>0</v>
      </c>
      <c r="C46" s="74"/>
      <c r="D46" s="161" t="s">
        <v>94</v>
      </c>
      <c r="E46" s="162">
        <f>SUM(E43:E45)</f>
        <v>0</v>
      </c>
      <c r="F46" s="163">
        <f>SUM(F43:F45)</f>
        <v>0</v>
      </c>
      <c r="G46" s="74"/>
      <c r="H46" s="74"/>
      <c r="I46" s="70"/>
      <c r="J46" s="70"/>
      <c r="K46" s="70"/>
      <c r="L46" s="70"/>
      <c r="M46" s="70"/>
      <c r="N46" s="70"/>
      <c r="O46" s="70"/>
      <c r="P46" s="70"/>
      <c r="T46" s="187"/>
      <c r="U46" s="21"/>
      <c r="V46" s="74"/>
      <c r="W46" s="161"/>
      <c r="X46" s="162"/>
      <c r="Y46" s="163"/>
      <c r="Z46" s="74"/>
    </row>
    <row r="47" spans="1:26" ht="18" customHeight="1">
      <c r="A47" s="66"/>
      <c r="B47" s="22" t="str">
        <f>IF(B46=0,"CORRECTO","INCORRECTO")</f>
        <v>CORRECTO</v>
      </c>
      <c r="C47" s="74"/>
      <c r="D47" s="96"/>
      <c r="E47" s="74"/>
      <c r="F47" s="89"/>
      <c r="G47" s="89"/>
      <c r="H47" s="74"/>
      <c r="I47" s="70"/>
      <c r="J47" s="70"/>
      <c r="K47" s="70"/>
      <c r="L47" s="70"/>
      <c r="M47" s="70"/>
      <c r="N47" s="70"/>
      <c r="O47" s="70"/>
      <c r="P47" s="70"/>
    </row>
    <row r="48" spans="1:26" ht="15.75">
      <c r="A48" s="66"/>
      <c r="B48" s="74"/>
      <c r="C48" s="74"/>
      <c r="D48" s="96"/>
      <c r="E48" s="74"/>
      <c r="F48" s="89"/>
      <c r="G48" s="89"/>
      <c r="H48" s="74"/>
      <c r="I48" s="70"/>
      <c r="J48" s="70"/>
      <c r="K48" s="70"/>
      <c r="L48" s="70"/>
      <c r="M48" s="70"/>
      <c r="N48" s="70"/>
      <c r="O48" s="70"/>
      <c r="P48" s="70"/>
    </row>
    <row r="49" spans="1:22" ht="110.25">
      <c r="A49" s="97"/>
      <c r="B49" s="74"/>
      <c r="C49" s="74"/>
      <c r="D49" s="74"/>
      <c r="E49" s="74"/>
      <c r="F49" s="74"/>
      <c r="G49" s="74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</row>
    <row r="50" spans="1:2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</row>
    <row r="51" spans="1:2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</row>
    <row r="52" spans="1:2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</row>
    <row r="53" spans="1:2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spans="1:2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spans="1:2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spans="1:2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</row>
    <row r="57" spans="1:22">
      <c r="A57" s="70"/>
      <c r="B57" s="98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</row>
    <row r="58" spans="1:22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</row>
    <row r="59" spans="1:22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</row>
    <row r="60" spans="1:22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</row>
    <row r="61" spans="1:22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</row>
    <row r="62" spans="1:2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</row>
    <row r="63" spans="1:22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</row>
    <row r="64" spans="1:22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</row>
    <row r="65" spans="1:22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</row>
    <row r="66" spans="1:22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</row>
    <row r="67" spans="1:22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</row>
    <row r="68" spans="1:22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</row>
    <row r="69" spans="1:22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</row>
    <row r="70" spans="1:22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</row>
    <row r="71" spans="1:22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</row>
    <row r="72" spans="1:22">
      <c r="B72" s="70"/>
      <c r="C72" s="70"/>
      <c r="D72" s="70"/>
      <c r="E72" s="70"/>
      <c r="F72" s="70"/>
      <c r="G72" s="70"/>
    </row>
    <row r="202" spans="161:161">
      <c r="FE202" s="99">
        <v>0</v>
      </c>
    </row>
  </sheetData>
  <sheetProtection algorithmName="SHA-512" hashValue="CLIbGEYfNANZrb9eIwNCOne5+W8S58as850SrPpjPqevky+35QnSZSTi1dHTHO7qPccsrycZuy2eY3NBGrgyPg==" saltValue="3g43pOFXTmUuPDBpiAkQJg==" spinCount="100000" sheet="1" objects="1" scenarios="1"/>
  <protectedRanges>
    <protectedRange algorithmName="SHA-512" hashValue="38zqRza43+BE8dfFuh1VeOxRad/3EA9fPRDU3aDtGgVStxvIddgQ4AaU4+92HKsMeIYaP0uMm1QCpNkYV8kHHg==" saltValue="y4CkqWr6WJRVB3WVPVRBdw==" spinCount="100000" sqref="E43:E45" name="Rango2"/>
    <protectedRange algorithmName="SHA-512" hashValue="zq0n+3SZAl3oNUg9dS5NxjSfz5tcDbyxG5AyWHVUMyD3KRbYiiqjy9ZbqXAmM8gI/lHTx7Kl2MsQVKFS+2Sz8A==" saltValue="Gtl9R6yAYSbY5vhC30ibPA==" spinCount="100000" sqref="D24:D27 D32:D33 D37:D38 F43:F45 D8:E10" name="CAPTURA"/>
  </protectedRanges>
  <scenarios current="0" show="0">
    <scenario name="ISDEM" count="9" user="ISDEM OFICINA REGION CENTRAL" comment="Creado por ISDEM OFICINA REGION CENTRAL el 16/02/2001">
      <inputCells r="B1" val="TRIMESTRE"/>
      <inputCells r="B3" val=" "/>
      <inputCells r="B4" val="ISDEM"/>
      <inputCells r="B6" val="SDF"/>
      <inputCells r="B7" val="SF"/>
      <inputCells r="B14" val="SD"/>
      <inputCells r="B13" undone="1" val="SF"/>
      <inputCells r="B12" undone="1" val="SDF"/>
      <inputCells r="B10" undone="1" val="S"/>
    </scenario>
  </scenarios>
  <mergeCells count="18">
    <mergeCell ref="A4:A46"/>
    <mergeCell ref="B16:G16"/>
    <mergeCell ref="T4:T46"/>
    <mergeCell ref="W4:X4"/>
    <mergeCell ref="W6:X6"/>
    <mergeCell ref="W7:X7"/>
    <mergeCell ref="U16:Z16"/>
    <mergeCell ref="D13:E13"/>
    <mergeCell ref="D7:E7"/>
    <mergeCell ref="B3:G3"/>
    <mergeCell ref="D4:E4"/>
    <mergeCell ref="U3:Z3"/>
    <mergeCell ref="W13:X13"/>
    <mergeCell ref="U1:Z1"/>
    <mergeCell ref="U2:Z2"/>
    <mergeCell ref="B1:G1"/>
    <mergeCell ref="B2:G2"/>
    <mergeCell ref="D6:E6"/>
  </mergeCells>
  <phoneticPr fontId="0" type="noConversion"/>
  <printOptions horizontalCentered="1" verticalCentered="1"/>
  <pageMargins left="0" right="0" top="0" bottom="0" header="0" footer="0"/>
  <pageSetup scale="58" orientation="portrait" blackAndWhite="1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aint.Picture" shapeId="615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57150</xdr:rowOff>
              </from>
              <to>
                <xdr:col>1</xdr:col>
                <xdr:colOff>19050</xdr:colOff>
                <xdr:row>2</xdr:row>
                <xdr:rowOff>47625</xdr:rowOff>
              </to>
            </anchor>
          </objectPr>
        </oleObject>
      </mc:Choice>
      <mc:Fallback>
        <oleObject progId="Paint.Picture" shapeId="615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8" r:id="rId6" name="Button 14">
              <controlPr defaultSize="0" print="0" autoFill="0" autoPict="0" macro="[0]!Imprimir">
                <anchor moveWithCells="1" sizeWithCells="1">
                  <from>
                    <xdr:col>7</xdr:col>
                    <xdr:colOff>152400</xdr:colOff>
                    <xdr:row>1</xdr:row>
                    <xdr:rowOff>19050</xdr:rowOff>
                  </from>
                  <to>
                    <xdr:col>10</xdr:col>
                    <xdr:colOff>9525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7" name="Button 15">
              <controlPr defaultSize="0" print="0" autoFill="0" autoPict="0" macro="[0]!VistaPrevia">
                <anchor moveWithCells="1" sizeWithCells="1">
                  <from>
                    <xdr:col>7</xdr:col>
                    <xdr:colOff>152400</xdr:colOff>
                    <xdr:row>2</xdr:row>
                    <xdr:rowOff>152400</xdr:rowOff>
                  </from>
                  <to>
                    <xdr:col>10</xdr:col>
                    <xdr:colOff>9525</xdr:colOff>
                    <xdr:row>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Z312"/>
  <sheetViews>
    <sheetView showZeros="0" zoomScale="85" workbookViewId="0">
      <selection activeCell="D128" sqref="D128:D129"/>
    </sheetView>
  </sheetViews>
  <sheetFormatPr baseColWidth="10" defaultRowHeight="11.25"/>
  <cols>
    <col min="1" max="1" width="5" style="24" customWidth="1"/>
    <col min="2" max="2" width="48.28515625" style="24" customWidth="1"/>
    <col min="3" max="3" width="15.7109375" style="24" bestFit="1" customWidth="1"/>
    <col min="4" max="4" width="14.7109375" style="24" customWidth="1"/>
    <col min="5" max="5" width="13.5703125" style="24" customWidth="1"/>
    <col min="6" max="6" width="11.42578125" style="24"/>
    <col min="7" max="7" width="14.28515625" style="24" customWidth="1"/>
    <col min="8" max="8" width="14" style="24" customWidth="1"/>
    <col min="9" max="12" width="11.42578125" style="24"/>
    <col min="13" max="13" width="13.5703125" style="24" customWidth="1"/>
    <col min="14" max="14" width="13.140625" style="24" customWidth="1"/>
    <col min="15" max="16384" width="11.42578125" style="24"/>
  </cols>
  <sheetData>
    <row r="1" spans="1:14">
      <c r="A1" s="244" t="s">
        <v>31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4">
      <c r="A2" s="127">
        <v>1</v>
      </c>
      <c r="B2" s="25" t="str">
        <f>"MUNICIPIO: " &amp; 'Reporte FODES'!E6</f>
        <v>MUNICIPIO: SAN MARTIN</v>
      </c>
      <c r="C2" s="25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>
      <c r="A3" s="127">
        <v>2</v>
      </c>
      <c r="B3" s="25" t="str">
        <f>"DEPARTAMENTO: " &amp; 'Reporte FODES'!E5</f>
        <v>DEPARTAMENTO: SAN SALVADOR</v>
      </c>
      <c r="C3" s="25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2" thickBot="1">
      <c r="A4" s="127">
        <v>3</v>
      </c>
      <c r="B4" s="128" t="str">
        <f>'Hoja de Captura'!D5&amp;""&amp;'Hoja de Captura'!$E$5</f>
        <v>2 - 2017</v>
      </c>
      <c r="C4" s="26"/>
    </row>
    <row r="5" spans="1:14" ht="12" thickBot="1">
      <c r="A5" s="196" t="s">
        <v>190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215"/>
    </row>
    <row r="6" spans="1:14" ht="12" thickBot="1">
      <c r="A6" s="127">
        <v>4</v>
      </c>
      <c r="B6" s="127">
        <v>5</v>
      </c>
      <c r="C6" s="127">
        <v>6</v>
      </c>
      <c r="D6" s="127">
        <v>7</v>
      </c>
      <c r="E6" s="127">
        <v>8</v>
      </c>
      <c r="F6" s="127">
        <v>9</v>
      </c>
      <c r="G6" s="127">
        <v>10</v>
      </c>
      <c r="H6" s="127">
        <v>11</v>
      </c>
      <c r="I6" s="127">
        <v>12</v>
      </c>
      <c r="J6" s="127">
        <v>13</v>
      </c>
      <c r="K6" s="127">
        <v>14</v>
      </c>
      <c r="L6" s="127">
        <v>15</v>
      </c>
      <c r="M6" s="127">
        <v>16</v>
      </c>
      <c r="N6" s="127">
        <v>17</v>
      </c>
    </row>
    <row r="7" spans="1:14" ht="16.5" customHeight="1" thickBot="1">
      <c r="A7" s="196" t="s">
        <v>21</v>
      </c>
      <c r="B7" s="197"/>
      <c r="C7" s="197"/>
      <c r="D7" s="197"/>
      <c r="E7" s="197"/>
      <c r="F7" s="197"/>
      <c r="G7" s="197"/>
      <c r="H7" s="197"/>
      <c r="I7" s="197"/>
      <c r="J7" s="197"/>
      <c r="K7" s="245"/>
      <c r="L7" s="245"/>
      <c r="M7" s="245"/>
      <c r="N7" s="246"/>
    </row>
    <row r="8" spans="1:14" ht="18.75" customHeight="1" thickBot="1">
      <c r="A8" s="28" t="s">
        <v>58</v>
      </c>
      <c r="B8" s="27"/>
      <c r="C8" s="151">
        <v>1</v>
      </c>
      <c r="D8" s="199" t="s">
        <v>59</v>
      </c>
      <c r="E8" s="199"/>
      <c r="F8" s="199"/>
      <c r="G8" s="194" t="str">
        <f>IF(C8=0,"",VLOOKUP(C8,$C$256:$D$270,2,FALSE))</f>
        <v>INFRAESTRUCTURA DE EDUCACION</v>
      </c>
      <c r="H8" s="194"/>
      <c r="I8" s="194"/>
      <c r="J8" s="194"/>
      <c r="K8" s="194"/>
      <c r="L8" s="194"/>
      <c r="M8" s="194"/>
      <c r="N8" s="195"/>
    </row>
    <row r="9" spans="1:14" ht="32.25" customHeight="1" thickBot="1">
      <c r="A9" s="189" t="s">
        <v>29</v>
      </c>
      <c r="B9" s="189" t="s">
        <v>28</v>
      </c>
      <c r="C9" s="189" t="s">
        <v>57</v>
      </c>
      <c r="D9" s="189" t="s">
        <v>43</v>
      </c>
      <c r="E9" s="189" t="s">
        <v>77</v>
      </c>
      <c r="F9" s="189" t="s">
        <v>41</v>
      </c>
      <c r="G9" s="189" t="s">
        <v>60</v>
      </c>
      <c r="H9" s="189" t="s">
        <v>61</v>
      </c>
      <c r="I9" s="189" t="s">
        <v>62</v>
      </c>
      <c r="J9" s="191" t="s">
        <v>63</v>
      </c>
      <c r="K9" s="191"/>
      <c r="L9" s="191"/>
      <c r="M9" s="192"/>
      <c r="N9" s="189" t="s">
        <v>42</v>
      </c>
    </row>
    <row r="10" spans="1:14" ht="12" customHeight="1" thickBot="1">
      <c r="A10" s="193"/>
      <c r="B10" s="193"/>
      <c r="C10" s="193"/>
      <c r="D10" s="193"/>
      <c r="E10" s="193"/>
      <c r="F10" s="193"/>
      <c r="G10" s="193"/>
      <c r="H10" s="193"/>
      <c r="I10" s="190"/>
      <c r="J10" s="29" t="s">
        <v>64</v>
      </c>
      <c r="K10" s="30" t="s">
        <v>65</v>
      </c>
      <c r="L10" s="30" t="s">
        <v>66</v>
      </c>
      <c r="M10" s="31" t="s">
        <v>67</v>
      </c>
      <c r="N10" s="193"/>
    </row>
    <row r="11" spans="1:14">
      <c r="A11" s="136"/>
      <c r="B11" s="137"/>
      <c r="C11" s="138"/>
      <c r="D11" s="139"/>
      <c r="E11" s="139"/>
      <c r="F11" s="139"/>
      <c r="G11" s="139"/>
      <c r="H11" s="129">
        <f t="shared" ref="H11:H17" si="0">+E11+F11-G11</f>
        <v>0</v>
      </c>
      <c r="I11" s="142"/>
      <c r="J11" s="142"/>
      <c r="K11" s="142"/>
      <c r="L11" s="142"/>
      <c r="M11" s="142"/>
      <c r="N11" s="143"/>
    </row>
    <row r="12" spans="1:14">
      <c r="A12" s="136"/>
      <c r="B12" s="137"/>
      <c r="C12" s="138"/>
      <c r="D12" s="139"/>
      <c r="E12" s="139"/>
      <c r="F12" s="139"/>
      <c r="G12" s="139"/>
      <c r="H12" s="129">
        <f t="shared" si="0"/>
        <v>0</v>
      </c>
      <c r="I12" s="144"/>
      <c r="J12" s="144"/>
      <c r="K12" s="144"/>
      <c r="L12" s="144"/>
      <c r="M12" s="144"/>
      <c r="N12" s="146"/>
    </row>
    <row r="13" spans="1:14">
      <c r="A13" s="136"/>
      <c r="B13" s="137"/>
      <c r="C13" s="138"/>
      <c r="D13" s="139"/>
      <c r="E13" s="139"/>
      <c r="F13" s="139"/>
      <c r="G13" s="139"/>
      <c r="H13" s="129">
        <f t="shared" si="0"/>
        <v>0</v>
      </c>
      <c r="I13" s="144"/>
      <c r="J13" s="144"/>
      <c r="K13" s="144"/>
      <c r="L13" s="144"/>
      <c r="M13" s="144"/>
      <c r="N13" s="146"/>
    </row>
    <row r="14" spans="1:14">
      <c r="A14" s="136"/>
      <c r="B14" s="137"/>
      <c r="C14" s="138"/>
      <c r="D14" s="139"/>
      <c r="E14" s="139"/>
      <c r="F14" s="139"/>
      <c r="G14" s="139"/>
      <c r="H14" s="129">
        <f t="shared" si="0"/>
        <v>0</v>
      </c>
      <c r="I14" s="144"/>
      <c r="J14" s="144"/>
      <c r="K14" s="144"/>
      <c r="L14" s="144"/>
      <c r="M14" s="144"/>
      <c r="N14" s="146"/>
    </row>
    <row r="15" spans="1:14">
      <c r="A15" s="136"/>
      <c r="B15" s="137"/>
      <c r="C15" s="138"/>
      <c r="D15" s="139"/>
      <c r="E15" s="139"/>
      <c r="F15" s="139"/>
      <c r="G15" s="139"/>
      <c r="H15" s="129">
        <f t="shared" si="0"/>
        <v>0</v>
      </c>
      <c r="I15" s="144"/>
      <c r="J15" s="144"/>
      <c r="K15" s="144"/>
      <c r="L15" s="144"/>
      <c r="M15" s="144"/>
      <c r="N15" s="146"/>
    </row>
    <row r="16" spans="1:14">
      <c r="A16" s="136"/>
      <c r="B16" s="137"/>
      <c r="C16" s="138"/>
      <c r="D16" s="139"/>
      <c r="E16" s="139"/>
      <c r="F16" s="139"/>
      <c r="G16" s="139"/>
      <c r="H16" s="129">
        <f t="shared" si="0"/>
        <v>0</v>
      </c>
      <c r="I16" s="144"/>
      <c r="J16" s="144"/>
      <c r="K16" s="144"/>
      <c r="L16" s="144"/>
      <c r="M16" s="144"/>
      <c r="N16" s="146"/>
    </row>
    <row r="17" spans="1:234" ht="12" thickBot="1">
      <c r="A17" s="140"/>
      <c r="B17" s="137"/>
      <c r="C17" s="141"/>
      <c r="D17" s="139"/>
      <c r="E17" s="139"/>
      <c r="F17" s="139"/>
      <c r="G17" s="139"/>
      <c r="H17" s="129">
        <f t="shared" si="0"/>
        <v>0</v>
      </c>
      <c r="I17" s="147"/>
      <c r="J17" s="147"/>
      <c r="K17" s="147"/>
      <c r="L17" s="147"/>
      <c r="M17" s="147"/>
      <c r="N17" s="148"/>
    </row>
    <row r="18" spans="1:234" ht="13.5" customHeight="1" thickBot="1">
      <c r="A18" s="196" t="s">
        <v>68</v>
      </c>
      <c r="B18" s="197"/>
      <c r="C18" s="198"/>
      <c r="D18" s="32">
        <f t="shared" ref="D18:M18" si="1">SUM(D11:D17)</f>
        <v>0</v>
      </c>
      <c r="E18" s="32">
        <f t="shared" si="1"/>
        <v>0</v>
      </c>
      <c r="F18" s="32">
        <f t="shared" si="1"/>
        <v>0</v>
      </c>
      <c r="G18" s="32">
        <f t="shared" si="1"/>
        <v>0</v>
      </c>
      <c r="H18" s="32">
        <f t="shared" si="1"/>
        <v>0</v>
      </c>
      <c r="I18" s="33">
        <f t="shared" si="1"/>
        <v>0</v>
      </c>
      <c r="J18" s="34">
        <f t="shared" si="1"/>
        <v>0</v>
      </c>
      <c r="K18" s="34">
        <f t="shared" si="1"/>
        <v>0</v>
      </c>
      <c r="L18" s="34">
        <f t="shared" si="1"/>
        <v>0</v>
      </c>
      <c r="M18" s="34">
        <f t="shared" si="1"/>
        <v>0</v>
      </c>
      <c r="N18" s="35"/>
    </row>
    <row r="19" spans="1:234" ht="15.75" thickBot="1">
      <c r="A19" s="36" t="s">
        <v>58</v>
      </c>
      <c r="B19" s="27"/>
      <c r="C19" s="151">
        <v>2</v>
      </c>
      <c r="D19" s="27"/>
      <c r="E19" s="27" t="s">
        <v>59</v>
      </c>
      <c r="F19" s="27"/>
      <c r="G19" s="194" t="str">
        <f>IF(C19=0,"",VLOOKUP(C19,$C$256:$D$270,2,FALSE))</f>
        <v xml:space="preserve">INFRAESTRUCTURA DE AGUA </v>
      </c>
      <c r="H19" s="194"/>
      <c r="I19" s="194"/>
      <c r="J19" s="194"/>
      <c r="K19" s="194"/>
      <c r="L19" s="194"/>
      <c r="M19" s="194"/>
      <c r="N19" s="195"/>
    </row>
    <row r="20" spans="1:234" ht="22.5">
      <c r="A20" s="140"/>
      <c r="B20" s="137" t="s">
        <v>207</v>
      </c>
      <c r="C20" s="141" t="s">
        <v>208</v>
      </c>
      <c r="D20" s="139">
        <v>7282.8</v>
      </c>
      <c r="E20" s="139">
        <v>6500</v>
      </c>
      <c r="F20" s="139"/>
      <c r="G20" s="139">
        <v>6008.56</v>
      </c>
      <c r="H20" s="129">
        <f t="shared" ref="H20:H25" si="2">+E20+F20-G20</f>
        <v>491.4399999999996</v>
      </c>
      <c r="I20" s="147"/>
      <c r="J20" s="147"/>
      <c r="K20" s="147"/>
      <c r="L20" s="147"/>
      <c r="M20" s="147"/>
      <c r="N20" s="148"/>
    </row>
    <row r="21" spans="1:234" ht="33.75">
      <c r="A21" s="140"/>
      <c r="B21" s="137" t="s">
        <v>213</v>
      </c>
      <c r="C21" s="141" t="s">
        <v>208</v>
      </c>
      <c r="D21" s="139">
        <v>28661.39</v>
      </c>
      <c r="E21" s="139">
        <v>6450</v>
      </c>
      <c r="F21" s="139"/>
      <c r="G21" s="139">
        <v>5076.2299999999996</v>
      </c>
      <c r="H21" s="129">
        <f t="shared" si="2"/>
        <v>1373.7700000000004</v>
      </c>
      <c r="I21" s="147"/>
      <c r="J21" s="147"/>
      <c r="K21" s="147"/>
      <c r="L21" s="147"/>
      <c r="M21" s="147"/>
      <c r="N21" s="148"/>
    </row>
    <row r="22" spans="1:234">
      <c r="A22" s="140"/>
      <c r="B22" s="137"/>
      <c r="C22" s="141"/>
      <c r="D22" s="139"/>
      <c r="E22" s="139"/>
      <c r="F22" s="139"/>
      <c r="G22" s="139"/>
      <c r="H22" s="129">
        <f t="shared" si="2"/>
        <v>0</v>
      </c>
      <c r="I22" s="147"/>
      <c r="J22" s="147"/>
      <c r="K22" s="147"/>
      <c r="L22" s="147"/>
      <c r="M22" s="147"/>
      <c r="N22" s="148"/>
    </row>
    <row r="23" spans="1:234">
      <c r="A23" s="140"/>
      <c r="B23" s="137"/>
      <c r="C23" s="141"/>
      <c r="D23" s="139"/>
      <c r="E23" s="139"/>
      <c r="F23" s="139"/>
      <c r="G23" s="139"/>
      <c r="H23" s="129">
        <f t="shared" si="2"/>
        <v>0</v>
      </c>
      <c r="I23" s="147"/>
      <c r="J23" s="147"/>
      <c r="K23" s="147"/>
      <c r="L23" s="147"/>
      <c r="M23" s="147"/>
      <c r="N23" s="148"/>
    </row>
    <row r="24" spans="1:234">
      <c r="A24" s="140"/>
      <c r="B24" s="137"/>
      <c r="C24" s="141"/>
      <c r="D24" s="139"/>
      <c r="E24" s="139"/>
      <c r="F24" s="139"/>
      <c r="G24" s="139"/>
      <c r="H24" s="129">
        <f t="shared" si="2"/>
        <v>0</v>
      </c>
      <c r="I24" s="147"/>
      <c r="J24" s="147"/>
      <c r="K24" s="147"/>
      <c r="L24" s="147"/>
      <c r="M24" s="147"/>
      <c r="N24" s="148"/>
    </row>
    <row r="25" spans="1:234" ht="12" thickBot="1">
      <c r="A25" s="140"/>
      <c r="B25" s="137"/>
      <c r="C25" s="141"/>
      <c r="D25" s="139"/>
      <c r="E25" s="139"/>
      <c r="F25" s="139"/>
      <c r="G25" s="139"/>
      <c r="H25" s="129">
        <f t="shared" si="2"/>
        <v>0</v>
      </c>
      <c r="I25" s="147"/>
      <c r="J25" s="147"/>
      <c r="K25" s="147"/>
      <c r="L25" s="147"/>
      <c r="M25" s="147"/>
      <c r="N25" s="148"/>
    </row>
    <row r="26" spans="1:234" ht="13.5" customHeight="1" thickBot="1">
      <c r="A26" s="196" t="s">
        <v>68</v>
      </c>
      <c r="B26" s="197"/>
      <c r="C26" s="198"/>
      <c r="D26" s="32">
        <f t="shared" ref="D26:M26" si="3">SUM(D20:D25)</f>
        <v>35944.19</v>
      </c>
      <c r="E26" s="32">
        <f t="shared" si="3"/>
        <v>12950</v>
      </c>
      <c r="F26" s="32">
        <f t="shared" si="3"/>
        <v>0</v>
      </c>
      <c r="G26" s="32">
        <f t="shared" si="3"/>
        <v>11084.79</v>
      </c>
      <c r="H26" s="32">
        <f t="shared" si="3"/>
        <v>1865.21</v>
      </c>
      <c r="I26" s="33">
        <f t="shared" si="3"/>
        <v>0</v>
      </c>
      <c r="J26" s="34">
        <f t="shared" si="3"/>
        <v>0</v>
      </c>
      <c r="K26" s="34">
        <f t="shared" si="3"/>
        <v>0</v>
      </c>
      <c r="L26" s="34">
        <f t="shared" si="3"/>
        <v>0</v>
      </c>
      <c r="M26" s="34">
        <f t="shared" si="3"/>
        <v>0</v>
      </c>
      <c r="N26" s="35"/>
    </row>
    <row r="27" spans="1:234" ht="15.75" thickBot="1">
      <c r="A27" s="36" t="s">
        <v>58</v>
      </c>
      <c r="B27" s="27"/>
      <c r="C27" s="151">
        <v>4</v>
      </c>
      <c r="D27" s="27"/>
      <c r="E27" s="27" t="s">
        <v>59</v>
      </c>
      <c r="F27" s="27"/>
      <c r="G27" s="194" t="str">
        <f>IF(C27=0,"",VLOOKUP(C27,$C$256:$D$270,2,FALSE))</f>
        <v>CALLES Y CAMINOS VECINALES</v>
      </c>
      <c r="H27" s="194"/>
      <c r="I27" s="194"/>
      <c r="J27" s="194"/>
      <c r="K27" s="194"/>
      <c r="L27" s="194"/>
      <c r="M27" s="194"/>
      <c r="N27" s="195"/>
    </row>
    <row r="28" spans="1:234" s="165" customFormat="1" ht="33.75">
      <c r="A28" s="166"/>
      <c r="B28" s="167" t="s">
        <v>214</v>
      </c>
      <c r="C28" s="168" t="s">
        <v>208</v>
      </c>
      <c r="D28" s="169">
        <v>27627.97</v>
      </c>
      <c r="E28" s="169">
        <v>24100.37</v>
      </c>
      <c r="F28" s="169"/>
      <c r="G28" s="169">
        <v>24083.48</v>
      </c>
      <c r="H28" s="170">
        <f t="shared" ref="H28:H33" si="4">+E28+F28-G28</f>
        <v>16.889999999999418</v>
      </c>
      <c r="I28" s="171"/>
      <c r="J28" s="171"/>
      <c r="K28" s="171"/>
      <c r="L28" s="171"/>
      <c r="M28" s="171"/>
      <c r="N28" s="172"/>
    </row>
    <row r="29" spans="1:234">
      <c r="A29" s="140"/>
      <c r="B29" s="137"/>
      <c r="C29" s="141"/>
      <c r="D29" s="139"/>
      <c r="E29" s="139"/>
      <c r="F29" s="139"/>
      <c r="G29" s="139"/>
      <c r="H29" s="129">
        <f t="shared" si="4"/>
        <v>0</v>
      </c>
      <c r="I29" s="147"/>
      <c r="J29" s="147"/>
      <c r="K29" s="147"/>
      <c r="L29" s="147"/>
      <c r="M29" s="147"/>
      <c r="N29" s="148"/>
    </row>
    <row r="30" spans="1:234" s="173" customFormat="1">
      <c r="A30" s="166"/>
      <c r="B30" s="167"/>
      <c r="C30" s="168"/>
      <c r="D30" s="169"/>
      <c r="E30" s="169"/>
      <c r="F30" s="169"/>
      <c r="G30" s="169"/>
      <c r="H30" s="170">
        <f t="shared" si="4"/>
        <v>0</v>
      </c>
      <c r="I30" s="171"/>
      <c r="J30" s="171"/>
      <c r="K30" s="171"/>
      <c r="L30" s="171"/>
      <c r="M30" s="171"/>
      <c r="N30" s="172"/>
    </row>
    <row r="31" spans="1:234" s="165" customFormat="1">
      <c r="A31" s="166"/>
      <c r="B31" s="167"/>
      <c r="C31" s="168"/>
      <c r="D31" s="169"/>
      <c r="E31" s="169"/>
      <c r="F31" s="169"/>
      <c r="G31" s="169"/>
      <c r="H31" s="170">
        <f t="shared" si="4"/>
        <v>0</v>
      </c>
      <c r="I31" s="171"/>
      <c r="J31" s="171"/>
      <c r="K31" s="171"/>
      <c r="L31" s="171"/>
      <c r="M31" s="171"/>
      <c r="N31" s="172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3"/>
      <c r="CG31" s="173"/>
      <c r="CH31" s="173"/>
      <c r="CI31" s="173"/>
      <c r="CJ31" s="173"/>
      <c r="CK31" s="173"/>
      <c r="CL31" s="173"/>
      <c r="CM31" s="173"/>
      <c r="CN31" s="173"/>
      <c r="CO31" s="173"/>
      <c r="CP31" s="173"/>
      <c r="CQ31" s="173"/>
      <c r="CR31" s="173"/>
      <c r="CS31" s="173"/>
      <c r="CT31" s="173"/>
      <c r="CU31" s="173"/>
      <c r="CV31" s="173"/>
      <c r="CW31" s="173"/>
      <c r="CX31" s="173"/>
      <c r="CY31" s="173"/>
      <c r="CZ31" s="173"/>
      <c r="DA31" s="173"/>
      <c r="DB31" s="173"/>
      <c r="DC31" s="173"/>
      <c r="DD31" s="173"/>
      <c r="DE31" s="173"/>
      <c r="DF31" s="173"/>
      <c r="DG31" s="173"/>
      <c r="DH31" s="173"/>
      <c r="DI31" s="173"/>
      <c r="DJ31" s="173"/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3"/>
      <c r="DV31" s="173"/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3"/>
      <c r="EH31" s="173"/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3"/>
      <c r="ET31" s="173"/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3"/>
      <c r="FF31" s="173"/>
      <c r="FG31" s="173"/>
      <c r="FH31" s="173"/>
      <c r="FI31" s="173"/>
      <c r="FJ31" s="173"/>
      <c r="FK31" s="173"/>
      <c r="FL31" s="173"/>
      <c r="FM31" s="173"/>
      <c r="FN31" s="173"/>
      <c r="FO31" s="173"/>
      <c r="FP31" s="173"/>
      <c r="FQ31" s="173"/>
      <c r="FR31" s="173"/>
      <c r="FS31" s="173"/>
      <c r="FT31" s="173"/>
      <c r="FU31" s="173"/>
      <c r="FV31" s="173"/>
      <c r="FW31" s="173"/>
      <c r="FX31" s="173"/>
      <c r="FY31" s="173"/>
      <c r="FZ31" s="173"/>
      <c r="GA31" s="173"/>
      <c r="GB31" s="173"/>
      <c r="GC31" s="173"/>
      <c r="GD31" s="173"/>
      <c r="GE31" s="173"/>
      <c r="GF31" s="173"/>
      <c r="GG31" s="173"/>
      <c r="GH31" s="173"/>
      <c r="GI31" s="173"/>
      <c r="GJ31" s="173"/>
      <c r="GK31" s="173"/>
      <c r="GL31" s="173"/>
      <c r="GM31" s="173"/>
      <c r="GN31" s="173"/>
      <c r="GO31" s="173"/>
      <c r="GP31" s="173"/>
      <c r="GQ31" s="173"/>
      <c r="GR31" s="173"/>
      <c r="GS31" s="173"/>
      <c r="GT31" s="173"/>
      <c r="GU31" s="173"/>
      <c r="GV31" s="173"/>
      <c r="GW31" s="173"/>
      <c r="GX31" s="173"/>
      <c r="GY31" s="173"/>
      <c r="GZ31" s="173"/>
      <c r="HA31" s="173"/>
      <c r="HB31" s="173"/>
      <c r="HC31" s="173"/>
      <c r="HD31" s="173"/>
      <c r="HE31" s="173"/>
      <c r="HF31" s="173"/>
      <c r="HG31" s="173"/>
      <c r="HH31" s="173"/>
      <c r="HI31" s="173"/>
      <c r="HJ31" s="173"/>
      <c r="HK31" s="173"/>
      <c r="HL31" s="173"/>
      <c r="HM31" s="173"/>
      <c r="HN31" s="173"/>
      <c r="HO31" s="173"/>
      <c r="HP31" s="173"/>
      <c r="HQ31" s="173"/>
      <c r="HR31" s="173"/>
      <c r="HS31" s="173"/>
      <c r="HT31" s="173"/>
      <c r="HU31" s="173"/>
      <c r="HV31" s="173"/>
      <c r="HW31" s="173"/>
      <c r="HX31" s="173"/>
      <c r="HY31" s="173"/>
      <c r="HZ31" s="173"/>
    </row>
    <row r="32" spans="1:234">
      <c r="A32" s="140"/>
      <c r="B32" s="137"/>
      <c r="C32" s="141"/>
      <c r="D32" s="139"/>
      <c r="E32" s="139"/>
      <c r="F32" s="139"/>
      <c r="G32" s="139"/>
      <c r="H32" s="129">
        <f t="shared" si="4"/>
        <v>0</v>
      </c>
      <c r="I32" s="147"/>
      <c r="J32" s="147"/>
      <c r="K32" s="147"/>
      <c r="L32" s="147"/>
      <c r="M32" s="147"/>
      <c r="N32" s="148"/>
    </row>
    <row r="33" spans="1:14" ht="12" thickBot="1">
      <c r="A33" s="140"/>
      <c r="B33" s="137"/>
      <c r="C33" s="141"/>
      <c r="D33" s="149"/>
      <c r="E33" s="149"/>
      <c r="F33" s="149"/>
      <c r="G33" s="149"/>
      <c r="H33" s="130">
        <f t="shared" si="4"/>
        <v>0</v>
      </c>
      <c r="I33" s="150"/>
      <c r="J33" s="147"/>
      <c r="K33" s="147"/>
      <c r="L33" s="147"/>
      <c r="M33" s="147"/>
      <c r="N33" s="148"/>
    </row>
    <row r="34" spans="1:14" ht="13.5" customHeight="1" thickBot="1">
      <c r="A34" s="196" t="s">
        <v>68</v>
      </c>
      <c r="B34" s="197"/>
      <c r="C34" s="198"/>
      <c r="D34" s="37">
        <f t="shared" ref="D34:M34" si="5">SUM(D27:D33)</f>
        <v>27627.97</v>
      </c>
      <c r="E34" s="37">
        <f t="shared" si="5"/>
        <v>24100.37</v>
      </c>
      <c r="F34" s="37">
        <f t="shared" si="5"/>
        <v>0</v>
      </c>
      <c r="G34" s="37">
        <f t="shared" si="5"/>
        <v>24083.48</v>
      </c>
      <c r="H34" s="37">
        <f t="shared" si="5"/>
        <v>16.889999999999418</v>
      </c>
      <c r="I34" s="33">
        <f t="shared" si="5"/>
        <v>0</v>
      </c>
      <c r="J34" s="34">
        <f t="shared" si="5"/>
        <v>0</v>
      </c>
      <c r="K34" s="34">
        <f t="shared" si="5"/>
        <v>0</v>
      </c>
      <c r="L34" s="34">
        <f t="shared" si="5"/>
        <v>0</v>
      </c>
      <c r="M34" s="34">
        <f t="shared" si="5"/>
        <v>0</v>
      </c>
      <c r="N34" s="38"/>
    </row>
    <row r="35" spans="1:14" ht="18.75" customHeight="1" thickBot="1">
      <c r="A35" s="28" t="s">
        <v>58</v>
      </c>
      <c r="B35" s="27"/>
      <c r="C35" s="151">
        <v>5</v>
      </c>
      <c r="D35" s="199" t="s">
        <v>59</v>
      </c>
      <c r="E35" s="199"/>
      <c r="F35" s="199"/>
      <c r="G35" s="194" t="str">
        <f>IF(C35=0,"",VLOOKUP(C35,$C$256:$D$270,2,FALSE))</f>
        <v>ELECTRIFICACION RURAL</v>
      </c>
      <c r="H35" s="194"/>
      <c r="I35" s="194"/>
      <c r="J35" s="194"/>
      <c r="K35" s="194"/>
      <c r="L35" s="194"/>
      <c r="M35" s="194"/>
      <c r="N35" s="195"/>
    </row>
    <row r="36" spans="1:14" ht="32.25" customHeight="1" thickBot="1">
      <c r="A36" s="189" t="s">
        <v>29</v>
      </c>
      <c r="B36" s="189" t="s">
        <v>28</v>
      </c>
      <c r="C36" s="189" t="s">
        <v>57</v>
      </c>
      <c r="D36" s="189" t="s">
        <v>43</v>
      </c>
      <c r="E36" s="189" t="s">
        <v>77</v>
      </c>
      <c r="F36" s="189" t="s">
        <v>41</v>
      </c>
      <c r="G36" s="189" t="s">
        <v>60</v>
      </c>
      <c r="H36" s="189" t="s">
        <v>61</v>
      </c>
      <c r="I36" s="189" t="s">
        <v>62</v>
      </c>
      <c r="J36" s="191" t="s">
        <v>63</v>
      </c>
      <c r="K36" s="191"/>
      <c r="L36" s="191"/>
      <c r="M36" s="192"/>
      <c r="N36" s="189" t="s">
        <v>42</v>
      </c>
    </row>
    <row r="37" spans="1:14" ht="12" customHeight="1" thickBot="1">
      <c r="A37" s="193"/>
      <c r="B37" s="193"/>
      <c r="C37" s="193"/>
      <c r="D37" s="193"/>
      <c r="E37" s="193"/>
      <c r="F37" s="193"/>
      <c r="G37" s="193"/>
      <c r="H37" s="193"/>
      <c r="I37" s="190"/>
      <c r="J37" s="29" t="s">
        <v>64</v>
      </c>
      <c r="K37" s="30" t="s">
        <v>65</v>
      </c>
      <c r="L37" s="30" t="s">
        <v>66</v>
      </c>
      <c r="M37" s="31" t="s">
        <v>67</v>
      </c>
      <c r="N37" s="193"/>
    </row>
    <row r="38" spans="1:14">
      <c r="A38" s="136"/>
      <c r="B38" s="137"/>
      <c r="C38" s="164"/>
      <c r="D38" s="139"/>
      <c r="E38" s="139"/>
      <c r="F38" s="139"/>
      <c r="G38" s="139"/>
      <c r="H38" s="129">
        <f t="shared" ref="H38:H44" si="6">+E38+F38-G38</f>
        <v>0</v>
      </c>
      <c r="I38" s="142"/>
      <c r="J38" s="142"/>
      <c r="K38" s="142"/>
      <c r="L38" s="142"/>
      <c r="M38" s="142"/>
      <c r="N38" s="143"/>
    </row>
    <row r="39" spans="1:14">
      <c r="A39" s="136"/>
      <c r="B39" s="137"/>
      <c r="C39" s="138"/>
      <c r="D39" s="139"/>
      <c r="E39" s="139"/>
      <c r="F39" s="139"/>
      <c r="G39" s="139"/>
      <c r="H39" s="129">
        <f t="shared" si="6"/>
        <v>0</v>
      </c>
      <c r="I39" s="144"/>
      <c r="J39" s="144"/>
      <c r="K39" s="144"/>
      <c r="L39" s="144"/>
      <c r="M39" s="144"/>
      <c r="N39" s="146"/>
    </row>
    <row r="40" spans="1:14">
      <c r="A40" s="136"/>
      <c r="B40" s="137"/>
      <c r="C40" s="138"/>
      <c r="D40" s="139"/>
      <c r="E40" s="139"/>
      <c r="F40" s="139"/>
      <c r="G40" s="139"/>
      <c r="H40" s="129">
        <f t="shared" si="6"/>
        <v>0</v>
      </c>
      <c r="I40" s="144"/>
      <c r="J40" s="144"/>
      <c r="K40" s="144"/>
      <c r="L40" s="144"/>
      <c r="M40" s="144"/>
      <c r="N40" s="146"/>
    </row>
    <row r="41" spans="1:14">
      <c r="A41" s="136"/>
      <c r="B41" s="137"/>
      <c r="C41" s="138"/>
      <c r="D41" s="139"/>
      <c r="E41" s="139"/>
      <c r="F41" s="139"/>
      <c r="G41" s="139"/>
      <c r="H41" s="129">
        <f t="shared" si="6"/>
        <v>0</v>
      </c>
      <c r="I41" s="144"/>
      <c r="J41" s="144"/>
      <c r="K41" s="144"/>
      <c r="L41" s="144"/>
      <c r="M41" s="144"/>
      <c r="N41" s="146"/>
    </row>
    <row r="42" spans="1:14">
      <c r="A42" s="136"/>
      <c r="B42" s="137"/>
      <c r="C42" s="138"/>
      <c r="D42" s="139"/>
      <c r="E42" s="139"/>
      <c r="F42" s="139"/>
      <c r="G42" s="139"/>
      <c r="H42" s="129">
        <f t="shared" si="6"/>
        <v>0</v>
      </c>
      <c r="I42" s="144"/>
      <c r="J42" s="144"/>
      <c r="K42" s="144"/>
      <c r="L42" s="144"/>
      <c r="M42" s="144"/>
      <c r="N42" s="146"/>
    </row>
    <row r="43" spans="1:14">
      <c r="A43" s="136"/>
      <c r="B43" s="137"/>
      <c r="C43" s="138"/>
      <c r="D43" s="139"/>
      <c r="E43" s="139"/>
      <c r="F43" s="139"/>
      <c r="G43" s="139"/>
      <c r="H43" s="129">
        <f t="shared" si="6"/>
        <v>0</v>
      </c>
      <c r="I43" s="144"/>
      <c r="J43" s="144"/>
      <c r="K43" s="144"/>
      <c r="L43" s="144"/>
      <c r="M43" s="144"/>
      <c r="N43" s="146"/>
    </row>
    <row r="44" spans="1:14" ht="12" thickBot="1">
      <c r="A44" s="140"/>
      <c r="B44" s="137"/>
      <c r="C44" s="141"/>
      <c r="D44" s="139"/>
      <c r="E44" s="139"/>
      <c r="F44" s="139"/>
      <c r="G44" s="139"/>
      <c r="H44" s="129">
        <f t="shared" si="6"/>
        <v>0</v>
      </c>
      <c r="I44" s="147"/>
      <c r="J44" s="147"/>
      <c r="K44" s="147"/>
      <c r="L44" s="147"/>
      <c r="M44" s="147"/>
      <c r="N44" s="148"/>
    </row>
    <row r="45" spans="1:14" ht="13.5" customHeight="1" thickBot="1">
      <c r="A45" s="196" t="s">
        <v>68</v>
      </c>
      <c r="B45" s="197"/>
      <c r="C45" s="198"/>
      <c r="D45" s="32">
        <f t="shared" ref="D45:M45" si="7">SUM(D38:D44)</f>
        <v>0</v>
      </c>
      <c r="E45" s="32">
        <f t="shared" si="7"/>
        <v>0</v>
      </c>
      <c r="F45" s="32">
        <f t="shared" si="7"/>
        <v>0</v>
      </c>
      <c r="G45" s="32">
        <f t="shared" si="7"/>
        <v>0</v>
      </c>
      <c r="H45" s="32">
        <f t="shared" si="7"/>
        <v>0</v>
      </c>
      <c r="I45" s="33">
        <f t="shared" si="7"/>
        <v>0</v>
      </c>
      <c r="J45" s="34">
        <f t="shared" si="7"/>
        <v>0</v>
      </c>
      <c r="K45" s="34">
        <f t="shared" si="7"/>
        <v>0</v>
      </c>
      <c r="L45" s="34">
        <f t="shared" si="7"/>
        <v>0</v>
      </c>
      <c r="M45" s="34">
        <f t="shared" si="7"/>
        <v>0</v>
      </c>
      <c r="N45" s="35"/>
    </row>
    <row r="46" spans="1:14" ht="15.75" thickBot="1">
      <c r="A46" s="36" t="s">
        <v>58</v>
      </c>
      <c r="B46" s="27"/>
      <c r="C46" s="151">
        <v>6</v>
      </c>
      <c r="D46" s="27"/>
      <c r="E46" s="27" t="s">
        <v>59</v>
      </c>
      <c r="F46" s="27"/>
      <c r="G46" s="194" t="str">
        <f>IF(C46=0,"",VLOOKUP(C46,$C$256:$D$270,2,FALSE))</f>
        <v>ALUMBRADO PUBLICO</v>
      </c>
      <c r="H46" s="194"/>
      <c r="I46" s="194"/>
      <c r="J46" s="194"/>
      <c r="K46" s="194"/>
      <c r="L46" s="194"/>
      <c r="M46" s="194"/>
      <c r="N46" s="195"/>
    </row>
    <row r="47" spans="1:14">
      <c r="A47" s="140"/>
      <c r="B47" s="137"/>
      <c r="C47" s="141"/>
      <c r="D47" s="139"/>
      <c r="E47" s="139"/>
      <c r="F47" s="139"/>
      <c r="G47" s="139"/>
      <c r="H47" s="129">
        <f t="shared" ref="H47:H52" si="8">+E47+F47-G47</f>
        <v>0</v>
      </c>
      <c r="I47" s="147"/>
      <c r="J47" s="147"/>
      <c r="K47" s="147"/>
      <c r="L47" s="147"/>
      <c r="M47" s="147"/>
      <c r="N47" s="148"/>
    </row>
    <row r="48" spans="1:14">
      <c r="A48" s="140"/>
      <c r="B48" s="137"/>
      <c r="C48" s="141"/>
      <c r="D48" s="139"/>
      <c r="E48" s="139"/>
      <c r="F48" s="139"/>
      <c r="G48" s="139"/>
      <c r="H48" s="129">
        <f t="shared" si="8"/>
        <v>0</v>
      </c>
      <c r="I48" s="147"/>
      <c r="J48" s="147"/>
      <c r="K48" s="147"/>
      <c r="L48" s="147"/>
      <c r="M48" s="147"/>
      <c r="N48" s="148"/>
    </row>
    <row r="49" spans="1:14">
      <c r="A49" s="140"/>
      <c r="B49" s="137"/>
      <c r="C49" s="141"/>
      <c r="D49" s="139"/>
      <c r="E49" s="139"/>
      <c r="F49" s="139"/>
      <c r="G49" s="139"/>
      <c r="H49" s="129">
        <f t="shared" si="8"/>
        <v>0</v>
      </c>
      <c r="I49" s="147"/>
      <c r="J49" s="147"/>
      <c r="K49" s="147"/>
      <c r="L49" s="147"/>
      <c r="M49" s="147"/>
      <c r="N49" s="148"/>
    </row>
    <row r="50" spans="1:14">
      <c r="A50" s="140"/>
      <c r="B50" s="137"/>
      <c r="C50" s="141"/>
      <c r="D50" s="139"/>
      <c r="E50" s="139"/>
      <c r="F50" s="139"/>
      <c r="G50" s="139"/>
      <c r="H50" s="129">
        <f t="shared" si="8"/>
        <v>0</v>
      </c>
      <c r="I50" s="147"/>
      <c r="J50" s="147"/>
      <c r="K50" s="147"/>
      <c r="L50" s="147"/>
      <c r="M50" s="147"/>
      <c r="N50" s="148"/>
    </row>
    <row r="51" spans="1:14">
      <c r="A51" s="140"/>
      <c r="B51" s="137"/>
      <c r="C51" s="141"/>
      <c r="D51" s="139"/>
      <c r="E51" s="139"/>
      <c r="F51" s="139"/>
      <c r="G51" s="139"/>
      <c r="H51" s="129">
        <f t="shared" si="8"/>
        <v>0</v>
      </c>
      <c r="I51" s="147"/>
      <c r="J51" s="147"/>
      <c r="K51" s="147"/>
      <c r="L51" s="147"/>
      <c r="M51" s="147"/>
      <c r="N51" s="148"/>
    </row>
    <row r="52" spans="1:14" ht="12" thickBot="1">
      <c r="A52" s="140"/>
      <c r="B52" s="137"/>
      <c r="C52" s="141"/>
      <c r="D52" s="139"/>
      <c r="E52" s="139"/>
      <c r="F52" s="139"/>
      <c r="G52" s="139"/>
      <c r="H52" s="129">
        <f t="shared" si="8"/>
        <v>0</v>
      </c>
      <c r="I52" s="147"/>
      <c r="J52" s="147"/>
      <c r="K52" s="147"/>
      <c r="L52" s="147"/>
      <c r="M52" s="147"/>
      <c r="N52" s="148"/>
    </row>
    <row r="53" spans="1:14" ht="13.5" customHeight="1" thickBot="1">
      <c r="A53" s="196" t="s">
        <v>68</v>
      </c>
      <c r="B53" s="197"/>
      <c r="C53" s="198"/>
      <c r="D53" s="32">
        <f t="shared" ref="D53:M53" si="9">SUM(D47:D52)</f>
        <v>0</v>
      </c>
      <c r="E53" s="32">
        <f t="shared" si="9"/>
        <v>0</v>
      </c>
      <c r="F53" s="32">
        <f t="shared" si="9"/>
        <v>0</v>
      </c>
      <c r="G53" s="32">
        <f t="shared" si="9"/>
        <v>0</v>
      </c>
      <c r="H53" s="32">
        <f t="shared" si="9"/>
        <v>0</v>
      </c>
      <c r="I53" s="33">
        <f t="shared" si="9"/>
        <v>0</v>
      </c>
      <c r="J53" s="34">
        <f t="shared" si="9"/>
        <v>0</v>
      </c>
      <c r="K53" s="34">
        <f t="shared" si="9"/>
        <v>0</v>
      </c>
      <c r="L53" s="34">
        <f t="shared" si="9"/>
        <v>0</v>
      </c>
      <c r="M53" s="34">
        <f t="shared" si="9"/>
        <v>0</v>
      </c>
      <c r="N53" s="35"/>
    </row>
    <row r="54" spans="1:14" ht="15.75" thickBot="1">
      <c r="A54" s="36" t="s">
        <v>58</v>
      </c>
      <c r="B54" s="27"/>
      <c r="C54" s="151">
        <v>7</v>
      </c>
      <c r="D54" s="27"/>
      <c r="E54" s="27" t="s">
        <v>59</v>
      </c>
      <c r="F54" s="27"/>
      <c r="G54" s="194" t="str">
        <f>IF(C54=0,"",VLOOKUP(C54,$C$256:$D$270,2,FALSE))</f>
        <v>RECOLECCION Y DISPOSICION FINAL DE DESECHOS SOLIDOS</v>
      </c>
      <c r="H54" s="194"/>
      <c r="I54" s="194"/>
      <c r="J54" s="194"/>
      <c r="K54" s="194"/>
      <c r="L54" s="194"/>
      <c r="M54" s="194"/>
      <c r="N54" s="195"/>
    </row>
    <row r="55" spans="1:14" s="165" customFormat="1" ht="33.75">
      <c r="A55" s="166"/>
      <c r="B55" s="167" t="s">
        <v>209</v>
      </c>
      <c r="C55" s="168" t="s">
        <v>208</v>
      </c>
      <c r="D55" s="169">
        <v>193930</v>
      </c>
      <c r="E55" s="169">
        <v>26977.39</v>
      </c>
      <c r="F55" s="169">
        <v>244.34</v>
      </c>
      <c r="G55" s="169">
        <v>26977.39</v>
      </c>
      <c r="H55" s="170">
        <f t="shared" ref="H55:H60" si="10">+E55+F55-G55</f>
        <v>244.34000000000015</v>
      </c>
      <c r="I55" s="171"/>
      <c r="J55" s="171"/>
      <c r="K55" s="171"/>
      <c r="L55" s="171"/>
      <c r="M55" s="171"/>
      <c r="N55" s="172"/>
    </row>
    <row r="56" spans="1:14" s="173" customFormat="1" ht="33.75">
      <c r="A56" s="166"/>
      <c r="B56" s="167" t="s">
        <v>210</v>
      </c>
      <c r="C56" s="168" t="s">
        <v>208</v>
      </c>
      <c r="D56" s="169">
        <v>190765.23</v>
      </c>
      <c r="E56" s="169">
        <v>6495</v>
      </c>
      <c r="F56" s="169">
        <v>187.54</v>
      </c>
      <c r="G56" s="169">
        <v>6675.7</v>
      </c>
      <c r="H56" s="170">
        <f t="shared" si="10"/>
        <v>6.8400000000001455</v>
      </c>
      <c r="I56" s="171"/>
      <c r="J56" s="171"/>
      <c r="K56" s="171"/>
      <c r="L56" s="171"/>
      <c r="M56" s="171"/>
      <c r="N56" s="172"/>
    </row>
    <row r="57" spans="1:14">
      <c r="A57" s="140"/>
      <c r="B57" s="137"/>
      <c r="C57" s="141"/>
      <c r="D57" s="139"/>
      <c r="E57" s="139"/>
      <c r="F57" s="139"/>
      <c r="G57" s="139"/>
      <c r="H57" s="129">
        <f t="shared" si="10"/>
        <v>0</v>
      </c>
      <c r="I57" s="147"/>
      <c r="J57" s="147"/>
      <c r="K57" s="147"/>
      <c r="L57" s="147"/>
      <c r="M57" s="147"/>
      <c r="N57" s="148"/>
    </row>
    <row r="58" spans="1:14">
      <c r="A58" s="140"/>
      <c r="B58" s="137"/>
      <c r="C58" s="141"/>
      <c r="D58" s="139"/>
      <c r="E58" s="139"/>
      <c r="F58" s="139"/>
      <c r="G58" s="139"/>
      <c r="H58" s="129">
        <f t="shared" si="10"/>
        <v>0</v>
      </c>
      <c r="I58" s="147"/>
      <c r="J58" s="147"/>
      <c r="K58" s="147"/>
      <c r="L58" s="147"/>
      <c r="M58" s="147"/>
      <c r="N58" s="148"/>
    </row>
    <row r="59" spans="1:14">
      <c r="A59" s="140"/>
      <c r="B59" s="137"/>
      <c r="C59" s="141"/>
      <c r="D59" s="139"/>
      <c r="E59" s="139"/>
      <c r="F59" s="139"/>
      <c r="G59" s="139"/>
      <c r="H59" s="129">
        <f t="shared" si="10"/>
        <v>0</v>
      </c>
      <c r="I59" s="147"/>
      <c r="J59" s="147"/>
      <c r="K59" s="147"/>
      <c r="L59" s="147"/>
      <c r="M59" s="147"/>
      <c r="N59" s="148"/>
    </row>
    <row r="60" spans="1:14" ht="12" thickBot="1">
      <c r="A60" s="140"/>
      <c r="B60" s="137"/>
      <c r="C60" s="141"/>
      <c r="D60" s="149"/>
      <c r="E60" s="149"/>
      <c r="F60" s="149"/>
      <c r="G60" s="149"/>
      <c r="H60" s="130">
        <f t="shared" si="10"/>
        <v>0</v>
      </c>
      <c r="I60" s="150"/>
      <c r="J60" s="147"/>
      <c r="K60" s="147"/>
      <c r="L60" s="147"/>
      <c r="M60" s="147"/>
      <c r="N60" s="148"/>
    </row>
    <row r="61" spans="1:14" ht="13.5" customHeight="1" thickBot="1">
      <c r="A61" s="247" t="s">
        <v>68</v>
      </c>
      <c r="B61" s="197"/>
      <c r="C61" s="198"/>
      <c r="D61" s="37">
        <f t="shared" ref="D61:M61" si="11">SUM(D54:D60)</f>
        <v>384695.23</v>
      </c>
      <c r="E61" s="37">
        <f t="shared" si="11"/>
        <v>33472.39</v>
      </c>
      <c r="F61" s="37">
        <f t="shared" si="11"/>
        <v>431.88</v>
      </c>
      <c r="G61" s="37">
        <f t="shared" si="11"/>
        <v>33653.089999999997</v>
      </c>
      <c r="H61" s="37">
        <f t="shared" si="11"/>
        <v>251.18000000000029</v>
      </c>
      <c r="I61" s="33">
        <f t="shared" si="11"/>
        <v>0</v>
      </c>
      <c r="J61" s="34">
        <f t="shared" si="11"/>
        <v>0</v>
      </c>
      <c r="K61" s="34">
        <f t="shared" si="11"/>
        <v>0</v>
      </c>
      <c r="L61" s="34">
        <f t="shared" si="11"/>
        <v>0</v>
      </c>
      <c r="M61" s="34">
        <f t="shared" si="11"/>
        <v>0</v>
      </c>
      <c r="N61" s="35"/>
    </row>
    <row r="62" spans="1:14" ht="18.75" customHeight="1" thickBot="1">
      <c r="A62" s="28" t="s">
        <v>58</v>
      </c>
      <c r="B62" s="27"/>
      <c r="C62" s="151">
        <v>8</v>
      </c>
      <c r="D62" s="199" t="s">
        <v>59</v>
      </c>
      <c r="E62" s="199"/>
      <c r="F62" s="199"/>
      <c r="G62" s="194" t="str">
        <f>IF(C62=0,"",VLOOKUP(C62,$C$256:$D$270,2,FALSE))</f>
        <v>MERCADOS</v>
      </c>
      <c r="H62" s="194"/>
      <c r="I62" s="194"/>
      <c r="J62" s="194"/>
      <c r="K62" s="194"/>
      <c r="L62" s="194"/>
      <c r="M62" s="194"/>
      <c r="N62" s="195"/>
    </row>
    <row r="63" spans="1:14" ht="32.25" customHeight="1" thickBot="1">
      <c r="A63" s="189" t="s">
        <v>29</v>
      </c>
      <c r="B63" s="189" t="s">
        <v>28</v>
      </c>
      <c r="C63" s="189" t="s">
        <v>57</v>
      </c>
      <c r="D63" s="189" t="s">
        <v>43</v>
      </c>
      <c r="E63" s="189" t="s">
        <v>77</v>
      </c>
      <c r="F63" s="189" t="s">
        <v>41</v>
      </c>
      <c r="G63" s="189" t="s">
        <v>60</v>
      </c>
      <c r="H63" s="189" t="s">
        <v>61</v>
      </c>
      <c r="I63" s="189" t="s">
        <v>62</v>
      </c>
      <c r="J63" s="191" t="s">
        <v>63</v>
      </c>
      <c r="K63" s="191"/>
      <c r="L63" s="191"/>
      <c r="M63" s="192"/>
      <c r="N63" s="189" t="s">
        <v>42</v>
      </c>
    </row>
    <row r="64" spans="1:14" ht="12" customHeight="1" thickBot="1">
      <c r="A64" s="193"/>
      <c r="B64" s="193"/>
      <c r="C64" s="193"/>
      <c r="D64" s="193"/>
      <c r="E64" s="193"/>
      <c r="F64" s="193"/>
      <c r="G64" s="193"/>
      <c r="H64" s="193"/>
      <c r="I64" s="190"/>
      <c r="J64" s="29" t="s">
        <v>64</v>
      </c>
      <c r="K64" s="30" t="s">
        <v>65</v>
      </c>
      <c r="L64" s="30" t="s">
        <v>66</v>
      </c>
      <c r="M64" s="31" t="s">
        <v>67</v>
      </c>
      <c r="N64" s="193"/>
    </row>
    <row r="65" spans="1:14" ht="33.75">
      <c r="A65" s="136"/>
      <c r="B65" s="137" t="s">
        <v>212</v>
      </c>
      <c r="C65" s="138" t="s">
        <v>208</v>
      </c>
      <c r="D65" s="139">
        <v>4675.41</v>
      </c>
      <c r="E65" s="139">
        <v>3000</v>
      </c>
      <c r="F65" s="139"/>
      <c r="G65" s="139">
        <v>2057.4899999999998</v>
      </c>
      <c r="H65" s="129">
        <f t="shared" ref="H65:H71" si="12">+E65+F65-G65</f>
        <v>942.51000000000022</v>
      </c>
      <c r="I65" s="142"/>
      <c r="J65" s="142"/>
      <c r="K65" s="142"/>
      <c r="L65" s="142"/>
      <c r="M65" s="142"/>
      <c r="N65" s="143"/>
    </row>
    <row r="66" spans="1:14">
      <c r="A66" s="136"/>
      <c r="B66" s="137"/>
      <c r="C66" s="138"/>
      <c r="D66" s="139"/>
      <c r="E66" s="139"/>
      <c r="F66" s="139"/>
      <c r="G66" s="139"/>
      <c r="H66" s="129">
        <f t="shared" si="12"/>
        <v>0</v>
      </c>
      <c r="I66" s="144"/>
      <c r="J66" s="144"/>
      <c r="K66" s="144"/>
      <c r="L66" s="144"/>
      <c r="M66" s="144"/>
      <c r="N66" s="146"/>
    </row>
    <row r="67" spans="1:14">
      <c r="A67" s="136"/>
      <c r="B67" s="137"/>
      <c r="C67" s="138"/>
      <c r="D67" s="139"/>
      <c r="E67" s="139"/>
      <c r="F67" s="139"/>
      <c r="G67" s="139"/>
      <c r="H67" s="129">
        <f t="shared" si="12"/>
        <v>0</v>
      </c>
      <c r="I67" s="144"/>
      <c r="J67" s="144"/>
      <c r="K67" s="144"/>
      <c r="L67" s="144"/>
      <c r="M67" s="144"/>
      <c r="N67" s="146"/>
    </row>
    <row r="68" spans="1:14">
      <c r="A68" s="136"/>
      <c r="B68" s="137"/>
      <c r="C68" s="138"/>
      <c r="D68" s="139"/>
      <c r="E68" s="139"/>
      <c r="F68" s="139"/>
      <c r="G68" s="139"/>
      <c r="H68" s="129">
        <f t="shared" si="12"/>
        <v>0</v>
      </c>
      <c r="I68" s="144"/>
      <c r="J68" s="144"/>
      <c r="K68" s="144"/>
      <c r="L68" s="144"/>
      <c r="M68" s="144"/>
      <c r="N68" s="146"/>
    </row>
    <row r="69" spans="1:14">
      <c r="A69" s="136"/>
      <c r="B69" s="137"/>
      <c r="C69" s="138"/>
      <c r="D69" s="139"/>
      <c r="E69" s="139"/>
      <c r="F69" s="139"/>
      <c r="G69" s="139"/>
      <c r="H69" s="129">
        <f t="shared" si="12"/>
        <v>0</v>
      </c>
      <c r="I69" s="144"/>
      <c r="J69" s="144"/>
      <c r="K69" s="144"/>
      <c r="L69" s="144"/>
      <c r="M69" s="144"/>
      <c r="N69" s="146"/>
    </row>
    <row r="70" spans="1:14">
      <c r="A70" s="136"/>
      <c r="B70" s="137"/>
      <c r="C70" s="138"/>
      <c r="D70" s="139"/>
      <c r="E70" s="139"/>
      <c r="F70" s="139"/>
      <c r="G70" s="139"/>
      <c r="H70" s="129">
        <f t="shared" si="12"/>
        <v>0</v>
      </c>
      <c r="I70" s="144"/>
      <c r="J70" s="144"/>
      <c r="K70" s="144"/>
      <c r="L70" s="144"/>
      <c r="M70" s="144"/>
      <c r="N70" s="146"/>
    </row>
    <row r="71" spans="1:14" ht="12" thickBot="1">
      <c r="A71" s="140"/>
      <c r="B71" s="137"/>
      <c r="C71" s="141"/>
      <c r="D71" s="139"/>
      <c r="E71" s="139"/>
      <c r="F71" s="139"/>
      <c r="G71" s="139"/>
      <c r="H71" s="129">
        <f t="shared" si="12"/>
        <v>0</v>
      </c>
      <c r="I71" s="147"/>
      <c r="J71" s="147"/>
      <c r="K71" s="147"/>
      <c r="L71" s="147"/>
      <c r="M71" s="147"/>
      <c r="N71" s="148"/>
    </row>
    <row r="72" spans="1:14" ht="13.5" customHeight="1" thickBot="1">
      <c r="A72" s="196" t="s">
        <v>68</v>
      </c>
      <c r="B72" s="197"/>
      <c r="C72" s="198"/>
      <c r="D72" s="32">
        <f t="shared" ref="D72:M72" si="13">SUM(D65:D71)</f>
        <v>4675.41</v>
      </c>
      <c r="E72" s="32">
        <f t="shared" si="13"/>
        <v>3000</v>
      </c>
      <c r="F72" s="32">
        <f t="shared" si="13"/>
        <v>0</v>
      </c>
      <c r="G72" s="32">
        <f t="shared" si="13"/>
        <v>2057.4899999999998</v>
      </c>
      <c r="H72" s="32">
        <f t="shared" si="13"/>
        <v>942.51000000000022</v>
      </c>
      <c r="I72" s="33">
        <f t="shared" si="13"/>
        <v>0</v>
      </c>
      <c r="J72" s="34">
        <f t="shared" si="13"/>
        <v>0</v>
      </c>
      <c r="K72" s="34">
        <f t="shared" si="13"/>
        <v>0</v>
      </c>
      <c r="L72" s="34">
        <f t="shared" si="13"/>
        <v>0</v>
      </c>
      <c r="M72" s="34">
        <f t="shared" si="13"/>
        <v>0</v>
      </c>
      <c r="N72" s="35"/>
    </row>
    <row r="73" spans="1:14" ht="15.75" thickBot="1">
      <c r="A73" s="36" t="s">
        <v>58</v>
      </c>
      <c r="B73" s="27"/>
      <c r="C73" s="151">
        <v>9</v>
      </c>
      <c r="D73" s="27"/>
      <c r="E73" s="27" t="s">
        <v>59</v>
      </c>
      <c r="F73" s="27"/>
      <c r="G73" s="194" t="str">
        <f>IF(C73=0,"",VLOOKUP(C73,$C$256:$D$270,2,FALSE))</f>
        <v>TIANGUES</v>
      </c>
      <c r="H73" s="194"/>
      <c r="I73" s="194"/>
      <c r="J73" s="194"/>
      <c r="K73" s="194"/>
      <c r="L73" s="194"/>
      <c r="M73" s="194"/>
      <c r="N73" s="195"/>
    </row>
    <row r="74" spans="1:14">
      <c r="A74" s="140"/>
      <c r="B74" s="137"/>
      <c r="C74" s="141"/>
      <c r="D74" s="139"/>
      <c r="E74" s="139"/>
      <c r="F74" s="139"/>
      <c r="G74" s="139"/>
      <c r="H74" s="129">
        <f t="shared" ref="H74:H79" si="14">+E74+F74-G74</f>
        <v>0</v>
      </c>
      <c r="I74" s="147"/>
      <c r="J74" s="147"/>
      <c r="K74" s="147"/>
      <c r="L74" s="147"/>
      <c r="M74" s="147"/>
      <c r="N74" s="148"/>
    </row>
    <row r="75" spans="1:14">
      <c r="A75" s="140"/>
      <c r="B75" s="137"/>
      <c r="C75" s="141"/>
      <c r="D75" s="139"/>
      <c r="E75" s="139"/>
      <c r="F75" s="139"/>
      <c r="G75" s="139"/>
      <c r="H75" s="129">
        <f t="shared" si="14"/>
        <v>0</v>
      </c>
      <c r="I75" s="147"/>
      <c r="J75" s="147"/>
      <c r="K75" s="147"/>
      <c r="L75" s="147"/>
      <c r="M75" s="147"/>
      <c r="N75" s="148"/>
    </row>
    <row r="76" spans="1:14">
      <c r="A76" s="140"/>
      <c r="B76" s="137"/>
      <c r="C76" s="141"/>
      <c r="D76" s="139"/>
      <c r="E76" s="139"/>
      <c r="F76" s="139"/>
      <c r="G76" s="139"/>
      <c r="H76" s="129">
        <f t="shared" si="14"/>
        <v>0</v>
      </c>
      <c r="I76" s="147"/>
      <c r="J76" s="147"/>
      <c r="K76" s="147"/>
      <c r="L76" s="147"/>
      <c r="M76" s="147"/>
      <c r="N76" s="148"/>
    </row>
    <row r="77" spans="1:14">
      <c r="A77" s="140"/>
      <c r="B77" s="137"/>
      <c r="C77" s="141"/>
      <c r="D77" s="139"/>
      <c r="E77" s="139"/>
      <c r="F77" s="139"/>
      <c r="G77" s="139"/>
      <c r="H77" s="129">
        <f t="shared" si="14"/>
        <v>0</v>
      </c>
      <c r="I77" s="147"/>
      <c r="J77" s="147"/>
      <c r="K77" s="147"/>
      <c r="L77" s="147"/>
      <c r="M77" s="147"/>
      <c r="N77" s="148"/>
    </row>
    <row r="78" spans="1:14">
      <c r="A78" s="140"/>
      <c r="B78" s="137"/>
      <c r="C78" s="141"/>
      <c r="D78" s="139"/>
      <c r="E78" s="139"/>
      <c r="F78" s="139"/>
      <c r="G78" s="139"/>
      <c r="H78" s="129">
        <f t="shared" si="14"/>
        <v>0</v>
      </c>
      <c r="I78" s="147"/>
      <c r="J78" s="147"/>
      <c r="K78" s="147"/>
      <c r="L78" s="147"/>
      <c r="M78" s="147"/>
      <c r="N78" s="148"/>
    </row>
    <row r="79" spans="1:14" ht="12" thickBot="1">
      <c r="A79" s="140"/>
      <c r="B79" s="137"/>
      <c r="C79" s="141"/>
      <c r="D79" s="139"/>
      <c r="E79" s="139"/>
      <c r="F79" s="139"/>
      <c r="G79" s="139"/>
      <c r="H79" s="129">
        <f t="shared" si="14"/>
        <v>0</v>
      </c>
      <c r="I79" s="147"/>
      <c r="J79" s="147"/>
      <c r="K79" s="147"/>
      <c r="L79" s="147"/>
      <c r="M79" s="147"/>
      <c r="N79" s="148"/>
    </row>
    <row r="80" spans="1:14" ht="13.5" customHeight="1" thickBot="1">
      <c r="A80" s="196" t="s">
        <v>68</v>
      </c>
      <c r="B80" s="197"/>
      <c r="C80" s="198"/>
      <c r="D80" s="32">
        <f t="shared" ref="D80:M80" si="15">SUM(D74:D79)</f>
        <v>0</v>
      </c>
      <c r="E80" s="32">
        <f t="shared" si="15"/>
        <v>0</v>
      </c>
      <c r="F80" s="32">
        <f t="shared" si="15"/>
        <v>0</v>
      </c>
      <c r="G80" s="32">
        <f t="shared" si="15"/>
        <v>0</v>
      </c>
      <c r="H80" s="32">
        <f t="shared" si="15"/>
        <v>0</v>
      </c>
      <c r="I80" s="33">
        <f t="shared" si="15"/>
        <v>0</v>
      </c>
      <c r="J80" s="34">
        <f t="shared" si="15"/>
        <v>0</v>
      </c>
      <c r="K80" s="34">
        <f t="shared" si="15"/>
        <v>0</v>
      </c>
      <c r="L80" s="34">
        <f t="shared" si="15"/>
        <v>0</v>
      </c>
      <c r="M80" s="34">
        <f t="shared" si="15"/>
        <v>0</v>
      </c>
      <c r="N80" s="35"/>
    </row>
    <row r="81" spans="1:14" ht="15.75" thickBot="1">
      <c r="A81" s="36" t="s">
        <v>58</v>
      </c>
      <c r="B81" s="27"/>
      <c r="C81" s="151">
        <v>10</v>
      </c>
      <c r="D81" s="27"/>
      <c r="E81" s="27" t="s">
        <v>59</v>
      </c>
      <c r="F81" s="27"/>
      <c r="G81" s="194" t="str">
        <f>IF(C81=0,"",VLOOKUP(C81,$C$256:$D$270,2,FALSE))</f>
        <v>RASTROS</v>
      </c>
      <c r="H81" s="194"/>
      <c r="I81" s="194"/>
      <c r="J81" s="194"/>
      <c r="K81" s="194"/>
      <c r="L81" s="194"/>
      <c r="M81" s="194"/>
      <c r="N81" s="195"/>
    </row>
    <row r="82" spans="1:14">
      <c r="A82" s="140"/>
      <c r="B82" s="137"/>
      <c r="C82" s="141"/>
      <c r="D82" s="139"/>
      <c r="E82" s="139"/>
      <c r="F82" s="139"/>
      <c r="G82" s="139"/>
      <c r="H82" s="129">
        <f t="shared" ref="H82:H87" si="16">+E82+F82-G82</f>
        <v>0</v>
      </c>
      <c r="I82" s="147"/>
      <c r="J82" s="147"/>
      <c r="K82" s="147"/>
      <c r="L82" s="147"/>
      <c r="M82" s="147"/>
      <c r="N82" s="148"/>
    </row>
    <row r="83" spans="1:14">
      <c r="A83" s="140"/>
      <c r="B83" s="137"/>
      <c r="C83" s="141"/>
      <c r="D83" s="139"/>
      <c r="E83" s="139"/>
      <c r="F83" s="139"/>
      <c r="G83" s="139"/>
      <c r="H83" s="129">
        <f t="shared" si="16"/>
        <v>0</v>
      </c>
      <c r="I83" s="147"/>
      <c r="J83" s="147"/>
      <c r="K83" s="147"/>
      <c r="L83" s="147"/>
      <c r="M83" s="147"/>
      <c r="N83" s="148"/>
    </row>
    <row r="84" spans="1:14">
      <c r="A84" s="140"/>
      <c r="B84" s="137"/>
      <c r="C84" s="141"/>
      <c r="D84" s="139"/>
      <c r="E84" s="139"/>
      <c r="F84" s="139"/>
      <c r="G84" s="139"/>
      <c r="H84" s="129">
        <f t="shared" si="16"/>
        <v>0</v>
      </c>
      <c r="I84" s="147"/>
      <c r="J84" s="147"/>
      <c r="K84" s="147"/>
      <c r="L84" s="147"/>
      <c r="M84" s="147"/>
      <c r="N84" s="148"/>
    </row>
    <row r="85" spans="1:14">
      <c r="A85" s="140"/>
      <c r="B85" s="137"/>
      <c r="C85" s="141"/>
      <c r="D85" s="139"/>
      <c r="E85" s="139"/>
      <c r="F85" s="139"/>
      <c r="G85" s="139"/>
      <c r="H85" s="129">
        <f t="shared" si="16"/>
        <v>0</v>
      </c>
      <c r="I85" s="147"/>
      <c r="J85" s="147"/>
      <c r="K85" s="147"/>
      <c r="L85" s="147"/>
      <c r="M85" s="147"/>
      <c r="N85" s="148"/>
    </row>
    <row r="86" spans="1:14">
      <c r="A86" s="140"/>
      <c r="B86" s="137"/>
      <c r="C86" s="141"/>
      <c r="D86" s="139"/>
      <c r="E86" s="139"/>
      <c r="F86" s="139"/>
      <c r="G86" s="139"/>
      <c r="H86" s="129">
        <f t="shared" si="16"/>
        <v>0</v>
      </c>
      <c r="I86" s="147"/>
      <c r="J86" s="147"/>
      <c r="K86" s="147"/>
      <c r="L86" s="147"/>
      <c r="M86" s="147"/>
      <c r="N86" s="148"/>
    </row>
    <row r="87" spans="1:14" ht="12" thickBot="1">
      <c r="A87" s="140"/>
      <c r="B87" s="137"/>
      <c r="C87" s="141"/>
      <c r="D87" s="149"/>
      <c r="E87" s="149"/>
      <c r="F87" s="149"/>
      <c r="G87" s="149"/>
      <c r="H87" s="130">
        <f t="shared" si="16"/>
        <v>0</v>
      </c>
      <c r="I87" s="150"/>
      <c r="J87" s="147"/>
      <c r="K87" s="147"/>
      <c r="L87" s="147"/>
      <c r="M87" s="147"/>
      <c r="N87" s="148"/>
    </row>
    <row r="88" spans="1:14" ht="13.5" customHeight="1" thickBot="1">
      <c r="A88" s="196" t="s">
        <v>68</v>
      </c>
      <c r="B88" s="197"/>
      <c r="C88" s="198"/>
      <c r="D88" s="37">
        <f t="shared" ref="D88:M88" si="17">SUM(D81:D87)</f>
        <v>0</v>
      </c>
      <c r="E88" s="37">
        <f t="shared" si="17"/>
        <v>0</v>
      </c>
      <c r="F88" s="37">
        <f t="shared" si="17"/>
        <v>0</v>
      </c>
      <c r="G88" s="37">
        <f t="shared" si="17"/>
        <v>0</v>
      </c>
      <c r="H88" s="37">
        <f t="shared" si="17"/>
        <v>0</v>
      </c>
      <c r="I88" s="33">
        <f t="shared" si="17"/>
        <v>0</v>
      </c>
      <c r="J88" s="34">
        <f t="shared" si="17"/>
        <v>0</v>
      </c>
      <c r="K88" s="34">
        <f t="shared" si="17"/>
        <v>0</v>
      </c>
      <c r="L88" s="34">
        <f t="shared" si="17"/>
        <v>0</v>
      </c>
      <c r="M88" s="34">
        <f t="shared" si="17"/>
        <v>0</v>
      </c>
      <c r="N88" s="35"/>
    </row>
    <row r="89" spans="1:14" ht="18.75" customHeight="1" thickBot="1">
      <c r="A89" s="28" t="s">
        <v>58</v>
      </c>
      <c r="B89" s="27"/>
      <c r="C89" s="151">
        <v>11</v>
      </c>
      <c r="D89" s="199" t="s">
        <v>59</v>
      </c>
      <c r="E89" s="199"/>
      <c r="F89" s="199"/>
      <c r="G89" s="194" t="str">
        <f>IF(C89=0,"",VLOOKUP(C89,$C$256:$D$270,2,FALSE))</f>
        <v>TERMINALES (DE BUSES, ACUATICAS, ETC)</v>
      </c>
      <c r="H89" s="194"/>
      <c r="I89" s="194"/>
      <c r="J89" s="194"/>
      <c r="K89" s="194"/>
      <c r="L89" s="194"/>
      <c r="M89" s="194"/>
      <c r="N89" s="195"/>
    </row>
    <row r="90" spans="1:14" ht="32.25" customHeight="1" thickBot="1">
      <c r="A90" s="189" t="s">
        <v>29</v>
      </c>
      <c r="B90" s="189" t="s">
        <v>28</v>
      </c>
      <c r="C90" s="189" t="s">
        <v>57</v>
      </c>
      <c r="D90" s="189" t="s">
        <v>43</v>
      </c>
      <c r="E90" s="189" t="s">
        <v>77</v>
      </c>
      <c r="F90" s="189" t="s">
        <v>41</v>
      </c>
      <c r="G90" s="189" t="s">
        <v>60</v>
      </c>
      <c r="H90" s="189" t="s">
        <v>61</v>
      </c>
      <c r="I90" s="189" t="s">
        <v>62</v>
      </c>
      <c r="J90" s="191" t="s">
        <v>63</v>
      </c>
      <c r="K90" s="191"/>
      <c r="L90" s="191"/>
      <c r="M90" s="192"/>
      <c r="N90" s="189" t="s">
        <v>42</v>
      </c>
    </row>
    <row r="91" spans="1:14" ht="12" customHeight="1" thickBot="1">
      <c r="A91" s="193"/>
      <c r="B91" s="193"/>
      <c r="C91" s="193"/>
      <c r="D91" s="193"/>
      <c r="E91" s="193"/>
      <c r="F91" s="193"/>
      <c r="G91" s="193"/>
      <c r="H91" s="193"/>
      <c r="I91" s="190"/>
      <c r="J91" s="29" t="s">
        <v>64</v>
      </c>
      <c r="K91" s="30" t="s">
        <v>65</v>
      </c>
      <c r="L91" s="30" t="s">
        <v>66</v>
      </c>
      <c r="M91" s="31" t="s">
        <v>67</v>
      </c>
      <c r="N91" s="193"/>
    </row>
    <row r="92" spans="1:14">
      <c r="A92" s="136"/>
      <c r="B92" s="137"/>
      <c r="C92" s="138"/>
      <c r="D92" s="139"/>
      <c r="E92" s="139"/>
      <c r="F92" s="139"/>
      <c r="G92" s="139"/>
      <c r="H92" s="129">
        <f t="shared" ref="H92:H98" si="18">+E92+F92-G92</f>
        <v>0</v>
      </c>
      <c r="I92" s="142"/>
      <c r="J92" s="142"/>
      <c r="K92" s="142"/>
      <c r="L92" s="142"/>
      <c r="M92" s="142"/>
      <c r="N92" s="143"/>
    </row>
    <row r="93" spans="1:14">
      <c r="A93" s="136"/>
      <c r="B93" s="137"/>
      <c r="C93" s="138"/>
      <c r="D93" s="139"/>
      <c r="E93" s="139"/>
      <c r="F93" s="139"/>
      <c r="G93" s="139"/>
      <c r="H93" s="129">
        <f t="shared" si="18"/>
        <v>0</v>
      </c>
      <c r="I93" s="144"/>
      <c r="J93" s="144"/>
      <c r="K93" s="144"/>
      <c r="L93" s="144"/>
      <c r="M93" s="144"/>
      <c r="N93" s="146"/>
    </row>
    <row r="94" spans="1:14">
      <c r="A94" s="136"/>
      <c r="B94" s="137"/>
      <c r="C94" s="138"/>
      <c r="D94" s="139"/>
      <c r="E94" s="139"/>
      <c r="F94" s="139"/>
      <c r="G94" s="139"/>
      <c r="H94" s="129">
        <f t="shared" si="18"/>
        <v>0</v>
      </c>
      <c r="I94" s="144"/>
      <c r="J94" s="144"/>
      <c r="K94" s="144"/>
      <c r="L94" s="144"/>
      <c r="M94" s="144"/>
      <c r="N94" s="146"/>
    </row>
    <row r="95" spans="1:14">
      <c r="A95" s="136"/>
      <c r="B95" s="137"/>
      <c r="C95" s="138"/>
      <c r="D95" s="139"/>
      <c r="E95" s="139"/>
      <c r="F95" s="139"/>
      <c r="G95" s="139"/>
      <c r="H95" s="129">
        <f t="shared" si="18"/>
        <v>0</v>
      </c>
      <c r="I95" s="144"/>
      <c r="J95" s="144"/>
      <c r="K95" s="144"/>
      <c r="L95" s="144"/>
      <c r="M95" s="144"/>
      <c r="N95" s="146"/>
    </row>
    <row r="96" spans="1:14">
      <c r="A96" s="136"/>
      <c r="B96" s="137"/>
      <c r="C96" s="138"/>
      <c r="D96" s="139"/>
      <c r="E96" s="139"/>
      <c r="F96" s="139"/>
      <c r="G96" s="139"/>
      <c r="H96" s="129">
        <f t="shared" si="18"/>
        <v>0</v>
      </c>
      <c r="I96" s="144"/>
      <c r="J96" s="144"/>
      <c r="K96" s="144"/>
      <c r="L96" s="144"/>
      <c r="M96" s="144"/>
      <c r="N96" s="146"/>
    </row>
    <row r="97" spans="1:14">
      <c r="A97" s="136"/>
      <c r="B97" s="137"/>
      <c r="C97" s="138"/>
      <c r="D97" s="139"/>
      <c r="E97" s="139"/>
      <c r="F97" s="139"/>
      <c r="G97" s="139"/>
      <c r="H97" s="129">
        <f t="shared" si="18"/>
        <v>0</v>
      </c>
      <c r="I97" s="144"/>
      <c r="J97" s="144"/>
      <c r="K97" s="144"/>
      <c r="L97" s="144"/>
      <c r="M97" s="144"/>
      <c r="N97" s="146"/>
    </row>
    <row r="98" spans="1:14" ht="12" thickBot="1">
      <c r="A98" s="140"/>
      <c r="B98" s="137"/>
      <c r="C98" s="141"/>
      <c r="D98" s="139"/>
      <c r="E98" s="139"/>
      <c r="F98" s="139"/>
      <c r="G98" s="139"/>
      <c r="H98" s="129">
        <f t="shared" si="18"/>
        <v>0</v>
      </c>
      <c r="I98" s="147"/>
      <c r="J98" s="147"/>
      <c r="K98" s="147"/>
      <c r="L98" s="147"/>
      <c r="M98" s="147"/>
      <c r="N98" s="148"/>
    </row>
    <row r="99" spans="1:14" ht="13.5" customHeight="1" thickBot="1">
      <c r="A99" s="196" t="s">
        <v>68</v>
      </c>
      <c r="B99" s="197"/>
      <c r="C99" s="198"/>
      <c r="D99" s="32">
        <f t="shared" ref="D99:M99" si="19">SUM(D92:D98)</f>
        <v>0</v>
      </c>
      <c r="E99" s="32">
        <f t="shared" si="19"/>
        <v>0</v>
      </c>
      <c r="F99" s="32">
        <f t="shared" si="19"/>
        <v>0</v>
      </c>
      <c r="G99" s="32">
        <f t="shared" si="19"/>
        <v>0</v>
      </c>
      <c r="H99" s="32">
        <f t="shared" si="19"/>
        <v>0</v>
      </c>
      <c r="I99" s="33">
        <f t="shared" si="19"/>
        <v>0</v>
      </c>
      <c r="J99" s="34">
        <f t="shared" si="19"/>
        <v>0</v>
      </c>
      <c r="K99" s="34">
        <f t="shared" si="19"/>
        <v>0</v>
      </c>
      <c r="L99" s="34">
        <f t="shared" si="19"/>
        <v>0</v>
      </c>
      <c r="M99" s="34">
        <f t="shared" si="19"/>
        <v>0</v>
      </c>
      <c r="N99" s="35"/>
    </row>
    <row r="100" spans="1:14" ht="15.75" thickBot="1">
      <c r="A100" s="36" t="s">
        <v>58</v>
      </c>
      <c r="B100" s="27"/>
      <c r="C100" s="151">
        <v>12</v>
      </c>
      <c r="D100" s="27"/>
      <c r="E100" s="27" t="s">
        <v>59</v>
      </c>
      <c r="F100" s="27"/>
      <c r="G100" s="194" t="str">
        <f>IF(C100=0,"",VLOOKUP(C100,$C$256:$D$270,2,FALSE))</f>
        <v>PARQUES Y OTROS PROYECTOS RECREATIVOS</v>
      </c>
      <c r="H100" s="194"/>
      <c r="I100" s="194"/>
      <c r="J100" s="194"/>
      <c r="K100" s="194"/>
      <c r="L100" s="194"/>
      <c r="M100" s="194"/>
      <c r="N100" s="195"/>
    </row>
    <row r="101" spans="1:14">
      <c r="A101" s="140"/>
      <c r="B101" s="137"/>
      <c r="C101" s="141"/>
      <c r="D101" s="139"/>
      <c r="E101" s="139"/>
      <c r="F101" s="139"/>
      <c r="G101" s="139"/>
      <c r="H101" s="129">
        <f t="shared" ref="H101:H106" si="20">+E101+F101-G101</f>
        <v>0</v>
      </c>
      <c r="I101" s="147"/>
      <c r="J101" s="147"/>
      <c r="K101" s="147"/>
      <c r="L101" s="147"/>
      <c r="M101" s="147"/>
      <c r="N101" s="148"/>
    </row>
    <row r="102" spans="1:14">
      <c r="A102" s="140"/>
      <c r="B102" s="137"/>
      <c r="C102" s="141"/>
      <c r="D102" s="139"/>
      <c r="E102" s="139"/>
      <c r="F102" s="139"/>
      <c r="G102" s="139"/>
      <c r="H102" s="129">
        <f t="shared" si="20"/>
        <v>0</v>
      </c>
      <c r="I102" s="147"/>
      <c r="J102" s="147"/>
      <c r="K102" s="147"/>
      <c r="L102" s="147"/>
      <c r="M102" s="147"/>
      <c r="N102" s="148"/>
    </row>
    <row r="103" spans="1:14">
      <c r="A103" s="140"/>
      <c r="B103" s="137"/>
      <c r="C103" s="141"/>
      <c r="D103" s="139"/>
      <c r="E103" s="139"/>
      <c r="F103" s="139"/>
      <c r="G103" s="139"/>
      <c r="H103" s="129">
        <f t="shared" si="20"/>
        <v>0</v>
      </c>
      <c r="I103" s="147"/>
      <c r="J103" s="147"/>
      <c r="K103" s="147"/>
      <c r="L103" s="147"/>
      <c r="M103" s="147"/>
      <c r="N103" s="148"/>
    </row>
    <row r="104" spans="1:14">
      <c r="A104" s="140"/>
      <c r="B104" s="137"/>
      <c r="C104" s="141"/>
      <c r="D104" s="139"/>
      <c r="E104" s="139"/>
      <c r="F104" s="139"/>
      <c r="G104" s="139"/>
      <c r="H104" s="129">
        <f t="shared" si="20"/>
        <v>0</v>
      </c>
      <c r="I104" s="147"/>
      <c r="J104" s="147"/>
      <c r="K104" s="147"/>
      <c r="L104" s="147"/>
      <c r="M104" s="147"/>
      <c r="N104" s="148"/>
    </row>
    <row r="105" spans="1:14">
      <c r="A105" s="140"/>
      <c r="B105" s="137"/>
      <c r="C105" s="141"/>
      <c r="D105" s="139"/>
      <c r="E105" s="139"/>
      <c r="F105" s="139"/>
      <c r="G105" s="139"/>
      <c r="H105" s="129">
        <f t="shared" si="20"/>
        <v>0</v>
      </c>
      <c r="I105" s="147"/>
      <c r="J105" s="147"/>
      <c r="K105" s="147"/>
      <c r="L105" s="147"/>
      <c r="M105" s="147"/>
      <c r="N105" s="148"/>
    </row>
    <row r="106" spans="1:14" ht="12" thickBot="1">
      <c r="A106" s="140"/>
      <c r="B106" s="137"/>
      <c r="C106" s="141"/>
      <c r="D106" s="139"/>
      <c r="E106" s="139"/>
      <c r="F106" s="139"/>
      <c r="G106" s="139"/>
      <c r="H106" s="129">
        <f t="shared" si="20"/>
        <v>0</v>
      </c>
      <c r="I106" s="147"/>
      <c r="J106" s="147"/>
      <c r="K106" s="147"/>
      <c r="L106" s="147"/>
      <c r="M106" s="147"/>
      <c r="N106" s="148"/>
    </row>
    <row r="107" spans="1:14" ht="13.5" customHeight="1" thickBot="1">
      <c r="A107" s="196" t="s">
        <v>68</v>
      </c>
      <c r="B107" s="197"/>
      <c r="C107" s="198"/>
      <c r="D107" s="32">
        <f t="shared" ref="D107:M107" si="21">SUM(D101:D106)</f>
        <v>0</v>
      </c>
      <c r="E107" s="32">
        <f t="shared" si="21"/>
        <v>0</v>
      </c>
      <c r="F107" s="32">
        <f t="shared" si="21"/>
        <v>0</v>
      </c>
      <c r="G107" s="32">
        <f t="shared" si="21"/>
        <v>0</v>
      </c>
      <c r="H107" s="32">
        <f t="shared" si="21"/>
        <v>0</v>
      </c>
      <c r="I107" s="33">
        <f t="shared" si="21"/>
        <v>0</v>
      </c>
      <c r="J107" s="34">
        <f t="shared" si="21"/>
        <v>0</v>
      </c>
      <c r="K107" s="34">
        <f t="shared" si="21"/>
        <v>0</v>
      </c>
      <c r="L107" s="34">
        <f t="shared" si="21"/>
        <v>0</v>
      </c>
      <c r="M107" s="34">
        <f t="shared" si="21"/>
        <v>0</v>
      </c>
      <c r="N107" s="35"/>
    </row>
    <row r="108" spans="1:14" ht="15.75" thickBot="1">
      <c r="A108" s="36" t="s">
        <v>58</v>
      </c>
      <c r="B108" s="27"/>
      <c r="C108" s="151">
        <v>13</v>
      </c>
      <c r="D108" s="27"/>
      <c r="E108" s="27" t="s">
        <v>59</v>
      </c>
      <c r="F108" s="27"/>
      <c r="G108" s="194" t="str">
        <f>IF(C108=0,"",VLOOKUP(C108,$C$256:$D$270,2,FALSE))</f>
        <v>CANCHAS Y OTROS PROYECTOS DEPORTIVOS</v>
      </c>
      <c r="H108" s="194"/>
      <c r="I108" s="194"/>
      <c r="J108" s="194"/>
      <c r="K108" s="194"/>
      <c r="L108" s="194"/>
      <c r="M108" s="194"/>
      <c r="N108" s="195"/>
    </row>
    <row r="109" spans="1:14">
      <c r="A109" s="140"/>
      <c r="B109" s="137"/>
      <c r="C109" s="141"/>
      <c r="D109" s="139"/>
      <c r="E109" s="139"/>
      <c r="F109" s="139"/>
      <c r="G109" s="139"/>
      <c r="H109" s="129">
        <f t="shared" ref="H109:H114" si="22">+E109+F109-G109</f>
        <v>0</v>
      </c>
      <c r="I109" s="147"/>
      <c r="J109" s="147"/>
      <c r="K109" s="147"/>
      <c r="L109" s="147"/>
      <c r="M109" s="147"/>
      <c r="N109" s="148"/>
    </row>
    <row r="110" spans="1:14">
      <c r="A110" s="140"/>
      <c r="B110" s="137"/>
      <c r="C110" s="141"/>
      <c r="D110" s="139"/>
      <c r="E110" s="139"/>
      <c r="F110" s="139"/>
      <c r="G110" s="139"/>
      <c r="H110" s="129">
        <f t="shared" si="22"/>
        <v>0</v>
      </c>
      <c r="I110" s="147"/>
      <c r="J110" s="147"/>
      <c r="K110" s="147"/>
      <c r="L110" s="147"/>
      <c r="M110" s="147"/>
      <c r="N110" s="148"/>
    </row>
    <row r="111" spans="1:14">
      <c r="A111" s="140"/>
      <c r="B111" s="137"/>
      <c r="C111" s="141"/>
      <c r="D111" s="139"/>
      <c r="E111" s="139"/>
      <c r="F111" s="139"/>
      <c r="G111" s="139"/>
      <c r="H111" s="129">
        <f t="shared" si="22"/>
        <v>0</v>
      </c>
      <c r="I111" s="147"/>
      <c r="J111" s="147"/>
      <c r="K111" s="147"/>
      <c r="L111" s="147"/>
      <c r="M111" s="147"/>
      <c r="N111" s="148"/>
    </row>
    <row r="112" spans="1:14">
      <c r="A112" s="140"/>
      <c r="B112" s="137"/>
      <c r="C112" s="141"/>
      <c r="D112" s="139"/>
      <c r="E112" s="139"/>
      <c r="F112" s="139"/>
      <c r="G112" s="139"/>
      <c r="H112" s="129">
        <f t="shared" si="22"/>
        <v>0</v>
      </c>
      <c r="I112" s="147"/>
      <c r="J112" s="147"/>
      <c r="K112" s="147"/>
      <c r="L112" s="147"/>
      <c r="M112" s="147"/>
      <c r="N112" s="148"/>
    </row>
    <row r="113" spans="1:14">
      <c r="A113" s="140"/>
      <c r="B113" s="137"/>
      <c r="C113" s="141"/>
      <c r="D113" s="139"/>
      <c r="E113" s="139"/>
      <c r="F113" s="139"/>
      <c r="G113" s="139"/>
      <c r="H113" s="129">
        <f t="shared" si="22"/>
        <v>0</v>
      </c>
      <c r="I113" s="147"/>
      <c r="J113" s="147"/>
      <c r="K113" s="147"/>
      <c r="L113" s="147"/>
      <c r="M113" s="147"/>
      <c r="N113" s="148"/>
    </row>
    <row r="114" spans="1:14" ht="12" thickBot="1">
      <c r="A114" s="140"/>
      <c r="B114" s="137"/>
      <c r="C114" s="141"/>
      <c r="D114" s="149"/>
      <c r="E114" s="149"/>
      <c r="F114" s="149"/>
      <c r="G114" s="149"/>
      <c r="H114" s="130">
        <f t="shared" si="22"/>
        <v>0</v>
      </c>
      <c r="I114" s="150"/>
      <c r="J114" s="147"/>
      <c r="K114" s="147"/>
      <c r="L114" s="147"/>
      <c r="M114" s="147"/>
      <c r="N114" s="148"/>
    </row>
    <row r="115" spans="1:14" ht="13.5" customHeight="1" thickBot="1">
      <c r="A115" s="247" t="s">
        <v>68</v>
      </c>
      <c r="B115" s="197"/>
      <c r="C115" s="198"/>
      <c r="D115" s="37">
        <f t="shared" ref="D115:M115" si="23">SUM(D108:D114)</f>
        <v>0</v>
      </c>
      <c r="E115" s="37">
        <f t="shared" si="23"/>
        <v>0</v>
      </c>
      <c r="F115" s="37">
        <f t="shared" si="23"/>
        <v>0</v>
      </c>
      <c r="G115" s="37">
        <f t="shared" si="23"/>
        <v>0</v>
      </c>
      <c r="H115" s="37">
        <f t="shared" si="23"/>
        <v>0</v>
      </c>
      <c r="I115" s="33">
        <f t="shared" si="23"/>
        <v>0</v>
      </c>
      <c r="J115" s="34">
        <f t="shared" si="23"/>
        <v>0</v>
      </c>
      <c r="K115" s="34">
        <f t="shared" si="23"/>
        <v>0</v>
      </c>
      <c r="L115" s="34">
        <f t="shared" si="23"/>
        <v>0</v>
      </c>
      <c r="M115" s="34">
        <f t="shared" si="23"/>
        <v>0</v>
      </c>
      <c r="N115" s="35"/>
    </row>
    <row r="116" spans="1:14" ht="18.75" customHeight="1" thickBot="1">
      <c r="A116" s="28" t="s">
        <v>58</v>
      </c>
      <c r="B116" s="27"/>
      <c r="C116" s="151">
        <v>14</v>
      </c>
      <c r="D116" s="199" t="s">
        <v>59</v>
      </c>
      <c r="E116" s="199"/>
      <c r="F116" s="199"/>
      <c r="G116" s="194" t="str">
        <f>IF(C116=0,"",VLOOKUP(C116,$C$256:$D$270,2,FALSE))</f>
        <v>CEMENTERIOS</v>
      </c>
      <c r="H116" s="194"/>
      <c r="I116" s="194"/>
      <c r="J116" s="194"/>
      <c r="K116" s="194"/>
      <c r="L116" s="194"/>
      <c r="M116" s="194"/>
      <c r="N116" s="195"/>
    </row>
    <row r="117" spans="1:14" ht="32.25" customHeight="1" thickBot="1">
      <c r="A117" s="189" t="s">
        <v>29</v>
      </c>
      <c r="B117" s="189" t="s">
        <v>28</v>
      </c>
      <c r="C117" s="189" t="s">
        <v>57</v>
      </c>
      <c r="D117" s="189" t="s">
        <v>43</v>
      </c>
      <c r="E117" s="189" t="s">
        <v>77</v>
      </c>
      <c r="F117" s="189" t="s">
        <v>41</v>
      </c>
      <c r="G117" s="189" t="s">
        <v>60</v>
      </c>
      <c r="H117" s="189" t="s">
        <v>61</v>
      </c>
      <c r="I117" s="189" t="s">
        <v>62</v>
      </c>
      <c r="J117" s="191" t="s">
        <v>63</v>
      </c>
      <c r="K117" s="191"/>
      <c r="L117" s="191"/>
      <c r="M117" s="192"/>
      <c r="N117" s="189" t="s">
        <v>42</v>
      </c>
    </row>
    <row r="118" spans="1:14" ht="12" customHeight="1" thickBot="1">
      <c r="A118" s="193"/>
      <c r="B118" s="193"/>
      <c r="C118" s="193"/>
      <c r="D118" s="193"/>
      <c r="E118" s="193"/>
      <c r="F118" s="193"/>
      <c r="G118" s="193"/>
      <c r="H118" s="193"/>
      <c r="I118" s="190"/>
      <c r="J118" s="29" t="s">
        <v>64</v>
      </c>
      <c r="K118" s="30" t="s">
        <v>65</v>
      </c>
      <c r="L118" s="30" t="s">
        <v>66</v>
      </c>
      <c r="M118" s="31" t="s">
        <v>67</v>
      </c>
      <c r="N118" s="193"/>
    </row>
    <row r="119" spans="1:14">
      <c r="A119" s="136"/>
      <c r="B119" s="137"/>
      <c r="C119" s="138"/>
      <c r="D119" s="139"/>
      <c r="E119" s="139"/>
      <c r="F119" s="139"/>
      <c r="G119" s="139"/>
      <c r="H119" s="129">
        <f t="shared" ref="H119:H125" si="24">+E119+F119-G119</f>
        <v>0</v>
      </c>
      <c r="I119" s="142"/>
      <c r="J119" s="142"/>
      <c r="K119" s="142"/>
      <c r="L119" s="142"/>
      <c r="M119" s="142"/>
      <c r="N119" s="143"/>
    </row>
    <row r="120" spans="1:14">
      <c r="A120" s="136"/>
      <c r="B120" s="137"/>
      <c r="C120" s="138"/>
      <c r="D120" s="139"/>
      <c r="E120" s="139"/>
      <c r="F120" s="139"/>
      <c r="G120" s="139"/>
      <c r="H120" s="129">
        <f t="shared" si="24"/>
        <v>0</v>
      </c>
      <c r="I120" s="144"/>
      <c r="J120" s="144"/>
      <c r="K120" s="144"/>
      <c r="L120" s="144"/>
      <c r="M120" s="144"/>
      <c r="N120" s="146"/>
    </row>
    <row r="121" spans="1:14">
      <c r="A121" s="136"/>
      <c r="B121" s="137"/>
      <c r="C121" s="138"/>
      <c r="D121" s="139"/>
      <c r="E121" s="139"/>
      <c r="F121" s="139"/>
      <c r="G121" s="139"/>
      <c r="H121" s="129">
        <f t="shared" si="24"/>
        <v>0</v>
      </c>
      <c r="I121" s="144"/>
      <c r="J121" s="144"/>
      <c r="K121" s="144"/>
      <c r="L121" s="144"/>
      <c r="M121" s="144"/>
      <c r="N121" s="146"/>
    </row>
    <row r="122" spans="1:14">
      <c r="A122" s="136"/>
      <c r="B122" s="137"/>
      <c r="C122" s="138"/>
      <c r="D122" s="139"/>
      <c r="E122" s="139"/>
      <c r="F122" s="139"/>
      <c r="G122" s="139"/>
      <c r="H122" s="129">
        <f t="shared" si="24"/>
        <v>0</v>
      </c>
      <c r="I122" s="144"/>
      <c r="J122" s="144"/>
      <c r="K122" s="144"/>
      <c r="L122" s="144"/>
      <c r="M122" s="144"/>
      <c r="N122" s="146"/>
    </row>
    <row r="123" spans="1:14">
      <c r="A123" s="136"/>
      <c r="B123" s="137"/>
      <c r="C123" s="138"/>
      <c r="D123" s="139"/>
      <c r="E123" s="139"/>
      <c r="F123" s="139"/>
      <c r="G123" s="139"/>
      <c r="H123" s="129">
        <f t="shared" si="24"/>
        <v>0</v>
      </c>
      <c r="I123" s="144"/>
      <c r="J123" s="144"/>
      <c r="K123" s="144"/>
      <c r="L123" s="144"/>
      <c r="M123" s="144"/>
      <c r="N123" s="146"/>
    </row>
    <row r="124" spans="1:14">
      <c r="A124" s="136"/>
      <c r="B124" s="137"/>
      <c r="C124" s="138"/>
      <c r="D124" s="139"/>
      <c r="E124" s="139"/>
      <c r="F124" s="139"/>
      <c r="G124" s="139"/>
      <c r="H124" s="129">
        <f t="shared" si="24"/>
        <v>0</v>
      </c>
      <c r="I124" s="144"/>
      <c r="J124" s="144"/>
      <c r="K124" s="144"/>
      <c r="L124" s="144"/>
      <c r="M124" s="144"/>
      <c r="N124" s="146"/>
    </row>
    <row r="125" spans="1:14" ht="12" thickBot="1">
      <c r="A125" s="140"/>
      <c r="B125" s="137"/>
      <c r="C125" s="141"/>
      <c r="D125" s="139"/>
      <c r="E125" s="139"/>
      <c r="F125" s="139"/>
      <c r="G125" s="139"/>
      <c r="H125" s="129">
        <f t="shared" si="24"/>
        <v>0</v>
      </c>
      <c r="I125" s="147"/>
      <c r="J125" s="147"/>
      <c r="K125" s="147"/>
      <c r="L125" s="147"/>
      <c r="M125" s="147"/>
      <c r="N125" s="148"/>
    </row>
    <row r="126" spans="1:14" ht="13.5" customHeight="1" thickBot="1">
      <c r="A126" s="196" t="s">
        <v>68</v>
      </c>
      <c r="B126" s="197"/>
      <c r="C126" s="198"/>
      <c r="D126" s="32">
        <f>SUM(D119:D125)</f>
        <v>0</v>
      </c>
      <c r="E126" s="32">
        <f>SUM(E119:E125)</f>
        <v>0</v>
      </c>
      <c r="F126" s="32">
        <f>SUM(F119:F125)</f>
        <v>0</v>
      </c>
      <c r="G126" s="32">
        <f t="shared" ref="G126:N126" si="25">SUM(G119:G125)</f>
        <v>0</v>
      </c>
      <c r="H126" s="32">
        <f t="shared" si="25"/>
        <v>0</v>
      </c>
      <c r="I126" s="32">
        <f t="shared" si="25"/>
        <v>0</v>
      </c>
      <c r="J126" s="32">
        <f t="shared" si="25"/>
        <v>0</v>
      </c>
      <c r="K126" s="32">
        <f t="shared" si="25"/>
        <v>0</v>
      </c>
      <c r="L126" s="32">
        <f t="shared" si="25"/>
        <v>0</v>
      </c>
      <c r="M126" s="32">
        <f t="shared" si="25"/>
        <v>0</v>
      </c>
      <c r="N126" s="32">
        <f t="shared" si="25"/>
        <v>0</v>
      </c>
    </row>
    <row r="127" spans="1:14" ht="15.75" thickBot="1">
      <c r="A127" s="36" t="s">
        <v>58</v>
      </c>
      <c r="B127" s="27"/>
      <c r="C127" s="151">
        <v>15</v>
      </c>
      <c r="D127" s="27"/>
      <c r="E127" s="27" t="s">
        <v>59</v>
      </c>
      <c r="F127" s="27"/>
      <c r="G127" s="194" t="str">
        <f>IF(C127=0,"",VLOOKUP(C127,$C$256:$D$270,2,FALSE))</f>
        <v>OTROS</v>
      </c>
      <c r="H127" s="194"/>
      <c r="I127" s="194"/>
      <c r="J127" s="194"/>
      <c r="K127" s="194"/>
      <c r="L127" s="194"/>
      <c r="M127" s="194"/>
      <c r="N127" s="195"/>
    </row>
    <row r="128" spans="1:14" s="173" customFormat="1" ht="22.5">
      <c r="A128" s="166"/>
      <c r="B128" s="167" t="s">
        <v>211</v>
      </c>
      <c r="C128" s="168" t="s">
        <v>208</v>
      </c>
      <c r="D128" s="169"/>
      <c r="E128" s="169">
        <v>29511</v>
      </c>
      <c r="F128" s="169">
        <v>3800.11</v>
      </c>
      <c r="G128" s="169">
        <v>21535.06</v>
      </c>
      <c r="H128" s="170">
        <f t="shared" ref="H128:H133" si="26">+E128+F128-G128</f>
        <v>11776.05</v>
      </c>
      <c r="I128" s="171"/>
      <c r="J128" s="171"/>
      <c r="K128" s="171"/>
      <c r="L128" s="171"/>
      <c r="M128" s="171"/>
      <c r="N128" s="172"/>
    </row>
    <row r="129" spans="1:14" s="173" customFormat="1">
      <c r="A129" s="166"/>
      <c r="B129" s="137" t="s">
        <v>215</v>
      </c>
      <c r="C129" s="168" t="s">
        <v>208</v>
      </c>
      <c r="D129" s="169"/>
      <c r="E129" s="169">
        <v>3700</v>
      </c>
      <c r="F129" s="169">
        <v>46.16</v>
      </c>
      <c r="G129" s="169">
        <v>3700</v>
      </c>
      <c r="H129" s="170">
        <f t="shared" si="26"/>
        <v>46.159999999999854</v>
      </c>
      <c r="I129" s="171"/>
      <c r="J129" s="171"/>
      <c r="K129" s="171"/>
      <c r="L129" s="171"/>
      <c r="M129" s="171"/>
      <c r="N129" s="172"/>
    </row>
    <row r="130" spans="1:14" s="173" customFormat="1">
      <c r="A130" s="166"/>
      <c r="B130" s="137" t="s">
        <v>216</v>
      </c>
      <c r="C130" s="168" t="s">
        <v>208</v>
      </c>
      <c r="D130" s="169">
        <v>57143.360000000001</v>
      </c>
      <c r="E130" s="169">
        <v>3000</v>
      </c>
      <c r="F130" s="169">
        <v>2490.04</v>
      </c>
      <c r="G130" s="169">
        <v>2660</v>
      </c>
      <c r="H130" s="170">
        <f t="shared" si="26"/>
        <v>2830.04</v>
      </c>
      <c r="I130" s="171"/>
      <c r="J130" s="171"/>
      <c r="K130" s="171"/>
      <c r="L130" s="171"/>
      <c r="M130" s="171"/>
      <c r="N130" s="172"/>
    </row>
    <row r="131" spans="1:14" s="173" customFormat="1" ht="33.75">
      <c r="A131" s="166"/>
      <c r="B131" s="137" t="s">
        <v>217</v>
      </c>
      <c r="C131" s="168" t="s">
        <v>208</v>
      </c>
      <c r="D131" s="169">
        <v>7551.5</v>
      </c>
      <c r="E131" s="169">
        <v>4200</v>
      </c>
      <c r="F131" s="169">
        <v>909.14</v>
      </c>
      <c r="G131" s="169">
        <v>5010.82</v>
      </c>
      <c r="H131" s="170">
        <f t="shared" si="26"/>
        <v>98.320000000000618</v>
      </c>
      <c r="I131" s="171"/>
      <c r="J131" s="171"/>
      <c r="K131" s="171"/>
      <c r="L131" s="171"/>
      <c r="M131" s="171"/>
      <c r="N131" s="172"/>
    </row>
    <row r="132" spans="1:14" ht="22.5">
      <c r="A132" s="140"/>
      <c r="B132" s="137" t="s">
        <v>218</v>
      </c>
      <c r="C132" s="141" t="s">
        <v>208</v>
      </c>
      <c r="D132" s="139">
        <v>119185.5</v>
      </c>
      <c r="E132" s="139">
        <v>20130.009999999998</v>
      </c>
      <c r="F132" s="139">
        <v>3495.08</v>
      </c>
      <c r="G132" s="139">
        <v>15721.3</v>
      </c>
      <c r="H132" s="129">
        <f t="shared" si="26"/>
        <v>7903.7899999999972</v>
      </c>
      <c r="I132" s="147"/>
      <c r="J132" s="147"/>
      <c r="K132" s="147"/>
      <c r="L132" s="147"/>
      <c r="M132" s="147"/>
      <c r="N132" s="148"/>
    </row>
    <row r="133" spans="1:14" s="173" customFormat="1" ht="23.25" thickBot="1">
      <c r="A133" s="166" t="s">
        <v>199</v>
      </c>
      <c r="B133" s="137" t="s">
        <v>219</v>
      </c>
      <c r="C133" s="168" t="s">
        <v>208</v>
      </c>
      <c r="D133" s="169">
        <v>157659.57999999999</v>
      </c>
      <c r="E133" s="169">
        <v>15100</v>
      </c>
      <c r="F133" s="169">
        <v>601.35</v>
      </c>
      <c r="G133" s="169">
        <v>12654.85</v>
      </c>
      <c r="H133" s="170">
        <f t="shared" si="26"/>
        <v>3046.5</v>
      </c>
      <c r="I133" s="171"/>
      <c r="J133" s="171"/>
      <c r="K133" s="171"/>
      <c r="L133" s="171"/>
      <c r="M133" s="171"/>
      <c r="N133" s="172"/>
    </row>
    <row r="134" spans="1:14" ht="13.5" customHeight="1" thickBot="1">
      <c r="A134" s="196" t="s">
        <v>68</v>
      </c>
      <c r="B134" s="197"/>
      <c r="C134" s="198"/>
      <c r="D134" s="32">
        <f t="shared" ref="D134:M134" si="27">SUM(D128:D133)</f>
        <v>341539.93999999994</v>
      </c>
      <c r="E134" s="32">
        <f t="shared" si="27"/>
        <v>75641.009999999995</v>
      </c>
      <c r="F134" s="32">
        <f t="shared" si="27"/>
        <v>11341.88</v>
      </c>
      <c r="G134" s="32">
        <f t="shared" si="27"/>
        <v>61282.030000000006</v>
      </c>
      <c r="H134" s="32">
        <f t="shared" si="27"/>
        <v>25700.859999999997</v>
      </c>
      <c r="I134" s="33">
        <f t="shared" si="27"/>
        <v>0</v>
      </c>
      <c r="J134" s="34">
        <f t="shared" si="27"/>
        <v>0</v>
      </c>
      <c r="K134" s="34">
        <f t="shared" si="27"/>
        <v>0</v>
      </c>
      <c r="L134" s="34">
        <f t="shared" si="27"/>
        <v>0</v>
      </c>
      <c r="M134" s="34">
        <f t="shared" si="27"/>
        <v>0</v>
      </c>
      <c r="N134" s="35"/>
    </row>
    <row r="135" spans="1:14" ht="15.75" thickBot="1">
      <c r="A135" s="36" t="s">
        <v>58</v>
      </c>
      <c r="B135" s="27"/>
      <c r="C135" s="151">
        <v>1</v>
      </c>
      <c r="D135" s="27"/>
      <c r="E135" s="27" t="s">
        <v>59</v>
      </c>
      <c r="F135" s="27"/>
      <c r="G135" s="194" t="str">
        <f>IF(C135=0,"",VLOOKUP(C135,$C$256:$D$270,2,FALSE))</f>
        <v>INFRAESTRUCTURA DE EDUCACION</v>
      </c>
      <c r="H135" s="194"/>
      <c r="I135" s="194"/>
      <c r="J135" s="194"/>
      <c r="K135" s="194"/>
      <c r="L135" s="194"/>
      <c r="M135" s="194"/>
      <c r="N135" s="195"/>
    </row>
    <row r="136" spans="1:14">
      <c r="A136" s="140"/>
      <c r="B136" s="137"/>
      <c r="C136" s="141"/>
      <c r="D136" s="139"/>
      <c r="E136" s="139"/>
      <c r="F136" s="139"/>
      <c r="G136" s="139"/>
      <c r="H136" s="129">
        <f t="shared" ref="H136:H141" si="28">+E136+F136-G136</f>
        <v>0</v>
      </c>
      <c r="I136" s="147"/>
      <c r="J136" s="147"/>
      <c r="K136" s="147"/>
      <c r="L136" s="147"/>
      <c r="M136" s="147"/>
      <c r="N136" s="148"/>
    </row>
    <row r="137" spans="1:14">
      <c r="A137" s="140"/>
      <c r="B137" s="137"/>
      <c r="C137" s="141"/>
      <c r="D137" s="139"/>
      <c r="E137" s="139"/>
      <c r="F137" s="139"/>
      <c r="G137" s="139"/>
      <c r="H137" s="129">
        <f t="shared" si="28"/>
        <v>0</v>
      </c>
      <c r="I137" s="147"/>
      <c r="J137" s="147"/>
      <c r="K137" s="147"/>
      <c r="L137" s="147"/>
      <c r="M137" s="147"/>
      <c r="N137" s="148"/>
    </row>
    <row r="138" spans="1:14">
      <c r="A138" s="140"/>
      <c r="B138" s="137"/>
      <c r="C138" s="141"/>
      <c r="D138" s="139"/>
      <c r="E138" s="139"/>
      <c r="F138" s="139"/>
      <c r="G138" s="139"/>
      <c r="H138" s="129">
        <f t="shared" si="28"/>
        <v>0</v>
      </c>
      <c r="I138" s="147"/>
      <c r="J138" s="147"/>
      <c r="K138" s="147"/>
      <c r="L138" s="147"/>
      <c r="M138" s="147"/>
      <c r="N138" s="148"/>
    </row>
    <row r="139" spans="1:14">
      <c r="A139" s="140"/>
      <c r="B139" s="137"/>
      <c r="C139" s="141"/>
      <c r="D139" s="139"/>
      <c r="E139" s="139"/>
      <c r="F139" s="139"/>
      <c r="G139" s="139"/>
      <c r="H139" s="129">
        <f t="shared" si="28"/>
        <v>0</v>
      </c>
      <c r="I139" s="147"/>
      <c r="J139" s="147"/>
      <c r="K139" s="147"/>
      <c r="L139" s="147"/>
      <c r="M139" s="147"/>
      <c r="N139" s="148"/>
    </row>
    <row r="140" spans="1:14">
      <c r="A140" s="140"/>
      <c r="B140" s="137"/>
      <c r="C140" s="141"/>
      <c r="D140" s="139"/>
      <c r="E140" s="139"/>
      <c r="F140" s="139"/>
      <c r="G140" s="139"/>
      <c r="H140" s="129">
        <f t="shared" si="28"/>
        <v>0</v>
      </c>
      <c r="I140" s="147"/>
      <c r="J140" s="147"/>
      <c r="K140" s="147"/>
      <c r="L140" s="147"/>
      <c r="M140" s="147"/>
      <c r="N140" s="148"/>
    </row>
    <row r="141" spans="1:14" ht="12" thickBot="1">
      <c r="A141" s="140"/>
      <c r="B141" s="137"/>
      <c r="C141" s="141"/>
      <c r="D141" s="149"/>
      <c r="E141" s="149"/>
      <c r="F141" s="149"/>
      <c r="G141" s="149"/>
      <c r="H141" s="130">
        <f t="shared" si="28"/>
        <v>0</v>
      </c>
      <c r="I141" s="150"/>
      <c r="J141" s="147"/>
      <c r="K141" s="147"/>
      <c r="L141" s="147"/>
      <c r="M141" s="147"/>
      <c r="N141" s="148"/>
    </row>
    <row r="142" spans="1:14" ht="13.5" customHeight="1" thickBot="1">
      <c r="A142" s="196" t="s">
        <v>68</v>
      </c>
      <c r="B142" s="197"/>
      <c r="C142" s="198"/>
      <c r="D142" s="37">
        <f t="shared" ref="D142:M142" si="29">SUM(D135:D141)</f>
        <v>0</v>
      </c>
      <c r="E142" s="37">
        <f t="shared" si="29"/>
        <v>0</v>
      </c>
      <c r="F142" s="37">
        <f t="shared" si="29"/>
        <v>0</v>
      </c>
      <c r="G142" s="37">
        <f t="shared" si="29"/>
        <v>0</v>
      </c>
      <c r="H142" s="37">
        <f t="shared" si="29"/>
        <v>0</v>
      </c>
      <c r="I142" s="33">
        <f t="shared" si="29"/>
        <v>0</v>
      </c>
      <c r="J142" s="34">
        <f t="shared" si="29"/>
        <v>0</v>
      </c>
      <c r="K142" s="34">
        <f t="shared" si="29"/>
        <v>0</v>
      </c>
      <c r="L142" s="34">
        <f t="shared" si="29"/>
        <v>0</v>
      </c>
      <c r="M142" s="34">
        <f t="shared" si="29"/>
        <v>0</v>
      </c>
      <c r="N142" s="35"/>
    </row>
    <row r="143" spans="1:14" ht="13.5" customHeight="1" thickBot="1">
      <c r="A143" s="196" t="s">
        <v>191</v>
      </c>
      <c r="B143" s="197"/>
      <c r="C143" s="198"/>
      <c r="D143" s="32">
        <f>SUM(D18,D26,D34,D45,D53,D61,D72,D80,D88,D99,D107,D115,D126,D134,D142)</f>
        <v>794482.74</v>
      </c>
      <c r="E143" s="32">
        <f t="shared" ref="E143:H143" si="30">SUM(E18,E26,E34,E45,E53,E61,E72,E80,E88,E99,E107,E115,E126,E134,E142)</f>
        <v>149163.76999999999</v>
      </c>
      <c r="F143" s="32">
        <f t="shared" si="30"/>
        <v>11773.759999999998</v>
      </c>
      <c r="G143" s="32">
        <f t="shared" si="30"/>
        <v>132160.88</v>
      </c>
      <c r="H143" s="32">
        <f t="shared" si="30"/>
        <v>28776.649999999998</v>
      </c>
      <c r="I143" s="32">
        <f>SUM(I18,I26,I34,I45,I53,I61,I72,I80,I88,I99,I107,I115,I126,I134,I142)</f>
        <v>0</v>
      </c>
      <c r="J143" s="32">
        <f>SUM(J18,J26,J34,J45,J53,J61,J72,J80,J88,J99,J107,J115,J126,J134,J142)</f>
        <v>0</v>
      </c>
      <c r="K143" s="32">
        <f t="shared" ref="K143:M143" si="31">SUM(K18,K26,K34,K45,K53,K61,K72,K80,K88,K99,K107,K115,K126,K134,K142)</f>
        <v>0</v>
      </c>
      <c r="L143" s="32">
        <f t="shared" si="31"/>
        <v>0</v>
      </c>
      <c r="M143" s="32">
        <f t="shared" si="31"/>
        <v>0</v>
      </c>
      <c r="N143" s="35"/>
    </row>
    <row r="144" spans="1:14" ht="12" thickBot="1">
      <c r="A144" s="196" t="s">
        <v>76</v>
      </c>
      <c r="B144" s="197"/>
      <c r="C144" s="197"/>
      <c r="D144" s="197"/>
      <c r="E144" s="197"/>
      <c r="F144" s="197"/>
      <c r="G144" s="197"/>
      <c r="H144" s="197"/>
      <c r="I144" s="197"/>
      <c r="J144" s="197"/>
      <c r="K144" s="197"/>
      <c r="L144" s="197"/>
      <c r="M144" s="197"/>
      <c r="N144" s="215"/>
    </row>
    <row r="145" spans="1:14" ht="12" thickBot="1">
      <c r="A145" s="127">
        <v>4</v>
      </c>
      <c r="B145" s="127">
        <v>5</v>
      </c>
      <c r="C145" s="127">
        <v>6</v>
      </c>
      <c r="D145" s="127">
        <v>7</v>
      </c>
      <c r="E145" s="127">
        <v>8</v>
      </c>
      <c r="F145" s="127">
        <v>9</v>
      </c>
      <c r="G145" s="127">
        <v>10</v>
      </c>
      <c r="H145" s="127">
        <v>11</v>
      </c>
      <c r="I145" s="127">
        <v>12</v>
      </c>
      <c r="J145" s="127">
        <v>13</v>
      </c>
      <c r="K145" s="127">
        <v>14</v>
      </c>
      <c r="L145" s="127">
        <v>15</v>
      </c>
      <c r="M145" s="127">
        <v>16</v>
      </c>
      <c r="N145" s="127">
        <v>17</v>
      </c>
    </row>
    <row r="146" spans="1:14" ht="15.75" thickBot="1">
      <c r="A146" s="36" t="s">
        <v>58</v>
      </c>
      <c r="B146" s="27"/>
      <c r="C146" s="151">
        <v>15</v>
      </c>
      <c r="D146" s="27"/>
      <c r="E146" s="27" t="s">
        <v>59</v>
      </c>
      <c r="F146" s="27"/>
      <c r="G146" s="194" t="str">
        <f>IF(C146=0,"",VLOOKUP(C146,$C$256:$D$270,2,FALSE))</f>
        <v>OTROS</v>
      </c>
      <c r="H146" s="194"/>
      <c r="I146" s="194"/>
      <c r="J146" s="194"/>
      <c r="K146" s="194"/>
      <c r="L146" s="194"/>
      <c r="M146" s="194"/>
      <c r="N146" s="195"/>
    </row>
    <row r="147" spans="1:14" ht="32.25" customHeight="1" thickBot="1">
      <c r="A147" s="189" t="s">
        <v>29</v>
      </c>
      <c r="B147" s="189" t="s">
        <v>28</v>
      </c>
      <c r="C147" s="189" t="s">
        <v>57</v>
      </c>
      <c r="D147" s="189" t="s">
        <v>43</v>
      </c>
      <c r="E147" s="189" t="s">
        <v>77</v>
      </c>
      <c r="F147" s="189" t="s">
        <v>41</v>
      </c>
      <c r="G147" s="189" t="s">
        <v>60</v>
      </c>
      <c r="H147" s="189" t="s">
        <v>61</v>
      </c>
      <c r="I147" s="189" t="s">
        <v>62</v>
      </c>
      <c r="J147" s="191" t="s">
        <v>63</v>
      </c>
      <c r="K147" s="191"/>
      <c r="L147" s="191"/>
      <c r="M147" s="192"/>
      <c r="N147" s="189" t="s">
        <v>192</v>
      </c>
    </row>
    <row r="148" spans="1:14" ht="12" customHeight="1" thickBot="1">
      <c r="A148" s="193"/>
      <c r="B148" s="193"/>
      <c r="C148" s="193"/>
      <c r="D148" s="193"/>
      <c r="E148" s="193"/>
      <c r="F148" s="193"/>
      <c r="G148" s="193"/>
      <c r="H148" s="193"/>
      <c r="I148" s="240"/>
      <c r="J148" s="29" t="s">
        <v>64</v>
      </c>
      <c r="K148" s="30" t="s">
        <v>65</v>
      </c>
      <c r="L148" s="30" t="s">
        <v>66</v>
      </c>
      <c r="M148" s="31" t="s">
        <v>67</v>
      </c>
      <c r="N148" s="193"/>
    </row>
    <row r="149" spans="1:14">
      <c r="A149" s="136"/>
      <c r="B149" s="137" t="s">
        <v>200</v>
      </c>
      <c r="C149" s="138"/>
      <c r="D149" s="139"/>
      <c r="E149" s="139"/>
      <c r="F149" s="139"/>
      <c r="G149" s="139"/>
      <c r="H149" s="129">
        <f t="shared" ref="H149:H155" si="32">+E149+F149-G149</f>
        <v>0</v>
      </c>
      <c r="I149" s="142"/>
      <c r="J149" s="142"/>
      <c r="K149" s="142"/>
      <c r="L149" s="142"/>
      <c r="M149" s="142"/>
      <c r="N149" s="132">
        <v>188841</v>
      </c>
    </row>
    <row r="150" spans="1:14">
      <c r="A150" s="136"/>
      <c r="B150" s="137" t="s">
        <v>200</v>
      </c>
      <c r="C150" s="138"/>
      <c r="D150" s="139"/>
      <c r="E150" s="139"/>
      <c r="F150" s="139"/>
      <c r="G150" s="139"/>
      <c r="H150" s="129">
        <f t="shared" si="32"/>
        <v>0</v>
      </c>
      <c r="I150" s="144"/>
      <c r="J150" s="144"/>
      <c r="K150" s="144"/>
      <c r="L150" s="144"/>
      <c r="M150" s="144"/>
      <c r="N150" s="132">
        <v>57349.56</v>
      </c>
    </row>
    <row r="151" spans="1:14">
      <c r="A151" s="136"/>
      <c r="B151" s="137" t="s">
        <v>201</v>
      </c>
      <c r="C151" s="138"/>
      <c r="D151" s="139"/>
      <c r="E151" s="139"/>
      <c r="F151" s="139"/>
      <c r="G151" s="139"/>
      <c r="H151" s="129">
        <f t="shared" si="32"/>
        <v>0</v>
      </c>
      <c r="I151" s="144"/>
      <c r="J151" s="144"/>
      <c r="K151" s="144"/>
      <c r="L151" s="144"/>
      <c r="M151" s="144"/>
      <c r="N151" s="132">
        <v>23868.54</v>
      </c>
    </row>
    <row r="152" spans="1:14">
      <c r="A152" s="136"/>
      <c r="B152" s="137" t="s">
        <v>202</v>
      </c>
      <c r="C152" s="138"/>
      <c r="D152" s="139"/>
      <c r="E152" s="139"/>
      <c r="F152" s="139"/>
      <c r="G152" s="139"/>
      <c r="H152" s="129">
        <f t="shared" si="32"/>
        <v>0</v>
      </c>
      <c r="I152" s="144"/>
      <c r="J152" s="144"/>
      <c r="K152" s="144"/>
      <c r="L152" s="144"/>
      <c r="M152" s="144"/>
      <c r="N152" s="132">
        <v>12389.73</v>
      </c>
    </row>
    <row r="153" spans="1:14">
      <c r="A153" s="136"/>
      <c r="B153" s="137" t="s">
        <v>203</v>
      </c>
      <c r="C153" s="138"/>
      <c r="D153" s="139"/>
      <c r="E153" s="139"/>
      <c r="F153" s="139"/>
      <c r="G153" s="139"/>
      <c r="H153" s="129">
        <f t="shared" si="32"/>
        <v>0</v>
      </c>
      <c r="I153" s="144"/>
      <c r="J153" s="144"/>
      <c r="K153" s="144"/>
      <c r="L153" s="144"/>
      <c r="M153" s="144"/>
      <c r="N153" s="132">
        <v>34097.910000000003</v>
      </c>
    </row>
    <row r="154" spans="1:14">
      <c r="A154" s="136"/>
      <c r="B154" s="137" t="s">
        <v>204</v>
      </c>
      <c r="C154" s="138"/>
      <c r="D154" s="139"/>
      <c r="E154" s="139"/>
      <c r="F154" s="139"/>
      <c r="G154" s="139"/>
      <c r="H154" s="129">
        <f t="shared" si="32"/>
        <v>0</v>
      </c>
      <c r="I154" s="144"/>
      <c r="J154" s="144"/>
      <c r="K154" s="144"/>
      <c r="L154" s="144"/>
      <c r="M154" s="144"/>
      <c r="N154" s="132">
        <v>20458.740000000002</v>
      </c>
    </row>
    <row r="155" spans="1:14" ht="12" thickBot="1">
      <c r="A155" s="140"/>
      <c r="B155" s="137" t="s">
        <v>205</v>
      </c>
      <c r="C155" s="141"/>
      <c r="D155" s="139"/>
      <c r="E155" s="139"/>
      <c r="F155" s="139"/>
      <c r="G155" s="139"/>
      <c r="H155" s="129">
        <f t="shared" si="32"/>
        <v>0</v>
      </c>
      <c r="I155" s="147"/>
      <c r="J155" s="147"/>
      <c r="K155" s="147"/>
      <c r="L155" s="147"/>
      <c r="M155" s="147"/>
      <c r="N155" s="132">
        <v>29653.89</v>
      </c>
    </row>
    <row r="156" spans="1:14" ht="13.5" customHeight="1" thickBot="1">
      <c r="A156" s="196" t="s">
        <v>68</v>
      </c>
      <c r="B156" s="197"/>
      <c r="C156" s="198"/>
      <c r="D156" s="32">
        <f t="shared" ref="D156:N156" si="33">SUM(D149:D155)</f>
        <v>0</v>
      </c>
      <c r="E156" s="32">
        <f t="shared" si="33"/>
        <v>0</v>
      </c>
      <c r="F156" s="32">
        <f t="shared" si="33"/>
        <v>0</v>
      </c>
      <c r="G156" s="32">
        <f t="shared" si="33"/>
        <v>0</v>
      </c>
      <c r="H156" s="32">
        <f t="shared" si="33"/>
        <v>0</v>
      </c>
      <c r="I156" s="33">
        <f t="shared" si="33"/>
        <v>0</v>
      </c>
      <c r="J156" s="34">
        <f t="shared" si="33"/>
        <v>0</v>
      </c>
      <c r="K156" s="34">
        <f t="shared" si="33"/>
        <v>0</v>
      </c>
      <c r="L156" s="34">
        <f t="shared" si="33"/>
        <v>0</v>
      </c>
      <c r="M156" s="34">
        <f t="shared" si="33"/>
        <v>0</v>
      </c>
      <c r="N156" s="133">
        <f t="shared" si="33"/>
        <v>366659.37</v>
      </c>
    </row>
    <row r="157" spans="1:14" ht="15.75" thickBot="1">
      <c r="A157" s="36" t="s">
        <v>58</v>
      </c>
      <c r="B157" s="27"/>
      <c r="C157" s="151">
        <v>1</v>
      </c>
      <c r="D157" s="27"/>
      <c r="E157" s="27" t="s">
        <v>59</v>
      </c>
      <c r="F157" s="27"/>
      <c r="G157" s="194" t="str">
        <f>IF(C157=0,"",VLOOKUP(C157,$C$256:$D$270,2,FALSE))</f>
        <v>INFRAESTRUCTURA DE EDUCACION</v>
      </c>
      <c r="H157" s="194"/>
      <c r="I157" s="194"/>
      <c r="J157" s="194"/>
      <c r="K157" s="194"/>
      <c r="L157" s="194"/>
      <c r="M157" s="194"/>
      <c r="N157" s="195"/>
    </row>
    <row r="158" spans="1:14">
      <c r="A158" s="140"/>
      <c r="B158" s="137" t="s">
        <v>206</v>
      </c>
      <c r="C158" s="141"/>
      <c r="D158" s="139"/>
      <c r="E158" s="139"/>
      <c r="F158" s="139"/>
      <c r="G158" s="139"/>
      <c r="H158" s="129">
        <f t="shared" ref="H158:H163" si="34">+E158+F158-G158</f>
        <v>0</v>
      </c>
      <c r="I158" s="147"/>
      <c r="J158" s="147"/>
      <c r="K158" s="147"/>
      <c r="L158" s="147"/>
      <c r="M158" s="147"/>
      <c r="N158" s="132">
        <v>3303.33</v>
      </c>
    </row>
    <row r="159" spans="1:14">
      <c r="A159" s="140"/>
      <c r="B159" s="137"/>
      <c r="C159" s="141"/>
      <c r="D159" s="139"/>
      <c r="E159" s="139"/>
      <c r="F159" s="139"/>
      <c r="G159" s="139"/>
      <c r="H159" s="129">
        <f t="shared" si="34"/>
        <v>0</v>
      </c>
      <c r="I159" s="147"/>
      <c r="J159" s="147"/>
      <c r="K159" s="147"/>
      <c r="L159" s="147"/>
      <c r="M159" s="147"/>
      <c r="N159" s="132">
        <f t="shared" ref="N159:N163" si="35">G159</f>
        <v>0</v>
      </c>
    </row>
    <row r="160" spans="1:14">
      <c r="A160" s="140"/>
      <c r="B160" s="137"/>
      <c r="C160" s="141"/>
      <c r="D160" s="139"/>
      <c r="E160" s="139"/>
      <c r="F160" s="139"/>
      <c r="G160" s="139"/>
      <c r="H160" s="129">
        <f t="shared" si="34"/>
        <v>0</v>
      </c>
      <c r="I160" s="147"/>
      <c r="J160" s="147"/>
      <c r="K160" s="147"/>
      <c r="L160" s="147"/>
      <c r="M160" s="147"/>
      <c r="N160" s="132">
        <f t="shared" si="35"/>
        <v>0</v>
      </c>
    </row>
    <row r="161" spans="1:14">
      <c r="A161" s="140"/>
      <c r="B161" s="137"/>
      <c r="C161" s="141"/>
      <c r="D161" s="139"/>
      <c r="E161" s="139"/>
      <c r="F161" s="139"/>
      <c r="G161" s="139"/>
      <c r="H161" s="129">
        <f t="shared" si="34"/>
        <v>0</v>
      </c>
      <c r="I161" s="147"/>
      <c r="J161" s="147"/>
      <c r="K161" s="147"/>
      <c r="L161" s="147"/>
      <c r="M161" s="147"/>
      <c r="N161" s="132">
        <f t="shared" si="35"/>
        <v>0</v>
      </c>
    </row>
    <row r="162" spans="1:14">
      <c r="A162" s="140"/>
      <c r="B162" s="137"/>
      <c r="C162" s="141"/>
      <c r="D162" s="139"/>
      <c r="E162" s="139"/>
      <c r="F162" s="139"/>
      <c r="G162" s="139"/>
      <c r="H162" s="129">
        <f t="shared" si="34"/>
        <v>0</v>
      </c>
      <c r="I162" s="147"/>
      <c r="J162" s="147"/>
      <c r="K162" s="147"/>
      <c r="L162" s="147"/>
      <c r="M162" s="147"/>
      <c r="N162" s="132">
        <f t="shared" si="35"/>
        <v>0</v>
      </c>
    </row>
    <row r="163" spans="1:14" ht="12" thickBot="1">
      <c r="A163" s="140"/>
      <c r="B163" s="137"/>
      <c r="C163" s="141"/>
      <c r="D163" s="149"/>
      <c r="E163" s="149"/>
      <c r="F163" s="149"/>
      <c r="G163" s="149"/>
      <c r="H163" s="130">
        <f t="shared" si="34"/>
        <v>0</v>
      </c>
      <c r="I163" s="150"/>
      <c r="J163" s="147"/>
      <c r="K163" s="147"/>
      <c r="L163" s="147"/>
      <c r="M163" s="147"/>
      <c r="N163" s="132">
        <f t="shared" si="35"/>
        <v>0</v>
      </c>
    </row>
    <row r="164" spans="1:14" ht="13.5" customHeight="1" thickBot="1">
      <c r="A164" s="196" t="s">
        <v>68</v>
      </c>
      <c r="B164" s="197"/>
      <c r="C164" s="198"/>
      <c r="D164" s="41">
        <f t="shared" ref="D164:N164" si="36">SUM(D158:D163)</f>
        <v>0</v>
      </c>
      <c r="E164" s="41">
        <f t="shared" si="36"/>
        <v>0</v>
      </c>
      <c r="F164" s="41">
        <f t="shared" si="36"/>
        <v>0</v>
      </c>
      <c r="G164" s="41">
        <f t="shared" si="36"/>
        <v>0</v>
      </c>
      <c r="H164" s="41">
        <f t="shared" si="36"/>
        <v>0</v>
      </c>
      <c r="I164" s="33">
        <f t="shared" si="36"/>
        <v>0</v>
      </c>
      <c r="J164" s="34">
        <f t="shared" si="36"/>
        <v>0</v>
      </c>
      <c r="K164" s="34">
        <f t="shared" si="36"/>
        <v>0</v>
      </c>
      <c r="L164" s="34">
        <f t="shared" si="36"/>
        <v>0</v>
      </c>
      <c r="M164" s="34">
        <f t="shared" si="36"/>
        <v>0</v>
      </c>
      <c r="N164" s="133">
        <f t="shared" si="36"/>
        <v>3303.33</v>
      </c>
    </row>
    <row r="165" spans="1:14" ht="15.75" thickBot="1">
      <c r="A165" s="36" t="s">
        <v>58</v>
      </c>
      <c r="B165" s="27"/>
      <c r="C165" s="151">
        <v>2</v>
      </c>
      <c r="D165" s="27"/>
      <c r="E165" s="27" t="s">
        <v>59</v>
      </c>
      <c r="F165" s="27"/>
      <c r="G165" s="194" t="str">
        <f>IF(C165=0,"",VLOOKUP(C165,$C$256:$D$270,2,FALSE))</f>
        <v xml:space="preserve">INFRAESTRUCTURA DE AGUA </v>
      </c>
      <c r="H165" s="194"/>
      <c r="I165" s="194"/>
      <c r="J165" s="194"/>
      <c r="K165" s="194"/>
      <c r="L165" s="194"/>
      <c r="M165" s="194"/>
      <c r="N165" s="195"/>
    </row>
    <row r="166" spans="1:14">
      <c r="A166" s="140"/>
      <c r="B166" s="137"/>
      <c r="C166" s="141"/>
      <c r="D166" s="141"/>
      <c r="E166" s="141"/>
      <c r="F166" s="141"/>
      <c r="G166" s="141"/>
      <c r="H166" s="129">
        <f t="shared" ref="H166:H171" si="37">+E166+F166-G166</f>
        <v>0</v>
      </c>
      <c r="I166" s="147"/>
      <c r="J166" s="147"/>
      <c r="K166" s="147"/>
      <c r="L166" s="147"/>
      <c r="M166" s="147"/>
      <c r="N166" s="132">
        <f t="shared" ref="N166:N171" si="38">G166</f>
        <v>0</v>
      </c>
    </row>
    <row r="167" spans="1:14">
      <c r="A167" s="140"/>
      <c r="B167" s="137"/>
      <c r="C167" s="141"/>
      <c r="D167" s="141"/>
      <c r="E167" s="141"/>
      <c r="F167" s="141"/>
      <c r="G167" s="141"/>
      <c r="H167" s="129">
        <f t="shared" si="37"/>
        <v>0</v>
      </c>
      <c r="I167" s="147"/>
      <c r="J167" s="147"/>
      <c r="K167" s="147"/>
      <c r="L167" s="147"/>
      <c r="M167" s="147"/>
      <c r="N167" s="132">
        <f t="shared" si="38"/>
        <v>0</v>
      </c>
    </row>
    <row r="168" spans="1:14">
      <c r="A168" s="140"/>
      <c r="B168" s="137"/>
      <c r="C168" s="141"/>
      <c r="D168" s="141"/>
      <c r="E168" s="141"/>
      <c r="F168" s="141"/>
      <c r="G168" s="141"/>
      <c r="H168" s="129">
        <f t="shared" si="37"/>
        <v>0</v>
      </c>
      <c r="I168" s="147"/>
      <c r="J168" s="147"/>
      <c r="K168" s="147"/>
      <c r="L168" s="147"/>
      <c r="M168" s="147"/>
      <c r="N168" s="132">
        <f t="shared" si="38"/>
        <v>0</v>
      </c>
    </row>
    <row r="169" spans="1:14">
      <c r="A169" s="140"/>
      <c r="B169" s="137"/>
      <c r="C169" s="141"/>
      <c r="D169" s="141"/>
      <c r="E169" s="141"/>
      <c r="F169" s="141"/>
      <c r="G169" s="141"/>
      <c r="H169" s="129">
        <f t="shared" si="37"/>
        <v>0</v>
      </c>
      <c r="I169" s="147"/>
      <c r="J169" s="147"/>
      <c r="K169" s="147"/>
      <c r="L169" s="147"/>
      <c r="M169" s="147"/>
      <c r="N169" s="132">
        <f t="shared" si="38"/>
        <v>0</v>
      </c>
    </row>
    <row r="170" spans="1:14">
      <c r="A170" s="140"/>
      <c r="B170" s="137"/>
      <c r="C170" s="141"/>
      <c r="D170" s="141"/>
      <c r="E170" s="141"/>
      <c r="F170" s="141"/>
      <c r="G170" s="141"/>
      <c r="H170" s="129">
        <f t="shared" si="37"/>
        <v>0</v>
      </c>
      <c r="I170" s="147"/>
      <c r="J170" s="147"/>
      <c r="K170" s="147"/>
      <c r="L170" s="147"/>
      <c r="M170" s="147"/>
      <c r="N170" s="132">
        <f t="shared" si="38"/>
        <v>0</v>
      </c>
    </row>
    <row r="171" spans="1:14" ht="12" thickBot="1">
      <c r="A171" s="140"/>
      <c r="B171" s="137"/>
      <c r="C171" s="141"/>
      <c r="D171" s="141"/>
      <c r="E171" s="141"/>
      <c r="F171" s="141"/>
      <c r="G171" s="141"/>
      <c r="H171" s="129">
        <f t="shared" si="37"/>
        <v>0</v>
      </c>
      <c r="I171" s="147"/>
      <c r="J171" s="147"/>
      <c r="K171" s="147"/>
      <c r="L171" s="147"/>
      <c r="M171" s="147"/>
      <c r="N171" s="132">
        <f t="shared" si="38"/>
        <v>0</v>
      </c>
    </row>
    <row r="172" spans="1:14" ht="13.5" customHeight="1" thickBot="1">
      <c r="A172" s="196" t="s">
        <v>68</v>
      </c>
      <c r="B172" s="197"/>
      <c r="C172" s="198"/>
      <c r="D172" s="32">
        <f t="shared" ref="D172:N172" si="39">SUM(D166:D171)</f>
        <v>0</v>
      </c>
      <c r="E172" s="32">
        <f t="shared" si="39"/>
        <v>0</v>
      </c>
      <c r="F172" s="32">
        <f t="shared" si="39"/>
        <v>0</v>
      </c>
      <c r="G172" s="32">
        <f t="shared" si="39"/>
        <v>0</v>
      </c>
      <c r="H172" s="32">
        <f t="shared" si="39"/>
        <v>0</v>
      </c>
      <c r="I172" s="33">
        <f t="shared" si="39"/>
        <v>0</v>
      </c>
      <c r="J172" s="34">
        <f t="shared" si="39"/>
        <v>0</v>
      </c>
      <c r="K172" s="34">
        <f t="shared" si="39"/>
        <v>0</v>
      </c>
      <c r="L172" s="34">
        <f t="shared" si="39"/>
        <v>0</v>
      </c>
      <c r="M172" s="34">
        <f t="shared" si="39"/>
        <v>0</v>
      </c>
      <c r="N172" s="42">
        <f t="shared" si="39"/>
        <v>0</v>
      </c>
    </row>
    <row r="173" spans="1:14" ht="13.5" customHeight="1" thickBot="1">
      <c r="A173" s="196" t="s">
        <v>69</v>
      </c>
      <c r="B173" s="197"/>
      <c r="C173" s="198"/>
      <c r="D173" s="32">
        <f>+D156+D164+D172</f>
        <v>0</v>
      </c>
      <c r="E173" s="32">
        <f t="shared" ref="E173:N173" si="40">+E156+E164+E172</f>
        <v>0</v>
      </c>
      <c r="F173" s="32">
        <f t="shared" si="40"/>
        <v>0</v>
      </c>
      <c r="G173" s="32">
        <f t="shared" si="40"/>
        <v>0</v>
      </c>
      <c r="H173" s="32">
        <f t="shared" si="40"/>
        <v>0</v>
      </c>
      <c r="I173" s="33">
        <f t="shared" si="40"/>
        <v>0</v>
      </c>
      <c r="J173" s="34">
        <f t="shared" si="40"/>
        <v>0</v>
      </c>
      <c r="K173" s="34">
        <f t="shared" si="40"/>
        <v>0</v>
      </c>
      <c r="L173" s="34">
        <f t="shared" si="40"/>
        <v>0</v>
      </c>
      <c r="M173" s="34">
        <f t="shared" si="40"/>
        <v>0</v>
      </c>
      <c r="N173" s="133">
        <f t="shared" si="40"/>
        <v>369962.7</v>
      </c>
    </row>
    <row r="174" spans="1:14" ht="12" thickBot="1">
      <c r="A174" s="196" t="s">
        <v>30</v>
      </c>
      <c r="B174" s="197"/>
      <c r="C174" s="197"/>
      <c r="D174" s="197"/>
      <c r="E174" s="197"/>
      <c r="F174" s="197"/>
      <c r="G174" s="197"/>
      <c r="H174" s="197"/>
      <c r="I174" s="197"/>
      <c r="J174" s="197"/>
      <c r="K174" s="197"/>
      <c r="L174" s="197"/>
      <c r="M174" s="197"/>
      <c r="N174" s="215"/>
    </row>
    <row r="175" spans="1:14" ht="12.75" customHeight="1">
      <c r="A175" s="43" t="s">
        <v>71</v>
      </c>
      <c r="B175" s="218" t="s">
        <v>70</v>
      </c>
      <c r="C175" s="219"/>
      <c r="D175" s="219"/>
      <c r="E175" s="220"/>
      <c r="F175" s="218" t="s">
        <v>72</v>
      </c>
      <c r="G175" s="219"/>
      <c r="H175" s="219"/>
      <c r="I175" s="219"/>
      <c r="J175" s="219"/>
      <c r="K175" s="219"/>
      <c r="L175" s="220"/>
      <c r="M175" s="224" t="s">
        <v>73</v>
      </c>
      <c r="N175" s="225"/>
    </row>
    <row r="176" spans="1:14" ht="12.75" customHeight="1">
      <c r="A176" s="174"/>
      <c r="B176" s="229"/>
      <c r="C176" s="230"/>
      <c r="D176" s="230"/>
      <c r="E176" s="231"/>
      <c r="F176" s="237"/>
      <c r="G176" s="238"/>
      <c r="H176" s="238"/>
      <c r="I176" s="238"/>
      <c r="J176" s="238"/>
      <c r="K176" s="238"/>
      <c r="L176" s="239"/>
      <c r="M176" s="248"/>
      <c r="N176" s="249"/>
    </row>
    <row r="177" spans="1:14" ht="12.75" customHeight="1">
      <c r="A177" s="174"/>
      <c r="B177" s="232"/>
      <c r="C177" s="233"/>
      <c r="D177" s="233"/>
      <c r="E177" s="234"/>
      <c r="F177" s="237"/>
      <c r="G177" s="238"/>
      <c r="H177" s="238"/>
      <c r="I177" s="238"/>
      <c r="J177" s="238"/>
      <c r="K177" s="238"/>
      <c r="L177" s="239"/>
      <c r="M177" s="248"/>
      <c r="N177" s="249"/>
    </row>
    <row r="178" spans="1:14" ht="12.75" customHeight="1">
      <c r="A178" s="174"/>
      <c r="B178" s="229"/>
      <c r="C178" s="235"/>
      <c r="D178" s="235"/>
      <c r="E178" s="236"/>
      <c r="F178" s="237"/>
      <c r="G178" s="238"/>
      <c r="H178" s="238"/>
      <c r="I178" s="238"/>
      <c r="J178" s="238"/>
      <c r="K178" s="238"/>
      <c r="L178" s="239"/>
      <c r="M178" s="248"/>
      <c r="N178" s="249"/>
    </row>
    <row r="179" spans="1:14" ht="12.75" customHeight="1">
      <c r="A179" s="174"/>
      <c r="B179" s="229"/>
      <c r="C179" s="235"/>
      <c r="D179" s="235"/>
      <c r="E179" s="236"/>
      <c r="F179" s="237"/>
      <c r="G179" s="238"/>
      <c r="H179" s="238"/>
      <c r="I179" s="238"/>
      <c r="J179" s="238"/>
      <c r="K179" s="238"/>
      <c r="L179" s="239"/>
      <c r="M179" s="248"/>
      <c r="N179" s="249"/>
    </row>
    <row r="180" spans="1:14" ht="12.75" customHeight="1">
      <c r="A180" s="174"/>
      <c r="B180" s="232"/>
      <c r="C180" s="233"/>
      <c r="D180" s="233"/>
      <c r="E180" s="234"/>
      <c r="F180" s="237"/>
      <c r="G180" s="238"/>
      <c r="H180" s="238"/>
      <c r="I180" s="238"/>
      <c r="J180" s="238"/>
      <c r="K180" s="238"/>
      <c r="L180" s="239"/>
      <c r="M180" s="248"/>
      <c r="N180" s="249"/>
    </row>
    <row r="181" spans="1:14">
      <c r="A181" s="136"/>
      <c r="B181" s="221"/>
      <c r="C181" s="222"/>
      <c r="D181" s="222"/>
      <c r="E181" s="223"/>
      <c r="F181" s="226"/>
      <c r="G181" s="227"/>
      <c r="H181" s="227"/>
      <c r="I181" s="227"/>
      <c r="J181" s="227"/>
      <c r="K181" s="227"/>
      <c r="L181" s="228"/>
      <c r="M181" s="216"/>
      <c r="N181" s="217"/>
    </row>
    <row r="182" spans="1:14">
      <c r="A182" s="136"/>
      <c r="B182" s="221"/>
      <c r="C182" s="222"/>
      <c r="D182" s="222"/>
      <c r="E182" s="223"/>
      <c r="F182" s="226"/>
      <c r="G182" s="227"/>
      <c r="H182" s="227"/>
      <c r="I182" s="227"/>
      <c r="J182" s="227"/>
      <c r="K182" s="227"/>
      <c r="L182" s="228"/>
      <c r="M182" s="216"/>
      <c r="N182" s="217"/>
    </row>
    <row r="183" spans="1:14">
      <c r="A183" s="136"/>
      <c r="B183" s="221"/>
      <c r="C183" s="222"/>
      <c r="D183" s="222"/>
      <c r="E183" s="223"/>
      <c r="F183" s="226"/>
      <c r="G183" s="227"/>
      <c r="H183" s="227"/>
      <c r="I183" s="227"/>
      <c r="J183" s="227"/>
      <c r="K183" s="227"/>
      <c r="L183" s="228"/>
      <c r="M183" s="216"/>
      <c r="N183" s="217"/>
    </row>
    <row r="184" spans="1:14">
      <c r="A184" s="136"/>
      <c r="B184" s="221"/>
      <c r="C184" s="222"/>
      <c r="D184" s="222"/>
      <c r="E184" s="223"/>
      <c r="F184" s="226"/>
      <c r="G184" s="227"/>
      <c r="H184" s="227"/>
      <c r="I184" s="227"/>
      <c r="J184" s="227"/>
      <c r="K184" s="227"/>
      <c r="L184" s="228"/>
      <c r="M184" s="216"/>
      <c r="N184" s="217"/>
    </row>
    <row r="185" spans="1:14" ht="13.5" customHeight="1" thickBot="1">
      <c r="A185" s="44"/>
      <c r="B185" s="241"/>
      <c r="C185" s="242"/>
      <c r="D185" s="242"/>
      <c r="E185" s="242"/>
      <c r="F185" s="242"/>
      <c r="G185" s="242"/>
      <c r="H185" s="242"/>
      <c r="I185" s="242"/>
      <c r="J185" s="242"/>
      <c r="K185" s="242"/>
      <c r="L185" s="243"/>
      <c r="M185" s="205">
        <f>SUM(M176:N184)</f>
        <v>0</v>
      </c>
      <c r="N185" s="206"/>
    </row>
    <row r="186" spans="1:14" ht="12" thickBot="1">
      <c r="A186" s="196" t="s">
        <v>74</v>
      </c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  <c r="N186" s="215"/>
    </row>
    <row r="187" spans="1:14" ht="12.75" customHeight="1">
      <c r="A187" s="43" t="s">
        <v>71</v>
      </c>
      <c r="B187" s="218" t="s">
        <v>70</v>
      </c>
      <c r="C187" s="219"/>
      <c r="D187" s="219"/>
      <c r="E187" s="219"/>
      <c r="F187" s="219"/>
      <c r="G187" s="219"/>
      <c r="H187" s="219"/>
      <c r="I187" s="219"/>
      <c r="J187" s="219"/>
      <c r="K187" s="219"/>
      <c r="L187" s="220"/>
      <c r="M187" s="224" t="s">
        <v>73</v>
      </c>
      <c r="N187" s="225"/>
    </row>
    <row r="188" spans="1:14">
      <c r="A188" s="136"/>
      <c r="B188" s="212"/>
      <c r="C188" s="213"/>
      <c r="D188" s="213"/>
      <c r="E188" s="213"/>
      <c r="F188" s="213"/>
      <c r="G188" s="213"/>
      <c r="H188" s="213"/>
      <c r="I188" s="213"/>
      <c r="J188" s="213"/>
      <c r="K188" s="213"/>
      <c r="L188" s="214"/>
      <c r="M188" s="202"/>
      <c r="N188" s="203"/>
    </row>
    <row r="189" spans="1:14">
      <c r="A189" s="136"/>
      <c r="B189" s="212"/>
      <c r="C189" s="213"/>
      <c r="D189" s="213"/>
      <c r="E189" s="213"/>
      <c r="F189" s="213"/>
      <c r="G189" s="213"/>
      <c r="H189" s="213"/>
      <c r="I189" s="213"/>
      <c r="J189" s="213"/>
      <c r="K189" s="213"/>
      <c r="L189" s="214"/>
      <c r="M189" s="202"/>
      <c r="N189" s="203"/>
    </row>
    <row r="190" spans="1:14" ht="12.75">
      <c r="A190" s="136"/>
      <c r="B190" s="212"/>
      <c r="C190" s="213"/>
      <c r="D190" s="213"/>
      <c r="E190" s="213"/>
      <c r="F190" s="213"/>
      <c r="G190" s="213"/>
      <c r="H190" s="213"/>
      <c r="I190" s="213"/>
      <c r="J190" s="213"/>
      <c r="K190" s="213"/>
      <c r="L190" s="214"/>
      <c r="M190" s="202"/>
      <c r="N190" s="204"/>
    </row>
    <row r="191" spans="1:14" ht="13.5" customHeight="1" thickBot="1">
      <c r="A191" s="44"/>
      <c r="B191" s="209" t="s">
        <v>75</v>
      </c>
      <c r="C191" s="210"/>
      <c r="D191" s="210"/>
      <c r="E191" s="210"/>
      <c r="F191" s="210"/>
      <c r="G191" s="210"/>
      <c r="H191" s="210"/>
      <c r="I191" s="210"/>
      <c r="J191" s="210"/>
      <c r="K191" s="210"/>
      <c r="L191" s="211"/>
      <c r="M191" s="205">
        <f>SUM(M188:N190)</f>
        <v>0</v>
      </c>
      <c r="N191" s="206"/>
    </row>
    <row r="192" spans="1:14" ht="12" thickBot="1"/>
    <row r="193" spans="1:14" ht="15.75" thickBot="1">
      <c r="A193" s="200" t="s">
        <v>193</v>
      </c>
      <c r="B193" s="201"/>
      <c r="C193" s="201"/>
      <c r="D193" s="201"/>
      <c r="E193" s="201"/>
      <c r="F193" s="201"/>
      <c r="G193" s="201"/>
      <c r="H193" s="201"/>
      <c r="I193" s="201"/>
      <c r="J193" s="201"/>
      <c r="K193" s="201"/>
      <c r="L193" s="201"/>
      <c r="M193" s="207">
        <f>+G143+N173+M185+M191</f>
        <v>502123.58</v>
      </c>
      <c r="N193" s="208"/>
    </row>
    <row r="256" spans="2:8">
      <c r="B256" s="24" t="s">
        <v>116</v>
      </c>
      <c r="C256" s="131">
        <v>1</v>
      </c>
      <c r="D256" s="24" t="s">
        <v>108</v>
      </c>
      <c r="H256" s="24" t="str">
        <f>"0"&amp;C256 &amp; " " &amp;  D256</f>
        <v>01 INFRAESTRUCTURA DE EDUCACION</v>
      </c>
    </row>
    <row r="257" spans="2:8">
      <c r="B257" s="24" t="s">
        <v>114</v>
      </c>
      <c r="C257" s="131">
        <v>2</v>
      </c>
      <c r="D257" s="24" t="s">
        <v>161</v>
      </c>
      <c r="H257" s="24" t="str">
        <f t="shared" ref="H257:H264" si="41">"0"&amp;C257 &amp; " " &amp;  D257</f>
        <v xml:space="preserve">02 INFRAESTRUCTURA DE AGUA </v>
      </c>
    </row>
    <row r="258" spans="2:8">
      <c r="B258" s="24" t="s">
        <v>117</v>
      </c>
      <c r="C258" s="131">
        <v>3</v>
      </c>
      <c r="D258" s="24" t="s">
        <v>100</v>
      </c>
      <c r="H258" s="24" t="str">
        <f t="shared" si="41"/>
        <v>03 INFRAESTRUCTURA EN SALUD</v>
      </c>
    </row>
    <row r="259" spans="2:8">
      <c r="B259" s="24" t="s">
        <v>115</v>
      </c>
      <c r="C259" s="131">
        <v>4</v>
      </c>
      <c r="D259" s="24" t="s">
        <v>113</v>
      </c>
      <c r="H259" s="24" t="str">
        <f t="shared" si="41"/>
        <v>04 CALLES Y CAMINOS VECINALES</v>
      </c>
    </row>
    <row r="260" spans="2:8">
      <c r="B260" s="24" t="s">
        <v>120</v>
      </c>
      <c r="C260" s="131">
        <v>5</v>
      </c>
      <c r="D260" s="39" t="s">
        <v>101</v>
      </c>
      <c r="H260" s="24" t="str">
        <f t="shared" si="41"/>
        <v>05 ELECTRIFICACION RURAL</v>
      </c>
    </row>
    <row r="261" spans="2:8">
      <c r="B261" s="24" t="s">
        <v>127</v>
      </c>
      <c r="C261" s="131">
        <v>6</v>
      </c>
      <c r="D261" s="39" t="s">
        <v>107</v>
      </c>
      <c r="H261" s="24" t="str">
        <f t="shared" si="41"/>
        <v>06 ALUMBRADO PUBLICO</v>
      </c>
    </row>
    <row r="262" spans="2:8">
      <c r="B262" s="24" t="s">
        <v>170</v>
      </c>
      <c r="C262" s="131">
        <v>7</v>
      </c>
      <c r="D262" s="39" t="s">
        <v>102</v>
      </c>
      <c r="H262" s="24" t="str">
        <f t="shared" si="41"/>
        <v>07 RECOLECCION Y DISPOSICION FINAL DE DESECHOS SOLIDOS</v>
      </c>
    </row>
    <row r="263" spans="2:8">
      <c r="B263" s="24" t="s">
        <v>118</v>
      </c>
      <c r="C263" s="131">
        <v>8</v>
      </c>
      <c r="D263" s="40" t="s">
        <v>109</v>
      </c>
      <c r="H263" s="24" t="str">
        <f t="shared" si="41"/>
        <v>08 MERCADOS</v>
      </c>
    </row>
    <row r="264" spans="2:8">
      <c r="B264" s="24" t="s">
        <v>121</v>
      </c>
      <c r="C264" s="131">
        <v>9</v>
      </c>
      <c r="D264" s="24" t="s">
        <v>110</v>
      </c>
      <c r="H264" s="24" t="str">
        <f t="shared" si="41"/>
        <v>09 TIANGUES</v>
      </c>
    </row>
    <row r="265" spans="2:8">
      <c r="B265" s="24" t="s">
        <v>130</v>
      </c>
      <c r="C265" s="131">
        <v>10</v>
      </c>
      <c r="D265" s="24" t="s">
        <v>111</v>
      </c>
      <c r="H265" s="24" t="str">
        <f t="shared" ref="H265:H270" si="42">C265 &amp; " " &amp;  D265</f>
        <v>10 RASTROS</v>
      </c>
    </row>
    <row r="266" spans="2:8">
      <c r="B266" s="24" t="s">
        <v>162</v>
      </c>
      <c r="C266" s="131">
        <v>11</v>
      </c>
      <c r="D266" s="24" t="s">
        <v>112</v>
      </c>
      <c r="H266" s="24" t="str">
        <f t="shared" si="42"/>
        <v>11 TERMINALES (DE BUSES, ACUATICAS, ETC)</v>
      </c>
    </row>
    <row r="267" spans="2:8">
      <c r="B267" s="24" t="s">
        <v>131</v>
      </c>
      <c r="C267" s="131">
        <v>12</v>
      </c>
      <c r="D267" s="24" t="s">
        <v>103</v>
      </c>
      <c r="H267" s="24" t="str">
        <f t="shared" si="42"/>
        <v>12 PARQUES Y OTROS PROYECTOS RECREATIVOS</v>
      </c>
    </row>
    <row r="268" spans="2:8">
      <c r="B268" s="24" t="s">
        <v>119</v>
      </c>
      <c r="C268" s="131">
        <v>13</v>
      </c>
      <c r="D268" s="24" t="s">
        <v>104</v>
      </c>
      <c r="H268" s="24" t="str">
        <f t="shared" si="42"/>
        <v>13 CANCHAS Y OTROS PROYECTOS DEPORTIVOS</v>
      </c>
    </row>
    <row r="269" spans="2:8">
      <c r="B269" s="24" t="s">
        <v>124</v>
      </c>
      <c r="C269" s="131">
        <v>14</v>
      </c>
      <c r="D269" s="24" t="s">
        <v>105</v>
      </c>
      <c r="H269" s="24" t="str">
        <f t="shared" si="42"/>
        <v>14 CEMENTERIOS</v>
      </c>
    </row>
    <row r="270" spans="2:8">
      <c r="B270" s="24" t="s">
        <v>125</v>
      </c>
      <c r="C270" s="131">
        <v>15</v>
      </c>
      <c r="D270" s="24" t="s">
        <v>171</v>
      </c>
      <c r="H270" s="24" t="str">
        <f t="shared" si="42"/>
        <v>15 OTROS</v>
      </c>
    </row>
    <row r="271" spans="2:8">
      <c r="B271" s="24" t="s">
        <v>126</v>
      </c>
      <c r="H271" s="135">
        <v>1</v>
      </c>
    </row>
    <row r="272" spans="2:8">
      <c r="B272" s="24" t="s">
        <v>122</v>
      </c>
    </row>
    <row r="273" spans="2:2">
      <c r="B273" s="24" t="s">
        <v>123</v>
      </c>
    </row>
    <row r="274" spans="2:2">
      <c r="B274" s="24" t="s">
        <v>129</v>
      </c>
    </row>
    <row r="275" spans="2:2">
      <c r="B275" s="24" t="s">
        <v>128</v>
      </c>
    </row>
    <row r="276" spans="2:2">
      <c r="B276" s="24" t="s">
        <v>167</v>
      </c>
    </row>
    <row r="277" spans="2:2">
      <c r="B277" s="24" t="s">
        <v>168</v>
      </c>
    </row>
    <row r="278" spans="2:2">
      <c r="B278" s="24" t="s">
        <v>169</v>
      </c>
    </row>
    <row r="279" spans="2:2">
      <c r="B279" s="24" t="s">
        <v>134</v>
      </c>
    </row>
    <row r="280" spans="2:2">
      <c r="B280" s="24" t="s">
        <v>132</v>
      </c>
    </row>
    <row r="281" spans="2:2">
      <c r="B281" s="24" t="s">
        <v>133</v>
      </c>
    </row>
    <row r="282" spans="2:2">
      <c r="B282" s="24" t="s">
        <v>135</v>
      </c>
    </row>
    <row r="283" spans="2:2">
      <c r="B283" s="24" t="s">
        <v>139</v>
      </c>
    </row>
    <row r="284" spans="2:2">
      <c r="B284" s="24" t="s">
        <v>140</v>
      </c>
    </row>
    <row r="285" spans="2:2">
      <c r="B285" s="24" t="s">
        <v>141</v>
      </c>
    </row>
    <row r="286" spans="2:2">
      <c r="B286" s="24" t="s">
        <v>142</v>
      </c>
    </row>
    <row r="287" spans="2:2">
      <c r="B287" s="24" t="s">
        <v>106</v>
      </c>
    </row>
    <row r="288" spans="2:2">
      <c r="B288" s="24" t="s">
        <v>136</v>
      </c>
    </row>
    <row r="289" spans="2:2">
      <c r="B289" s="24" t="s">
        <v>137</v>
      </c>
    </row>
    <row r="290" spans="2:2">
      <c r="B290" s="24" t="s">
        <v>138</v>
      </c>
    </row>
    <row r="291" spans="2:2">
      <c r="B291" s="24" t="s">
        <v>144</v>
      </c>
    </row>
    <row r="292" spans="2:2">
      <c r="B292" s="24" t="s">
        <v>143</v>
      </c>
    </row>
    <row r="293" spans="2:2">
      <c r="B293" s="24" t="s">
        <v>145</v>
      </c>
    </row>
    <row r="294" spans="2:2">
      <c r="B294" s="24" t="s">
        <v>148</v>
      </c>
    </row>
    <row r="295" spans="2:2">
      <c r="B295" s="24" t="s">
        <v>146</v>
      </c>
    </row>
    <row r="296" spans="2:2">
      <c r="B296" s="24" t="s">
        <v>147</v>
      </c>
    </row>
    <row r="297" spans="2:2">
      <c r="B297" s="24" t="s">
        <v>149</v>
      </c>
    </row>
    <row r="298" spans="2:2">
      <c r="B298" s="24" t="s">
        <v>150</v>
      </c>
    </row>
    <row r="299" spans="2:2">
      <c r="B299" s="24" t="s">
        <v>151</v>
      </c>
    </row>
    <row r="300" spans="2:2">
      <c r="B300" s="24" t="s">
        <v>152</v>
      </c>
    </row>
    <row r="301" spans="2:2">
      <c r="B301" s="24" t="s">
        <v>153</v>
      </c>
    </row>
    <row r="302" spans="2:2">
      <c r="B302" s="24" t="s">
        <v>156</v>
      </c>
    </row>
    <row r="303" spans="2:2">
      <c r="B303" s="24" t="s">
        <v>155</v>
      </c>
    </row>
    <row r="304" spans="2:2">
      <c r="B304" s="24" t="s">
        <v>154</v>
      </c>
    </row>
    <row r="305" spans="2:2">
      <c r="B305" s="24" t="s">
        <v>157</v>
      </c>
    </row>
    <row r="306" spans="2:2">
      <c r="B306" s="24" t="s">
        <v>158</v>
      </c>
    </row>
    <row r="307" spans="2:2">
      <c r="B307" s="24" t="s">
        <v>159</v>
      </c>
    </row>
    <row r="308" spans="2:2">
      <c r="B308" s="24" t="s">
        <v>160</v>
      </c>
    </row>
    <row r="309" spans="2:2">
      <c r="B309" s="24" t="s">
        <v>164</v>
      </c>
    </row>
    <row r="310" spans="2:2">
      <c r="B310" s="24" t="s">
        <v>163</v>
      </c>
    </row>
    <row r="311" spans="2:2">
      <c r="B311" s="24" t="s">
        <v>165</v>
      </c>
    </row>
    <row r="312" spans="2:2">
      <c r="B312" s="24" t="s">
        <v>166</v>
      </c>
    </row>
  </sheetData>
  <protectedRanges>
    <protectedRange algorithmName="SHA-512" hashValue="BKaHmdsaJOF3chE40d5A1+T++Bp3PkZIry8Hw9VcOgSaEQvoekhiGDxRMw1wP+271cKsLf7v+klYCTN+ncgSeA==" saltValue="zgC4kW2tMu8E2wszS3/Ffg==" spinCount="100000" sqref="A11:IV17 A20:IV25 A28:IV33 A38:IV44 A47:IV52 A55:IV60 A65:IV71 A74:IV79 A82:IV87 A92:IV98 A101:IV106 A109:IV114 A119:IV125 A128:IV128 A136:IV141 A149:IV155 A158:IV163 A166:IV171 A181:IV185 A188:IV190 A129:A133 C129:IV133" name="Rango4"/>
    <protectedRange algorithmName="SHA-512" hashValue="sigC83eaV9Qy0o9DLroDh8ch9xayuHdFq00aAIZnjWkvZJiSXHDwWErKdScJq0GVCCkx6ucVkbXcJuu1JMI5fA==" saltValue="XKU0mdlJwNMfWUh+Cekb5Q==" spinCount="100000" sqref="C8 C19 C27 C35 C46 C54 C62 C73 C81 C89 C100 C108 C116 C127 C135 C146 C157 C165" name="Rango3"/>
    <protectedRange algorithmName="SHA-512" hashValue="JvaaOe4SBKxXBIxo35fcL6DVD5DCTiShj7s+JdhjzsMioErL/SAdAjwGJqNKQd0S+IiBO1GWQWRRQnf3EE87BQ==" saltValue="kq2e7Chb8OOHBKZSB1TKPg==" spinCount="100000" sqref="B129" name="Rango6"/>
    <protectedRange algorithmName="SHA-512" hashValue="JvaaOe4SBKxXBIxo35fcL6DVD5DCTiShj7s+JdhjzsMioErL/SAdAjwGJqNKQd0S+IiBO1GWQWRRQnf3EE87BQ==" saltValue="kq2e7Chb8OOHBKZSB1TKPg==" spinCount="100000" sqref="B130" name="Rango6_1"/>
    <protectedRange algorithmName="SHA-512" hashValue="JvaaOe4SBKxXBIxo35fcL6DVD5DCTiShj7s+JdhjzsMioErL/SAdAjwGJqNKQd0S+IiBO1GWQWRRQnf3EE87BQ==" saltValue="kq2e7Chb8OOHBKZSB1TKPg==" spinCount="100000" sqref="B131" name="Rango6_2"/>
    <protectedRange algorithmName="SHA-512" hashValue="JvaaOe4SBKxXBIxo35fcL6DVD5DCTiShj7s+JdhjzsMioErL/SAdAjwGJqNKQd0S+IiBO1GWQWRRQnf3EE87BQ==" saltValue="kq2e7Chb8OOHBKZSB1TKPg==" spinCount="100000" sqref="B132" name="Rango6_3"/>
    <protectedRange algorithmName="SHA-512" hashValue="JvaaOe4SBKxXBIxo35fcL6DVD5DCTiShj7s+JdhjzsMioErL/SAdAjwGJqNKQd0S+IiBO1GWQWRRQnf3EE87BQ==" saltValue="kq2e7Chb8OOHBKZSB1TKPg==" spinCount="100000" sqref="B133" name="Rango6_4"/>
  </protectedRanges>
  <mergeCells count="160">
    <mergeCell ref="F182:L182"/>
    <mergeCell ref="M176:N176"/>
    <mergeCell ref="M177:N177"/>
    <mergeCell ref="M178:N178"/>
    <mergeCell ref="M179:N179"/>
    <mergeCell ref="M180:N180"/>
    <mergeCell ref="M182:N182"/>
    <mergeCell ref="A144:N144"/>
    <mergeCell ref="A142:C142"/>
    <mergeCell ref="A45:C45"/>
    <mergeCell ref="M184:N184"/>
    <mergeCell ref="B63:B64"/>
    <mergeCell ref="G46:N46"/>
    <mergeCell ref="D62:F62"/>
    <mergeCell ref="G62:N62"/>
    <mergeCell ref="I63:I64"/>
    <mergeCell ref="F63:F64"/>
    <mergeCell ref="N63:N64"/>
    <mergeCell ref="D63:D64"/>
    <mergeCell ref="B147:B148"/>
    <mergeCell ref="C147:C148"/>
    <mergeCell ref="C63:C64"/>
    <mergeCell ref="A53:C53"/>
    <mergeCell ref="A61:C61"/>
    <mergeCell ref="A72:C72"/>
    <mergeCell ref="A90:A91"/>
    <mergeCell ref="B90:B91"/>
    <mergeCell ref="D117:D118"/>
    <mergeCell ref="A80:C80"/>
    <mergeCell ref="A88:C88"/>
    <mergeCell ref="D89:F89"/>
    <mergeCell ref="A107:C107"/>
    <mergeCell ref="A115:C115"/>
    <mergeCell ref="A5:N5"/>
    <mergeCell ref="A1:N1"/>
    <mergeCell ref="J9:M9"/>
    <mergeCell ref="I9:I10"/>
    <mergeCell ref="D9:D10"/>
    <mergeCell ref="E9:E10"/>
    <mergeCell ref="N9:N10"/>
    <mergeCell ref="B9:B10"/>
    <mergeCell ref="A7:J7"/>
    <mergeCell ref="A9:A10"/>
    <mergeCell ref="K7:N7"/>
    <mergeCell ref="D8:F8"/>
    <mergeCell ref="G8:N8"/>
    <mergeCell ref="G27:N27"/>
    <mergeCell ref="A18:C18"/>
    <mergeCell ref="F9:F10"/>
    <mergeCell ref="G9:G10"/>
    <mergeCell ref="G19:N19"/>
    <mergeCell ref="C9:C10"/>
    <mergeCell ref="A26:C26"/>
    <mergeCell ref="C36:C37"/>
    <mergeCell ref="D36:D37"/>
    <mergeCell ref="E36:E37"/>
    <mergeCell ref="F36:F37"/>
    <mergeCell ref="I36:I37"/>
    <mergeCell ref="J36:M36"/>
    <mergeCell ref="N36:N37"/>
    <mergeCell ref="A34:C34"/>
    <mergeCell ref="A36:A37"/>
    <mergeCell ref="B36:B37"/>
    <mergeCell ref="H9:H10"/>
    <mergeCell ref="G35:N35"/>
    <mergeCell ref="D35:F35"/>
    <mergeCell ref="E63:E64"/>
    <mergeCell ref="A63:A64"/>
    <mergeCell ref="E90:E91"/>
    <mergeCell ref="M187:N187"/>
    <mergeCell ref="A143:C143"/>
    <mergeCell ref="N147:N148"/>
    <mergeCell ref="A156:C156"/>
    <mergeCell ref="A164:C164"/>
    <mergeCell ref="A172:C172"/>
    <mergeCell ref="D147:D148"/>
    <mergeCell ref="E147:E148"/>
    <mergeCell ref="F147:F148"/>
    <mergeCell ref="G147:G148"/>
    <mergeCell ref="G157:N157"/>
    <mergeCell ref="H147:H148"/>
    <mergeCell ref="A147:A148"/>
    <mergeCell ref="G165:N165"/>
    <mergeCell ref="I147:I148"/>
    <mergeCell ref="J147:M147"/>
    <mergeCell ref="G146:N146"/>
    <mergeCell ref="B187:L187"/>
    <mergeCell ref="B184:E184"/>
    <mergeCell ref="F184:L184"/>
    <mergeCell ref="B185:L185"/>
    <mergeCell ref="A186:N186"/>
    <mergeCell ref="M181:N181"/>
    <mergeCell ref="M185:N185"/>
    <mergeCell ref="A173:C173"/>
    <mergeCell ref="B175:E175"/>
    <mergeCell ref="B181:E181"/>
    <mergeCell ref="B183:E183"/>
    <mergeCell ref="A174:N174"/>
    <mergeCell ref="M175:N175"/>
    <mergeCell ref="F175:L175"/>
    <mergeCell ref="F181:L181"/>
    <mergeCell ref="F183:L183"/>
    <mergeCell ref="M183:N183"/>
    <mergeCell ref="B176:E176"/>
    <mergeCell ref="B177:E177"/>
    <mergeCell ref="B178:E178"/>
    <mergeCell ref="B179:E179"/>
    <mergeCell ref="B180:E180"/>
    <mergeCell ref="B182:E182"/>
    <mergeCell ref="F176:L176"/>
    <mergeCell ref="F177:L177"/>
    <mergeCell ref="F178:L178"/>
    <mergeCell ref="F179:L179"/>
    <mergeCell ref="F180:L180"/>
    <mergeCell ref="A193:L193"/>
    <mergeCell ref="M188:N188"/>
    <mergeCell ref="M189:N189"/>
    <mergeCell ref="M190:N190"/>
    <mergeCell ref="M191:N191"/>
    <mergeCell ref="M193:N193"/>
    <mergeCell ref="B191:L191"/>
    <mergeCell ref="B188:L188"/>
    <mergeCell ref="B190:L190"/>
    <mergeCell ref="B189:L189"/>
    <mergeCell ref="J63:M63"/>
    <mergeCell ref="G36:G37"/>
    <mergeCell ref="H36:H37"/>
    <mergeCell ref="G63:G64"/>
    <mergeCell ref="H63:H64"/>
    <mergeCell ref="G90:G91"/>
    <mergeCell ref="G117:G118"/>
    <mergeCell ref="A99:C99"/>
    <mergeCell ref="G116:N116"/>
    <mergeCell ref="I90:I91"/>
    <mergeCell ref="G108:N108"/>
    <mergeCell ref="G100:N100"/>
    <mergeCell ref="F90:F91"/>
    <mergeCell ref="D116:F116"/>
    <mergeCell ref="C90:C91"/>
    <mergeCell ref="D90:D91"/>
    <mergeCell ref="E117:E118"/>
    <mergeCell ref="G73:N73"/>
    <mergeCell ref="H90:H91"/>
    <mergeCell ref="G54:N54"/>
    <mergeCell ref="G81:N81"/>
    <mergeCell ref="G89:N89"/>
    <mergeCell ref="J90:M90"/>
    <mergeCell ref="N90:N91"/>
    <mergeCell ref="I117:I118"/>
    <mergeCell ref="J117:M117"/>
    <mergeCell ref="N117:N118"/>
    <mergeCell ref="H117:H118"/>
    <mergeCell ref="G127:N127"/>
    <mergeCell ref="G135:N135"/>
    <mergeCell ref="F117:F118"/>
    <mergeCell ref="A134:C134"/>
    <mergeCell ref="A126:C126"/>
    <mergeCell ref="A117:A118"/>
    <mergeCell ref="B117:B118"/>
    <mergeCell ref="C117:C118"/>
  </mergeCells>
  <phoneticPr fontId="0" type="noConversion"/>
  <printOptions horizontalCentered="1"/>
  <pageMargins left="0" right="0" top="0.78740157480314965" bottom="0.78740157480314965" header="0" footer="0"/>
  <pageSetup scale="6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5" r:id="rId4" name="Drop Down 47">
              <controlPr defaultSize="0" autoLine="0" autoPict="0">
                <anchor moveWithCells="1">
                  <from>
                    <xdr:col>1</xdr:col>
                    <xdr:colOff>1104900</xdr:colOff>
                    <xdr:row>7</xdr:row>
                    <xdr:rowOff>9525</xdr:rowOff>
                  </from>
                  <to>
                    <xdr:col>1</xdr:col>
                    <xdr:colOff>3209925</xdr:colOff>
                    <xdr:row>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36"/>
  <sheetViews>
    <sheetView showGridLines="0" showZeros="0" tabSelected="1" topLeftCell="A19" zoomScale="98" zoomScaleNormal="98" workbookViewId="0">
      <selection activeCell="E14" sqref="E14:G14"/>
    </sheetView>
  </sheetViews>
  <sheetFormatPr baseColWidth="10" defaultRowHeight="12.75"/>
  <cols>
    <col min="1" max="1" width="5.140625" style="10" customWidth="1"/>
    <col min="2" max="2" width="41.85546875" style="10" customWidth="1"/>
    <col min="3" max="3" width="5.42578125" style="10" customWidth="1"/>
    <col min="4" max="4" width="21.7109375" style="10" customWidth="1"/>
    <col min="5" max="5" width="10.140625" style="10" customWidth="1"/>
    <col min="6" max="6" width="1.5703125" style="10" customWidth="1"/>
    <col min="7" max="7" width="10" style="10" customWidth="1"/>
    <col min="8" max="8" width="2" style="10" customWidth="1"/>
    <col min="9" max="16384" width="11.42578125" style="10"/>
  </cols>
  <sheetData>
    <row r="1" spans="1:12" ht="19.5">
      <c r="B1" s="45" t="s">
        <v>32</v>
      </c>
      <c r="D1" s="290" t="s">
        <v>35</v>
      </c>
      <c r="E1" s="290"/>
      <c r="F1" s="45"/>
      <c r="G1" s="45"/>
    </row>
    <row r="2" spans="1:12">
      <c r="B2" s="46" t="s">
        <v>33</v>
      </c>
      <c r="D2" s="267" t="s">
        <v>36</v>
      </c>
      <c r="E2" s="267"/>
      <c r="F2" s="267"/>
      <c r="G2" s="267"/>
    </row>
    <row r="3" spans="1:12">
      <c r="B3" s="46" t="s">
        <v>34</v>
      </c>
      <c r="D3" s="267" t="s">
        <v>37</v>
      </c>
      <c r="E3" s="267"/>
      <c r="F3" s="267"/>
      <c r="G3" s="267"/>
    </row>
    <row r="4" spans="1:12" ht="13.5" thickBot="1">
      <c r="D4" s="10" t="s">
        <v>35</v>
      </c>
    </row>
    <row r="5" spans="1:12" ht="18.75" customHeight="1">
      <c r="A5" s="8" t="s">
        <v>0</v>
      </c>
      <c r="B5" s="281" t="s">
        <v>18</v>
      </c>
      <c r="C5" s="280" t="s">
        <v>45</v>
      </c>
      <c r="D5" s="280"/>
      <c r="E5" s="271" t="str">
        <f>'[1]Reporte FODES'!E5</f>
        <v>SAN SALVADOR</v>
      </c>
      <c r="F5" s="272"/>
      <c r="G5" s="273"/>
    </row>
    <row r="6" spans="1:12" ht="18.75" customHeight="1">
      <c r="A6" s="9" t="s">
        <v>1</v>
      </c>
      <c r="B6" s="282"/>
      <c r="C6" s="109" t="s">
        <v>46</v>
      </c>
      <c r="D6" s="11"/>
      <c r="E6" s="274" t="str">
        <f>'[1]Reporte FODES'!E6</f>
        <v>SAN MARTIN</v>
      </c>
      <c r="F6" s="275"/>
      <c r="G6" s="276"/>
    </row>
    <row r="7" spans="1:12" ht="18.75" customHeight="1">
      <c r="A7" s="9" t="s">
        <v>2</v>
      </c>
      <c r="B7" s="282"/>
      <c r="C7" s="305" t="s">
        <v>47</v>
      </c>
      <c r="D7" s="305"/>
      <c r="E7" s="283" t="str">
        <f>'Hoja de Captura'!$D$5&amp; "" &amp;'Hoja de Captura'!E5</f>
        <v>2 - 2017</v>
      </c>
      <c r="F7" s="284"/>
      <c r="G7" s="285"/>
      <c r="J7" s="100"/>
      <c r="K7" s="100"/>
      <c r="L7" s="100"/>
    </row>
    <row r="8" spans="1:12" ht="18.75" customHeight="1" thickBot="1">
      <c r="A8" s="110" t="s">
        <v>3</v>
      </c>
      <c r="B8" s="111" t="s">
        <v>44</v>
      </c>
      <c r="C8" s="277" t="str">
        <f>'Hoja de Captura'!$D$4</f>
        <v>ABRIL, MAYO, JUNIO</v>
      </c>
      <c r="D8" s="278"/>
      <c r="E8" s="278"/>
      <c r="F8" s="278"/>
      <c r="G8" s="279"/>
    </row>
    <row r="9" spans="1:12" ht="18.75" customHeight="1" thickBot="1">
      <c r="A9" s="268" t="s">
        <v>20</v>
      </c>
      <c r="B9" s="269"/>
      <c r="C9" s="269"/>
      <c r="D9" s="269"/>
      <c r="E9" s="269"/>
      <c r="F9" s="269"/>
      <c r="G9" s="270"/>
    </row>
    <row r="10" spans="1:12" ht="18.75" customHeight="1" thickBot="1">
      <c r="A10" s="308" t="s">
        <v>22</v>
      </c>
      <c r="B10" s="309"/>
      <c r="C10" s="309"/>
      <c r="D10" s="108" t="s">
        <v>196</v>
      </c>
      <c r="E10" s="268" t="s">
        <v>194</v>
      </c>
      <c r="F10" s="269"/>
      <c r="G10" s="270"/>
    </row>
    <row r="11" spans="1:12" ht="18.75" customHeight="1" thickBot="1">
      <c r="A11" s="47" t="s">
        <v>4</v>
      </c>
      <c r="B11" s="286" t="s">
        <v>38</v>
      </c>
      <c r="C11" s="287"/>
      <c r="D11" s="105">
        <f>SUM(D12:D13)</f>
        <v>174448.81</v>
      </c>
      <c r="E11" s="264">
        <f>SUM(E12:E13)</f>
        <v>504360.24999999994</v>
      </c>
      <c r="F11" s="265"/>
      <c r="G11" s="266"/>
    </row>
    <row r="12" spans="1:12" ht="18.75" customHeight="1">
      <c r="A12" s="48" t="s">
        <v>5</v>
      </c>
      <c r="B12" s="301" t="s">
        <v>48</v>
      </c>
      <c r="C12" s="304"/>
      <c r="D12" s="106">
        <f>'Hoja de Captura'!$D$6</f>
        <v>7000</v>
      </c>
      <c r="E12" s="252">
        <f>'Hoja de Captura'!$D$7</f>
        <v>2013.8499999999767</v>
      </c>
      <c r="F12" s="253"/>
      <c r="G12" s="254"/>
    </row>
    <row r="13" spans="1:12" ht="18.75" customHeight="1" thickBot="1">
      <c r="A13" s="49" t="s">
        <v>6</v>
      </c>
      <c r="B13" s="288" t="s">
        <v>49</v>
      </c>
      <c r="C13" s="289"/>
      <c r="D13" s="107">
        <f>'Hoja de Captura'!$D$11</f>
        <v>167448.81</v>
      </c>
      <c r="E13" s="258">
        <f>'Hoja de Captura'!$E$11</f>
        <v>502346.39999999997</v>
      </c>
      <c r="F13" s="259"/>
      <c r="G13" s="260"/>
    </row>
    <row r="14" spans="1:12" ht="26.25" customHeight="1" thickBot="1">
      <c r="A14" s="50" t="s">
        <v>7</v>
      </c>
      <c r="B14" s="306" t="s">
        <v>39</v>
      </c>
      <c r="C14" s="307"/>
      <c r="D14" s="104"/>
      <c r="E14" s="261">
        <f>SUM(E15:E18)</f>
        <v>502123.58</v>
      </c>
      <c r="F14" s="262"/>
      <c r="G14" s="263"/>
    </row>
    <row r="15" spans="1:12" ht="18.75" customHeight="1">
      <c r="A15" s="8" t="s">
        <v>8</v>
      </c>
      <c r="B15" s="301" t="s">
        <v>50</v>
      </c>
      <c r="C15" s="302"/>
      <c r="D15" s="101"/>
      <c r="E15" s="252">
        <f>'Hoja de Captura'!D17</f>
        <v>0</v>
      </c>
      <c r="F15" s="253"/>
      <c r="G15" s="254"/>
    </row>
    <row r="16" spans="1:12" ht="18.75" customHeight="1">
      <c r="A16" s="9" t="s">
        <v>9</v>
      </c>
      <c r="B16" s="288" t="s">
        <v>51</v>
      </c>
      <c r="C16" s="303"/>
      <c r="D16" s="102"/>
      <c r="E16" s="255">
        <f>'Hoja de Captura'!D18</f>
        <v>132160.88</v>
      </c>
      <c r="F16" s="256"/>
      <c r="G16" s="257"/>
    </row>
    <row r="17" spans="1:7" ht="18.75" customHeight="1">
      <c r="A17" s="9" t="s">
        <v>10</v>
      </c>
      <c r="B17" s="305" t="s">
        <v>195</v>
      </c>
      <c r="C17" s="288"/>
      <c r="D17" s="102"/>
      <c r="E17" s="255">
        <f>'Hoja de Captura'!D19</f>
        <v>369962.7</v>
      </c>
      <c r="F17" s="256"/>
      <c r="G17" s="257"/>
    </row>
    <row r="18" spans="1:7" ht="18.75" customHeight="1" thickBot="1">
      <c r="A18" s="51" t="s">
        <v>11</v>
      </c>
      <c r="B18" s="312" t="s">
        <v>52</v>
      </c>
      <c r="C18" s="313"/>
      <c r="D18" s="103"/>
      <c r="E18" s="258">
        <f>'Hoja de Captura'!D20</f>
        <v>0</v>
      </c>
      <c r="F18" s="259"/>
      <c r="G18" s="260"/>
    </row>
    <row r="19" spans="1:7" ht="24.75" customHeight="1" thickBot="1">
      <c r="A19" s="52" t="s">
        <v>12</v>
      </c>
      <c r="B19" s="306" t="s">
        <v>40</v>
      </c>
      <c r="C19" s="307"/>
      <c r="D19" s="67">
        <f>SUM(D20:D22)</f>
        <v>157080.74000000002</v>
      </c>
      <c r="E19" s="112"/>
      <c r="F19" s="113"/>
      <c r="G19" s="114"/>
    </row>
    <row r="20" spans="1:7" ht="18.75" customHeight="1">
      <c r="A20" s="8" t="s">
        <v>14</v>
      </c>
      <c r="B20" s="302" t="s">
        <v>53</v>
      </c>
      <c r="C20" s="304"/>
      <c r="D20" s="12">
        <f>'Hoja de Captura'!D24+'Hoja de Captura'!D27</f>
        <v>155406.26</v>
      </c>
      <c r="E20" s="115"/>
      <c r="F20" s="116"/>
      <c r="G20" s="117"/>
    </row>
    <row r="21" spans="1:7" ht="18.75" customHeight="1">
      <c r="A21" s="53" t="s">
        <v>15</v>
      </c>
      <c r="B21" s="303" t="s">
        <v>54</v>
      </c>
      <c r="C21" s="289"/>
      <c r="D21" s="13">
        <f>'Hoja de Captura'!$D$25</f>
        <v>1674.48</v>
      </c>
      <c r="E21" s="118"/>
      <c r="F21" s="119"/>
      <c r="G21" s="120"/>
    </row>
    <row r="22" spans="1:7" ht="18.75" customHeight="1" thickBot="1">
      <c r="A22" s="54" t="s">
        <v>16</v>
      </c>
      <c r="B22" s="310" t="s">
        <v>197</v>
      </c>
      <c r="C22" s="311"/>
      <c r="D22" s="13">
        <f>'Hoja de Captura'!$D$26</f>
        <v>0</v>
      </c>
      <c r="E22" s="121"/>
      <c r="F22" s="122"/>
      <c r="G22" s="123"/>
    </row>
    <row r="23" spans="1:7" ht="26.25" customHeight="1" thickBot="1">
      <c r="A23" s="55" t="s">
        <v>17</v>
      </c>
      <c r="B23" s="298" t="s">
        <v>198</v>
      </c>
      <c r="C23" s="299"/>
      <c r="D23" s="68">
        <f>D11-D19</f>
        <v>17368.069999999978</v>
      </c>
      <c r="E23" s="261">
        <f>+E11-E14</f>
        <v>2236.6699999999255</v>
      </c>
      <c r="F23" s="262"/>
      <c r="G23" s="263"/>
    </row>
    <row r="24" spans="1:7" ht="14.25" customHeight="1" thickBot="1">
      <c r="A24" s="268" t="s">
        <v>23</v>
      </c>
      <c r="B24" s="269"/>
      <c r="C24" s="269"/>
      <c r="D24" s="269"/>
      <c r="E24" s="269"/>
      <c r="F24" s="269"/>
      <c r="G24" s="270"/>
    </row>
    <row r="25" spans="1:7" ht="14.25" customHeight="1">
      <c r="A25" s="59"/>
      <c r="B25" s="57"/>
      <c r="C25" s="57"/>
      <c r="D25" s="57"/>
      <c r="E25" s="57"/>
      <c r="F25" s="57"/>
      <c r="G25" s="58"/>
    </row>
    <row r="26" spans="1:7" ht="14.25" customHeight="1">
      <c r="A26" s="56" t="s">
        <v>27</v>
      </c>
      <c r="B26" s="57"/>
      <c r="C26" s="57"/>
      <c r="D26" s="57" t="s">
        <v>26</v>
      </c>
      <c r="E26" s="57"/>
      <c r="F26" s="57"/>
      <c r="G26" s="58"/>
    </row>
    <row r="27" spans="1:7" ht="14.25" customHeight="1">
      <c r="A27" s="59"/>
      <c r="B27" s="57"/>
      <c r="C27" s="57"/>
      <c r="D27" s="57"/>
      <c r="E27" s="57"/>
      <c r="F27" s="57"/>
      <c r="G27" s="58"/>
    </row>
    <row r="28" spans="1:7">
      <c r="A28" s="300" t="s">
        <v>24</v>
      </c>
      <c r="B28" s="295"/>
      <c r="D28" s="295" t="s">
        <v>25</v>
      </c>
      <c r="E28" s="295"/>
      <c r="F28" s="295"/>
      <c r="G28" s="296"/>
    </row>
    <row r="29" spans="1:7" ht="25.5" customHeight="1">
      <c r="A29" s="62"/>
      <c r="B29" s="124" t="str">
        <f>'[1]Reporte FODES'!$B$29</f>
        <v>VICTOR MANUEL RIVERA REYES</v>
      </c>
      <c r="D29" s="250">
        <f>'[1]Reporte FODES'!$D$29</f>
        <v>0</v>
      </c>
      <c r="E29" s="250"/>
      <c r="F29" s="250"/>
      <c r="G29" s="251"/>
    </row>
    <row r="30" spans="1:7">
      <c r="A30" s="293" t="s">
        <v>19</v>
      </c>
      <c r="B30" s="267"/>
      <c r="D30" s="267" t="s">
        <v>55</v>
      </c>
      <c r="E30" s="267"/>
      <c r="F30" s="267"/>
      <c r="G30" s="294"/>
    </row>
    <row r="31" spans="1:7">
      <c r="A31" s="60"/>
      <c r="B31" s="46"/>
      <c r="D31" s="46"/>
      <c r="E31" s="46"/>
      <c r="F31" s="46"/>
      <c r="G31" s="61"/>
    </row>
    <row r="32" spans="1:7">
      <c r="A32" s="60"/>
      <c r="B32" s="46"/>
      <c r="D32" s="46"/>
      <c r="E32" s="46"/>
      <c r="F32" s="46"/>
      <c r="G32" s="61"/>
    </row>
    <row r="33" spans="1:7">
      <c r="A33" s="60"/>
      <c r="B33" s="46"/>
      <c r="D33" s="46"/>
      <c r="E33" s="46"/>
      <c r="F33" s="46"/>
      <c r="G33" s="61"/>
    </row>
    <row r="34" spans="1:7">
      <c r="A34" s="60"/>
      <c r="B34" s="46"/>
      <c r="D34" s="46"/>
      <c r="E34" s="46"/>
      <c r="F34" s="46"/>
      <c r="G34" s="61"/>
    </row>
    <row r="35" spans="1:7">
      <c r="A35" s="62"/>
      <c r="F35" s="46"/>
      <c r="G35" s="61"/>
    </row>
    <row r="36" spans="1:7" ht="13.5" thickBot="1">
      <c r="A36" s="291" t="s">
        <v>13</v>
      </c>
      <c r="B36" s="292"/>
      <c r="C36" s="63"/>
      <c r="D36" s="292" t="s">
        <v>56</v>
      </c>
      <c r="E36" s="292"/>
      <c r="F36" s="292"/>
      <c r="G36" s="297"/>
    </row>
  </sheetData>
  <sheetProtection password="FFF3" sheet="1" objects="1" scenarios="1"/>
  <protectedRanges>
    <protectedRange password="F7B8" sqref="B29" name="Rango2"/>
    <protectedRange password="F7B8" sqref="E5:G6" name="Rango1"/>
  </protectedRanges>
  <customSheetViews>
    <customSheetView guid="{3D881224-03FB-11D5-A61F-8BE772CF5A32}" showPageBreaks="1" printArea="1" showRuler="0">
      <selection activeCell="B6" sqref="B6"/>
      <pageMargins left="0.5" right="0.75" top="0.48" bottom="1" header="0" footer="0"/>
      <pageSetup orientation="portrait" r:id="rId1"/>
      <headerFooter alignWithMargins="0"/>
    </customSheetView>
  </customSheetViews>
  <mergeCells count="43">
    <mergeCell ref="B20:C20"/>
    <mergeCell ref="B22:C22"/>
    <mergeCell ref="B17:C17"/>
    <mergeCell ref="B18:C18"/>
    <mergeCell ref="B19:C19"/>
    <mergeCell ref="B21:C21"/>
    <mergeCell ref="D1:E1"/>
    <mergeCell ref="A36:B36"/>
    <mergeCell ref="A30:B30"/>
    <mergeCell ref="D30:G30"/>
    <mergeCell ref="D28:G28"/>
    <mergeCell ref="D36:G36"/>
    <mergeCell ref="B23:C23"/>
    <mergeCell ref="A28:B28"/>
    <mergeCell ref="A24:G24"/>
    <mergeCell ref="D2:G2"/>
    <mergeCell ref="B15:C15"/>
    <mergeCell ref="B16:C16"/>
    <mergeCell ref="B12:C12"/>
    <mergeCell ref="C7:D7"/>
    <mergeCell ref="B14:C14"/>
    <mergeCell ref="A10:C10"/>
    <mergeCell ref="E11:G11"/>
    <mergeCell ref="E12:G12"/>
    <mergeCell ref="E13:G13"/>
    <mergeCell ref="E14:G14"/>
    <mergeCell ref="D3:G3"/>
    <mergeCell ref="A9:G9"/>
    <mergeCell ref="E10:G10"/>
    <mergeCell ref="E5:G5"/>
    <mergeCell ref="E6:G6"/>
    <mergeCell ref="C8:G8"/>
    <mergeCell ref="C5:D5"/>
    <mergeCell ref="B5:B7"/>
    <mergeCell ref="E7:G7"/>
    <mergeCell ref="B11:C11"/>
    <mergeCell ref="B13:C13"/>
    <mergeCell ref="D29:G29"/>
    <mergeCell ref="E15:G15"/>
    <mergeCell ref="E16:G16"/>
    <mergeCell ref="E17:G17"/>
    <mergeCell ref="E18:G18"/>
    <mergeCell ref="E23:G23"/>
  </mergeCells>
  <phoneticPr fontId="0" type="noConversion"/>
  <printOptions horizontalCentered="1" verticalCentered="1"/>
  <pageMargins left="0" right="0" top="0" bottom="0" header="0" footer="0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Hoja de Captura</vt:lpstr>
      <vt:lpstr>Anexo 1</vt:lpstr>
      <vt:lpstr>Reporte FODES</vt:lpstr>
      <vt:lpstr>'Hoja de Captura'!_XX200</vt:lpstr>
      <vt:lpstr>'Anexo 1'!Área_de_impresión</vt:lpstr>
      <vt:lpstr>'Hoja de Captura'!Área_de_impresión</vt:lpstr>
      <vt:lpstr>CAPTURA</vt:lpstr>
      <vt:lpstr>FORMATO</vt:lpstr>
      <vt:lpstr>'Anexo 1'!Títulos_a_imprimir</vt:lpstr>
    </vt:vector>
  </TitlesOfParts>
  <Company>Instituto Salvadoreño de Desarrollo Municipal -ISDEM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ISDEM OFICINA REGION CENTRAL</dc:creator>
  <cp:lastModifiedBy>Equipo 04</cp:lastModifiedBy>
  <cp:lastPrinted>2020-10-30T21:40:42Z</cp:lastPrinted>
  <dcterms:created xsi:type="dcterms:W3CDTF">2001-02-09T17:46:35Z</dcterms:created>
  <dcterms:modified xsi:type="dcterms:W3CDTF">2020-10-30T21:40:45Z</dcterms:modified>
</cp:coreProperties>
</file>