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600" windowHeight="7965" firstSheet="4" activeTab="8"/>
  </bookViews>
  <sheets>
    <sheet name="Ingresos" sheetId="2" r:id="rId1"/>
    <sheet name="Egresos" sheetId="5" r:id="rId2"/>
    <sheet name="POLITICA GENERAL INSTIT" sheetId="4" r:id="rId3"/>
    <sheet name="LEY DE SALARIO" sheetId="10" r:id="rId4"/>
    <sheet name="DIETAS" sheetId="11" r:id="rId5"/>
    <sheet name="POR CONTRATOS" sheetId="12" r:id="rId6"/>
    <sheet name="Presup.Fun FODES 25%" sheetId="14" r:id="rId7"/>
    <sheet name="Presup.Fun RP" sheetId="15" r:id="rId8"/>
    <sheet name="proyectos villa de quelepa2018" sheetId="17" r:id="rId9"/>
    <sheet name="Hoja1" sheetId="18" r:id="rId10"/>
    <sheet name="Hoja2" sheetId="19" r:id="rId11"/>
    <sheet name="Hoja3" sheetId="20" r:id="rId12"/>
    <sheet name="Hoja5" sheetId="22" r:id="rId13"/>
    <sheet name="Hoja6" sheetId="23" r:id="rId14"/>
    <sheet name="Hoja7" sheetId="24" r:id="rId15"/>
    <sheet name="Hoja8" sheetId="25" r:id="rId16"/>
    <sheet name="Hoja9" sheetId="26" r:id="rId17"/>
    <sheet name="Hoja10" sheetId="27" r:id="rId18"/>
    <sheet name="Hoja11" sheetId="28" r:id="rId19"/>
    <sheet name="Hoja4" sheetId="21" r:id="rId20"/>
    <sheet name="Hoja12" sheetId="29" r:id="rId21"/>
    <sheet name="Hoja13" sheetId="30" r:id="rId22"/>
    <sheet name="Hoja14" sheetId="31" r:id="rId23"/>
    <sheet name="Hoja15" sheetId="32" r:id="rId24"/>
    <sheet name="Hoja16" sheetId="33" r:id="rId25"/>
    <sheet name="Hoja17" sheetId="34" r:id="rId26"/>
    <sheet name="Hoja18" sheetId="35" r:id="rId27"/>
    <sheet name="Hoja19" sheetId="36" r:id="rId28"/>
    <sheet name="Hoja20" sheetId="37" r:id="rId29"/>
    <sheet name="Hoja21" sheetId="38" r:id="rId30"/>
    <sheet name="Hoja22" sheetId="39" r:id="rId31"/>
    <sheet name="Hoja23" sheetId="40" r:id="rId32"/>
    <sheet name="Hoja24" sheetId="41" r:id="rId33"/>
    <sheet name="Hoja25" sheetId="42" r:id="rId34"/>
  </sheets>
  <externalReferences>
    <externalReference r:id="rId35"/>
  </externalReferences>
  <definedNames>
    <definedName name="_xlnm._FilterDatabase" localSheetId="7" hidden="1">'Presup.Fun RP'!$A$12:$H$69</definedName>
    <definedName name="_xlnm.Print_Area" localSheetId="1">Egresos!$A$1:$J$93</definedName>
    <definedName name="_xlnm.Print_Area" localSheetId="0">Ingresos!$A$1:$K$36</definedName>
    <definedName name="_xlnm.Print_Area" localSheetId="6">'Presup.Fun FODES 25%'!$A$1:$H$42</definedName>
    <definedName name="_xlnm.Print_Area" localSheetId="7">'Presup.Fun RP'!$A$1:$H$72</definedName>
    <definedName name="_xlnm.Print_Area" localSheetId="8">'proyectos villa de quelepa2018'!$A$1:$H$725</definedName>
    <definedName name="_xlnm.Print_Titles" localSheetId="6">'Presup.Fun FODES 25%'!$1:$11</definedName>
    <definedName name="_xlnm.Print_Titles" localSheetId="7">'Presup.Fun RP'!$1:$12</definedName>
    <definedName name="_xlnm.Print_Titles" localSheetId="8">'proyectos villa de quelepa2018'!$1:$4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0" i="5" l="1"/>
  <c r="F43" i="18" l="1"/>
  <c r="G93" i="5"/>
  <c r="F35" i="2" l="1"/>
  <c r="K35" i="2" s="1"/>
  <c r="F34" i="2"/>
  <c r="D36" i="2"/>
  <c r="C36" i="2"/>
  <c r="H37" i="14"/>
  <c r="H21" i="20"/>
  <c r="H19" i="20"/>
  <c r="H18" i="20"/>
  <c r="H17" i="20"/>
  <c r="H16" i="20"/>
  <c r="H15" i="20"/>
  <c r="H14" i="20"/>
  <c r="H13" i="20"/>
  <c r="H11" i="20"/>
  <c r="H683" i="17"/>
  <c r="F40" i="18" l="1"/>
  <c r="H21" i="15" l="1"/>
  <c r="H20" i="15"/>
  <c r="H15" i="15"/>
  <c r="H20" i="14"/>
  <c r="H18" i="14"/>
  <c r="H93" i="5" l="1"/>
  <c r="J75" i="5" l="1"/>
  <c r="J66" i="5"/>
  <c r="J64" i="5"/>
  <c r="J63" i="5"/>
  <c r="J25" i="5"/>
  <c r="H237" i="19"/>
  <c r="H236" i="19"/>
  <c r="H235" i="19"/>
  <c r="H234" i="19"/>
  <c r="H233" i="19"/>
  <c r="H232" i="19"/>
  <c r="H231" i="19"/>
  <c r="H229" i="19"/>
  <c r="H191" i="19"/>
  <c r="H148" i="19"/>
  <c r="H104" i="19"/>
  <c r="H61" i="19"/>
  <c r="H18" i="19"/>
  <c r="H20" i="17"/>
  <c r="H901" i="17"/>
  <c r="H879" i="17"/>
  <c r="H896" i="17"/>
  <c r="H881" i="17"/>
  <c r="H880" i="17"/>
  <c r="H869" i="17"/>
  <c r="H900" i="17"/>
  <c r="H885" i="17"/>
  <c r="H925" i="17"/>
  <c r="H239" i="19" l="1"/>
  <c r="H933" i="17"/>
  <c r="H40" i="17"/>
  <c r="H34" i="17"/>
  <c r="H33" i="17"/>
  <c r="H30" i="17"/>
  <c r="H28" i="17"/>
  <c r="H27" i="17"/>
  <c r="H25" i="17"/>
  <c r="H24" i="17"/>
  <c r="H22" i="17"/>
  <c r="H21" i="17"/>
  <c r="H18" i="17"/>
  <c r="H17" i="17"/>
  <c r="H15" i="17"/>
  <c r="H14" i="17"/>
  <c r="H13" i="17"/>
  <c r="H11" i="17"/>
  <c r="H10" i="17"/>
  <c r="H16" i="17"/>
  <c r="H12" i="17"/>
  <c r="H848" i="17"/>
  <c r="H17" i="14" l="1"/>
  <c r="H42" i="14" s="1"/>
  <c r="H18" i="15" l="1"/>
  <c r="H72" i="15"/>
  <c r="J28" i="10" l="1"/>
  <c r="J27" i="10"/>
  <c r="H818" i="17" l="1"/>
  <c r="H792" i="17"/>
  <c r="H767" i="17"/>
  <c r="H741" i="17"/>
  <c r="F41" i="18" l="1"/>
  <c r="F14" i="18" l="1"/>
  <c r="F45" i="18" l="1"/>
  <c r="G16" i="2" l="1"/>
  <c r="G17" i="2"/>
  <c r="G18" i="2"/>
  <c r="G19" i="2"/>
  <c r="G20" i="2"/>
  <c r="G21" i="2"/>
  <c r="G22" i="2"/>
  <c r="G23" i="2"/>
  <c r="G24" i="2"/>
  <c r="G25" i="2"/>
  <c r="G26" i="2"/>
  <c r="G27" i="2"/>
  <c r="G28" i="2"/>
  <c r="G29" i="2"/>
  <c r="G30" i="2"/>
  <c r="E20" i="10" l="1"/>
  <c r="E19" i="10"/>
  <c r="E18" i="10"/>
  <c r="E17" i="10"/>
  <c r="E16" i="10"/>
  <c r="E14" i="10"/>
  <c r="E13" i="10"/>
  <c r="K34" i="2" l="1"/>
  <c r="K33" i="2"/>
  <c r="I27" i="10" l="1"/>
  <c r="K27" i="10"/>
  <c r="J76" i="5"/>
  <c r="J78" i="5"/>
  <c r="J79" i="5"/>
  <c r="J80" i="5"/>
  <c r="J85" i="5"/>
  <c r="H487" i="17"/>
  <c r="H706" i="17"/>
  <c r="J82" i="5"/>
  <c r="H507" i="17"/>
  <c r="J86" i="5" l="1"/>
  <c r="J90" i="5"/>
  <c r="H670" i="17"/>
  <c r="H641" i="17"/>
  <c r="H600" i="17"/>
  <c r="H582" i="17"/>
  <c r="H564" i="17"/>
  <c r="H546" i="17"/>
  <c r="J91" i="5" l="1"/>
  <c r="J89" i="5"/>
  <c r="J92" i="5"/>
  <c r="H625" i="17"/>
  <c r="H525" i="17"/>
  <c r="H466" i="17"/>
  <c r="H448" i="17"/>
  <c r="H420" i="17"/>
  <c r="H399" i="17"/>
  <c r="H375" i="17"/>
  <c r="H349" i="17"/>
  <c r="H330" i="17"/>
  <c r="H311" i="17"/>
  <c r="H292" i="17"/>
  <c r="H272" i="17"/>
  <c r="H250" i="17"/>
  <c r="H227" i="17"/>
  <c r="H204" i="17"/>
  <c r="H176" i="17"/>
  <c r="H153" i="17"/>
  <c r="H131" i="17"/>
  <c r="H112" i="17"/>
  <c r="H87" i="17"/>
  <c r="H47" i="17" l="1"/>
  <c r="I93" i="5"/>
  <c r="J87" i="5"/>
  <c r="J77" i="5"/>
  <c r="J88" i="5"/>
  <c r="J72" i="5"/>
  <c r="J83" i="5"/>
  <c r="J84" i="5"/>
  <c r="G21" i="15" l="1"/>
  <c r="F21" i="15"/>
  <c r="G20" i="15"/>
  <c r="F20" i="15"/>
  <c r="F17" i="15"/>
  <c r="F15" i="15"/>
  <c r="F13" i="15"/>
  <c r="D25" i="12"/>
  <c r="B25" i="12"/>
  <c r="G19" i="12"/>
  <c r="G25" i="12" s="1"/>
  <c r="F19" i="12"/>
  <c r="E19" i="12"/>
  <c r="F18" i="12"/>
  <c r="E18" i="12"/>
  <c r="F17" i="12"/>
  <c r="E17" i="12"/>
  <c r="F16" i="12"/>
  <c r="E16" i="12"/>
  <c r="F15" i="12"/>
  <c r="E15" i="12"/>
  <c r="F14" i="12"/>
  <c r="E14" i="12"/>
  <c r="F13" i="12"/>
  <c r="E13" i="12"/>
  <c r="F12" i="12"/>
  <c r="E12" i="12"/>
  <c r="F11" i="12"/>
  <c r="E11" i="12"/>
  <c r="D23" i="11"/>
  <c r="B23" i="11"/>
  <c r="F16" i="11"/>
  <c r="F15" i="11"/>
  <c r="F14" i="11"/>
  <c r="F13" i="11"/>
  <c r="F12" i="11"/>
  <c r="F11" i="11"/>
  <c r="H29" i="10"/>
  <c r="E29" i="10"/>
  <c r="D29" i="10"/>
  <c r="B29" i="10"/>
  <c r="I28" i="10"/>
  <c r="J26" i="10"/>
  <c r="I26" i="10"/>
  <c r="K26" i="10" s="1"/>
  <c r="J25" i="10"/>
  <c r="I25" i="10"/>
  <c r="K25" i="10" s="1"/>
  <c r="J24" i="10"/>
  <c r="I24" i="10"/>
  <c r="K24" i="10" s="1"/>
  <c r="J23" i="10"/>
  <c r="I23" i="10"/>
  <c r="K23" i="10" s="1"/>
  <c r="J22" i="10"/>
  <c r="I22" i="10"/>
  <c r="K22" i="10" s="1"/>
  <c r="J21" i="10"/>
  <c r="I21" i="10"/>
  <c r="K21" i="10" s="1"/>
  <c r="G20" i="10"/>
  <c r="F20" i="10"/>
  <c r="G19" i="10"/>
  <c r="F19" i="10"/>
  <c r="G18" i="10"/>
  <c r="F18" i="10"/>
  <c r="G17" i="10"/>
  <c r="F17" i="10"/>
  <c r="G16" i="10"/>
  <c r="F16" i="10"/>
  <c r="J15" i="10"/>
  <c r="I15" i="10"/>
  <c r="G14" i="10"/>
  <c r="F14" i="10"/>
  <c r="G13" i="10"/>
  <c r="F13" i="10"/>
  <c r="G12" i="10"/>
  <c r="F12" i="10"/>
  <c r="G11" i="10"/>
  <c r="F11" i="10"/>
  <c r="J29" i="10" l="1"/>
  <c r="F23" i="11"/>
  <c r="B31" i="12"/>
  <c r="E25" i="12"/>
  <c r="F25" i="12"/>
  <c r="F29" i="10"/>
  <c r="G29" i="10"/>
  <c r="B28" i="11"/>
  <c r="K29" i="10"/>
  <c r="I29" i="10"/>
  <c r="D38" i="10" l="1"/>
  <c r="D39" i="10" s="1"/>
  <c r="B32" i="11"/>
  <c r="B33" i="11" s="1"/>
  <c r="B30" i="12"/>
  <c r="D34" i="10"/>
  <c r="B38" i="10"/>
  <c r="B39" i="10" s="1"/>
  <c r="B27" i="11"/>
  <c r="B31" i="11" s="1"/>
  <c r="B34" i="12"/>
  <c r="B35" i="12" s="1"/>
  <c r="B29" i="12"/>
  <c r="B33" i="12" s="1"/>
  <c r="B36" i="12" s="1"/>
  <c r="D33" i="10"/>
  <c r="D37" i="10" s="1"/>
  <c r="B33" i="10"/>
  <c r="B34" i="10"/>
  <c r="B34" i="11" l="1"/>
  <c r="B37" i="10"/>
  <c r="B40" i="10" s="1"/>
  <c r="D40" i="10"/>
  <c r="J74" i="5" l="1"/>
  <c r="J73" i="5" l="1"/>
  <c r="J71" i="5"/>
  <c r="J70" i="5"/>
  <c r="J65" i="5"/>
  <c r="J61" i="5"/>
  <c r="J58" i="5"/>
  <c r="J54" i="5"/>
  <c r="J51" i="5"/>
  <c r="J50" i="5"/>
  <c r="J48" i="5" l="1"/>
  <c r="J32" i="5"/>
  <c r="J31" i="5"/>
  <c r="J24" i="5"/>
  <c r="J81" i="5"/>
  <c r="J69" i="5"/>
  <c r="J68" i="5"/>
  <c r="J67" i="5"/>
  <c r="J46" i="5"/>
  <c r="J49" i="5"/>
  <c r="J47" i="5"/>
  <c r="J43" i="5" l="1"/>
  <c r="J39" i="5"/>
  <c r="J45" i="5"/>
  <c r="J38" i="5"/>
  <c r="J23" i="5"/>
  <c r="F31" i="2" l="1"/>
  <c r="F32" i="2"/>
  <c r="K32" i="2" s="1"/>
  <c r="K31" i="2" l="1"/>
  <c r="F36" i="2"/>
  <c r="K30" i="2"/>
  <c r="K16" i="2" l="1"/>
  <c r="K17" i="2"/>
  <c r="K18" i="2"/>
  <c r="K19" i="2"/>
  <c r="K20" i="2"/>
  <c r="K21" i="2"/>
  <c r="K22" i="2"/>
  <c r="K23" i="2"/>
  <c r="K24" i="2"/>
  <c r="K25" i="2"/>
  <c r="K26" i="2"/>
  <c r="K27" i="2"/>
  <c r="K28" i="2"/>
  <c r="K29" i="2"/>
  <c r="G12" i="2" l="1"/>
  <c r="K12" i="2" s="1"/>
  <c r="G13" i="2"/>
  <c r="K13" i="2" s="1"/>
  <c r="G15" i="2"/>
  <c r="K15" i="2" s="1"/>
  <c r="G14" i="2"/>
  <c r="K14" i="2" s="1"/>
  <c r="K36" i="2" l="1"/>
  <c r="G36" i="2"/>
  <c r="J20" i="5" l="1"/>
  <c r="J22" i="5" l="1"/>
  <c r="J15" i="5"/>
  <c r="J14" i="5" l="1"/>
  <c r="J21" i="5"/>
  <c r="J19" i="5"/>
  <c r="F93" i="5" l="1"/>
  <c r="J17" i="5" l="1"/>
  <c r="J16" i="5" l="1"/>
  <c r="E93" i="5"/>
  <c r="J18" i="5" l="1"/>
  <c r="J28" i="5"/>
  <c r="J30" i="5"/>
  <c r="J59" i="5"/>
  <c r="J55" i="5"/>
  <c r="J53" i="5"/>
  <c r="J57" i="5"/>
  <c r="J34" i="5"/>
  <c r="J41" i="5"/>
  <c r="J42" i="5"/>
  <c r="J44" i="5"/>
  <c r="J29" i="5"/>
  <c r="J27" i="5"/>
  <c r="J62" i="5"/>
  <c r="J52" i="5"/>
  <c r="J37" i="5"/>
  <c r="J36" i="5"/>
  <c r="J35" i="5"/>
  <c r="J26" i="5" l="1"/>
  <c r="J60" i="5" l="1"/>
  <c r="J33" i="5" l="1"/>
  <c r="J56" i="5" l="1"/>
  <c r="J93" i="5" s="1"/>
</calcChain>
</file>

<file path=xl/comments1.xml><?xml version="1.0" encoding="utf-8"?>
<comments xmlns="http://schemas.openxmlformats.org/spreadsheetml/2006/main">
  <authors>
    <author>Nicolas</author>
  </authors>
  <commentList>
    <comment ref="A26" authorId="0">
      <text>
        <r>
          <rPr>
            <b/>
            <sz val="9"/>
            <color indexed="81"/>
            <rFont val="Tahoma"/>
            <family val="2"/>
          </rPr>
          <t>Nicolas:</t>
        </r>
        <r>
          <rPr>
            <sz val="9"/>
            <color indexed="81"/>
            <rFont val="Tahoma"/>
            <family val="2"/>
          </rPr>
          <t xml:space="preserve">
tentativo</t>
        </r>
      </text>
    </comment>
    <comment ref="A28" authorId="0">
      <text>
        <r>
          <rPr>
            <b/>
            <sz val="9"/>
            <color indexed="81"/>
            <rFont val="Tahoma"/>
            <family val="2"/>
          </rPr>
          <t>Nicolas:</t>
        </r>
        <r>
          <rPr>
            <sz val="9"/>
            <color indexed="81"/>
            <rFont val="Tahoma"/>
            <family val="2"/>
          </rPr>
          <t xml:space="preserve">
tentativo</t>
        </r>
      </text>
    </comment>
  </commentList>
</comments>
</file>

<file path=xl/sharedStrings.xml><?xml version="1.0" encoding="utf-8"?>
<sst xmlns="http://schemas.openxmlformats.org/spreadsheetml/2006/main" count="3302" uniqueCount="474">
  <si>
    <t>De Comercio</t>
  </si>
  <si>
    <t>Vialidad</t>
  </si>
  <si>
    <t>Alumbrado Público</t>
  </si>
  <si>
    <t>Aseo Público</t>
  </si>
  <si>
    <t>Cementerios Municipales</t>
  </si>
  <si>
    <t>Fiestas</t>
  </si>
  <si>
    <t>Rastro y Tiangue</t>
  </si>
  <si>
    <t>DERECHOS</t>
  </si>
  <si>
    <t>Cotejo de Fierros</t>
  </si>
  <si>
    <t>Multas por Registro Civil</t>
  </si>
  <si>
    <t>De Servicio</t>
  </si>
  <si>
    <t>Vallas Publicas</t>
  </si>
  <si>
    <t>Por Servico de</t>
  </si>
  <si>
    <t xml:space="preserve">Por Expedicion de </t>
  </si>
  <si>
    <t>Pavimento</t>
  </si>
  <si>
    <t>Postes, Torres y Antenas</t>
  </si>
  <si>
    <t>Permisos y Licencias</t>
  </si>
  <si>
    <t>Multas por Mora de</t>
  </si>
  <si>
    <t>Intereses por Mora de</t>
  </si>
  <si>
    <t>Servicios Diversos</t>
  </si>
  <si>
    <t>FORMULACIÓN DEL PRESUPUESTO MUNICIPAL DE INGRESOS</t>
  </si>
  <si>
    <t>(En Dolares de los Estados Unidos de America)</t>
  </si>
  <si>
    <t>DETALLE CONSOLIDADO DE INGRESOS POR ESPECIFICO Y FUENTE DE FINANCIAMIENTO</t>
  </si>
  <si>
    <t>Instituto Salvadoreño de Desarrollo Municipal</t>
  </si>
  <si>
    <t>Saldo Inicial de Bancos</t>
  </si>
  <si>
    <t>Saldo Inicial de Caja</t>
  </si>
  <si>
    <t>DEPARTAMENTO DE SAN MIGUEL</t>
  </si>
  <si>
    <t>ALCALDIA MUNICIPAL DE VILLA DE QUEPELA</t>
  </si>
  <si>
    <t>Objeto Específico</t>
  </si>
  <si>
    <t>DENOMINACION</t>
  </si>
  <si>
    <t>Funcionamiento</t>
  </si>
  <si>
    <t>Inversión</t>
  </si>
  <si>
    <t xml:space="preserve"> SUBTOTAL</t>
  </si>
  <si>
    <t xml:space="preserve"> Fondo General</t>
  </si>
  <si>
    <t>FODES</t>
  </si>
  <si>
    <t xml:space="preserve"> OTROS</t>
  </si>
  <si>
    <t>Fondos Propios</t>
  </si>
  <si>
    <t>Préstamos Internos</t>
  </si>
  <si>
    <t>Préstamos Externos</t>
  </si>
  <si>
    <t xml:space="preserve"> Donaciones</t>
  </si>
  <si>
    <t xml:space="preserve">T O T A L  </t>
  </si>
  <si>
    <t>TOTAL INGRESOS</t>
  </si>
  <si>
    <t>ALCALDIA MUNICIPAL DE QUELEPA</t>
  </si>
  <si>
    <t>FORMULACION DEL PRESUPUESTO MUNICIPAL DE EGRESOS</t>
  </si>
  <si>
    <t>(En Dolares de los Estados Unidos de América)</t>
  </si>
  <si>
    <t>DETALLE CONSOLIDADO DE EGRESOS POR ESPECIFICO Y ESTRUCTURA PRESUPUESTARIA</t>
  </si>
  <si>
    <t>(3) ESTRUCTURA PRESUPUESTARIA</t>
  </si>
  <si>
    <t>1-01-01-1-110</t>
  </si>
  <si>
    <t>1-01-01-2-000</t>
  </si>
  <si>
    <t>3-03-01-1-111</t>
  </si>
  <si>
    <t>5-05-01-1-111</t>
  </si>
  <si>
    <t>Sueldos</t>
  </si>
  <si>
    <t>Aguinaldos</t>
  </si>
  <si>
    <t>Dietas</t>
  </si>
  <si>
    <t>Por Remuneraciones Permanentes</t>
  </si>
  <si>
    <t>Por Prestación de Servicios en el País</t>
  </si>
  <si>
    <t>54101</t>
  </si>
  <si>
    <t>Productos Alimenticios para Personas</t>
  </si>
  <si>
    <t>54103</t>
  </si>
  <si>
    <t>Productos Agropecuarios y Forestales</t>
  </si>
  <si>
    <t>54104</t>
  </si>
  <si>
    <t>Productos Textiles y Vestuarios</t>
  </si>
  <si>
    <t>Productos de Papel y Cartón</t>
  </si>
  <si>
    <t>54110</t>
  </si>
  <si>
    <t>Combustibles y Lubricantes</t>
  </si>
  <si>
    <t>54114</t>
  </si>
  <si>
    <t>Materiales de Oficina</t>
  </si>
  <si>
    <t>54115</t>
  </si>
  <si>
    <t>Materiales Informáticos</t>
  </si>
  <si>
    <t>54199</t>
  </si>
  <si>
    <t>Bienes de Uso y Consumo Diverso</t>
  </si>
  <si>
    <t>54201</t>
  </si>
  <si>
    <t>Servicios de Energía Eléctrica</t>
  </si>
  <si>
    <t>54203</t>
  </si>
  <si>
    <t>Servicios de Telecomunicaciones</t>
  </si>
  <si>
    <t>54205</t>
  </si>
  <si>
    <t>54301</t>
  </si>
  <si>
    <t>Mantenimientos y Reparaciones de Bienes Muebles</t>
  </si>
  <si>
    <t>54304</t>
  </si>
  <si>
    <t>Transportes, Fletes y Almacenamientos</t>
  </si>
  <si>
    <t>54305</t>
  </si>
  <si>
    <t>Servicios de Publicidad</t>
  </si>
  <si>
    <t>Servicios Jurídicos</t>
  </si>
  <si>
    <t>54601</t>
  </si>
  <si>
    <t>Limpieza de Calles</t>
  </si>
  <si>
    <t>54602</t>
  </si>
  <si>
    <t>Depósito Desechos</t>
  </si>
  <si>
    <t>55799</t>
  </si>
  <si>
    <t>Gastos Diversos</t>
  </si>
  <si>
    <t>51202</t>
  </si>
  <si>
    <t>Salarios por Jornal</t>
  </si>
  <si>
    <t>54111</t>
  </si>
  <si>
    <t>Minerales no Metálicos y Productos Derivados</t>
  </si>
  <si>
    <t>54112</t>
  </si>
  <si>
    <t>Minerales Metálicos y Productos Derivados</t>
  </si>
  <si>
    <t>54119</t>
  </si>
  <si>
    <t>Materiales Eléctricos</t>
  </si>
  <si>
    <t>61601</t>
  </si>
  <si>
    <t>Viales</t>
  </si>
  <si>
    <t>55308</t>
  </si>
  <si>
    <t>De Empresas Privadas Financieras</t>
  </si>
  <si>
    <t>71308</t>
  </si>
  <si>
    <t>51201</t>
  </si>
  <si>
    <t>Sueldos Eventuales</t>
  </si>
  <si>
    <t>51203</t>
  </si>
  <si>
    <t>Aguinaldos Eventuales</t>
  </si>
  <si>
    <t>51402</t>
  </si>
  <si>
    <t>Contrib Pat.Inst.Seg.Pub. Eventuales</t>
  </si>
  <si>
    <t>Contrib Pat.Inst.Seg.Priv. Eventuales</t>
  </si>
  <si>
    <t>Especies Municipales Diversas</t>
  </si>
  <si>
    <t>Servicios de Agua</t>
  </si>
  <si>
    <t>Comision y Gastos Bancarios</t>
  </si>
  <si>
    <t>Asociacion de Municipalidades del Chaparrastique</t>
  </si>
  <si>
    <t>COMURES</t>
  </si>
  <si>
    <t>Remuneraciones Diversas</t>
  </si>
  <si>
    <t>Productos de Cuero y cartucho</t>
  </si>
  <si>
    <t>Productos Quimicos</t>
  </si>
  <si>
    <t>Llantas y Neumaticos</t>
  </si>
  <si>
    <t>Libros, Textos, Útiles de Enseñanza y Publicaciones</t>
  </si>
  <si>
    <t>Herramientas, Repuestos y Accesorios</t>
  </si>
  <si>
    <t>Mantenimientos y Reparaciones de Vehículos</t>
  </si>
  <si>
    <t>Mantenimientos y Reparaciones de Bienes Inmuebles</t>
  </si>
  <si>
    <t>Impresiones, Publicaciones y reproducciones</t>
  </si>
  <si>
    <t>Atenciones Oficiales</t>
  </si>
  <si>
    <t>Arrendamiento de Bienes Muebles</t>
  </si>
  <si>
    <t>Arrendamiento de Bienes Inmuebles</t>
  </si>
  <si>
    <t>Pasaje al Interior</t>
  </si>
  <si>
    <t>Viaticos por Comision Interna</t>
  </si>
  <si>
    <t>Servicios de Capacitacion</t>
  </si>
  <si>
    <t>Primas y Gastos de Seguros de Personas</t>
  </si>
  <si>
    <t>A Organismos sin Fines de Lucro</t>
  </si>
  <si>
    <t>A Personas Naturales</t>
  </si>
  <si>
    <t>Mobiliario</t>
  </si>
  <si>
    <t>Maquinarias y Equipos</t>
  </si>
  <si>
    <t>FUENTES DE RECURSO</t>
  </si>
  <si>
    <t>FODES 25%</t>
  </si>
  <si>
    <t>FONDOS PROPIOS</t>
  </si>
  <si>
    <t>FODES 75%</t>
  </si>
  <si>
    <t>DEUDA PUBLICA</t>
  </si>
  <si>
    <t>Productos Farmacéuticos y Medicinales</t>
  </si>
  <si>
    <t>Servicios Médicos</t>
  </si>
  <si>
    <t>56305</t>
  </si>
  <si>
    <t>Becas</t>
  </si>
  <si>
    <t>De Empresas Publicas No Financieras</t>
  </si>
  <si>
    <t>Obras de Infraestructura Diversas.</t>
  </si>
  <si>
    <t>Supervisión de Infraestructuras</t>
  </si>
  <si>
    <t>Proyectos de Construcciones</t>
  </si>
  <si>
    <t>TOTAL EGRESOS</t>
  </si>
  <si>
    <t>TOTAL</t>
  </si>
  <si>
    <t>55304</t>
  </si>
  <si>
    <t>55302</t>
  </si>
  <si>
    <t>De Empresas Publicas Financieras</t>
  </si>
  <si>
    <t>71304</t>
  </si>
  <si>
    <t>TOTALES</t>
  </si>
  <si>
    <t>PRESUPUESTO MUNICIPAL DEL SERVICIO DE LA DEUDA POR ESTRUCTURA PRESUPUESTARIA</t>
  </si>
  <si>
    <t>ESTRUCTURA PRESUPUESTARIA</t>
  </si>
  <si>
    <t>Area de Gestión</t>
  </si>
  <si>
    <t>Unidd Presupuestaria</t>
  </si>
  <si>
    <t>Linea de Trabajo</t>
  </si>
  <si>
    <t>Fuente de Financiamiento</t>
  </si>
  <si>
    <t>Subfuente de Financiamiento</t>
  </si>
  <si>
    <t>DENOMINACIÓN</t>
  </si>
  <si>
    <t>MONTO</t>
  </si>
  <si>
    <t>De Instituciones Desentralizadas</t>
  </si>
  <si>
    <t>05</t>
  </si>
  <si>
    <t>01</t>
  </si>
  <si>
    <t>1</t>
  </si>
  <si>
    <t>111</t>
  </si>
  <si>
    <t>TOTAL GASTOS</t>
  </si>
  <si>
    <t>PRESUPUESTO DE RECURSO HUMANO</t>
  </si>
  <si>
    <t>INSTITUCION:</t>
  </si>
  <si>
    <t>Alcaldia Municipal de Quelepa</t>
  </si>
  <si>
    <t>AREA DE GESTION:</t>
  </si>
  <si>
    <t>Conduccion Administrativa Gubernamental</t>
  </si>
  <si>
    <t>UNIDAD PRESUPUESTARIA:</t>
  </si>
  <si>
    <t>Direccion y Administracion Municipal</t>
  </si>
  <si>
    <t>LINEA DE TRABAJO:</t>
  </si>
  <si>
    <t>Administracion y Finanzas</t>
  </si>
  <si>
    <t>EJERCICIO FINANCIERO:</t>
  </si>
  <si>
    <t>DESCRIPCION</t>
  </si>
  <si>
    <t>LEY DE SALARIO</t>
  </si>
  <si>
    <t>CONTRATO</t>
  </si>
  <si>
    <t>Titulo de la Plaza</t>
  </si>
  <si>
    <t>Numeros de plazas</t>
  </si>
  <si>
    <t>Institucion Previsional</t>
  </si>
  <si>
    <t>Sueldo Mensual</t>
  </si>
  <si>
    <t>Parcial Mensual</t>
  </si>
  <si>
    <t>Total Anual</t>
  </si>
  <si>
    <t>Aguinaldo</t>
  </si>
  <si>
    <t>Alcalde Municipal</t>
  </si>
  <si>
    <t>AFP</t>
  </si>
  <si>
    <t>Sindico Municipal</t>
  </si>
  <si>
    <t>Secretaria Municipal</t>
  </si>
  <si>
    <t>Jefe de la UACI</t>
  </si>
  <si>
    <t>Auditor Interno</t>
  </si>
  <si>
    <t>Contador</t>
  </si>
  <si>
    <t>Tesorero Municipal</t>
  </si>
  <si>
    <t>Encargada de Cuentas Corrientes</t>
  </si>
  <si>
    <t>Jefa del Registro del Estado Familiar</t>
  </si>
  <si>
    <t>Ordenanza</t>
  </si>
  <si>
    <t>Unidad de Genero</t>
  </si>
  <si>
    <t>Madio Ambiente</t>
  </si>
  <si>
    <t>Catastro</t>
  </si>
  <si>
    <t>Jefe de Unidad de Proyeccion de Social</t>
  </si>
  <si>
    <t xml:space="preserve">Oficios Varios </t>
  </si>
  <si>
    <t>APORTES POR CONTRIBUCIONES  PATRONALES</t>
  </si>
  <si>
    <t>NOMBRE DE LA INSTITUCION</t>
  </si>
  <si>
    <t>LEY DE SALARIOS</t>
  </si>
  <si>
    <t>ISSS (7.50%)</t>
  </si>
  <si>
    <t>INSAFORP(1.00%)</t>
  </si>
  <si>
    <t>INPEP(7.00%)</t>
  </si>
  <si>
    <t>IPSFA(6.00%)</t>
  </si>
  <si>
    <t>INSTITUCIONES PUBLICAS</t>
  </si>
  <si>
    <t>AFP¨S(6.75%)</t>
  </si>
  <si>
    <t>INSTITUCIONES PRIVADAS</t>
  </si>
  <si>
    <t>DIETAS</t>
  </si>
  <si>
    <t>CONCEJAL PROPIETARIO</t>
  </si>
  <si>
    <t>CONCEJAL SUPLENTE</t>
  </si>
  <si>
    <t>CONTRATOS</t>
  </si>
  <si>
    <t>ENCARGADO DE TURICENTRO</t>
  </si>
  <si>
    <t>INPEP</t>
  </si>
  <si>
    <t>VIGILANTE TURICENTRO Y MUSEO</t>
  </si>
  <si>
    <t>VIGILANTE NOCTURNO DE ALCALDIA</t>
  </si>
  <si>
    <t>MANTENIMIENTO CEMENTERIO</t>
  </si>
  <si>
    <t>ENCARGADO DE MANTNDE PARQUE</t>
  </si>
  <si>
    <t>LIMPIEZA DE CALLES</t>
  </si>
  <si>
    <t>MANTENIMIENTO DE ESTADIO MUNICIPAL</t>
  </si>
  <si>
    <t>MANTENIMIENTO DE MUSEO</t>
  </si>
  <si>
    <t>MANTENIMIENTO DE TURICENTRO</t>
  </si>
  <si>
    <t>51401</t>
  </si>
  <si>
    <t>CONTRIB PAT.INST.SEG.PUB. PERMANENTES</t>
  </si>
  <si>
    <t>51501</t>
  </si>
  <si>
    <t>CONTRIB PAT.INST.SEG.PRIV. PERMANENTES</t>
  </si>
  <si>
    <t>ALCALDIA MUNICIPAL VILLA DE QUELEPA</t>
  </si>
  <si>
    <t>PRESUPUESTO MUNICIPAL DE FUNCIONAMIENTO POR ESTRUCTURA PRESUPUESTARIA</t>
  </si>
  <si>
    <t>FUENTE O SUBFUENTE DE FINANCIAMIENTO: FODES 25%</t>
  </si>
  <si>
    <t>110</t>
  </si>
  <si>
    <t>Contrib Pat.Inst.Seg.Pub. Permanentes</t>
  </si>
  <si>
    <t>Contrib Pat.Inst.Seg.Priv. Permanentes</t>
  </si>
  <si>
    <t>ALCALDIA MUNICIPAL DE LA VILLA DE QUELEPA</t>
  </si>
  <si>
    <t>FUENTE O SUBFUENTE DE FINANCIAMIENTO: Recursos Propios</t>
  </si>
  <si>
    <t>2</t>
  </si>
  <si>
    <t>000</t>
  </si>
  <si>
    <t>SUELDOS</t>
  </si>
  <si>
    <t>SUELDOS EVENTUALES</t>
  </si>
  <si>
    <t>AGUINALDOS EVENTUALES</t>
  </si>
  <si>
    <t>POR PRESTACION DE SERVICIOS EN EL PAIS</t>
  </si>
  <si>
    <t>REMUNERACIONES DIVERSAS</t>
  </si>
  <si>
    <t>PRODUCTOS ALIMENTICIOS PARA PERSONAS</t>
  </si>
  <si>
    <t>PRODUCTOS AGROPECUARIOS Y FORESTALES</t>
  </si>
  <si>
    <t>PRODUCTOS TEXTILES Y VESTUARIOS</t>
  </si>
  <si>
    <t>PRODUCTOS DE PAPEL Y CARTÒN</t>
  </si>
  <si>
    <t>PRODUCTOS DE CUERO Y CAUCHO</t>
  </si>
  <si>
    <t>PRODUCTOS QUIMICOS</t>
  </si>
  <si>
    <t>LIANTAS Y NEUMATICOS</t>
  </si>
  <si>
    <t>COMBUSTIBLES Y LUBRICANTES</t>
  </si>
  <si>
    <t>MINERALES NO METALICOS Y PRODUCTOS DERIVADOS</t>
  </si>
  <si>
    <t>MINERALES  METALICOS Y PRODUCTOS DERIVADOS</t>
  </si>
  <si>
    <t>MATERIALES DE OFICINA</t>
  </si>
  <si>
    <t>MATERIALES INFORMATICOS</t>
  </si>
  <si>
    <t>LIBROS, TEXTOS, UTILES,DE ENSENANZA Y PUBLICACIONES</t>
  </si>
  <si>
    <t>HERRAMIENTAS ,REPUESTOS Y ACCESORIOS</t>
  </si>
  <si>
    <t>MATERIALES ELECTRICOS</t>
  </si>
  <si>
    <t>ESPECIES MUNICIPALES DIVERSAS</t>
  </si>
  <si>
    <t>BIENES DE USO Y CONSUMO DIVERSOS</t>
  </si>
  <si>
    <t>SERVICIOS DE ENERGIA ELECTRICA</t>
  </si>
  <si>
    <t>SERVICIOS DE AGUA</t>
  </si>
  <si>
    <t>SERVICIOS DE TELECOMUNICACIONES</t>
  </si>
  <si>
    <t>ALUMBRADO PÙBLICO</t>
  </si>
  <si>
    <t>MANTENIMIENTO Y REPARACION DE BIENES MUEBLES</t>
  </si>
  <si>
    <t>MANTENIMIENTO Y REPARACION DE VEHÌCULOS</t>
  </si>
  <si>
    <t>MANTENIMIENTO Y REPARACION DE BIENES INMUEBLES</t>
  </si>
  <si>
    <t>TRANSPORTES, FLETES Y ALMACENAMIENTOS</t>
  </si>
  <si>
    <t>SERVICIOS DE PUBLICIDAD</t>
  </si>
  <si>
    <t>IMPRESIONES,PUBLICACIONES Y REPRODUCCIONES</t>
  </si>
  <si>
    <t>ATENCIONES OFICIALES</t>
  </si>
  <si>
    <t>ARRENDAMIENTO DE BIENES MUEBLES</t>
  </si>
  <si>
    <t>ARRENDAMIENTO DE BIENES INMUEBLES</t>
  </si>
  <si>
    <t>PASAJES AL INTERIOR</t>
  </si>
  <si>
    <t>VIATICOS POR COMISION INTERNA</t>
  </si>
  <si>
    <t>SERVICIOS JURIDICOS</t>
  </si>
  <si>
    <t>SERVICIOS DE CAPACITACION</t>
  </si>
  <si>
    <t>PRIMAS Y GASTOS DE SEGUROS DE PERSONAS</t>
  </si>
  <si>
    <t>COMISIONES Y GASTOS BANCARIOS</t>
  </si>
  <si>
    <t>A ORGANISMOS SIN FINES DE LUCRO</t>
  </si>
  <si>
    <t>A PERSONAS NATURALES</t>
  </si>
  <si>
    <t>MOBILIARIOS</t>
  </si>
  <si>
    <t>MAQUINARIAS Y EQUIPOS</t>
  </si>
  <si>
    <t>PRESUPUESTO MUNICIPAL DE INVERSION POR ESTRUCTURA PRESUPUESTARIA</t>
  </si>
  <si>
    <t>03</t>
  </si>
  <si>
    <t>Servicios de Capacitación</t>
  </si>
  <si>
    <t>Bienes de Uso y Consumo Diversos</t>
  </si>
  <si>
    <t>Llantas y Neumáticos</t>
  </si>
  <si>
    <t>Depositos de Desechos</t>
  </si>
  <si>
    <t>54314</t>
  </si>
  <si>
    <t>54403</t>
  </si>
  <si>
    <t>Viáticos por Comisión Interna</t>
  </si>
  <si>
    <t>54105</t>
  </si>
  <si>
    <t xml:space="preserve">SECTOR: </t>
  </si>
  <si>
    <t xml:space="preserve">FECHA DE INICIO/FINALIZACION : </t>
  </si>
  <si>
    <t xml:space="preserve">PROGRAMA: </t>
  </si>
  <si>
    <t xml:space="preserve">NATURALEZA: </t>
  </si>
  <si>
    <t xml:space="preserve">META: </t>
  </si>
  <si>
    <t xml:space="preserve">MODALIDAD: </t>
  </si>
  <si>
    <t xml:space="preserve">INDICADOR: </t>
  </si>
  <si>
    <t xml:space="preserve">RESPONSABLE: </t>
  </si>
  <si>
    <t>"PROYECTOS"</t>
  </si>
  <si>
    <t>MODALIDAD: LIBRE GESTION</t>
  </si>
  <si>
    <t>"PERFILES"</t>
  </si>
  <si>
    <t>MODALIDAD: ADMINISTRACIÓN</t>
  </si>
  <si>
    <t>56304</t>
  </si>
  <si>
    <t>MODALIDAD: ADMINISTRACIÓN / CONTRATO</t>
  </si>
  <si>
    <t>51999</t>
  </si>
  <si>
    <t>Productos Alimenticios Para Personas</t>
  </si>
  <si>
    <t>Proyectos de Ampliaciones</t>
  </si>
  <si>
    <t>Proyectos y Programas de Inversion Diversos</t>
  </si>
  <si>
    <t>61502</t>
  </si>
  <si>
    <t>Proyectos de Ampliacion</t>
  </si>
  <si>
    <t>61599</t>
  </si>
  <si>
    <t>Productos Textiles y Vestuario</t>
  </si>
  <si>
    <t>Trasporte, Fletes y Almacenamiento</t>
  </si>
  <si>
    <t>Encargado de la U.G.D.A.</t>
  </si>
  <si>
    <t>AFP¨S(7.75%)</t>
  </si>
  <si>
    <t>Motorista y promotor social</t>
  </si>
  <si>
    <t xml:space="preserve"> </t>
  </si>
  <si>
    <t>No</t>
  </si>
  <si>
    <t>NONMBRE DEL PROYECTO</t>
  </si>
  <si>
    <t>PROYECTOS DE INVERSION</t>
  </si>
  <si>
    <t>PREINVERSION DE INFRAESTRUCTURA</t>
  </si>
  <si>
    <t>SUPERVISION DE PROYECTOS</t>
  </si>
  <si>
    <t>ALCALDIA DE QUELEPA SAN MIGUEL</t>
  </si>
  <si>
    <t>EJERCICIO PRESUPUESTARIO 2020</t>
  </si>
  <si>
    <t>F.F</t>
  </si>
  <si>
    <t>FR</t>
  </si>
  <si>
    <t>GARANTE DE PRESTAMO</t>
  </si>
  <si>
    <t>AMORTIZACION DE PRESTAMO FIDEMUNI</t>
  </si>
  <si>
    <t>AMORTIZ D PRESTAMO PRIMER BCO TRA</t>
  </si>
  <si>
    <t>CLINICA MUNICIPAL CANTON EL OBRAJUELO</t>
  </si>
  <si>
    <t>CELEBRACION DE FIESTAS PATRONALES DEL MPIO</t>
  </si>
  <si>
    <t>OBJ ESPEC</t>
  </si>
  <si>
    <t>PLAN DE BECAS PARA EL FORTALECIMIENTO D EDU</t>
  </si>
  <si>
    <t>TRANSPORTE, RECOLECCION Y DISPOSIC DESECH</t>
  </si>
  <si>
    <t>LIMPIEZA CHAP REPARAC Y REC DE CUNETAS BACHEO</t>
  </si>
  <si>
    <t>REPARACION DE PUNTOS CRITICOS DEL MUNICIPIO</t>
  </si>
  <si>
    <t>LIMPIEZA MANTENIMIENTO Y CERCADO DE ZONAS VER</t>
  </si>
  <si>
    <t>MEJORAMIENTO,AMPLIAC Y REPARACION D ALUM PUBL</t>
  </si>
  <si>
    <t>AMPLIAC Y MEJORAMIENTO DE SISTEMA D ENER ELEC</t>
  </si>
  <si>
    <t>ESCUELAS DEPORTIVAS  Y TORNEOS DEL MUNICIPIO Q</t>
  </si>
  <si>
    <t>FESTIVAL GASTRONOMICO, CULTURAL Y ARQUEOLOGICO</t>
  </si>
  <si>
    <t>CULTURALNAVIDEÑO DEL MUNICIPIO DE QUELEPA 2020</t>
  </si>
  <si>
    <t>FORTALECIMIENT A LA AGRICULTURA CON INSUMOS AG</t>
  </si>
  <si>
    <t xml:space="preserve">DESARROLLO DE ACTOS CIVICOS CULTURALES </t>
  </si>
  <si>
    <t>JORNADAS MEDICAS, OFTALMOLOGICAS Y FUMIGACION</t>
  </si>
  <si>
    <t>PREVENCION CONTRA LA VIOLENCIA EN EL MUNICIPIO</t>
  </si>
  <si>
    <t>CORDONEADO Y CONCRETEADO DE CALLE LOS CHORROS</t>
  </si>
  <si>
    <t>SANIAM EMPEDRAD FRAG Y CONCRET D CALLE DL AMATE</t>
  </si>
  <si>
    <t>MEJORAM Y BALASTADO DE CALLE HACIA EL CASTAÑO</t>
  </si>
  <si>
    <t>Promotor social</t>
  </si>
  <si>
    <t>AÑO 2020</t>
  </si>
  <si>
    <t>TERCER CICLO Y BACHILLERATO SEMI-PRESENCIAL</t>
  </si>
  <si>
    <t>2% $ 210,435.09 +$ 631,305.24 =</t>
  </si>
  <si>
    <t>FORMULACION DEL PRESUPUESTO MUNICIPAL DE EGRESOS AÑO 2020</t>
  </si>
  <si>
    <t>SALARIOS POR JORNAL</t>
  </si>
  <si>
    <t>54108</t>
  </si>
  <si>
    <t>PRODUCTOS FARMACEUTICOS</t>
  </si>
  <si>
    <t>54508</t>
  </si>
  <si>
    <t>ESTUDIOS E INVESTIGACIONES</t>
  </si>
  <si>
    <t>55508</t>
  </si>
  <si>
    <t>55602</t>
  </si>
  <si>
    <t xml:space="preserve">PRIMAS Y GASTOS DE SEGURO DE </t>
  </si>
  <si>
    <t>61104</t>
  </si>
  <si>
    <t>EQUIPO INFORMATICO</t>
  </si>
  <si>
    <t>54313</t>
  </si>
  <si>
    <t>Contrib Pat .Inst.Seg. Priv. Eventuales</t>
  </si>
  <si>
    <t>EMPEDRADO FRAGUADO CALLE OJO DE AGUA</t>
  </si>
  <si>
    <t>CONSTRUCCION DE PUENTE SOBRE RIO SAN ESTEBAN</t>
  </si>
  <si>
    <t xml:space="preserve">CONCRETEADO DE PRIMERA AVENIDA NORTE </t>
  </si>
  <si>
    <t>CORDON CUNETA Y BALASTRADO  EN COL PIEDRA DEL SOL</t>
  </si>
  <si>
    <t xml:space="preserve">REPARACION DE CALLE AL POZON  CRIO LS LOMITAS </t>
  </si>
  <si>
    <t>REPARACION DE CALLE EN LOS CHAVEZ CRIO LAS LOMITAS</t>
  </si>
  <si>
    <t>CLINICA MUNICIPAL CANTON EL SAN JOSE</t>
  </si>
  <si>
    <t>PAVIMENTACION DE CALLE AL CANTON  SAN JOSE</t>
  </si>
  <si>
    <t>"PERFILES Y PROYECTOS AÑO 2020"</t>
  </si>
  <si>
    <t>LIMPIEZA CHAPODA REPARACION Y RECONSTRUCCION DE CUNETAS, BACHEO EN CAMINOS VECINALES DE LOS CANTONES SANJOSE, OBRAJUELO, SAN ANTONIOEL TAMBORAL Y SUS RESPECTIVOS CASERIOS DEL MINICIPIO DE QUELEPA, DEPTO SAN MIGUEL 2020</t>
  </si>
  <si>
    <t>AMPLIACION Y MEJORAMIENTO DE SISTEMA DE ENERGIA ELECTRICA DEL MUNICIPIO DE QUELEPA, DEPTO DE SAN MIGUEL PARA 2020</t>
  </si>
  <si>
    <t>FESTIVAL GASTRONIMICO, CULTURALES Y ARQUEOLOGICOS JAGUAR DE PIEDRA DEL MUNICIPIO DE QUELEPA, DEPTO DE SAN MIGUEL, PARA EL 2020</t>
  </si>
  <si>
    <t>CULTURAL NAVIDEÑO DEL MUNICIPIO DE QUELEPA, DEPTO DE SAN MIGUEL, PARA EL 2020</t>
  </si>
  <si>
    <t>RECOLECCION, TRANSPORTE Y DISPOCISION FINAL DE DESECHOS SOLIDOS DEL CASCO URBANO DE QUELEPA, DEPARTAMENTO DE SAN MIGUEL, PARA EL AÑO 2020</t>
  </si>
  <si>
    <t>FORTALECIMIENTO A LA AGRICULTURA CON INSUMOS AGRICOLAS DEL MUNICIPIO DE QUEPELA, DEPTO DE SAN MIGUEL. PARA 2020</t>
  </si>
  <si>
    <t>CELEBRACIÓN DE FESTEJOS PATRONALES DE LA CIUDAD DE QUELEPA, PARA EL AÑO 2020</t>
  </si>
  <si>
    <t>PLAN DE BECAS PARA EL FORTALECIMIENTO DE LA EDUCACION MEDIA Y SUPERIOR DE LA CIUDAD DE QUELEPA, PARA EL AÑO 2020</t>
  </si>
  <si>
    <t>CLINICA MUNICIPAL CANTON SAN JOSE PARA EL AÑO 2020</t>
  </si>
  <si>
    <t>DESARROLLO DE ACTOS CIVICOS CULTURALES DEL MES DE LA INDEPENDENCIA DEL MUNICIPIO DE QUELEPA, DEPTO DE SAN MIGUEL 2020</t>
  </si>
  <si>
    <t>JORNADA MEDICA, OFTALMOLOGICA Y FUMIGACION EN EL MUNICIPIO 2020</t>
  </si>
  <si>
    <t>REPARACION DE PUNTOS CRITICOS DEL MUNICIPIO DE QUELEPA 2020</t>
  </si>
  <si>
    <t>PREVENCION CONTRA LA VIOLENCIA EN EL MINICIPIO DE QUELEPA, DEPTO SAN MIGUEL 2020</t>
  </si>
  <si>
    <t>CLINICA MUNICIPAL CANTON EL OBRAJUELO, MUNICIPIO DE QUELEPA DEPTO DE SAN MIGUEL. 2020</t>
  </si>
  <si>
    <t>LIMPIEZA, MANTENIMIENTO Y CERCADO DE ZONAS VERDES Y SITIOS PUBLICOS DEL MUNICIPIO DE QUELEPA, DEPTO DE SAN MIGUEL PARA 2020</t>
  </si>
  <si>
    <t>TERCER CICLO Y BACHILLERATO SEMI-PRECENCIAL DEL MUNICIPIO DE QUELEPA, DEPTO DE SAN MIGUEL 2020</t>
  </si>
  <si>
    <t>ESCUELA DEPORTIVA Y TORNEOS DEL MUNICIPIO DE QUELEPA, DEPTO DE SAN MIGUEL. PARA 2020</t>
  </si>
  <si>
    <t>MEJORAMIENTO, AMPLIACION Y REPARACION DE ALUMBRADO DEL MUNICIPIO DE QUELEPA, DEPTO DE SAN MIGUEL 2020</t>
  </si>
  <si>
    <t>PREINVERSION, MUNICIPIO DE QUELEPA, DEPTO DE SAN MIGUEL 2020</t>
  </si>
  <si>
    <t>SUPERVICION DE PROYECTOS, MUNICIPIO DE QUELEPA, DEPTO DE SAN MIGUEL, 2020</t>
  </si>
  <si>
    <t>GARANTE DE LA DEUDA PARA EL AÑO 2020</t>
  </si>
  <si>
    <t>AMORTIZACION DE PRESTAMO PRIMER BANCO DE LOS TRABAJADORES AÑO 2020</t>
  </si>
  <si>
    <t>AMORTIZACION DE PRESTAMOS CON FIDEMUNI  AÑO 2020</t>
  </si>
  <si>
    <t>MEJORAMIENTO Y BALASTADO DE CALLE HACIA EL CASTAÑO  AÑO 2020</t>
  </si>
  <si>
    <t>CORDONEADO Y CONCRETEADO DE CALLE LOS CHORROS                                   2%</t>
  </si>
  <si>
    <t xml:space="preserve">NATURALEZA:  </t>
  </si>
  <si>
    <t>MODALIDAD:  / CONTRATO</t>
  </si>
  <si>
    <t>PAVIMENTACION DE CALLE AL CANTON SAN JOSE                                                           2%</t>
  </si>
  <si>
    <t>EMPEDRADO FRAGUADO CALLE OJO DE AGUA                                                              2%</t>
  </si>
  <si>
    <t>CONSTRUCCION DE PUENTE SOBRE RIO SAN ESTEBAN PARA EL AÑO 2020                 2%</t>
  </si>
  <si>
    <t>CONCRETEADO DE PRIMERA AVENIDA NORTE                                                                     2%</t>
  </si>
  <si>
    <t>CORDON CUNETA Y BALASTRADO EN COLONIA PIEDRA DEL SOL                                         2%</t>
  </si>
  <si>
    <t>REPARACION DEL CALLE AL POZON CASERIO LAS LOMITAS                                                 2%</t>
  </si>
  <si>
    <t>REPARACION DE CALLE EN LOS CHAVEZ CRIO LAS LOMITAS                                          2%</t>
  </si>
  <si>
    <t>51702</t>
  </si>
  <si>
    <t>INDEMNIZACIONES AL PERSONAL DE SERVICIOS EVENTALES</t>
  </si>
  <si>
    <t xml:space="preserve">COMPRA DE CAMION </t>
  </si>
  <si>
    <t>C   D   A</t>
  </si>
  <si>
    <t>02</t>
  </si>
  <si>
    <t xml:space="preserve">SANIAMIENTO EMPEDRADO Y FRAGUADO Y CONCRETEADO DE CALLE DEL AMATE C/ OBRAJUELO   </t>
  </si>
  <si>
    <t>COMPRA DE CAMION</t>
  </si>
  <si>
    <t>54107</t>
  </si>
  <si>
    <t>Productos Farmacêuticos y Medicinales</t>
  </si>
  <si>
    <t>54106</t>
  </si>
  <si>
    <t>Productos de Cuero y Caucho</t>
  </si>
  <si>
    <t>54109</t>
  </si>
  <si>
    <t xml:space="preserve">Minerales no Metalicos y Productos Derivados </t>
  </si>
  <si>
    <t xml:space="preserve">Minerales  Metalicos y Productos Derivados </t>
  </si>
  <si>
    <t>"PERFILES Y PROYECTOS AÑO 2020"                                                                                                                2%</t>
  </si>
  <si>
    <t>Vehiculos de Transporte</t>
  </si>
  <si>
    <t>61105</t>
  </si>
  <si>
    <t>3-03-02-1-111</t>
  </si>
  <si>
    <t>2% FODES</t>
  </si>
  <si>
    <t>Indegnizaciones al Personal de Servicios Even</t>
  </si>
  <si>
    <t>Estudios e Investigaciones</t>
  </si>
  <si>
    <t>Derechos</t>
  </si>
  <si>
    <t>Primas y Gastos de Seguros de Bienes</t>
  </si>
  <si>
    <t>Equipo Informatico</t>
  </si>
  <si>
    <t>A.M.C      Y       C D A</t>
  </si>
  <si>
    <t>CODIGO 9212</t>
  </si>
  <si>
    <t>INSTITUCION  ALCALDIA MUNICIPAL DE QUELEPA, SAN MIGUEL</t>
  </si>
  <si>
    <t xml:space="preserve">POLITICA GENERAL INSTITUCIONAL </t>
  </si>
  <si>
    <t>Dirigir a la Municipalidad hacia un Continuo Desarrollo,basado en el eficiente y transparente uso</t>
  </si>
  <si>
    <t>de los recursos Humanos, Financieros y materiales; manteniendo actualizada la base Tributaria y</t>
  </si>
  <si>
    <t xml:space="preserve">los sistemas de recaudacion, para mejorar la calidad  y aumentar la cobertura de los servicios que </t>
  </si>
  <si>
    <t>se prestan y los proyectos que se ejecutar de acuerdo a las necesidades de la poblacion.</t>
  </si>
  <si>
    <t>Lograr que la poblacion se siente satisfecha con la calidad y oportunidad con la que se presentan los</t>
  </si>
  <si>
    <t>diferentes servicios municipales y se ejecutan los proyectos de inversion social asi como desarrollar</t>
  </si>
  <si>
    <t>una gestion transparente  y con participacion.</t>
  </si>
  <si>
    <t>PRIORIDADES  EN LA ASIGNACION DE RECURSOS</t>
  </si>
  <si>
    <t xml:space="preserve">A) Fortalecer el Area Administrativa, mediante el suministro del mobiliario y equipo necesario para </t>
  </si>
  <si>
    <t>ejercer eficientemente su trabajo.</t>
  </si>
  <si>
    <t>B) Dar mantenimiento y mejorar los servicios internos y externos que presta la Municipalidad, tratando</t>
  </si>
  <si>
    <t>que los instrumentos utilizados para la prestacion de servicios se mantengan en optimas condiciones.</t>
  </si>
  <si>
    <t>que se pretenden ejecutar.</t>
  </si>
  <si>
    <t xml:space="preserve">C) Realizar estudios, investigaciones y publicaciones para determinar la factivilidad de los proyectos </t>
  </si>
  <si>
    <t>D) Ejecutar Proyectos que contribuyan al Mejoramiento de las Condiciones de vida de  la poblacion.</t>
  </si>
  <si>
    <t>E) Cumplir de manera oportuna con el pago de Capital e Intereses de los Prestamos Adquiridos</t>
  </si>
  <si>
    <t>OBJETIVO GENERAL  INSTITUCIONAL</t>
  </si>
  <si>
    <t>OBRAS DE INFRAESTRUCTURA DIVERSAS</t>
  </si>
  <si>
    <t>Obras de Infraestructura Diversas</t>
  </si>
  <si>
    <t>61699</t>
  </si>
  <si>
    <t>Herramientas, Repuestos  y Accesorios</t>
  </si>
  <si>
    <t>Mantenimiento y Reparacion de Vehiculo</t>
  </si>
  <si>
    <t>Pasajes  al Interior</t>
  </si>
  <si>
    <t>Viaticos Por Comision Interna</t>
  </si>
  <si>
    <t>Equipos Informaticos</t>
  </si>
  <si>
    <t>GASTOS DIVERSOS</t>
  </si>
  <si>
    <t>Cuentas por cobrar de años anteriores</t>
  </si>
  <si>
    <t>54116</t>
  </si>
  <si>
    <t xml:space="preserve">Libros, Textos Utiles de enseñanza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</si>
</sst>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quot;$&quot;* #,##0.00_-;\-&quot;$&quot;* #,##0.00_-;_-&quot;$&quot;* &quot;-&quot;??_-;_-@_-"/>
    <numFmt numFmtId="165" formatCode="_(&quot;$&quot;\ * #,##0.00_);_(&quot;$&quot;\ * \(#,##0.00\);_(&quot;$&quot;\ * &quot;-&quot;??_);_(@_)"/>
    <numFmt numFmtId="166" formatCode="_-[$€-2]* #,##0.00_-;\-[$€-2]* #,##0.00_-;_-[$€-2]* &quot;-&quot;??_-"/>
    <numFmt numFmtId="167" formatCode="#,##0\ &quot;€&quot;;\-#,##0\ &quot;€&quot;"/>
    <numFmt numFmtId="168" formatCode="_-[$$-409]* #,##0.00_ ;_-[$$-409]* \-#,##0.00\ ;_-[$$-409]* &quot;-&quot;??_ ;_-@_ "/>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Narrow"/>
      <family val="2"/>
    </font>
    <font>
      <sz val="10"/>
      <name val="Arial"/>
      <family val="2"/>
    </font>
    <font>
      <b/>
      <sz val="10"/>
      <name val="Arial"/>
      <family val="2"/>
    </font>
    <font>
      <b/>
      <sz val="10"/>
      <color rgb="FFFF0000"/>
      <name val="Arial Narrow"/>
      <family val="2"/>
    </font>
    <font>
      <b/>
      <sz val="10"/>
      <color rgb="FF00B050"/>
      <name val="Arial Narrow"/>
      <family val="2"/>
    </font>
    <font>
      <sz val="10"/>
      <name val="Arial"/>
      <family val="2"/>
    </font>
    <font>
      <sz val="10"/>
      <color rgb="FFFF0000"/>
      <name val="Arial Narrow"/>
      <family val="2"/>
    </font>
    <font>
      <b/>
      <sz val="10"/>
      <name val="Arial Narrow"/>
      <family val="2"/>
    </font>
    <font>
      <sz val="10"/>
      <color rgb="FF00B050"/>
      <name val="Arial Narrow"/>
      <family val="2"/>
    </font>
    <font>
      <sz val="10"/>
      <name val="Arial Narrow"/>
      <family val="2"/>
    </font>
    <font>
      <sz val="10"/>
      <name val="Trebuchet MS"/>
      <family val="2"/>
    </font>
    <font>
      <sz val="10"/>
      <color indexed="10"/>
      <name val="Trebuchet MS"/>
      <family val="2"/>
    </font>
    <font>
      <b/>
      <sz val="14"/>
      <name val="Trebuchet MS"/>
      <family val="2"/>
    </font>
    <font>
      <sz val="14"/>
      <name val="Trebuchet MS"/>
      <family val="2"/>
    </font>
    <font>
      <sz val="14"/>
      <name val="Arial"/>
      <family val="2"/>
    </font>
    <font>
      <b/>
      <sz val="14"/>
      <name val="Arial"/>
      <family val="2"/>
    </font>
    <font>
      <b/>
      <sz val="12"/>
      <color indexed="13"/>
      <name val="Trebuchet MS"/>
      <family val="2"/>
    </font>
    <font>
      <b/>
      <sz val="12"/>
      <color indexed="18"/>
      <name val="Trebuchet MS"/>
      <family val="2"/>
    </font>
    <font>
      <b/>
      <sz val="10"/>
      <color indexed="18"/>
      <name val="Trebuchet MS"/>
      <family val="2"/>
    </font>
    <font>
      <sz val="12"/>
      <name val="Arial"/>
      <family val="2"/>
    </font>
    <font>
      <b/>
      <sz val="12"/>
      <name val="Trebuchet MS"/>
      <family val="2"/>
    </font>
    <font>
      <b/>
      <sz val="10"/>
      <color indexed="12"/>
      <name val="Trebuchet MS"/>
      <family val="2"/>
    </font>
    <font>
      <sz val="12"/>
      <name val="Trebuchet MS"/>
      <family val="2"/>
    </font>
    <font>
      <b/>
      <sz val="10"/>
      <name val="Trebuchet MS"/>
      <family val="2"/>
    </font>
    <font>
      <b/>
      <sz val="12"/>
      <name val="Arial"/>
      <family val="2"/>
    </font>
    <font>
      <sz val="11"/>
      <color indexed="8"/>
      <name val="Calibri"/>
      <family val="2"/>
    </font>
    <font>
      <b/>
      <sz val="10"/>
      <color indexed="13"/>
      <name val="Trebuchet MS"/>
      <family val="2"/>
    </font>
    <font>
      <sz val="10"/>
      <color indexed="13"/>
      <name val="Arial"/>
      <family val="2"/>
    </font>
    <font>
      <b/>
      <sz val="12"/>
      <color indexed="62"/>
      <name val="Trebuchet MS"/>
      <family val="2"/>
    </font>
    <font>
      <b/>
      <sz val="12"/>
      <name val="Arial Narrow"/>
      <family val="2"/>
    </font>
    <font>
      <b/>
      <sz val="14"/>
      <name val="Arial Narrow"/>
      <family val="2"/>
    </font>
    <font>
      <i/>
      <sz val="12"/>
      <color indexed="10"/>
      <name val="Arial"/>
      <family val="2"/>
    </font>
    <font>
      <i/>
      <sz val="12"/>
      <name val="Arial"/>
      <family val="2"/>
    </font>
    <font>
      <b/>
      <i/>
      <sz val="12"/>
      <name val="Arial"/>
      <family val="2"/>
    </font>
    <font>
      <sz val="10"/>
      <color indexed="57"/>
      <name val="Trebuchet MS"/>
      <family val="2"/>
    </font>
    <font>
      <b/>
      <sz val="10"/>
      <color theme="1"/>
      <name val="Calibri"/>
      <family val="2"/>
      <scheme val="minor"/>
    </font>
    <font>
      <sz val="10"/>
      <color theme="1"/>
      <name val="Calibri"/>
      <family val="2"/>
      <scheme val="minor"/>
    </font>
    <font>
      <sz val="10"/>
      <name val="Calibri"/>
      <family val="2"/>
      <scheme val="minor"/>
    </font>
    <font>
      <b/>
      <sz val="9"/>
      <color indexed="81"/>
      <name val="Tahoma"/>
      <family val="2"/>
    </font>
    <font>
      <sz val="9"/>
      <color indexed="81"/>
      <name val="Tahoma"/>
      <family val="2"/>
    </font>
    <font>
      <sz val="10"/>
      <color rgb="FFFF0000"/>
      <name val="Calibri"/>
      <family val="2"/>
      <scheme val="minor"/>
    </font>
    <font>
      <b/>
      <sz val="16"/>
      <name val="Arial Narrow"/>
      <family val="2"/>
    </font>
    <font>
      <sz val="10"/>
      <color indexed="10"/>
      <name val="Arial Narrow"/>
      <family val="2"/>
    </font>
    <font>
      <sz val="10"/>
      <color indexed="57"/>
      <name val="Arial Narrow"/>
      <family val="2"/>
    </font>
    <font>
      <b/>
      <sz val="10"/>
      <color indexed="12"/>
      <name val="Arial Narrow"/>
      <family val="2"/>
    </font>
    <font>
      <sz val="10"/>
      <color indexed="8"/>
      <name val="Arial"/>
      <family val="2"/>
    </font>
    <font>
      <sz val="10"/>
      <color rgb="FF00B050"/>
      <name val="Arial"/>
      <family val="2"/>
    </font>
    <font>
      <i/>
      <sz val="12"/>
      <color rgb="FFFF0000"/>
      <name val="Arial"/>
      <family val="2"/>
    </font>
    <font>
      <i/>
      <sz val="12"/>
      <color rgb="FF00B050"/>
      <name val="Arial"/>
      <family val="2"/>
    </font>
    <font>
      <sz val="10"/>
      <color rgb="FF00B050"/>
      <name val="Trebuchet MS"/>
      <family val="2"/>
    </font>
    <font>
      <sz val="10"/>
      <color rgb="FFFF0000"/>
      <name val="Arial"/>
      <family val="2"/>
    </font>
    <font>
      <i/>
      <sz val="10"/>
      <color rgb="FFFF0000"/>
      <name val="Arial"/>
      <family val="2"/>
    </font>
  </fonts>
  <fills count="24">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lightTrellis">
        <fgColor indexed="22"/>
        <bgColor indexed="12"/>
      </patternFill>
    </fill>
    <fill>
      <patternFill patternType="gray125">
        <fgColor indexed="22"/>
        <bgColor indexed="15"/>
      </patternFill>
    </fill>
    <fill>
      <patternFill patternType="gray125">
        <fgColor indexed="22"/>
        <bgColor indexed="51"/>
      </patternFill>
    </fill>
    <fill>
      <patternFill patternType="gray125">
        <fgColor indexed="22"/>
        <bgColor indexed="13"/>
      </patternFill>
    </fill>
    <fill>
      <patternFill patternType="gray125">
        <fgColor indexed="22"/>
        <bgColor indexed="43"/>
      </patternFill>
    </fill>
    <fill>
      <patternFill patternType="gray125">
        <fgColor indexed="22"/>
        <bgColor indexed="47"/>
      </patternFill>
    </fill>
    <fill>
      <patternFill patternType="lightTrellis">
        <fgColor indexed="22"/>
        <bgColor indexed="51"/>
      </patternFill>
    </fill>
    <fill>
      <patternFill patternType="solid">
        <fgColor indexed="65"/>
        <bgColor indexed="22"/>
      </patternFill>
    </fill>
    <fill>
      <patternFill patternType="solid">
        <fgColor indexed="10"/>
        <bgColor indexed="64"/>
      </patternFill>
    </fill>
    <fill>
      <patternFill patternType="solid">
        <fgColor indexed="12"/>
        <bgColor indexed="64"/>
      </patternFill>
    </fill>
    <fill>
      <patternFill patternType="gray125">
        <fgColor indexed="22"/>
        <bgColor indexed="42"/>
      </patternFill>
    </fill>
    <fill>
      <patternFill patternType="solid">
        <fgColor rgb="FF99CCFF"/>
        <bgColor indexed="64"/>
      </patternFill>
    </fill>
    <fill>
      <patternFill patternType="gray125">
        <fgColor indexed="22"/>
        <bgColor rgb="FFFFCC00"/>
      </patternFill>
    </fill>
    <fill>
      <patternFill patternType="solid">
        <fgColor rgb="FFFFCC00"/>
        <bgColor indexed="64"/>
      </patternFill>
    </fill>
    <fill>
      <patternFill patternType="gray125">
        <bgColor indexed="10"/>
      </patternFill>
    </fill>
    <fill>
      <patternFill patternType="gray125">
        <fgColor indexed="22"/>
        <bgColor indexed="48"/>
      </patternFill>
    </fill>
    <fill>
      <patternFill patternType="solid">
        <fgColor rgb="FFFFFF00"/>
        <bgColor indexed="64"/>
      </patternFill>
    </fill>
    <fill>
      <patternFill patternType="solid">
        <fgColor rgb="FFFF0000"/>
        <bgColor indexed="64"/>
      </patternFill>
    </fill>
    <fill>
      <patternFill patternType="gray125">
        <fgColor indexed="22"/>
        <bgColor rgb="FFFFFF00"/>
      </patternFill>
    </fill>
    <fill>
      <patternFill patternType="solid">
        <fgColor rgb="FFFFC000"/>
        <bgColor indexed="64"/>
      </patternFill>
    </fill>
  </fills>
  <borders count="59">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auto="1"/>
      </top>
      <bottom style="thin">
        <color auto="1"/>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7">
    <xf numFmtId="0" fontId="0" fillId="0" borderId="0"/>
    <xf numFmtId="44" fontId="10" fillId="0" borderId="0" applyFont="0" applyFill="0" applyBorder="0" applyAlignment="0" applyProtection="0"/>
    <xf numFmtId="0" fontId="6" fillId="0" borderId="0"/>
    <xf numFmtId="165" fontId="6" fillId="0" borderId="0" applyFont="0" applyFill="0" applyBorder="0" applyAlignment="0" applyProtection="0"/>
    <xf numFmtId="0" fontId="4" fillId="0" borderId="0"/>
    <xf numFmtId="44" fontId="30" fillId="0" borderId="0" applyFont="0" applyFill="0" applyBorder="0" applyAlignment="0" applyProtection="0"/>
    <xf numFmtId="44" fontId="4"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0" fontId="6"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4" fontId="6" fillId="0" borderId="0" applyFont="0" applyFill="0" applyBorder="0" applyAlignment="0" applyProtection="0"/>
    <xf numFmtId="2" fontId="6" fillId="0" borderId="0"/>
  </cellStyleXfs>
  <cellXfs count="479">
    <xf numFmtId="0" fontId="0" fillId="0" borderId="0" xfId="0"/>
    <xf numFmtId="0" fontId="0" fillId="0" borderId="0" xfId="0" applyBorder="1"/>
    <xf numFmtId="0" fontId="6" fillId="0" borderId="0" xfId="0" applyFont="1"/>
    <xf numFmtId="0" fontId="7" fillId="0" borderId="0" xfId="0" applyFont="1"/>
    <xf numFmtId="0" fontId="15" fillId="2" borderId="0" xfId="2" applyFont="1" applyFill="1"/>
    <xf numFmtId="0" fontId="16" fillId="2" borderId="0" xfId="2" applyFont="1" applyFill="1" applyAlignment="1">
      <alignment horizontal="center"/>
    </xf>
    <xf numFmtId="0" fontId="17" fillId="2" borderId="0" xfId="2" applyFont="1" applyFill="1" applyAlignment="1">
      <alignment horizontal="left"/>
    </xf>
    <xf numFmtId="0" fontId="6" fillId="3" borderId="0" xfId="2" applyFill="1"/>
    <xf numFmtId="0" fontId="6" fillId="0" borderId="0" xfId="2"/>
    <xf numFmtId="0" fontId="23" fillId="7" borderId="11" xfId="2" applyFont="1" applyFill="1" applyBorder="1" applyAlignment="1">
      <alignment horizontal="center" wrapText="1"/>
    </xf>
    <xf numFmtId="0" fontId="22" fillId="8" borderId="2" xfId="2" applyFont="1" applyFill="1" applyBorder="1" applyAlignment="1">
      <alignment horizontal="center" vertical="center" textRotation="90" wrapText="1"/>
    </xf>
    <xf numFmtId="0" fontId="22" fillId="8" borderId="11" xfId="2" applyFont="1" applyFill="1" applyBorder="1" applyAlignment="1">
      <alignment horizontal="center" vertical="center" textRotation="90" wrapText="1"/>
    </xf>
    <xf numFmtId="0" fontId="22" fillId="9" borderId="4" xfId="2" applyFont="1" applyFill="1" applyBorder="1" applyAlignment="1">
      <alignment horizontal="center" vertical="center" textRotation="90" wrapText="1"/>
    </xf>
    <xf numFmtId="0" fontId="6" fillId="0" borderId="0" xfId="2" applyFill="1"/>
    <xf numFmtId="165" fontId="6" fillId="3" borderId="14" xfId="3" applyFont="1" applyFill="1" applyBorder="1" applyAlignment="1">
      <alignment horizontal="center"/>
    </xf>
    <xf numFmtId="165" fontId="6" fillId="3" borderId="13" xfId="3" applyFont="1" applyFill="1" applyBorder="1" applyAlignment="1">
      <alignment horizontal="center"/>
    </xf>
    <xf numFmtId="0" fontId="24" fillId="10" borderId="11" xfId="2" applyFont="1" applyFill="1" applyBorder="1" applyAlignment="1">
      <alignment vertical="center" wrapText="1"/>
    </xf>
    <xf numFmtId="0" fontId="6" fillId="10" borderId="11" xfId="2" applyFont="1" applyFill="1" applyBorder="1" applyAlignment="1">
      <alignment vertical="center" wrapText="1"/>
    </xf>
    <xf numFmtId="165" fontId="6" fillId="6" borderId="11" xfId="3" applyFont="1" applyFill="1" applyBorder="1" applyAlignment="1">
      <alignment vertical="center" wrapText="1"/>
    </xf>
    <xf numFmtId="165" fontId="7" fillId="6" borderId="5" xfId="3" applyFont="1" applyFill="1" applyBorder="1" applyAlignment="1">
      <alignment vertical="center" wrapText="1"/>
    </xf>
    <xf numFmtId="49" fontId="15" fillId="3" borderId="0" xfId="2" applyNumberFormat="1" applyFont="1" applyFill="1" applyAlignment="1">
      <alignment horizontal="center"/>
    </xf>
    <xf numFmtId="0" fontId="25" fillId="11" borderId="0" xfId="2" applyFont="1" applyFill="1" applyBorder="1" applyAlignment="1">
      <alignment vertical="center" wrapText="1"/>
    </xf>
    <xf numFmtId="0" fontId="15" fillId="3" borderId="0" xfId="2" applyFont="1" applyFill="1"/>
    <xf numFmtId="0" fontId="26" fillId="3" borderId="0" xfId="2" applyFont="1" applyFill="1"/>
    <xf numFmtId="49" fontId="16" fillId="3" borderId="0" xfId="2" applyNumberFormat="1" applyFont="1" applyFill="1" applyBorder="1" applyAlignment="1">
      <alignment horizontal="center"/>
    </xf>
    <xf numFmtId="49" fontId="27" fillId="3" borderId="0" xfId="2" applyNumberFormat="1" applyFont="1" applyFill="1" applyBorder="1" applyAlignment="1">
      <alignment horizontal="left"/>
    </xf>
    <xf numFmtId="165" fontId="28" fillId="3" borderId="0" xfId="2" applyNumberFormat="1" applyFont="1" applyFill="1"/>
    <xf numFmtId="0" fontId="25" fillId="3" borderId="0" xfId="2" applyFont="1" applyFill="1" applyAlignment="1">
      <alignment horizontal="center"/>
    </xf>
    <xf numFmtId="0" fontId="29" fillId="0" borderId="0" xfId="2" applyFont="1" applyAlignment="1">
      <alignment horizontal="center"/>
    </xf>
    <xf numFmtId="49" fontId="28" fillId="3" borderId="0" xfId="2" applyNumberFormat="1" applyFont="1" applyFill="1" applyAlignment="1">
      <alignment horizontal="left"/>
    </xf>
    <xf numFmtId="0" fontId="15" fillId="3" borderId="0" xfId="2" applyFont="1" applyFill="1" applyAlignment="1">
      <alignment horizontal="left"/>
    </xf>
    <xf numFmtId="0" fontId="28" fillId="3" borderId="0" xfId="2" applyFont="1" applyFill="1" applyAlignment="1">
      <alignment horizontal="left"/>
    </xf>
    <xf numFmtId="49" fontId="15" fillId="3" borderId="0" xfId="2" applyNumberFormat="1" applyFont="1" applyFill="1" applyAlignment="1">
      <alignment horizontal="left"/>
    </xf>
    <xf numFmtId="0" fontId="15" fillId="3" borderId="0" xfId="2" applyFont="1" applyFill="1" applyAlignment="1">
      <alignment horizontal="center"/>
    </xf>
    <xf numFmtId="0" fontId="8" fillId="0" borderId="0" xfId="0" applyFont="1" applyBorder="1" applyAlignment="1">
      <alignment horizontal="center" vertical="center"/>
    </xf>
    <xf numFmtId="0" fontId="8" fillId="0" borderId="0" xfId="0"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12" fillId="0" borderId="0" xfId="0" applyFont="1" applyBorder="1" applyAlignment="1">
      <alignment horizontal="center" vertical="center"/>
    </xf>
    <xf numFmtId="0" fontId="11" fillId="0" borderId="0" xfId="0" applyFont="1" applyBorder="1" applyAlignment="1">
      <alignment vertical="center"/>
    </xf>
    <xf numFmtId="0" fontId="13" fillId="0" borderId="0" xfId="0" applyFont="1" applyBorder="1" applyAlignment="1">
      <alignment vertical="center"/>
    </xf>
    <xf numFmtId="0" fontId="14" fillId="0" borderId="0" xfId="0" applyFont="1" applyBorder="1" applyAlignment="1">
      <alignment horizontal="center" vertical="center"/>
    </xf>
    <xf numFmtId="0" fontId="6" fillId="0" borderId="0" xfId="2" applyBorder="1"/>
    <xf numFmtId="44" fontId="15" fillId="3" borderId="0" xfId="2" applyNumberFormat="1" applyFont="1" applyFill="1"/>
    <xf numFmtId="44" fontId="5" fillId="0" borderId="0" xfId="1" applyFont="1" applyBorder="1" applyAlignment="1">
      <alignment vertical="center"/>
    </xf>
    <xf numFmtId="44" fontId="5" fillId="0" borderId="0" xfId="0" applyNumberFormat="1" applyFont="1" applyBorder="1" applyAlignment="1">
      <alignment vertical="center"/>
    </xf>
    <xf numFmtId="44" fontId="0" fillId="0" borderId="16" xfId="1" applyFont="1" applyBorder="1"/>
    <xf numFmtId="44" fontId="0" fillId="0" borderId="0" xfId="0" applyNumberFormat="1"/>
    <xf numFmtId="0" fontId="29" fillId="0" borderId="0" xfId="2" applyFont="1" applyAlignment="1">
      <alignment horizontal="center"/>
    </xf>
    <xf numFmtId="0" fontId="15" fillId="2" borderId="0" xfId="2" applyFont="1" applyFill="1" applyAlignment="1">
      <alignment horizontal="center"/>
    </xf>
    <xf numFmtId="0" fontId="17" fillId="2" borderId="0" xfId="2" applyFont="1" applyFill="1" applyAlignment="1">
      <alignment horizontal="right"/>
    </xf>
    <xf numFmtId="44" fontId="6" fillId="0" borderId="21" xfId="3" applyNumberFormat="1" applyFont="1" applyFill="1" applyBorder="1" applyAlignment="1">
      <alignment horizontal="right"/>
    </xf>
    <xf numFmtId="0" fontId="6" fillId="10" borderId="4" xfId="2" applyFont="1" applyFill="1" applyBorder="1" applyAlignment="1">
      <alignment vertical="center" wrapText="1"/>
    </xf>
    <xf numFmtId="44" fontId="6" fillId="6" borderId="11" xfId="3" applyNumberFormat="1" applyFont="1" applyFill="1" applyBorder="1" applyAlignment="1">
      <alignment horizontal="right" vertical="center" wrapText="1"/>
    </xf>
    <xf numFmtId="0" fontId="32" fillId="13" borderId="8" xfId="2" applyFont="1" applyFill="1" applyBorder="1" applyAlignment="1">
      <alignment horizontal="center"/>
    </xf>
    <xf numFmtId="0" fontId="32" fillId="13" borderId="12" xfId="2" applyFont="1" applyFill="1" applyBorder="1" applyAlignment="1">
      <alignment horizontal="center" vertical="center" wrapText="1"/>
    </xf>
    <xf numFmtId="1" fontId="6" fillId="3" borderId="14" xfId="3" applyNumberFormat="1" applyFont="1" applyFill="1" applyBorder="1" applyAlignment="1">
      <alignment horizontal="center"/>
    </xf>
    <xf numFmtId="1" fontId="14" fillId="3" borderId="14" xfId="3" applyNumberFormat="1" applyFont="1" applyFill="1" applyBorder="1" applyAlignment="1">
      <alignment horizontal="center"/>
    </xf>
    <xf numFmtId="165" fontId="6" fillId="3" borderId="14" xfId="3" applyFont="1" applyFill="1" applyBorder="1" applyAlignment="1">
      <alignment horizontal="left"/>
    </xf>
    <xf numFmtId="0" fontId="29" fillId="0" borderId="0" xfId="2" applyFont="1" applyAlignment="1">
      <alignment horizontal="center"/>
    </xf>
    <xf numFmtId="0" fontId="29" fillId="0" borderId="0" xfId="2" applyFont="1" applyAlignment="1">
      <alignment horizontal="center"/>
    </xf>
    <xf numFmtId="0" fontId="17" fillId="2" borderId="7" xfId="2" applyFont="1" applyFill="1" applyBorder="1" applyAlignment="1">
      <alignment horizontal="left"/>
    </xf>
    <xf numFmtId="0" fontId="29" fillId="0" borderId="0" xfId="2" applyFont="1" applyAlignment="1">
      <alignment horizontal="center"/>
    </xf>
    <xf numFmtId="44" fontId="0" fillId="0" borderId="16" xfId="12" applyFont="1" applyBorder="1"/>
    <xf numFmtId="0" fontId="6" fillId="0" borderId="0" xfId="10"/>
    <xf numFmtId="0" fontId="14" fillId="0" borderId="0" xfId="10" applyFont="1" applyFill="1"/>
    <xf numFmtId="0" fontId="14" fillId="0" borderId="0" xfId="10" applyFont="1" applyFill="1" applyAlignment="1">
      <alignment horizontal="center"/>
    </xf>
    <xf numFmtId="0" fontId="12" fillId="0" borderId="0" xfId="10" applyFont="1" applyFill="1"/>
    <xf numFmtId="0" fontId="6" fillId="0" borderId="0" xfId="10" applyFill="1"/>
    <xf numFmtId="0" fontId="24" fillId="3" borderId="23" xfId="10" applyFont="1" applyFill="1" applyBorder="1" applyAlignment="1">
      <alignment horizontal="center"/>
    </xf>
    <xf numFmtId="49" fontId="24" fillId="3" borderId="24" xfId="10" applyNumberFormat="1" applyFont="1" applyFill="1" applyBorder="1" applyAlignment="1">
      <alignment horizontal="center"/>
    </xf>
    <xf numFmtId="49" fontId="24" fillId="3" borderId="25" xfId="10" applyNumberFormat="1" applyFont="1" applyFill="1" applyBorder="1" applyAlignment="1">
      <alignment horizontal="center"/>
    </xf>
    <xf numFmtId="0" fontId="24" fillId="3" borderId="26" xfId="10" applyFont="1" applyFill="1" applyBorder="1" applyAlignment="1">
      <alignment horizontal="left"/>
    </xf>
    <xf numFmtId="165" fontId="24" fillId="3" borderId="13" xfId="3" applyFont="1" applyFill="1" applyBorder="1" applyAlignment="1">
      <alignment horizontal="center"/>
    </xf>
    <xf numFmtId="0" fontId="24" fillId="3" borderId="27" xfId="10" applyFont="1" applyFill="1" applyBorder="1" applyAlignment="1">
      <alignment horizontal="center"/>
    </xf>
    <xf numFmtId="49" fontId="24" fillId="3" borderId="16" xfId="10" applyNumberFormat="1" applyFont="1" applyFill="1" applyBorder="1" applyAlignment="1">
      <alignment horizontal="center"/>
    </xf>
    <xf numFmtId="49" fontId="24" fillId="3" borderId="28" xfId="10" applyNumberFormat="1" applyFont="1" applyFill="1" applyBorder="1" applyAlignment="1">
      <alignment horizontal="center"/>
    </xf>
    <xf numFmtId="0" fontId="24" fillId="3" borderId="29" xfId="10" applyFont="1" applyFill="1" applyBorder="1" applyAlignment="1">
      <alignment horizontal="left"/>
    </xf>
    <xf numFmtId="165" fontId="24" fillId="3" borderId="21" xfId="3" applyFont="1" applyFill="1" applyBorder="1" applyAlignment="1">
      <alignment horizontal="center"/>
    </xf>
    <xf numFmtId="0" fontId="36" fillId="6" borderId="2" xfId="10" applyFont="1" applyFill="1" applyBorder="1"/>
    <xf numFmtId="49" fontId="37" fillId="6" borderId="3" xfId="10" applyNumberFormat="1" applyFont="1" applyFill="1" applyBorder="1" applyAlignment="1">
      <alignment horizontal="center"/>
    </xf>
    <xf numFmtId="0" fontId="38" fillId="6" borderId="3" xfId="10" applyFont="1" applyFill="1" applyBorder="1" applyAlignment="1">
      <alignment horizontal="center"/>
    </xf>
    <xf numFmtId="44" fontId="29" fillId="6" borderId="4" xfId="10" applyNumberFormat="1" applyFont="1" applyFill="1" applyBorder="1" applyAlignment="1">
      <alignment horizontal="center"/>
    </xf>
    <xf numFmtId="0" fontId="15" fillId="3" borderId="0" xfId="10" applyFont="1" applyFill="1"/>
    <xf numFmtId="0" fontId="26" fillId="3" borderId="0" xfId="10" applyFont="1" applyFill="1"/>
    <xf numFmtId="0" fontId="3" fillId="0" borderId="0" xfId="14"/>
    <xf numFmtId="0" fontId="40" fillId="0" borderId="30" xfId="14" applyFont="1" applyBorder="1"/>
    <xf numFmtId="0" fontId="40" fillId="0" borderId="31" xfId="14" applyFont="1" applyBorder="1" applyAlignment="1">
      <alignment horizontal="center"/>
    </xf>
    <xf numFmtId="0" fontId="40" fillId="0" borderId="32" xfId="14" applyFont="1" applyBorder="1"/>
    <xf numFmtId="0" fontId="40" fillId="0" borderId="20" xfId="14" applyFont="1" applyBorder="1" applyAlignment="1">
      <alignment horizontal="center"/>
    </xf>
    <xf numFmtId="49" fontId="40" fillId="0" borderId="20" xfId="14" applyNumberFormat="1" applyFont="1" applyBorder="1" applyAlignment="1">
      <alignment horizontal="center"/>
    </xf>
    <xf numFmtId="0" fontId="40" fillId="0" borderId="33" xfId="14" applyFont="1" applyBorder="1"/>
    <xf numFmtId="0" fontId="40" fillId="0" borderId="34" xfId="14" applyFont="1" applyBorder="1" applyAlignment="1">
      <alignment horizontal="center"/>
    </xf>
    <xf numFmtId="0" fontId="41" fillId="0" borderId="24" xfId="14" applyFont="1" applyBorder="1" applyAlignment="1">
      <alignment horizontal="center" vertical="center" wrapText="1"/>
    </xf>
    <xf numFmtId="0" fontId="41" fillId="0" borderId="25" xfId="14" applyFont="1" applyBorder="1" applyAlignment="1">
      <alignment horizontal="center" vertical="center" wrapText="1"/>
    </xf>
    <xf numFmtId="0" fontId="41" fillId="0" borderId="36" xfId="14" applyFont="1" applyBorder="1" applyAlignment="1">
      <alignment horizontal="center" vertical="center" wrapText="1"/>
    </xf>
    <xf numFmtId="0" fontId="41" fillId="0" borderId="19" xfId="14" applyFont="1" applyBorder="1" applyAlignment="1">
      <alignment horizontal="center" vertical="center" wrapText="1"/>
    </xf>
    <xf numFmtId="0" fontId="41" fillId="0" borderId="37" xfId="14" applyFont="1" applyBorder="1" applyAlignment="1">
      <alignment horizontal="center" vertical="center" wrapText="1"/>
    </xf>
    <xf numFmtId="0" fontId="41" fillId="0" borderId="23" xfId="14" applyFont="1" applyBorder="1" applyAlignment="1">
      <alignment horizontal="center" vertical="center" wrapText="1"/>
    </xf>
    <xf numFmtId="0" fontId="41" fillId="0" borderId="27" xfId="14" applyFont="1" applyBorder="1"/>
    <xf numFmtId="0" fontId="41" fillId="0" borderId="16" xfId="14" applyFont="1" applyBorder="1" applyAlignment="1">
      <alignment horizontal="center"/>
    </xf>
    <xf numFmtId="44" fontId="41" fillId="0" borderId="28" xfId="12" applyFont="1" applyBorder="1" applyAlignment="1">
      <alignment horizontal="center"/>
    </xf>
    <xf numFmtId="44" fontId="41" fillId="0" borderId="17" xfId="12" applyFont="1" applyBorder="1"/>
    <xf numFmtId="44" fontId="41" fillId="0" borderId="16" xfId="12" applyFont="1" applyBorder="1"/>
    <xf numFmtId="44" fontId="41" fillId="0" borderId="15" xfId="12" applyFont="1" applyBorder="1"/>
    <xf numFmtId="44" fontId="41" fillId="0" borderId="27" xfId="12" applyFont="1" applyBorder="1"/>
    <xf numFmtId="44" fontId="41" fillId="0" borderId="28" xfId="12" applyFont="1" applyBorder="1"/>
    <xf numFmtId="0" fontId="41" fillId="0" borderId="0" xfId="14" applyFont="1"/>
    <xf numFmtId="0" fontId="40" fillId="0" borderId="16" xfId="14" applyFont="1" applyBorder="1" applyAlignment="1">
      <alignment horizontal="center" vertical="center" wrapText="1"/>
    </xf>
    <xf numFmtId="44" fontId="41" fillId="0" borderId="0" xfId="14" applyNumberFormat="1" applyFont="1"/>
    <xf numFmtId="0" fontId="40" fillId="0" borderId="16" xfId="14" applyFont="1" applyBorder="1" applyAlignment="1">
      <alignment horizontal="center"/>
    </xf>
    <xf numFmtId="0" fontId="45" fillId="0" borderId="27" xfId="14" applyFont="1" applyBorder="1"/>
    <xf numFmtId="0" fontId="27" fillId="2" borderId="0" xfId="2" applyFont="1" applyFill="1" applyAlignment="1">
      <alignment horizontal="center"/>
    </xf>
    <xf numFmtId="0" fontId="25" fillId="2" borderId="0" xfId="2" applyFont="1" applyFill="1" applyAlignment="1">
      <alignment horizontal="right"/>
    </xf>
    <xf numFmtId="0" fontId="21" fillId="19" borderId="1" xfId="2" applyFont="1" applyFill="1" applyBorder="1" applyAlignment="1">
      <alignment horizontal="center" vertical="center" wrapText="1"/>
    </xf>
    <xf numFmtId="0" fontId="22" fillId="6" borderId="1" xfId="2" applyFont="1" applyFill="1" applyBorder="1" applyAlignment="1" applyProtection="1">
      <alignment horizontal="center" vertical="center" wrapText="1"/>
      <protection locked="0" hidden="1"/>
    </xf>
    <xf numFmtId="0" fontId="22" fillId="14" borderId="23" xfId="2" applyFont="1" applyFill="1" applyBorder="1" applyAlignment="1">
      <alignment horizontal="center" vertical="center" textRotation="90" wrapText="1"/>
    </xf>
    <xf numFmtId="0" fontId="22" fillId="14" borderId="24" xfId="2" applyFont="1" applyFill="1" applyBorder="1" applyAlignment="1">
      <alignment horizontal="center" vertical="center" textRotation="90" wrapText="1"/>
    </xf>
    <xf numFmtId="0" fontId="22" fillId="14" borderId="25" xfId="2" applyFont="1" applyFill="1" applyBorder="1" applyAlignment="1">
      <alignment horizontal="center" vertical="center" textRotation="90" wrapText="1"/>
    </xf>
    <xf numFmtId="0" fontId="21" fillId="19" borderId="5" xfId="2" applyFont="1" applyFill="1" applyBorder="1" applyAlignment="1">
      <alignment horizontal="center" vertical="center" wrapText="1"/>
    </xf>
    <xf numFmtId="0" fontId="22" fillId="6" borderId="5" xfId="2" applyFont="1" applyFill="1" applyBorder="1" applyAlignment="1" applyProtection="1">
      <alignment horizontal="center" vertical="center" wrapText="1"/>
      <protection locked="0" hidden="1"/>
    </xf>
    <xf numFmtId="0" fontId="24" fillId="3" borderId="40" xfId="2" applyFont="1" applyFill="1" applyBorder="1" applyAlignment="1">
      <alignment horizontal="center"/>
    </xf>
    <xf numFmtId="49" fontId="24" fillId="3" borderId="19" xfId="2" applyNumberFormat="1" applyFont="1" applyFill="1" applyBorder="1" applyAlignment="1">
      <alignment horizontal="center"/>
    </xf>
    <xf numFmtId="0" fontId="6" fillId="0" borderId="21" xfId="2" applyFont="1" applyFill="1" applyBorder="1" applyAlignment="1">
      <alignment horizontal="center" vertical="center" wrapText="1"/>
    </xf>
    <xf numFmtId="0" fontId="6" fillId="0" borderId="22" xfId="2" applyFont="1" applyFill="1" applyBorder="1" applyAlignment="1">
      <alignment horizontal="left"/>
    </xf>
    <xf numFmtId="44" fontId="6" fillId="0" borderId="14" xfId="3" applyNumberFormat="1" applyFont="1" applyFill="1" applyBorder="1" applyAlignment="1">
      <alignment horizontal="right"/>
    </xf>
    <xf numFmtId="44" fontId="6" fillId="0" borderId="29" xfId="3" applyNumberFormat="1" applyFont="1" applyFill="1" applyBorder="1" applyAlignment="1">
      <alignment horizontal="right"/>
    </xf>
    <xf numFmtId="0" fontId="6" fillId="0" borderId="14" xfId="2" applyFont="1" applyFill="1" applyBorder="1" applyAlignment="1">
      <alignment horizontal="center" vertical="center" wrapText="1"/>
    </xf>
    <xf numFmtId="0" fontId="36" fillId="6" borderId="42" xfId="2" applyFont="1" applyFill="1" applyBorder="1"/>
    <xf numFmtId="49" fontId="37" fillId="6" borderId="43" xfId="2" applyNumberFormat="1" applyFont="1" applyFill="1" applyBorder="1" applyAlignment="1">
      <alignment horizontal="center"/>
    </xf>
    <xf numFmtId="49" fontId="37" fillId="6" borderId="44" xfId="2" applyNumberFormat="1" applyFont="1" applyFill="1" applyBorder="1" applyAlignment="1">
      <alignment horizontal="center"/>
    </xf>
    <xf numFmtId="0" fontId="37" fillId="6" borderId="34" xfId="2" applyFont="1" applyFill="1" applyBorder="1" applyAlignment="1">
      <alignment horizontal="center"/>
    </xf>
    <xf numFmtId="44" fontId="37" fillId="6" borderId="35" xfId="2" applyNumberFormat="1" applyFont="1" applyFill="1" applyBorder="1" applyAlignment="1">
      <alignment horizontal="center"/>
    </xf>
    <xf numFmtId="49" fontId="16" fillId="3" borderId="0" xfId="2" applyNumberFormat="1" applyFont="1" applyFill="1" applyAlignment="1">
      <alignment horizontal="center"/>
    </xf>
    <xf numFmtId="49" fontId="39" fillId="3" borderId="0" xfId="2" applyNumberFormat="1" applyFont="1" applyFill="1" applyAlignment="1">
      <alignment horizontal="center"/>
    </xf>
    <xf numFmtId="44" fontId="6" fillId="3" borderId="0" xfId="3" applyNumberFormat="1" applyFont="1" applyFill="1" applyBorder="1" applyAlignment="1">
      <alignment horizontal="right"/>
    </xf>
    <xf numFmtId="44" fontId="26" fillId="3" borderId="0" xfId="2" applyNumberFormat="1" applyFont="1" applyFill="1"/>
    <xf numFmtId="0" fontId="25" fillId="3" borderId="0" xfId="2" applyFont="1" applyFill="1" applyAlignment="1">
      <alignment horizontal="left"/>
    </xf>
    <xf numFmtId="0" fontId="16" fillId="3" borderId="0" xfId="2" applyFont="1" applyFill="1" applyAlignment="1">
      <alignment horizontal="center"/>
    </xf>
    <xf numFmtId="0" fontId="39" fillId="3" borderId="0" xfId="2" applyFont="1" applyFill="1" applyAlignment="1">
      <alignment horizontal="center"/>
    </xf>
    <xf numFmtId="0" fontId="17" fillId="2" borderId="0" xfId="2" applyFont="1" applyFill="1" applyBorder="1" applyAlignment="1">
      <alignment horizontal="left"/>
    </xf>
    <xf numFmtId="0" fontId="21" fillId="19" borderId="1" xfId="2" applyFont="1" applyFill="1" applyBorder="1" applyAlignment="1">
      <alignment horizontal="center" vertical="center" textRotation="90" wrapText="1"/>
    </xf>
    <xf numFmtId="0" fontId="21" fillId="19" borderId="10" xfId="2" applyFont="1" applyFill="1" applyBorder="1" applyAlignment="1">
      <alignment horizontal="center" vertical="center" wrapText="1"/>
    </xf>
    <xf numFmtId="0" fontId="22" fillId="14" borderId="45" xfId="2" applyFont="1" applyFill="1" applyBorder="1" applyAlignment="1">
      <alignment horizontal="center" vertical="center" textRotation="90" wrapText="1"/>
    </xf>
    <xf numFmtId="0" fontId="22" fillId="14" borderId="46" xfId="2" applyFont="1" applyFill="1" applyBorder="1" applyAlignment="1">
      <alignment horizontal="center" vertical="center" textRotation="90" wrapText="1"/>
    </xf>
    <xf numFmtId="0" fontId="22" fillId="14" borderId="47" xfId="2" applyFont="1" applyFill="1" applyBorder="1" applyAlignment="1">
      <alignment horizontal="center" vertical="center" textRotation="90" wrapText="1"/>
    </xf>
    <xf numFmtId="0" fontId="21" fillId="19" borderId="5" xfId="2" applyFont="1" applyFill="1" applyBorder="1" applyAlignment="1">
      <alignment horizontal="center" vertical="center" textRotation="90" wrapText="1"/>
    </xf>
    <xf numFmtId="0" fontId="21" fillId="19" borderId="6" xfId="2" applyFont="1" applyFill="1" applyBorder="1" applyAlignment="1">
      <alignment horizontal="center" vertical="center" wrapText="1"/>
    </xf>
    <xf numFmtId="0" fontId="24" fillId="3" borderId="27" xfId="2" applyFont="1" applyFill="1" applyBorder="1" applyAlignment="1">
      <alignment horizontal="center" vertical="center"/>
    </xf>
    <xf numFmtId="49" fontId="24" fillId="3" borderId="16" xfId="2" applyNumberFormat="1" applyFont="1" applyFill="1" applyBorder="1" applyAlignment="1">
      <alignment horizontal="center" vertical="center"/>
    </xf>
    <xf numFmtId="49" fontId="6" fillId="0" borderId="14" xfId="2" applyNumberFormat="1" applyFont="1" applyFill="1" applyBorder="1" applyAlignment="1">
      <alignment horizontal="center" vertical="center" wrapText="1"/>
    </xf>
    <xf numFmtId="4" fontId="6" fillId="0" borderId="22" xfId="2" applyNumberFormat="1" applyFont="1" applyFill="1" applyBorder="1" applyAlignment="1">
      <alignment horizontal="left"/>
    </xf>
    <xf numFmtId="0" fontId="36" fillId="6" borderId="42" xfId="2" applyFont="1" applyFill="1" applyBorder="1" applyAlignment="1">
      <alignment vertical="center"/>
    </xf>
    <xf numFmtId="49" fontId="37" fillId="6" borderId="43" xfId="2" applyNumberFormat="1" applyFont="1" applyFill="1" applyBorder="1" applyAlignment="1">
      <alignment horizontal="center" vertical="center"/>
    </xf>
    <xf numFmtId="49" fontId="37" fillId="0" borderId="0" xfId="2" applyNumberFormat="1" applyFont="1" applyFill="1" applyBorder="1" applyAlignment="1">
      <alignment horizontal="center" vertical="center"/>
    </xf>
    <xf numFmtId="49" fontId="37" fillId="0" borderId="0" xfId="2" applyNumberFormat="1" applyFont="1" applyFill="1" applyBorder="1" applyAlignment="1">
      <alignment horizontal="center"/>
    </xf>
    <xf numFmtId="0" fontId="37" fillId="0" borderId="0" xfId="2" applyFont="1" applyFill="1" applyBorder="1" applyAlignment="1">
      <alignment horizontal="center"/>
    </xf>
    <xf numFmtId="44" fontId="37" fillId="0" borderId="0" xfId="2" applyNumberFormat="1" applyFont="1" applyFill="1" applyBorder="1" applyAlignment="1">
      <alignment horizontal="center"/>
    </xf>
    <xf numFmtId="0" fontId="0" fillId="0" borderId="0" xfId="0" applyFill="1" applyBorder="1"/>
    <xf numFmtId="0" fontId="14" fillId="15" borderId="0" xfId="10" applyFont="1" applyFill="1"/>
    <xf numFmtId="0" fontId="47" fillId="15" borderId="0" xfId="10" applyFont="1" applyFill="1" applyAlignment="1">
      <alignment horizontal="center"/>
    </xf>
    <xf numFmtId="0" fontId="48" fillId="15" borderId="0" xfId="10" applyFont="1" applyFill="1" applyAlignment="1">
      <alignment horizontal="center"/>
    </xf>
    <xf numFmtId="0" fontId="14" fillId="15" borderId="0" xfId="10" applyFont="1" applyFill="1" applyAlignment="1">
      <alignment horizontal="center"/>
    </xf>
    <xf numFmtId="0" fontId="49" fillId="15" borderId="0" xfId="10" applyFont="1" applyFill="1"/>
    <xf numFmtId="0" fontId="33" fillId="14" borderId="10" xfId="14" applyFont="1" applyFill="1" applyBorder="1" applyAlignment="1">
      <alignment horizontal="center" vertical="center" textRotation="90" wrapText="1"/>
    </xf>
    <xf numFmtId="0" fontId="6" fillId="3" borderId="27" xfId="10" applyFont="1" applyFill="1" applyBorder="1" applyAlignment="1">
      <alignment horizontal="center"/>
    </xf>
    <xf numFmtId="49" fontId="6" fillId="3" borderId="16" xfId="10" applyNumberFormat="1" applyFont="1" applyFill="1" applyBorder="1" applyAlignment="1">
      <alignment horizontal="center"/>
    </xf>
    <xf numFmtId="49" fontId="6" fillId="3" borderId="15" xfId="10" applyNumberFormat="1" applyFont="1" applyFill="1" applyBorder="1" applyAlignment="1">
      <alignment horizontal="center"/>
    </xf>
    <xf numFmtId="0" fontId="50" fillId="0" borderId="24" xfId="14" applyFont="1" applyFill="1" applyBorder="1" applyAlignment="1">
      <alignment horizontal="left"/>
    </xf>
    <xf numFmtId="0" fontId="50" fillId="0" borderId="19" xfId="14" applyFont="1" applyFill="1" applyBorder="1" applyAlignment="1">
      <alignment horizontal="left"/>
    </xf>
    <xf numFmtId="0" fontId="29" fillId="6" borderId="3" xfId="10" applyFont="1" applyFill="1" applyBorder="1" applyAlignment="1">
      <alignment horizontal="center"/>
    </xf>
    <xf numFmtId="44" fontId="6" fillId="0" borderId="0" xfId="10" applyNumberFormat="1"/>
    <xf numFmtId="49" fontId="16" fillId="3" borderId="0" xfId="10" applyNumberFormat="1" applyFont="1" applyFill="1" applyAlignment="1">
      <alignment horizontal="center"/>
    </xf>
    <xf numFmtId="49" fontId="39" fillId="3" borderId="0" xfId="10" applyNumberFormat="1" applyFont="1" applyFill="1" applyAlignment="1">
      <alignment horizontal="center"/>
    </xf>
    <xf numFmtId="49" fontId="15" fillId="3" borderId="0" xfId="10" applyNumberFormat="1" applyFont="1" applyFill="1" applyAlignment="1">
      <alignment horizontal="center"/>
    </xf>
    <xf numFmtId="0" fontId="15" fillId="3" borderId="49" xfId="10" applyFont="1" applyFill="1" applyBorder="1" applyAlignment="1">
      <alignment horizontal="left"/>
    </xf>
    <xf numFmtId="0" fontId="15" fillId="3" borderId="0" xfId="10" applyFont="1" applyFill="1" applyBorder="1" applyAlignment="1">
      <alignment horizontal="left"/>
    </xf>
    <xf numFmtId="0" fontId="28" fillId="3" borderId="12" xfId="10" applyFont="1" applyFill="1" applyBorder="1" applyAlignment="1">
      <alignment horizontal="left"/>
    </xf>
    <xf numFmtId="49" fontId="15" fillId="3" borderId="49" xfId="10" applyNumberFormat="1" applyFont="1" applyFill="1" applyBorder="1" applyAlignment="1">
      <alignment horizontal="left"/>
    </xf>
    <xf numFmtId="49" fontId="15" fillId="3" borderId="0" xfId="10" applyNumberFormat="1" applyFont="1" applyFill="1" applyBorder="1" applyAlignment="1">
      <alignment horizontal="left"/>
    </xf>
    <xf numFmtId="0" fontId="35" fillId="0" borderId="0" xfId="10" applyFont="1" applyFill="1" applyBorder="1" applyAlignment="1">
      <alignment horizontal="center"/>
    </xf>
    <xf numFmtId="1" fontId="6" fillId="0" borderId="43" xfId="16" applyNumberFormat="1" applyFont="1" applyBorder="1" applyAlignment="1">
      <alignment horizontal="left" wrapText="1"/>
    </xf>
    <xf numFmtId="1" fontId="6" fillId="0" borderId="16" xfId="16" applyNumberFormat="1" applyFont="1" applyBorder="1" applyAlignment="1">
      <alignment wrapText="1"/>
    </xf>
    <xf numFmtId="44" fontId="6" fillId="3" borderId="29" xfId="3" applyNumberFormat="1" applyFont="1" applyFill="1" applyBorder="1" applyAlignment="1">
      <alignment horizontal="right"/>
    </xf>
    <xf numFmtId="1" fontId="6" fillId="0" borderId="43" xfId="16" applyNumberFormat="1" applyFont="1" applyBorder="1" applyAlignment="1">
      <alignment wrapText="1"/>
    </xf>
    <xf numFmtId="0" fontId="6" fillId="0" borderId="0" xfId="10" applyFill="1" applyAlignment="1">
      <alignment horizontal="center" vertical="center" wrapText="1"/>
    </xf>
    <xf numFmtId="1" fontId="6" fillId="0" borderId="16" xfId="16" applyNumberFormat="1" applyFont="1" applyBorder="1" applyAlignment="1">
      <alignment horizontal="left" vertical="center" wrapText="1"/>
    </xf>
    <xf numFmtId="1" fontId="6" fillId="0" borderId="16" xfId="16" applyNumberFormat="1" applyFont="1" applyBorder="1" applyAlignment="1">
      <alignment vertical="center" wrapText="1"/>
    </xf>
    <xf numFmtId="49" fontId="6" fillId="3" borderId="16" xfId="10" applyNumberFormat="1" applyFont="1" applyFill="1" applyBorder="1" applyAlignment="1">
      <alignment horizontal="left"/>
    </xf>
    <xf numFmtId="49" fontId="6" fillId="0" borderId="0" xfId="10" applyNumberFormat="1" applyFont="1" applyFill="1" applyBorder="1" applyAlignment="1">
      <alignment horizontal="center"/>
    </xf>
    <xf numFmtId="0" fontId="51" fillId="0" borderId="0" xfId="10" applyFont="1" applyFill="1"/>
    <xf numFmtId="168" fontId="24" fillId="0" borderId="16" xfId="14" applyNumberFormat="1" applyFont="1" applyFill="1" applyBorder="1"/>
    <xf numFmtId="0" fontId="35" fillId="21" borderId="0" xfId="10" applyFont="1" applyFill="1" applyBorder="1" applyAlignment="1">
      <alignment horizontal="center"/>
    </xf>
    <xf numFmtId="0" fontId="6" fillId="0" borderId="19" xfId="10" applyBorder="1"/>
    <xf numFmtId="44" fontId="24" fillId="0" borderId="16" xfId="12" applyFont="1" applyBorder="1" applyAlignment="1">
      <alignment horizontal="center"/>
    </xf>
    <xf numFmtId="49" fontId="37" fillId="6" borderId="7" xfId="10" applyNumberFormat="1" applyFont="1" applyFill="1" applyBorder="1" applyAlignment="1">
      <alignment horizontal="center"/>
    </xf>
    <xf numFmtId="0" fontId="50" fillId="0" borderId="16" xfId="14" applyFont="1" applyFill="1" applyBorder="1" applyAlignment="1">
      <alignment horizontal="left"/>
    </xf>
    <xf numFmtId="0" fontId="50" fillId="0" borderId="0" xfId="14" applyFont="1" applyFill="1" applyBorder="1" applyAlignment="1">
      <alignment horizontal="left"/>
    </xf>
    <xf numFmtId="49" fontId="6" fillId="0" borderId="15" xfId="10" applyNumberFormat="1" applyFont="1" applyFill="1" applyBorder="1" applyAlignment="1">
      <alignment horizontal="center"/>
    </xf>
    <xf numFmtId="0" fontId="28" fillId="3" borderId="55" xfId="10" applyFont="1" applyFill="1" applyBorder="1" applyAlignment="1">
      <alignment horizontal="left"/>
    </xf>
    <xf numFmtId="49" fontId="6" fillId="0" borderId="14" xfId="2" applyNumberFormat="1" applyFont="1" applyFill="1" applyBorder="1" applyAlignment="1">
      <alignment horizontal="center"/>
    </xf>
    <xf numFmtId="49" fontId="6" fillId="0" borderId="8" xfId="2" applyNumberFormat="1" applyFont="1" applyFill="1" applyBorder="1" applyAlignment="1">
      <alignment horizontal="center"/>
    </xf>
    <xf numFmtId="0" fontId="6" fillId="0" borderId="12" xfId="2" applyFont="1" applyFill="1" applyBorder="1" applyAlignment="1">
      <alignment horizontal="left"/>
    </xf>
    <xf numFmtId="44" fontId="6" fillId="0" borderId="8" xfId="3" applyNumberFormat="1" applyFont="1" applyFill="1" applyBorder="1" applyAlignment="1">
      <alignment horizontal="right"/>
    </xf>
    <xf numFmtId="0" fontId="6" fillId="0" borderId="27" xfId="10" applyFont="1" applyFill="1" applyBorder="1" applyAlignment="1">
      <alignment horizontal="center"/>
    </xf>
    <xf numFmtId="49" fontId="6" fillId="0" borderId="16" xfId="10" applyNumberFormat="1" applyFont="1" applyFill="1" applyBorder="1" applyAlignment="1">
      <alignment horizontal="center"/>
    </xf>
    <xf numFmtId="44" fontId="6" fillId="0" borderId="0" xfId="1" applyFont="1" applyFill="1"/>
    <xf numFmtId="44" fontId="6" fillId="0" borderId="0" xfId="10" applyNumberFormat="1" applyFill="1"/>
    <xf numFmtId="0" fontId="6" fillId="0" borderId="41" xfId="10" applyFont="1" applyFill="1" applyBorder="1" applyAlignment="1">
      <alignment horizontal="center"/>
    </xf>
    <xf numFmtId="49" fontId="6" fillId="0" borderId="18" xfId="10" applyNumberFormat="1" applyFont="1" applyFill="1" applyBorder="1" applyAlignment="1">
      <alignment horizontal="center"/>
    </xf>
    <xf numFmtId="49" fontId="6" fillId="0" borderId="48" xfId="10" applyNumberFormat="1" applyFont="1" applyFill="1" applyBorder="1" applyAlignment="1">
      <alignment horizontal="center"/>
    </xf>
    <xf numFmtId="164" fontId="41" fillId="0" borderId="0" xfId="14" applyNumberFormat="1" applyFont="1"/>
    <xf numFmtId="0" fontId="0" fillId="0" borderId="16" xfId="0" applyBorder="1" applyAlignment="1">
      <alignment horizontal="center"/>
    </xf>
    <xf numFmtId="0" fontId="0" fillId="0" borderId="16" xfId="0" applyBorder="1"/>
    <xf numFmtId="0" fontId="0" fillId="0" borderId="19" xfId="0" applyBorder="1" applyAlignment="1">
      <alignment horizontal="center"/>
    </xf>
    <xf numFmtId="0" fontId="0" fillId="0" borderId="19" xfId="0" applyBorder="1"/>
    <xf numFmtId="0" fontId="0" fillId="0" borderId="11" xfId="0" applyBorder="1" applyAlignment="1">
      <alignment horizontal="center"/>
    </xf>
    <xf numFmtId="0" fontId="0" fillId="0" borderId="11" xfId="0" applyFill="1" applyBorder="1" applyAlignment="1">
      <alignment horizontal="center"/>
    </xf>
    <xf numFmtId="0" fontId="0" fillId="0" borderId="56" xfId="0" applyFill="1" applyBorder="1"/>
    <xf numFmtId="0" fontId="0" fillId="0" borderId="0" xfId="0" applyAlignment="1">
      <alignment horizontal="left"/>
    </xf>
    <xf numFmtId="164" fontId="3" fillId="0" borderId="0" xfId="14" applyNumberFormat="1"/>
    <xf numFmtId="44" fontId="0" fillId="0" borderId="0" xfId="1" applyFont="1"/>
    <xf numFmtId="44" fontId="0" fillId="20" borderId="16" xfId="1" applyFont="1" applyFill="1" applyBorder="1"/>
    <xf numFmtId="9" fontId="0" fillId="0" borderId="16" xfId="0" applyNumberFormat="1" applyBorder="1" applyAlignment="1">
      <alignment horizontal="center"/>
    </xf>
    <xf numFmtId="164" fontId="0" fillId="0" borderId="0" xfId="0" applyNumberFormat="1"/>
    <xf numFmtId="44" fontId="0" fillId="20" borderId="0" xfId="0" applyNumberFormat="1" applyFill="1"/>
    <xf numFmtId="44" fontId="0" fillId="0" borderId="0" xfId="0" applyNumberFormat="1" applyFill="1"/>
    <xf numFmtId="164" fontId="15" fillId="3" borderId="0" xfId="2" applyNumberFormat="1" applyFont="1" applyFill="1"/>
    <xf numFmtId="49" fontId="6" fillId="0" borderId="16" xfId="2" applyNumberFormat="1" applyFont="1" applyFill="1" applyBorder="1" applyAlignment="1">
      <alignment horizontal="center" vertical="center" wrapText="1"/>
    </xf>
    <xf numFmtId="0" fontId="6" fillId="0" borderId="16" xfId="2" applyFont="1" applyFill="1" applyBorder="1" applyAlignment="1">
      <alignment horizontal="left"/>
    </xf>
    <xf numFmtId="44" fontId="6" fillId="0" borderId="16" xfId="3" applyNumberFormat="1" applyFont="1" applyFill="1" applyBorder="1" applyAlignment="1">
      <alignment horizontal="right"/>
    </xf>
    <xf numFmtId="44" fontId="6" fillId="0" borderId="0" xfId="2" applyNumberFormat="1" applyFill="1"/>
    <xf numFmtId="164" fontId="6" fillId="0" borderId="0" xfId="2" applyNumberFormat="1" applyFill="1"/>
    <xf numFmtId="164" fontId="6" fillId="0" borderId="0" xfId="2" applyNumberFormat="1"/>
    <xf numFmtId="44" fontId="6" fillId="0" borderId="0" xfId="1" applyFont="1"/>
    <xf numFmtId="44" fontId="17" fillId="2" borderId="0" xfId="1" applyFont="1" applyFill="1" applyBorder="1" applyAlignment="1">
      <alignment horizontal="left"/>
    </xf>
    <xf numFmtId="44" fontId="22" fillId="6" borderId="1" xfId="1" applyFont="1" applyFill="1" applyBorder="1" applyAlignment="1" applyProtection="1">
      <alignment horizontal="center" vertical="center" wrapText="1"/>
      <protection locked="0" hidden="1"/>
    </xf>
    <xf numFmtId="164" fontId="3" fillId="0" borderId="0" xfId="14" applyNumberFormat="1" applyFill="1"/>
    <xf numFmtId="0" fontId="5" fillId="0" borderId="0" xfId="0" applyFont="1" applyFill="1" applyBorder="1" applyAlignment="1">
      <alignment vertical="center"/>
    </xf>
    <xf numFmtId="49" fontId="24" fillId="0" borderId="16" xfId="2" applyNumberFormat="1" applyFont="1" applyFill="1" applyBorder="1" applyAlignment="1">
      <alignment horizontal="center" vertical="center"/>
    </xf>
    <xf numFmtId="0" fontId="0" fillId="0" borderId="51" xfId="0" applyBorder="1"/>
    <xf numFmtId="0" fontId="0" fillId="0" borderId="16" xfId="0" applyFill="1" applyBorder="1" applyAlignment="1">
      <alignment horizontal="center"/>
    </xf>
    <xf numFmtId="0" fontId="0" fillId="0" borderId="16" xfId="0" applyFill="1" applyBorder="1"/>
    <xf numFmtId="0" fontId="52" fillId="6" borderId="2" xfId="10" applyFont="1" applyFill="1" applyBorder="1"/>
    <xf numFmtId="49" fontId="52" fillId="6" borderId="3" xfId="10" applyNumberFormat="1" applyFont="1" applyFill="1" applyBorder="1" applyAlignment="1">
      <alignment horizontal="center"/>
    </xf>
    <xf numFmtId="0" fontId="53" fillId="6" borderId="2" xfId="10" applyFont="1" applyFill="1" applyBorder="1"/>
    <xf numFmtId="49" fontId="53" fillId="6" borderId="3" xfId="10" applyNumberFormat="1" applyFont="1" applyFill="1" applyBorder="1" applyAlignment="1">
      <alignment horizontal="center"/>
    </xf>
    <xf numFmtId="0" fontId="50" fillId="0" borderId="16" xfId="14" applyFont="1" applyFill="1" applyBorder="1" applyAlignment="1">
      <alignment horizontal="center"/>
    </xf>
    <xf numFmtId="44" fontId="0" fillId="0" borderId="16" xfId="1" applyFont="1" applyFill="1" applyBorder="1"/>
    <xf numFmtId="9" fontId="0" fillId="0" borderId="16" xfId="0" applyNumberFormat="1" applyFill="1" applyBorder="1" applyAlignment="1">
      <alignment horizontal="center"/>
    </xf>
    <xf numFmtId="44" fontId="0" fillId="0" borderId="19" xfId="1" applyFont="1" applyFill="1" applyBorder="1"/>
    <xf numFmtId="0" fontId="3" fillId="0" borderId="0" xfId="14" applyFill="1"/>
    <xf numFmtId="44" fontId="41" fillId="0" borderId="17" xfId="12" applyFont="1" applyFill="1" applyBorder="1"/>
    <xf numFmtId="0" fontId="41" fillId="0" borderId="27" xfId="14" applyFont="1" applyFill="1" applyBorder="1"/>
    <xf numFmtId="0" fontId="41" fillId="0" borderId="16" xfId="14" applyFont="1" applyFill="1" applyBorder="1" applyAlignment="1">
      <alignment horizontal="center"/>
    </xf>
    <xf numFmtId="44" fontId="41" fillId="0" borderId="28" xfId="12" applyFont="1" applyFill="1" applyBorder="1" applyAlignment="1">
      <alignment horizontal="center"/>
    </xf>
    <xf numFmtId="44" fontId="41" fillId="0" borderId="16" xfId="12" applyFont="1" applyFill="1" applyBorder="1"/>
    <xf numFmtId="44" fontId="41" fillId="0" borderId="15" xfId="12" applyFont="1" applyFill="1" applyBorder="1"/>
    <xf numFmtId="44" fontId="41" fillId="0" borderId="27" xfId="12" applyFont="1" applyFill="1" applyBorder="1"/>
    <xf numFmtId="0" fontId="42" fillId="0" borderId="27" xfId="14" applyFont="1" applyFill="1" applyBorder="1"/>
    <xf numFmtId="44" fontId="3" fillId="0" borderId="0" xfId="1" applyFont="1"/>
    <xf numFmtId="0" fontId="1" fillId="0" borderId="0" xfId="14" applyFont="1"/>
    <xf numFmtId="0" fontId="1" fillId="0" borderId="0" xfId="14" applyFont="1" applyAlignment="1">
      <alignment horizontal="center"/>
    </xf>
    <xf numFmtId="44" fontId="41" fillId="0" borderId="0" xfId="1" applyFont="1"/>
    <xf numFmtId="0" fontId="41" fillId="0" borderId="0" xfId="14" applyFont="1" applyFill="1"/>
    <xf numFmtId="164" fontId="41" fillId="0" borderId="0" xfId="14" applyNumberFormat="1" applyFont="1" applyFill="1"/>
    <xf numFmtId="0" fontId="24" fillId="20" borderId="27" xfId="2" applyFont="1" applyFill="1" applyBorder="1" applyAlignment="1">
      <alignment horizontal="center" vertical="center"/>
    </xf>
    <xf numFmtId="49" fontId="24" fillId="20" borderId="16" xfId="2" applyNumberFormat="1" applyFont="1" applyFill="1" applyBorder="1" applyAlignment="1">
      <alignment horizontal="center" vertical="center"/>
    </xf>
    <xf numFmtId="165" fontId="6" fillId="0" borderId="14" xfId="3" applyFont="1" applyFill="1" applyBorder="1" applyAlignment="1">
      <alignment horizontal="center"/>
    </xf>
    <xf numFmtId="0" fontId="6" fillId="0" borderId="0" xfId="2" applyFill="1" applyBorder="1"/>
    <xf numFmtId="44" fontId="6" fillId="0" borderId="0" xfId="2" applyNumberFormat="1" applyFill="1" applyBorder="1"/>
    <xf numFmtId="164" fontId="6" fillId="0" borderId="0" xfId="2" applyNumberFormat="1" applyFill="1" applyBorder="1"/>
    <xf numFmtId="0" fontId="33" fillId="22" borderId="10" xfId="14" applyFont="1" applyFill="1" applyBorder="1" applyAlignment="1">
      <alignment horizontal="center" vertical="center" textRotation="90" wrapText="1"/>
    </xf>
    <xf numFmtId="0" fontId="54" fillId="3" borderId="49" xfId="10" applyFont="1" applyFill="1" applyBorder="1" applyAlignment="1">
      <alignment horizontal="left"/>
    </xf>
    <xf numFmtId="1" fontId="7" fillId="0" borderId="16" xfId="16" applyNumberFormat="1" applyFont="1" applyBorder="1" applyAlignment="1">
      <alignment vertical="center" wrapText="1"/>
    </xf>
    <xf numFmtId="44" fontId="7" fillId="3" borderId="29" xfId="3" applyNumberFormat="1" applyFont="1" applyFill="1" applyBorder="1" applyAlignment="1">
      <alignment horizontal="right"/>
    </xf>
    <xf numFmtId="0" fontId="0" fillId="0" borderId="9" xfId="0" applyFill="1" applyBorder="1" applyAlignment="1">
      <alignment horizontal="center"/>
    </xf>
    <xf numFmtId="0" fontId="24" fillId="6" borderId="3" xfId="10" applyFont="1" applyFill="1" applyBorder="1" applyAlignment="1">
      <alignment horizontal="center"/>
    </xf>
    <xf numFmtId="44" fontId="24" fillId="6" borderId="4" xfId="10" applyNumberFormat="1" applyFont="1" applyFill="1" applyBorder="1" applyAlignment="1">
      <alignment horizontal="center"/>
    </xf>
    <xf numFmtId="1" fontId="6" fillId="0" borderId="16" xfId="16" applyNumberFormat="1" applyFont="1" applyFill="1" applyBorder="1" applyAlignment="1">
      <alignment wrapText="1"/>
    </xf>
    <xf numFmtId="44" fontId="6" fillId="0" borderId="22" xfId="3" applyNumberFormat="1" applyFont="1" applyFill="1" applyBorder="1" applyAlignment="1">
      <alignment horizontal="right"/>
    </xf>
    <xf numFmtId="44" fontId="6" fillId="0" borderId="22" xfId="1" applyFont="1" applyFill="1" applyBorder="1" applyAlignment="1">
      <alignment horizontal="left"/>
    </xf>
    <xf numFmtId="168" fontId="6" fillId="0" borderId="22" xfId="2" applyNumberFormat="1" applyFont="1" applyFill="1" applyBorder="1" applyAlignment="1">
      <alignment horizontal="left"/>
    </xf>
    <xf numFmtId="1" fontId="6" fillId="0" borderId="16" xfId="16" applyNumberFormat="1" applyFont="1" applyFill="1" applyBorder="1" applyAlignment="1">
      <alignment horizontal="left" vertical="center" wrapText="1"/>
    </xf>
    <xf numFmtId="0" fontId="6" fillId="23" borderId="2" xfId="10" applyFont="1" applyFill="1" applyBorder="1"/>
    <xf numFmtId="0" fontId="6" fillId="23" borderId="3" xfId="10" applyFont="1" applyFill="1" applyBorder="1"/>
    <xf numFmtId="164" fontId="6" fillId="23" borderId="4" xfId="10" applyNumberFormat="1" applyFont="1" applyFill="1" applyBorder="1"/>
    <xf numFmtId="1" fontId="6" fillId="0" borderId="16" xfId="16" applyNumberFormat="1" applyFont="1" applyFill="1" applyBorder="1" applyAlignment="1">
      <alignment vertical="center" wrapText="1"/>
    </xf>
    <xf numFmtId="44" fontId="24" fillId="0" borderId="16" xfId="12" applyFont="1" applyFill="1" applyBorder="1" applyAlignment="1">
      <alignment horizontal="center"/>
    </xf>
    <xf numFmtId="49" fontId="6" fillId="0" borderId="16" xfId="10" applyNumberFormat="1" applyFont="1" applyFill="1" applyBorder="1" applyAlignment="1">
      <alignment horizontal="left"/>
    </xf>
    <xf numFmtId="49" fontId="15" fillId="3" borderId="0" xfId="10" applyNumberFormat="1" applyFont="1" applyFill="1" applyBorder="1" applyAlignment="1">
      <alignment horizontal="left" wrapText="1"/>
    </xf>
    <xf numFmtId="0" fontId="6" fillId="0" borderId="0" xfId="10" applyBorder="1" applyAlignment="1">
      <alignment horizontal="left" wrapText="1"/>
    </xf>
    <xf numFmtId="0" fontId="36" fillId="6" borderId="0" xfId="10" applyFont="1" applyFill="1" applyBorder="1"/>
    <xf numFmtId="49" fontId="37" fillId="6" borderId="0" xfId="10" applyNumberFormat="1" applyFont="1" applyFill="1" applyBorder="1" applyAlignment="1">
      <alignment horizontal="center"/>
    </xf>
    <xf numFmtId="0" fontId="38" fillId="6" borderId="0" xfId="10" applyFont="1" applyFill="1" applyBorder="1" applyAlignment="1">
      <alignment horizontal="center"/>
    </xf>
    <xf numFmtId="44" fontId="29" fillId="6" borderId="0" xfId="10" applyNumberFormat="1" applyFont="1" applyFill="1" applyBorder="1" applyAlignment="1">
      <alignment horizontal="center"/>
    </xf>
    <xf numFmtId="0" fontId="36" fillId="0" borderId="0" xfId="10" applyFont="1" applyFill="1" applyBorder="1"/>
    <xf numFmtId="49" fontId="37" fillId="0" borderId="0" xfId="10" applyNumberFormat="1" applyFont="1" applyFill="1" applyBorder="1" applyAlignment="1">
      <alignment horizontal="center"/>
    </xf>
    <xf numFmtId="0" fontId="38" fillId="0" borderId="0" xfId="10" applyFont="1" applyFill="1" applyBorder="1" applyAlignment="1">
      <alignment horizontal="center"/>
    </xf>
    <xf numFmtId="44" fontId="29" fillId="0" borderId="0" xfId="10" applyNumberFormat="1" applyFont="1" applyFill="1" applyBorder="1" applyAlignment="1">
      <alignment horizontal="center"/>
    </xf>
    <xf numFmtId="0" fontId="29" fillId="6" borderId="7" xfId="10" applyFont="1" applyFill="1" applyBorder="1" applyAlignment="1">
      <alignment horizontal="center"/>
    </xf>
    <xf numFmtId="44" fontId="29" fillId="6" borderId="53" xfId="10" applyNumberFormat="1" applyFont="1" applyFill="1" applyBorder="1" applyAlignment="1">
      <alignment horizontal="center"/>
    </xf>
    <xf numFmtId="0" fontId="28" fillId="3" borderId="0" xfId="10" applyFont="1" applyFill="1"/>
    <xf numFmtId="164" fontId="19" fillId="23" borderId="4" xfId="10" applyNumberFormat="1" applyFont="1" applyFill="1" applyBorder="1"/>
    <xf numFmtId="0" fontId="19" fillId="23" borderId="2" xfId="10" applyFont="1" applyFill="1" applyBorder="1"/>
    <xf numFmtId="0" fontId="40" fillId="0" borderId="27" xfId="14" applyFont="1" applyFill="1" applyBorder="1"/>
    <xf numFmtId="0" fontId="40" fillId="0" borderId="16" xfId="14" applyFont="1" applyFill="1" applyBorder="1" applyAlignment="1">
      <alignment horizontal="center" vertical="center" wrapText="1"/>
    </xf>
    <xf numFmtId="0" fontId="2" fillId="0" borderId="0" xfId="14" applyFont="1" applyFill="1"/>
    <xf numFmtId="0" fontId="40" fillId="0" borderId="16" xfId="14" applyFont="1" applyFill="1" applyBorder="1" applyAlignment="1">
      <alignment horizontal="center"/>
    </xf>
    <xf numFmtId="0" fontId="15" fillId="0" borderId="0" xfId="2" applyFont="1" applyFill="1" applyBorder="1"/>
    <xf numFmtId="0" fontId="16" fillId="0" borderId="0" xfId="2" applyFont="1" applyFill="1" applyBorder="1" applyAlignment="1">
      <alignment horizontal="center"/>
    </xf>
    <xf numFmtId="0" fontId="0" fillId="0" borderId="0" xfId="0" applyFill="1" applyBorder="1" applyAlignment="1">
      <alignment vertical="center" wrapText="1"/>
    </xf>
    <xf numFmtId="44" fontId="0" fillId="0" borderId="0" xfId="1" applyFont="1" applyFill="1" applyBorder="1"/>
    <xf numFmtId="44" fontId="0" fillId="0" borderId="0" xfId="0" applyNumberFormat="1" applyFill="1" applyBorder="1"/>
    <xf numFmtId="164" fontId="15" fillId="3" borderId="0" xfId="2" applyNumberFormat="1" applyFont="1" applyFill="1" applyAlignment="1">
      <alignment horizontal="left"/>
    </xf>
    <xf numFmtId="44" fontId="7" fillId="0" borderId="0" xfId="0" applyNumberFormat="1" applyFont="1"/>
    <xf numFmtId="44" fontId="41" fillId="0" borderId="28" xfId="12" applyFont="1" applyFill="1" applyBorder="1"/>
    <xf numFmtId="0" fontId="0" fillId="0" borderId="16" xfId="0" applyBorder="1" applyAlignment="1">
      <alignment horizontal="left"/>
    </xf>
    <xf numFmtId="44" fontId="6" fillId="0" borderId="12" xfId="1" applyFont="1" applyFill="1" applyBorder="1" applyAlignment="1">
      <alignment horizontal="left"/>
    </xf>
    <xf numFmtId="164" fontId="6" fillId="23" borderId="11" xfId="10" applyNumberFormat="1" applyFont="1" applyFill="1" applyBorder="1"/>
    <xf numFmtId="0" fontId="6" fillId="23" borderId="11" xfId="10" applyFont="1" applyFill="1" applyBorder="1"/>
    <xf numFmtId="49" fontId="6" fillId="0" borderId="12" xfId="2" applyNumberFormat="1" applyFont="1" applyFill="1" applyBorder="1" applyAlignment="1">
      <alignment horizontal="center"/>
    </xf>
    <xf numFmtId="0" fontId="6" fillId="23" borderId="5" xfId="10" applyFont="1" applyFill="1" applyBorder="1"/>
    <xf numFmtId="0" fontId="6" fillId="0" borderId="16" xfId="10" applyFont="1" applyFill="1" applyBorder="1" applyAlignment="1">
      <alignment horizontal="center"/>
    </xf>
    <xf numFmtId="0" fontId="6" fillId="0" borderId="51" xfId="2" applyFont="1" applyFill="1" applyBorder="1" applyAlignment="1">
      <alignment horizontal="left"/>
    </xf>
    <xf numFmtId="0" fontId="6" fillId="0" borderId="20" xfId="2" applyFont="1" applyFill="1" applyBorder="1" applyAlignment="1">
      <alignment horizontal="left"/>
    </xf>
    <xf numFmtId="44" fontId="37" fillId="6" borderId="6" xfId="2" applyNumberFormat="1" applyFont="1" applyFill="1" applyBorder="1" applyAlignment="1">
      <alignment horizontal="center"/>
    </xf>
    <xf numFmtId="44" fontId="6" fillId="0" borderId="13" xfId="3" applyNumberFormat="1" applyFont="1" applyFill="1" applyBorder="1" applyAlignment="1">
      <alignment horizontal="right"/>
    </xf>
    <xf numFmtId="44" fontId="6" fillId="0" borderId="57" xfId="3" applyNumberFormat="1" applyFont="1" applyFill="1" applyBorder="1" applyAlignment="1">
      <alignment horizontal="right"/>
    </xf>
    <xf numFmtId="49" fontId="24" fillId="3" borderId="37" xfId="2" applyNumberFormat="1" applyFont="1" applyFill="1" applyBorder="1" applyAlignment="1">
      <alignment horizontal="center"/>
    </xf>
    <xf numFmtId="49" fontId="37" fillId="6" borderId="58" xfId="2" applyNumberFormat="1" applyFont="1" applyFill="1" applyBorder="1" applyAlignment="1">
      <alignment horizontal="center"/>
    </xf>
    <xf numFmtId="0" fontId="6" fillId="0" borderId="13" xfId="2" applyFont="1" applyFill="1" applyBorder="1" applyAlignment="1">
      <alignment horizontal="center" vertical="center" wrapText="1"/>
    </xf>
    <xf numFmtId="49" fontId="37" fillId="6" borderId="57" xfId="2" applyNumberFormat="1" applyFont="1" applyFill="1" applyBorder="1" applyAlignment="1">
      <alignment horizontal="center"/>
    </xf>
    <xf numFmtId="164" fontId="36" fillId="0" borderId="0" xfId="2" applyNumberFormat="1" applyFont="1" applyFill="1" applyBorder="1" applyAlignment="1">
      <alignment vertical="center"/>
    </xf>
    <xf numFmtId="44" fontId="55" fillId="0" borderId="0" xfId="1" applyFont="1" applyFill="1"/>
    <xf numFmtId="44" fontId="56" fillId="0" borderId="0" xfId="1" applyFont="1" applyFill="1" applyAlignment="1">
      <alignment vertical="center"/>
    </xf>
    <xf numFmtId="1" fontId="14" fillId="3" borderId="8" xfId="3" applyNumberFormat="1" applyFont="1" applyFill="1" applyBorder="1" applyAlignment="1">
      <alignment horizontal="center"/>
    </xf>
    <xf numFmtId="165" fontId="6" fillId="3" borderId="8" xfId="3" applyFont="1" applyFill="1" applyBorder="1" applyAlignment="1">
      <alignment horizontal="left"/>
    </xf>
    <xf numFmtId="165" fontId="6" fillId="3" borderId="8" xfId="3" applyFont="1" applyFill="1" applyBorder="1" applyAlignment="1">
      <alignment horizontal="center"/>
    </xf>
    <xf numFmtId="164" fontId="26" fillId="3" borderId="0" xfId="2" applyNumberFormat="1" applyFont="1" applyFill="1"/>
    <xf numFmtId="44" fontId="28" fillId="3" borderId="0" xfId="2" applyNumberFormat="1" applyFont="1" applyFill="1"/>
    <xf numFmtId="0" fontId="28" fillId="3" borderId="0" xfId="2" applyFont="1" applyFill="1"/>
    <xf numFmtId="0" fontId="6" fillId="0" borderId="19" xfId="14" applyFont="1" applyFill="1" applyBorder="1" applyAlignment="1">
      <alignment horizontal="left"/>
    </xf>
    <xf numFmtId="0" fontId="6" fillId="0" borderId="24" xfId="14" applyFont="1" applyFill="1" applyBorder="1" applyAlignment="1">
      <alignment horizontal="left"/>
    </xf>
    <xf numFmtId="165" fontId="55" fillId="3" borderId="14" xfId="3" applyFont="1" applyFill="1" applyBorder="1" applyAlignment="1">
      <alignment horizontal="center"/>
    </xf>
    <xf numFmtId="164" fontId="5" fillId="0" borderId="0" xfId="0" applyNumberFormat="1" applyFont="1" applyBorder="1" applyAlignment="1">
      <alignment horizontal="center" vertical="center"/>
    </xf>
    <xf numFmtId="165" fontId="6" fillId="0" borderId="8" xfId="3" applyFont="1" applyFill="1" applyBorder="1" applyAlignment="1">
      <alignment horizontal="center"/>
    </xf>
    <xf numFmtId="49" fontId="15" fillId="3" borderId="0" xfId="2" applyNumberFormat="1" applyFont="1" applyFill="1" applyBorder="1" applyAlignment="1">
      <alignment horizontal="justify"/>
    </xf>
    <xf numFmtId="0" fontId="25" fillId="3" borderId="0" xfId="2" applyFont="1" applyFill="1" applyAlignment="1">
      <alignment horizontal="center"/>
    </xf>
    <xf numFmtId="0" fontId="29" fillId="0" borderId="0" xfId="2" applyFont="1" applyAlignment="1">
      <alignment horizontal="center"/>
    </xf>
    <xf numFmtId="0" fontId="22" fillId="6" borderId="1" xfId="2" applyFont="1" applyFill="1" applyBorder="1" applyAlignment="1">
      <alignment horizontal="center" vertical="center" textRotation="90" wrapText="1"/>
    </xf>
    <xf numFmtId="0" fontId="22" fillId="6" borderId="5" xfId="2" applyFont="1" applyFill="1" applyBorder="1" applyAlignment="1">
      <alignment horizontal="center" vertical="center" textRotation="90" wrapText="1"/>
    </xf>
    <xf numFmtId="0" fontId="17" fillId="2" borderId="7" xfId="2" applyFont="1" applyFill="1" applyBorder="1" applyAlignment="1">
      <alignment horizontal="left"/>
    </xf>
    <xf numFmtId="0" fontId="20" fillId="2" borderId="7" xfId="2" applyFont="1" applyFill="1" applyBorder="1" applyAlignment="1">
      <alignment horizontal="left"/>
    </xf>
    <xf numFmtId="0" fontId="21" fillId="4" borderId="1" xfId="2" applyFont="1" applyFill="1" applyBorder="1" applyAlignment="1">
      <alignment horizontal="center" vertical="center" textRotation="90" wrapText="1"/>
    </xf>
    <xf numFmtId="0" fontId="21" fillId="4" borderId="8" xfId="2" applyFont="1" applyFill="1" applyBorder="1" applyAlignment="1">
      <alignment horizontal="center" vertical="center" textRotation="90" wrapText="1"/>
    </xf>
    <xf numFmtId="0" fontId="21" fillId="4" borderId="5" xfId="2" applyFont="1" applyFill="1" applyBorder="1" applyAlignment="1">
      <alignment horizontal="center" vertical="center" textRotation="90" wrapText="1"/>
    </xf>
    <xf numFmtId="0" fontId="21" fillId="4" borderId="1" xfId="2" applyFont="1" applyFill="1" applyBorder="1" applyAlignment="1">
      <alignment horizontal="center" vertical="center" wrapText="1"/>
    </xf>
    <xf numFmtId="0" fontId="21" fillId="4" borderId="8" xfId="2" applyFont="1" applyFill="1" applyBorder="1" applyAlignment="1">
      <alignment horizontal="center" vertical="center" wrapText="1"/>
    </xf>
    <xf numFmtId="0" fontId="21" fillId="4" borderId="5" xfId="2" applyFont="1" applyFill="1" applyBorder="1" applyAlignment="1">
      <alignment horizontal="center" vertical="center" wrapText="1"/>
    </xf>
    <xf numFmtId="0" fontId="22" fillId="5" borderId="2" xfId="2" applyFont="1" applyFill="1" applyBorder="1" applyAlignment="1">
      <alignment horizontal="center"/>
    </xf>
    <xf numFmtId="0" fontId="22" fillId="5" borderId="3" xfId="2" applyFont="1" applyFill="1" applyBorder="1" applyAlignment="1">
      <alignment horizontal="center"/>
    </xf>
    <xf numFmtId="0" fontId="22" fillId="5" borderId="4" xfId="2" applyFont="1" applyFill="1" applyBorder="1" applyAlignment="1">
      <alignment horizontal="center"/>
    </xf>
    <xf numFmtId="0" fontId="22" fillId="5" borderId="10" xfId="2" applyFont="1" applyFill="1" applyBorder="1" applyAlignment="1">
      <alignment horizontal="center" vertical="center" textRotation="90" wrapText="1"/>
    </xf>
    <xf numFmtId="0" fontId="22" fillId="5" borderId="12" xfId="2" applyFont="1" applyFill="1" applyBorder="1" applyAlignment="1">
      <alignment horizontal="center" vertical="center" textRotation="90" wrapText="1"/>
    </xf>
    <xf numFmtId="0" fontId="22" fillId="5" borderId="6" xfId="2" applyFont="1" applyFill="1" applyBorder="1" applyAlignment="1">
      <alignment horizontal="center" vertical="center" textRotation="90" wrapText="1"/>
    </xf>
    <xf numFmtId="0" fontId="22" fillId="5" borderId="1" xfId="2" applyFont="1" applyFill="1" applyBorder="1" applyAlignment="1">
      <alignment horizontal="center" vertical="center" textRotation="90" wrapText="1"/>
    </xf>
    <xf numFmtId="0" fontId="22" fillId="5" borderId="8" xfId="2" applyFont="1" applyFill="1" applyBorder="1" applyAlignment="1">
      <alignment horizontal="center" vertical="center" textRotation="90" wrapText="1"/>
    </xf>
    <xf numFmtId="0" fontId="22" fillId="5" borderId="5" xfId="2" applyFont="1" applyFill="1" applyBorder="1" applyAlignment="1">
      <alignment horizontal="center" vertical="center" textRotation="90" wrapText="1"/>
    </xf>
    <xf numFmtId="0" fontId="22" fillId="6" borderId="1" xfId="2" applyFont="1" applyFill="1" applyBorder="1" applyAlignment="1" applyProtection="1">
      <alignment horizontal="center" vertical="center" textRotation="90" wrapText="1"/>
      <protection locked="0" hidden="1"/>
    </xf>
    <xf numFmtId="0" fontId="22" fillId="6" borderId="8" xfId="2" applyFont="1" applyFill="1" applyBorder="1" applyAlignment="1" applyProtection="1">
      <alignment horizontal="center" vertical="center" textRotation="90" wrapText="1"/>
      <protection locked="0" hidden="1"/>
    </xf>
    <xf numFmtId="0" fontId="22" fillId="6" borderId="5" xfId="2" applyFont="1" applyFill="1" applyBorder="1" applyAlignment="1" applyProtection="1">
      <alignment horizontal="center" vertical="center" textRotation="90" wrapText="1"/>
      <protection locked="0" hidden="1"/>
    </xf>
    <xf numFmtId="0" fontId="23" fillId="7" borderId="2" xfId="2" applyFont="1" applyFill="1" applyBorder="1" applyAlignment="1">
      <alignment horizontal="center"/>
    </xf>
    <xf numFmtId="0" fontId="23" fillId="7" borderId="4" xfId="2" applyFont="1" applyFill="1" applyBorder="1" applyAlignment="1">
      <alignment horizontal="center"/>
    </xf>
    <xf numFmtId="0" fontId="18" fillId="2" borderId="0" xfId="2" applyFont="1" applyFill="1" applyAlignment="1">
      <alignment horizontal="center"/>
    </xf>
    <xf numFmtId="0" fontId="19" fillId="2" borderId="0" xfId="2" applyFont="1" applyFill="1" applyAlignment="1">
      <alignment horizontal="center"/>
    </xf>
    <xf numFmtId="0" fontId="18" fillId="15" borderId="0" xfId="2" applyFont="1" applyFill="1" applyAlignment="1">
      <alignment horizontal="center"/>
    </xf>
    <xf numFmtId="0" fontId="19" fillId="15" borderId="0" xfId="2" applyFont="1" applyFill="1" applyAlignment="1">
      <alignment horizontal="center"/>
    </xf>
    <xf numFmtId="0" fontId="32" fillId="13" borderId="8" xfId="2" applyFont="1" applyFill="1" applyBorder="1" applyAlignment="1">
      <alignment horizontal="center"/>
    </xf>
    <xf numFmtId="0" fontId="32" fillId="13" borderId="5" xfId="2" applyFont="1" applyFill="1" applyBorder="1" applyAlignment="1">
      <alignment horizontal="center"/>
    </xf>
    <xf numFmtId="0" fontId="32" fillId="13" borderId="8" xfId="2" applyFont="1" applyFill="1" applyBorder="1" applyAlignment="1"/>
    <xf numFmtId="0" fontId="32" fillId="13" borderId="5" xfId="2" applyFont="1" applyFill="1" applyBorder="1" applyAlignment="1"/>
    <xf numFmtId="0" fontId="31" fillId="12" borderId="2" xfId="2" applyFont="1" applyFill="1" applyBorder="1" applyAlignment="1">
      <alignment horizontal="center"/>
    </xf>
    <xf numFmtId="0" fontId="31" fillId="12" borderId="3" xfId="2" applyFont="1" applyFill="1" applyBorder="1" applyAlignment="1">
      <alignment horizontal="center"/>
    </xf>
    <xf numFmtId="0" fontId="31" fillId="12" borderId="38" xfId="2" applyFont="1" applyFill="1" applyBorder="1" applyAlignment="1">
      <alignment horizontal="center"/>
    </xf>
    <xf numFmtId="0" fontId="31" fillId="12" borderId="4" xfId="2" applyFont="1" applyFill="1" applyBorder="1" applyAlignment="1">
      <alignment horizontal="center"/>
    </xf>
    <xf numFmtId="0" fontId="25" fillId="16" borderId="1" xfId="2" applyFont="1" applyFill="1" applyBorder="1" applyAlignment="1" applyProtection="1">
      <alignment horizontal="center" vertical="center" textRotation="90" wrapText="1"/>
      <protection locked="0" hidden="1"/>
    </xf>
    <xf numFmtId="0" fontId="6" fillId="17" borderId="8" xfId="2" applyFill="1" applyBorder="1" applyAlignment="1"/>
    <xf numFmtId="0" fontId="6" fillId="17" borderId="5" xfId="2" applyFill="1" applyBorder="1" applyAlignment="1"/>
    <xf numFmtId="0" fontId="33" fillId="14" borderId="10" xfId="2" applyFont="1" applyFill="1" applyBorder="1" applyAlignment="1">
      <alignment horizontal="center" vertical="center" textRotation="90" wrapText="1"/>
    </xf>
    <xf numFmtId="0" fontId="33" fillId="14" borderId="12" xfId="2" applyFont="1" applyFill="1" applyBorder="1" applyAlignment="1">
      <alignment horizontal="center" vertical="center" textRotation="90" wrapText="1"/>
    </xf>
    <xf numFmtId="0" fontId="33" fillId="14" borderId="6" xfId="2" applyFont="1" applyFill="1" applyBorder="1" applyAlignment="1">
      <alignment horizontal="center" vertical="center" textRotation="90" wrapText="1"/>
    </xf>
    <xf numFmtId="0" fontId="33" fillId="14" borderId="1" xfId="2" applyFont="1" applyFill="1" applyBorder="1" applyAlignment="1">
      <alignment horizontal="center" vertical="center" textRotation="90" wrapText="1"/>
    </xf>
    <xf numFmtId="0" fontId="33" fillId="14" borderId="8" xfId="2" applyFont="1" applyFill="1" applyBorder="1" applyAlignment="1">
      <alignment horizontal="center" vertical="center" textRotation="90" wrapText="1"/>
    </xf>
    <xf numFmtId="0" fontId="33" fillId="14" borderId="5" xfId="2" applyFont="1" applyFill="1" applyBorder="1" applyAlignment="1">
      <alignment horizontal="center" vertical="center" textRotation="90" wrapText="1"/>
    </xf>
    <xf numFmtId="0" fontId="33" fillId="14" borderId="39" xfId="2" applyFont="1" applyFill="1" applyBorder="1" applyAlignment="1">
      <alignment horizontal="center" vertical="center" textRotation="90" wrapText="1"/>
    </xf>
    <xf numFmtId="0" fontId="33" fillId="14" borderId="49" xfId="2" applyFont="1" applyFill="1" applyBorder="1" applyAlignment="1">
      <alignment horizontal="center" vertical="center" textRotation="90" wrapText="1"/>
    </xf>
    <xf numFmtId="0" fontId="33" fillId="14" borderId="52" xfId="2" applyFont="1" applyFill="1" applyBorder="1" applyAlignment="1">
      <alignment horizontal="center" vertical="center" textRotation="90" wrapText="1"/>
    </xf>
    <xf numFmtId="0" fontId="17" fillId="0" borderId="0" xfId="2" applyFont="1" applyFill="1" applyBorder="1" applyAlignment="1">
      <alignment horizontal="left"/>
    </xf>
    <xf numFmtId="0" fontId="20" fillId="0" borderId="0" xfId="2" applyFont="1" applyFill="1" applyBorder="1" applyAlignment="1">
      <alignment horizontal="left"/>
    </xf>
    <xf numFmtId="0" fontId="18" fillId="0" borderId="0" xfId="2" applyFont="1" applyFill="1" applyBorder="1" applyAlignment="1">
      <alignment horizontal="center"/>
    </xf>
    <xf numFmtId="0" fontId="19" fillId="0" borderId="0" xfId="2" applyFont="1" applyFill="1" applyBorder="1" applyAlignment="1">
      <alignment horizontal="center"/>
    </xf>
    <xf numFmtId="44" fontId="40" fillId="0" borderId="16" xfId="12" applyFont="1" applyBorder="1" applyAlignment="1">
      <alignment horizontal="center"/>
    </xf>
    <xf numFmtId="44" fontId="40" fillId="0" borderId="16" xfId="12" applyFont="1" applyFill="1" applyBorder="1" applyAlignment="1">
      <alignment horizontal="center"/>
    </xf>
    <xf numFmtId="44" fontId="41" fillId="0" borderId="16" xfId="12" applyFont="1" applyBorder="1" applyAlignment="1">
      <alignment horizontal="center"/>
    </xf>
    <xf numFmtId="44" fontId="41" fillId="0" borderId="16" xfId="12" applyFont="1" applyFill="1" applyBorder="1" applyAlignment="1">
      <alignment horizontal="center"/>
    </xf>
    <xf numFmtId="0" fontId="41" fillId="0" borderId="2" xfId="14" applyFont="1" applyBorder="1" applyAlignment="1">
      <alignment horizontal="center"/>
    </xf>
    <xf numFmtId="0" fontId="41" fillId="0" borderId="3" xfId="14" applyFont="1" applyBorder="1" applyAlignment="1">
      <alignment horizontal="center"/>
    </xf>
    <xf numFmtId="0" fontId="41" fillId="0" borderId="4" xfId="14" applyFont="1" applyBorder="1" applyAlignment="1">
      <alignment horizontal="center"/>
    </xf>
    <xf numFmtId="0" fontId="41" fillId="0" borderId="11" xfId="14" applyFont="1" applyBorder="1" applyAlignment="1">
      <alignment horizontal="center"/>
    </xf>
    <xf numFmtId="0" fontId="41" fillId="0" borderId="1" xfId="14" applyFont="1" applyBorder="1" applyAlignment="1">
      <alignment horizontal="center"/>
    </xf>
    <xf numFmtId="0" fontId="40" fillId="0" borderId="9" xfId="14" applyFont="1" applyBorder="1" applyAlignment="1">
      <alignment horizontal="center"/>
    </xf>
    <xf numFmtId="0" fontId="40" fillId="0" borderId="0" xfId="14" applyFont="1" applyBorder="1" applyAlignment="1">
      <alignment horizontal="center"/>
    </xf>
    <xf numFmtId="0" fontId="40" fillId="0" borderId="16" xfId="14" applyFont="1" applyBorder="1" applyAlignment="1">
      <alignment horizontal="center" vertical="center" wrapText="1"/>
    </xf>
    <xf numFmtId="0" fontId="40" fillId="0" borderId="34" xfId="14" applyFont="1" applyBorder="1" applyAlignment="1">
      <alignment horizontal="left"/>
    </xf>
    <xf numFmtId="0" fontId="40" fillId="0" borderId="35" xfId="14" applyFont="1" applyBorder="1" applyAlignment="1">
      <alignment horizontal="left"/>
    </xf>
    <xf numFmtId="0" fontId="3" fillId="0" borderId="0" xfId="14" applyAlignment="1">
      <alignment horizontal="center"/>
    </xf>
    <xf numFmtId="0" fontId="40" fillId="0" borderId="31" xfId="14" applyFont="1" applyBorder="1" applyAlignment="1">
      <alignment horizontal="left"/>
    </xf>
    <xf numFmtId="0" fontId="40" fillId="0" borderId="26" xfId="14" applyFont="1" applyBorder="1" applyAlignment="1">
      <alignment horizontal="left"/>
    </xf>
    <xf numFmtId="0" fontId="40" fillId="0" borderId="20" xfId="14" applyFont="1" applyBorder="1" applyAlignment="1">
      <alignment horizontal="left"/>
    </xf>
    <xf numFmtId="0" fontId="40" fillId="0" borderId="29" xfId="14" applyFont="1" applyBorder="1" applyAlignment="1">
      <alignment horizontal="left"/>
    </xf>
    <xf numFmtId="0" fontId="40" fillId="0" borderId="9" xfId="14" applyFont="1" applyFill="1" applyBorder="1" applyAlignment="1">
      <alignment horizontal="center"/>
    </xf>
    <xf numFmtId="0" fontId="40" fillId="0" borderId="0" xfId="14" applyFont="1" applyFill="1" applyBorder="1" applyAlignment="1">
      <alignment horizontal="center"/>
    </xf>
    <xf numFmtId="0" fontId="40" fillId="0" borderId="16" xfId="14" applyFont="1" applyFill="1" applyBorder="1" applyAlignment="1">
      <alignment horizontal="center" vertical="center" wrapText="1"/>
    </xf>
    <xf numFmtId="0" fontId="17" fillId="2" borderId="0" xfId="2" applyFont="1" applyFill="1" applyBorder="1" applyAlignment="1">
      <alignment horizontal="left"/>
    </xf>
    <xf numFmtId="0" fontId="31" fillId="18" borderId="2" xfId="2" applyFont="1" applyFill="1" applyBorder="1" applyAlignment="1">
      <alignment horizontal="center" wrapText="1"/>
    </xf>
    <xf numFmtId="0" fontId="6" fillId="0" borderId="3" xfId="2" applyBorder="1" applyAlignment="1">
      <alignment horizontal="center" wrapText="1"/>
    </xf>
    <xf numFmtId="0" fontId="6" fillId="0" borderId="4" xfId="2" applyBorder="1" applyAlignment="1">
      <alignment horizontal="center" wrapText="1"/>
    </xf>
    <xf numFmtId="0" fontId="21" fillId="19" borderId="1" xfId="2" applyFont="1" applyFill="1" applyBorder="1" applyAlignment="1">
      <alignment horizontal="center" vertical="center" textRotation="90" wrapText="1"/>
    </xf>
    <xf numFmtId="0" fontId="6" fillId="0" borderId="5" xfId="2" applyBorder="1" applyAlignment="1">
      <alignment horizontal="center"/>
    </xf>
    <xf numFmtId="49" fontId="27" fillId="3" borderId="0" xfId="2" applyNumberFormat="1" applyFont="1" applyFill="1" applyBorder="1" applyAlignment="1">
      <alignment horizontal="left"/>
    </xf>
    <xf numFmtId="0" fontId="18" fillId="2" borderId="0" xfId="2" applyFont="1" applyFill="1" applyAlignment="1">
      <alignment horizontal="left"/>
    </xf>
    <xf numFmtId="0" fontId="19" fillId="2" borderId="0" xfId="2" applyFont="1" applyFill="1" applyAlignment="1">
      <alignment horizontal="left"/>
    </xf>
    <xf numFmtId="49" fontId="16" fillId="3" borderId="0" xfId="2" applyNumberFormat="1" applyFont="1" applyFill="1" applyBorder="1" applyAlignment="1">
      <alignment horizontal="center"/>
    </xf>
    <xf numFmtId="49" fontId="15" fillId="3" borderId="50" xfId="10" applyNumberFormat="1" applyFont="1" applyFill="1" applyBorder="1" applyAlignment="1">
      <alignment horizontal="left" wrapText="1"/>
    </xf>
    <xf numFmtId="49" fontId="15" fillId="3" borderId="51" xfId="10" applyNumberFormat="1" applyFont="1" applyFill="1" applyBorder="1" applyAlignment="1">
      <alignment horizontal="left" wrapText="1"/>
    </xf>
    <xf numFmtId="49" fontId="15" fillId="3" borderId="22" xfId="10" applyNumberFormat="1" applyFont="1" applyFill="1" applyBorder="1" applyAlignment="1">
      <alignment horizontal="left" wrapText="1"/>
    </xf>
    <xf numFmtId="0" fontId="15" fillId="3" borderId="50" xfId="10" applyFont="1" applyFill="1" applyBorder="1" applyAlignment="1">
      <alignment horizontal="left" wrapText="1"/>
    </xf>
    <xf numFmtId="0" fontId="15" fillId="3" borderId="22" xfId="10" applyFont="1" applyFill="1" applyBorder="1" applyAlignment="1">
      <alignment horizontal="left" wrapText="1"/>
    </xf>
    <xf numFmtId="49" fontId="15" fillId="3" borderId="52" xfId="10" applyNumberFormat="1" applyFont="1" applyFill="1" applyBorder="1" applyAlignment="1">
      <alignment horizontal="left" wrapText="1"/>
    </xf>
    <xf numFmtId="49" fontId="15" fillId="3" borderId="7" xfId="10" applyNumberFormat="1" applyFont="1" applyFill="1" applyBorder="1" applyAlignment="1">
      <alignment horizontal="left" wrapText="1"/>
    </xf>
    <xf numFmtId="49" fontId="15" fillId="3" borderId="6" xfId="10" applyNumberFormat="1" applyFont="1" applyFill="1" applyBorder="1" applyAlignment="1">
      <alignment horizontal="left" wrapText="1"/>
    </xf>
    <xf numFmtId="0" fontId="35" fillId="0" borderId="0" xfId="10" applyFont="1" applyFill="1" applyBorder="1" applyAlignment="1">
      <alignment horizontal="left"/>
    </xf>
    <xf numFmtId="0" fontId="35" fillId="0" borderId="7" xfId="10" applyFont="1" applyFill="1" applyBorder="1" applyAlignment="1">
      <alignment horizontal="left"/>
    </xf>
    <xf numFmtId="0" fontId="35" fillId="20" borderId="2" xfId="10" applyFont="1" applyFill="1" applyBorder="1" applyAlignment="1">
      <alignment horizontal="center" wrapText="1"/>
    </xf>
    <xf numFmtId="0" fontId="35" fillId="20" borderId="3" xfId="10" applyFont="1" applyFill="1" applyBorder="1" applyAlignment="1">
      <alignment horizontal="center" wrapText="1"/>
    </xf>
    <xf numFmtId="0" fontId="35" fillId="20" borderId="4" xfId="10" applyFont="1" applyFill="1" applyBorder="1" applyAlignment="1">
      <alignment horizontal="center" wrapText="1"/>
    </xf>
    <xf numFmtId="0" fontId="31" fillId="12" borderId="2" xfId="14" applyFont="1" applyFill="1" applyBorder="1" applyAlignment="1">
      <alignment horizontal="center"/>
    </xf>
    <xf numFmtId="0" fontId="31" fillId="12" borderId="3" xfId="14" applyFont="1" applyFill="1" applyBorder="1" applyAlignment="1">
      <alignment horizontal="center"/>
    </xf>
    <xf numFmtId="0" fontId="31" fillId="12" borderId="4" xfId="14" applyFont="1" applyFill="1" applyBorder="1" applyAlignment="1">
      <alignment horizontal="center"/>
    </xf>
    <xf numFmtId="0" fontId="21" fillId="4" borderId="1" xfId="14" applyFont="1" applyFill="1" applyBorder="1" applyAlignment="1">
      <alignment horizontal="center" vertical="center" wrapText="1"/>
    </xf>
    <xf numFmtId="0" fontId="21" fillId="4" borderId="14" xfId="14" applyFont="1" applyFill="1" applyBorder="1" applyAlignment="1">
      <alignment horizontal="center" vertical="center" wrapText="1"/>
    </xf>
    <xf numFmtId="0" fontId="34" fillId="17" borderId="1" xfId="10" applyFont="1" applyFill="1" applyBorder="1" applyAlignment="1" applyProtection="1">
      <alignment horizontal="center" vertical="center" wrapText="1"/>
      <protection locked="0" hidden="1"/>
    </xf>
    <xf numFmtId="0" fontId="34" fillId="17" borderId="5" xfId="10" applyFont="1" applyFill="1" applyBorder="1" applyAlignment="1" applyProtection="1">
      <alignment horizontal="center" vertical="center" wrapText="1"/>
      <protection locked="0" hidden="1"/>
    </xf>
    <xf numFmtId="49" fontId="15" fillId="3" borderId="30" xfId="10" applyNumberFormat="1" applyFont="1" applyFill="1" applyBorder="1" applyAlignment="1">
      <alignment horizontal="left"/>
    </xf>
    <xf numFmtId="49" fontId="15" fillId="3" borderId="31" xfId="10" applyNumberFormat="1" applyFont="1" applyFill="1" applyBorder="1" applyAlignment="1">
      <alignment horizontal="left"/>
    </xf>
    <xf numFmtId="49" fontId="15" fillId="3" borderId="26" xfId="10" applyNumberFormat="1" applyFont="1" applyFill="1" applyBorder="1" applyAlignment="1">
      <alignment horizontal="left"/>
    </xf>
    <xf numFmtId="0" fontId="15" fillId="3" borderId="30" xfId="10" applyFont="1" applyFill="1" applyBorder="1" applyAlignment="1">
      <alignment wrapText="1"/>
    </xf>
    <xf numFmtId="0" fontId="15" fillId="3" borderId="26" xfId="10" applyFont="1" applyFill="1" applyBorder="1" applyAlignment="1">
      <alignment wrapText="1"/>
    </xf>
    <xf numFmtId="0" fontId="15" fillId="3" borderId="51" xfId="10" applyFont="1" applyFill="1" applyBorder="1" applyAlignment="1">
      <alignment horizontal="left" wrapText="1"/>
    </xf>
    <xf numFmtId="0" fontId="32" fillId="13" borderId="8" xfId="14" applyFont="1" applyFill="1" applyBorder="1" applyAlignment="1"/>
    <xf numFmtId="0" fontId="6" fillId="0" borderId="51" xfId="10" applyBorder="1" applyAlignment="1">
      <alignment horizontal="left" wrapText="1"/>
    </xf>
    <xf numFmtId="0" fontId="6" fillId="0" borderId="22" xfId="10" applyBorder="1" applyAlignment="1">
      <alignment horizontal="left" wrapText="1"/>
    </xf>
    <xf numFmtId="0" fontId="6" fillId="0" borderId="7" xfId="10" applyBorder="1" applyAlignment="1">
      <alignment horizontal="left" wrapText="1"/>
    </xf>
    <xf numFmtId="0" fontId="6" fillId="0" borderId="6" xfId="10" applyBorder="1" applyAlignment="1">
      <alignment horizontal="left" wrapText="1"/>
    </xf>
    <xf numFmtId="0" fontId="15" fillId="3" borderId="54" xfId="10" applyFont="1" applyFill="1" applyBorder="1" applyAlignment="1">
      <alignment wrapText="1"/>
    </xf>
    <xf numFmtId="0" fontId="15" fillId="3" borderId="36" xfId="10" applyFont="1" applyFill="1" applyBorder="1" applyAlignment="1">
      <alignment horizontal="left" wrapText="1"/>
    </xf>
    <xf numFmtId="0" fontId="34" fillId="17" borderId="8" xfId="10" applyFont="1" applyFill="1" applyBorder="1" applyAlignment="1" applyProtection="1">
      <alignment horizontal="center" vertical="center" wrapText="1"/>
      <protection locked="0" hidden="1"/>
    </xf>
    <xf numFmtId="0" fontId="35" fillId="20" borderId="0" xfId="10" applyFont="1" applyFill="1" applyBorder="1" applyAlignment="1">
      <alignment horizontal="left"/>
    </xf>
    <xf numFmtId="0" fontId="35" fillId="20" borderId="2" xfId="10" applyFont="1" applyFill="1" applyBorder="1" applyAlignment="1">
      <alignment horizontal="center" vertical="center" wrapText="1"/>
    </xf>
    <xf numFmtId="0" fontId="35" fillId="20" borderId="3" xfId="10" applyFont="1" applyFill="1" applyBorder="1" applyAlignment="1">
      <alignment horizontal="center" vertical="center" wrapText="1"/>
    </xf>
    <xf numFmtId="0" fontId="35" fillId="20" borderId="4" xfId="10" applyFont="1" applyFill="1" applyBorder="1" applyAlignment="1">
      <alignment horizontal="center" vertical="center" wrapText="1"/>
    </xf>
    <xf numFmtId="0" fontId="35" fillId="15" borderId="0" xfId="10" applyFont="1" applyFill="1" applyAlignment="1">
      <alignment horizontal="left"/>
    </xf>
    <xf numFmtId="0" fontId="46" fillId="15" borderId="0" xfId="10" applyFont="1" applyFill="1" applyAlignment="1">
      <alignment horizontal="left"/>
    </xf>
    <xf numFmtId="0" fontId="35" fillId="15" borderId="0" xfId="10" applyFont="1" applyFill="1" applyBorder="1" applyAlignment="1">
      <alignment horizontal="left"/>
    </xf>
    <xf numFmtId="0" fontId="35" fillId="0" borderId="0" xfId="10" applyFont="1" applyFill="1" applyAlignment="1">
      <alignment horizontal="left"/>
    </xf>
    <xf numFmtId="0" fontId="35" fillId="20" borderId="7" xfId="10" applyFont="1" applyFill="1" applyBorder="1" applyAlignment="1">
      <alignment horizontal="center" vertical="center" wrapText="1"/>
    </xf>
  </cellXfs>
  <cellStyles count="17">
    <cellStyle name="Euro" xfId="9"/>
    <cellStyle name="Euro 2" xfId="7"/>
    <cellStyle name="Millares 2" xfId="8"/>
    <cellStyle name="Moneda" xfId="1" builtinId="4"/>
    <cellStyle name="Moneda 2" xfId="3"/>
    <cellStyle name="Moneda 2 2" xfId="5"/>
    <cellStyle name="Moneda 3" xfId="6"/>
    <cellStyle name="Moneda 4" xfId="12"/>
    <cellStyle name="Moneda 5" xfId="15"/>
    <cellStyle name="Normal" xfId="0" builtinId="0"/>
    <cellStyle name="Normal 2" xfId="2"/>
    <cellStyle name="Normal 2 2" xfId="4"/>
    <cellStyle name="Normal 2 3" xfId="14"/>
    <cellStyle name="Normal 3" xfId="10"/>
    <cellStyle name="Normal 4" xfId="11"/>
    <cellStyle name="Normal_PRESUPUESTO 2006" xfId="16"/>
    <cellStyle name="Porcentaje 2" xfId="13"/>
  </cellStyles>
  <dxfs count="0"/>
  <tableStyles count="0" defaultTableStyle="TableStyleMedium2" defaultPivotStyle="PivotStyleLight16"/>
  <colors>
    <mruColors>
      <color rgb="FFFFCC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11</xdr:col>
      <xdr:colOff>0</xdr:colOff>
      <xdr:row>0</xdr:row>
      <xdr:rowOff>0</xdr:rowOff>
    </xdr:from>
    <xdr:to>
      <xdr:col>11</xdr:col>
      <xdr:colOff>0</xdr:colOff>
      <xdr:row>0</xdr:row>
      <xdr:rowOff>0</xdr:rowOff>
    </xdr:to>
    <xdr:sp macro="" textlink="">
      <xdr:nvSpPr>
        <xdr:cNvPr id="2" name="Rectangle 3"/>
        <xdr:cNvSpPr>
          <a:spLocks noChangeArrowheads="1"/>
        </xdr:cNvSpPr>
      </xdr:nvSpPr>
      <xdr:spPr bwMode="auto">
        <a:xfrm>
          <a:off x="9344025" y="0"/>
          <a:ext cx="0" cy="0"/>
        </a:xfrm>
        <a:prstGeom prst="rect">
          <a:avLst/>
        </a:prstGeom>
        <a:solidFill>
          <a:srgbClr val="FFFFCC"/>
        </a:solidFill>
        <a:ln w="9525">
          <a:solidFill>
            <a:srgbClr val="000000"/>
          </a:solidFill>
          <a:miter lim="800000"/>
          <a:headEnd/>
          <a:tailEnd/>
        </a:ln>
      </xdr:spPr>
    </xdr:sp>
    <xdr:clientData/>
  </xdr:twoCellAnchor>
  <xdr:twoCellAnchor>
    <xdr:from>
      <xdr:col>11</xdr:col>
      <xdr:colOff>0</xdr:colOff>
      <xdr:row>0</xdr:row>
      <xdr:rowOff>0</xdr:rowOff>
    </xdr:from>
    <xdr:to>
      <xdr:col>11</xdr:col>
      <xdr:colOff>0</xdr:colOff>
      <xdr:row>0</xdr:row>
      <xdr:rowOff>0</xdr:rowOff>
    </xdr:to>
    <xdr:sp macro="" textlink="">
      <xdr:nvSpPr>
        <xdr:cNvPr id="3" name="Rectangle 4"/>
        <xdr:cNvSpPr>
          <a:spLocks noChangeArrowheads="1"/>
        </xdr:cNvSpPr>
      </xdr:nvSpPr>
      <xdr:spPr bwMode="auto">
        <a:xfrm>
          <a:off x="9344025" y="0"/>
          <a:ext cx="0" cy="0"/>
        </a:xfrm>
        <a:prstGeom prst="rect">
          <a:avLst/>
        </a:prstGeom>
        <a:solidFill>
          <a:srgbClr val="C0C0C0"/>
        </a:solidFill>
        <a:ln w="9525">
          <a:solidFill>
            <a:srgbClr val="000000"/>
          </a:solidFill>
          <a:miter lim="800000"/>
          <a:headEnd/>
          <a:tailEnd/>
        </a:ln>
      </xdr:spPr>
      <xdr:txBody>
        <a:bodyPr vertOverflow="clip" wrap="square" lIns="27432" tIns="22860" rIns="0" bIns="0" anchor="t" upright="1"/>
        <a:lstStyle/>
        <a:p>
          <a:pPr algn="l" rtl="0">
            <a:defRPr sz="1000"/>
          </a:pPr>
          <a:endParaRPr lang="es-CL" sz="1000" b="1" i="0" strike="noStrike">
            <a:solidFill>
              <a:srgbClr val="FF9900"/>
            </a:solidFill>
            <a:latin typeface="Arial"/>
            <a:cs typeface="Arial"/>
          </a:endParaRPr>
        </a:p>
        <a:p>
          <a:pPr algn="l" rtl="0">
            <a:defRPr sz="1000"/>
          </a:pPr>
          <a:endParaRPr lang="es-CL" sz="1000" b="1" i="0" strike="noStrike">
            <a:solidFill>
              <a:srgbClr val="FF99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2" name="Rectangle 3"/>
        <xdr:cNvSpPr>
          <a:spLocks noChangeArrowheads="1"/>
        </xdr:cNvSpPr>
      </xdr:nvSpPr>
      <xdr:spPr bwMode="auto">
        <a:xfrm>
          <a:off x="13582650" y="0"/>
          <a:ext cx="0" cy="0"/>
        </a:xfrm>
        <a:prstGeom prst="rect">
          <a:avLst/>
        </a:prstGeom>
        <a:solidFill>
          <a:srgbClr val="FFFFCC"/>
        </a:solidFill>
        <a:ln w="9525">
          <a:solidFill>
            <a:srgbClr val="000000"/>
          </a:solidFill>
          <a:miter lim="800000"/>
          <a:headEnd/>
          <a:tailEnd/>
        </a:ln>
      </xdr:spPr>
    </xdr:sp>
    <xdr:clientData/>
  </xdr:twoCellAnchor>
  <xdr:twoCellAnchor>
    <xdr:from>
      <xdr:col>9</xdr:col>
      <xdr:colOff>907073</xdr:colOff>
      <xdr:row>0</xdr:row>
      <xdr:rowOff>0</xdr:rowOff>
    </xdr:from>
    <xdr:to>
      <xdr:col>9</xdr:col>
      <xdr:colOff>907073</xdr:colOff>
      <xdr:row>0</xdr:row>
      <xdr:rowOff>0</xdr:rowOff>
    </xdr:to>
    <xdr:sp macro="" textlink="">
      <xdr:nvSpPr>
        <xdr:cNvPr id="3" name="Rectangle 4"/>
        <xdr:cNvSpPr>
          <a:spLocks noChangeArrowheads="1"/>
        </xdr:cNvSpPr>
      </xdr:nvSpPr>
      <xdr:spPr bwMode="auto">
        <a:xfrm>
          <a:off x="13575323" y="0"/>
          <a:ext cx="0" cy="0"/>
        </a:xfrm>
        <a:prstGeom prst="rect">
          <a:avLst/>
        </a:prstGeom>
        <a:solidFill>
          <a:srgbClr val="C0C0C0"/>
        </a:solidFill>
        <a:ln w="9525">
          <a:solidFill>
            <a:srgbClr val="000000"/>
          </a:solidFill>
          <a:miter lim="800000"/>
          <a:headEnd/>
          <a:tailEnd/>
        </a:ln>
      </xdr:spPr>
      <xdr:txBody>
        <a:bodyPr vertOverflow="clip" wrap="square" lIns="27432" tIns="22860" rIns="0" bIns="0" anchor="t" upright="1"/>
        <a:lstStyle/>
        <a:p>
          <a:pPr algn="l" rtl="0">
            <a:defRPr sz="1000"/>
          </a:pPr>
          <a:endParaRPr lang="es-CL" sz="1000" b="1" i="0" strike="noStrike">
            <a:solidFill>
              <a:srgbClr val="FF9900"/>
            </a:solidFill>
            <a:latin typeface="Arial"/>
            <a:cs typeface="Arial"/>
          </a:endParaRPr>
        </a:p>
        <a:p>
          <a:pPr algn="l" rtl="0">
            <a:defRPr sz="1000"/>
          </a:pPr>
          <a:endParaRPr lang="es-CL" sz="1000" b="1" i="0" strike="noStrike">
            <a:solidFill>
              <a:srgbClr val="FF99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2" name="Rectangle 3"/>
        <xdr:cNvSpPr>
          <a:spLocks noChangeArrowheads="1"/>
        </xdr:cNvSpPr>
      </xdr:nvSpPr>
      <xdr:spPr bwMode="auto">
        <a:xfrm>
          <a:off x="7381875" y="0"/>
          <a:ext cx="0" cy="0"/>
        </a:xfrm>
        <a:prstGeom prst="rect">
          <a:avLst/>
        </a:prstGeom>
        <a:solidFill>
          <a:srgbClr val="FFFFCC"/>
        </a:solidFill>
        <a:ln w="9525">
          <a:solidFill>
            <a:srgbClr val="000000"/>
          </a:solidFill>
          <a:miter lim="800000"/>
          <a:headEnd/>
          <a:tailEnd/>
        </a:ln>
      </xdr:spPr>
    </xdr:sp>
    <xdr:clientData/>
  </xdr:twoCellAnchor>
  <xdr:twoCellAnchor>
    <xdr:from>
      <xdr:col>8</xdr:col>
      <xdr:colOff>0</xdr:colOff>
      <xdr:row>0</xdr:row>
      <xdr:rowOff>0</xdr:rowOff>
    </xdr:from>
    <xdr:to>
      <xdr:col>8</xdr:col>
      <xdr:colOff>0</xdr:colOff>
      <xdr:row>0</xdr:row>
      <xdr:rowOff>0</xdr:rowOff>
    </xdr:to>
    <xdr:sp macro="" textlink="">
      <xdr:nvSpPr>
        <xdr:cNvPr id="3" name="Rectangle 4"/>
        <xdr:cNvSpPr>
          <a:spLocks noChangeArrowheads="1"/>
        </xdr:cNvSpPr>
      </xdr:nvSpPr>
      <xdr:spPr bwMode="auto">
        <a:xfrm>
          <a:off x="7381875" y="0"/>
          <a:ext cx="0" cy="0"/>
        </a:xfrm>
        <a:prstGeom prst="rect">
          <a:avLst/>
        </a:prstGeom>
        <a:solidFill>
          <a:srgbClr val="C0C0C0"/>
        </a:solidFill>
        <a:ln w="9525">
          <a:solidFill>
            <a:srgbClr val="000000"/>
          </a:solidFill>
          <a:miter lim="800000"/>
          <a:headEnd/>
          <a:tailEnd/>
        </a:ln>
      </xdr:spPr>
      <xdr:txBody>
        <a:bodyPr vertOverflow="clip" wrap="square" lIns="27432" tIns="22860" rIns="0" bIns="0" anchor="t" upright="1"/>
        <a:lstStyle/>
        <a:p>
          <a:pPr algn="l" rtl="0">
            <a:defRPr sz="1000"/>
          </a:pPr>
          <a:endParaRPr lang="es-CL" sz="1000" b="1" i="0" strike="noStrike">
            <a:solidFill>
              <a:srgbClr val="FF9900"/>
            </a:solidFill>
            <a:latin typeface="Arial"/>
            <a:cs typeface="Arial"/>
          </a:endParaRPr>
        </a:p>
        <a:p>
          <a:pPr algn="l" rtl="0">
            <a:defRPr sz="1000"/>
          </a:pPr>
          <a:endParaRPr lang="es-CL" sz="1000" b="1" i="0" strike="noStrike">
            <a:solidFill>
              <a:srgbClr val="FF99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2" name="Rectangle 3"/>
        <xdr:cNvSpPr>
          <a:spLocks noChangeArrowheads="1"/>
        </xdr:cNvSpPr>
      </xdr:nvSpPr>
      <xdr:spPr bwMode="auto">
        <a:xfrm>
          <a:off x="8067675" y="0"/>
          <a:ext cx="0" cy="0"/>
        </a:xfrm>
        <a:prstGeom prst="rect">
          <a:avLst/>
        </a:prstGeom>
        <a:solidFill>
          <a:srgbClr val="FFFFCC"/>
        </a:solidFill>
        <a:ln w="9525">
          <a:solidFill>
            <a:srgbClr val="000000"/>
          </a:solidFill>
          <a:miter lim="800000"/>
          <a:headEnd/>
          <a:tailEnd/>
        </a:ln>
      </xdr:spPr>
    </xdr:sp>
    <xdr:clientData/>
  </xdr:twoCellAnchor>
  <xdr:twoCellAnchor>
    <xdr:from>
      <xdr:col>8</xdr:col>
      <xdr:colOff>0</xdr:colOff>
      <xdr:row>0</xdr:row>
      <xdr:rowOff>0</xdr:rowOff>
    </xdr:from>
    <xdr:to>
      <xdr:col>8</xdr:col>
      <xdr:colOff>0</xdr:colOff>
      <xdr:row>0</xdr:row>
      <xdr:rowOff>0</xdr:rowOff>
    </xdr:to>
    <xdr:sp macro="" textlink="">
      <xdr:nvSpPr>
        <xdr:cNvPr id="3" name="Rectangle 4"/>
        <xdr:cNvSpPr>
          <a:spLocks noChangeArrowheads="1"/>
        </xdr:cNvSpPr>
      </xdr:nvSpPr>
      <xdr:spPr bwMode="auto">
        <a:xfrm>
          <a:off x="8067675" y="0"/>
          <a:ext cx="0" cy="0"/>
        </a:xfrm>
        <a:prstGeom prst="rect">
          <a:avLst/>
        </a:prstGeom>
        <a:solidFill>
          <a:srgbClr val="C0C0C0"/>
        </a:solidFill>
        <a:ln w="9525">
          <a:solidFill>
            <a:srgbClr val="000000"/>
          </a:solidFill>
          <a:miter lim="800000"/>
          <a:headEnd/>
          <a:tailEnd/>
        </a:ln>
      </xdr:spPr>
      <xdr:txBody>
        <a:bodyPr vertOverflow="clip" wrap="square" lIns="27432" tIns="22860" rIns="0" bIns="0" anchor="t" upright="1"/>
        <a:lstStyle/>
        <a:p>
          <a:pPr algn="l" rtl="0">
            <a:defRPr sz="1000"/>
          </a:pPr>
          <a:endParaRPr lang="es-CL" sz="1000" b="1" i="0" strike="noStrike">
            <a:solidFill>
              <a:srgbClr val="FF9900"/>
            </a:solidFill>
            <a:latin typeface="Arial"/>
            <a:cs typeface="Arial"/>
          </a:endParaRPr>
        </a:p>
        <a:p>
          <a:pPr algn="l" rtl="0">
            <a:defRPr sz="1000"/>
          </a:pPr>
          <a:endParaRPr lang="es-CL" sz="1000" b="1" i="0" strike="noStrike">
            <a:solidFill>
              <a:srgbClr val="FF99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cretaria/Downloads/RECURSOS%20HUMANOS%20PRESUPUEST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Y DE SALARIO"/>
      <sheetName val="DIETAS"/>
      <sheetName val="POR CONTRATOS"/>
      <sheetName val="consolidacion de remuneraciones"/>
      <sheetName val="Presup.Fun FODES"/>
      <sheetName val="Presup.Fun RP"/>
    </sheetNames>
    <sheetDataSet>
      <sheetData sheetId="0" refreshError="1"/>
      <sheetData sheetId="1" refreshError="1"/>
      <sheetData sheetId="2" refreshError="1"/>
      <sheetData sheetId="3" refreshError="1">
        <row r="8">
          <cell r="A8" t="str">
            <v>51101</v>
          </cell>
        </row>
        <row r="12">
          <cell r="A12" t="str">
            <v>51201</v>
          </cell>
        </row>
        <row r="13">
          <cell r="A13" t="str">
            <v>51203</v>
          </cell>
        </row>
        <row r="14">
          <cell r="A14" t="str">
            <v>51402</v>
          </cell>
          <cell r="B14" t="str">
            <v>CONTRIB PAT.INST.SEG.PUB. EVENTUALES</v>
          </cell>
        </row>
        <row r="15">
          <cell r="A15" t="str">
            <v>51502</v>
          </cell>
          <cell r="B15" t="str">
            <v>CONTRIB PAT.INST.SEG.PRIV. EVENTUALES</v>
          </cell>
        </row>
      </sheetData>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57"/>
  <sheetViews>
    <sheetView topLeftCell="A52" zoomScale="120" zoomScaleNormal="120" workbookViewId="0">
      <selection activeCell="G46" sqref="G46"/>
    </sheetView>
  </sheetViews>
  <sheetFormatPr baseColWidth="10" defaultRowHeight="15" x14ac:dyDescent="0.3"/>
  <cols>
    <col min="1" max="1" width="8.5703125" style="33" customWidth="1"/>
    <col min="2" max="2" width="40" style="22" bestFit="1" customWidth="1"/>
    <col min="3" max="3" width="13.85546875" style="22" customWidth="1"/>
    <col min="4" max="4" width="13.140625" style="22" customWidth="1"/>
    <col min="5" max="5" width="11.85546875" style="22" customWidth="1"/>
    <col min="6" max="6" width="14.85546875" style="22" bestFit="1" customWidth="1"/>
    <col min="7" max="7" width="13.42578125" style="22" customWidth="1"/>
    <col min="8" max="8" width="4.5703125" style="22" customWidth="1"/>
    <col min="9" max="10" width="4.42578125" style="22" customWidth="1"/>
    <col min="11" max="11" width="16.7109375" style="23" customWidth="1"/>
    <col min="12" max="12" width="0.85546875" style="7" customWidth="1"/>
    <col min="13" max="13" width="12.85546875" style="8" bestFit="1" customWidth="1"/>
    <col min="14" max="256" width="11.42578125" style="8"/>
    <col min="257" max="257" width="8.140625" style="8" customWidth="1"/>
    <col min="258" max="258" width="25" style="8" customWidth="1"/>
    <col min="259" max="259" width="13.85546875" style="8" customWidth="1"/>
    <col min="260" max="260" width="13.140625" style="8" customWidth="1"/>
    <col min="261" max="261" width="11.85546875" style="8" customWidth="1"/>
    <col min="262" max="263" width="12.5703125" style="8" customWidth="1"/>
    <col min="264" max="264" width="10.42578125" style="8" customWidth="1"/>
    <col min="265" max="265" width="9" style="8" customWidth="1"/>
    <col min="266" max="266" width="8.7109375" style="8" customWidth="1"/>
    <col min="267" max="267" width="14.85546875" style="8" customWidth="1"/>
    <col min="268" max="268" width="0.85546875" style="8" customWidth="1"/>
    <col min="269" max="512" width="11.42578125" style="8"/>
    <col min="513" max="513" width="8.140625" style="8" customWidth="1"/>
    <col min="514" max="514" width="25" style="8" customWidth="1"/>
    <col min="515" max="515" width="13.85546875" style="8" customWidth="1"/>
    <col min="516" max="516" width="13.140625" style="8" customWidth="1"/>
    <col min="517" max="517" width="11.85546875" style="8" customWidth="1"/>
    <col min="518" max="519" width="12.5703125" style="8" customWidth="1"/>
    <col min="520" max="520" width="10.42578125" style="8" customWidth="1"/>
    <col min="521" max="521" width="9" style="8" customWidth="1"/>
    <col min="522" max="522" width="8.7109375" style="8" customWidth="1"/>
    <col min="523" max="523" width="14.85546875" style="8" customWidth="1"/>
    <col min="524" max="524" width="0.85546875" style="8" customWidth="1"/>
    <col min="525" max="768" width="11.42578125" style="8"/>
    <col min="769" max="769" width="8.140625" style="8" customWidth="1"/>
    <col min="770" max="770" width="25" style="8" customWidth="1"/>
    <col min="771" max="771" width="13.85546875" style="8" customWidth="1"/>
    <col min="772" max="772" width="13.140625" style="8" customWidth="1"/>
    <col min="773" max="773" width="11.85546875" style="8" customWidth="1"/>
    <col min="774" max="775" width="12.5703125" style="8" customWidth="1"/>
    <col min="776" max="776" width="10.42578125" style="8" customWidth="1"/>
    <col min="777" max="777" width="9" style="8" customWidth="1"/>
    <col min="778" max="778" width="8.7109375" style="8" customWidth="1"/>
    <col min="779" max="779" width="14.85546875" style="8" customWidth="1"/>
    <col min="780" max="780" width="0.85546875" style="8" customWidth="1"/>
    <col min="781" max="1024" width="11.42578125" style="8"/>
    <col min="1025" max="1025" width="8.140625" style="8" customWidth="1"/>
    <col min="1026" max="1026" width="25" style="8" customWidth="1"/>
    <col min="1027" max="1027" width="13.85546875" style="8" customWidth="1"/>
    <col min="1028" max="1028" width="13.140625" style="8" customWidth="1"/>
    <col min="1029" max="1029" width="11.85546875" style="8" customWidth="1"/>
    <col min="1030" max="1031" width="12.5703125" style="8" customWidth="1"/>
    <col min="1032" max="1032" width="10.42578125" style="8" customWidth="1"/>
    <col min="1033" max="1033" width="9" style="8" customWidth="1"/>
    <col min="1034" max="1034" width="8.7109375" style="8" customWidth="1"/>
    <col min="1035" max="1035" width="14.85546875" style="8" customWidth="1"/>
    <col min="1036" max="1036" width="0.85546875" style="8" customWidth="1"/>
    <col min="1037" max="1280" width="11.42578125" style="8"/>
    <col min="1281" max="1281" width="8.140625" style="8" customWidth="1"/>
    <col min="1282" max="1282" width="25" style="8" customWidth="1"/>
    <col min="1283" max="1283" width="13.85546875" style="8" customWidth="1"/>
    <col min="1284" max="1284" width="13.140625" style="8" customWidth="1"/>
    <col min="1285" max="1285" width="11.85546875" style="8" customWidth="1"/>
    <col min="1286" max="1287" width="12.5703125" style="8" customWidth="1"/>
    <col min="1288" max="1288" width="10.42578125" style="8" customWidth="1"/>
    <col min="1289" max="1289" width="9" style="8" customWidth="1"/>
    <col min="1290" max="1290" width="8.7109375" style="8" customWidth="1"/>
    <col min="1291" max="1291" width="14.85546875" style="8" customWidth="1"/>
    <col min="1292" max="1292" width="0.85546875" style="8" customWidth="1"/>
    <col min="1293" max="1536" width="11.42578125" style="8"/>
    <col min="1537" max="1537" width="8.140625" style="8" customWidth="1"/>
    <col min="1538" max="1538" width="25" style="8" customWidth="1"/>
    <col min="1539" max="1539" width="13.85546875" style="8" customWidth="1"/>
    <col min="1540" max="1540" width="13.140625" style="8" customWidth="1"/>
    <col min="1541" max="1541" width="11.85546875" style="8" customWidth="1"/>
    <col min="1542" max="1543" width="12.5703125" style="8" customWidth="1"/>
    <col min="1544" max="1544" width="10.42578125" style="8" customWidth="1"/>
    <col min="1545" max="1545" width="9" style="8" customWidth="1"/>
    <col min="1546" max="1546" width="8.7109375" style="8" customWidth="1"/>
    <col min="1547" max="1547" width="14.85546875" style="8" customWidth="1"/>
    <col min="1548" max="1548" width="0.85546875" style="8" customWidth="1"/>
    <col min="1549" max="1792" width="11.42578125" style="8"/>
    <col min="1793" max="1793" width="8.140625" style="8" customWidth="1"/>
    <col min="1794" max="1794" width="25" style="8" customWidth="1"/>
    <col min="1795" max="1795" width="13.85546875" style="8" customWidth="1"/>
    <col min="1796" max="1796" width="13.140625" style="8" customWidth="1"/>
    <col min="1797" max="1797" width="11.85546875" style="8" customWidth="1"/>
    <col min="1798" max="1799" width="12.5703125" style="8" customWidth="1"/>
    <col min="1800" max="1800" width="10.42578125" style="8" customWidth="1"/>
    <col min="1801" max="1801" width="9" style="8" customWidth="1"/>
    <col min="1802" max="1802" width="8.7109375" style="8" customWidth="1"/>
    <col min="1803" max="1803" width="14.85546875" style="8" customWidth="1"/>
    <col min="1804" max="1804" width="0.85546875" style="8" customWidth="1"/>
    <col min="1805" max="2048" width="11.42578125" style="8"/>
    <col min="2049" max="2049" width="8.140625" style="8" customWidth="1"/>
    <col min="2050" max="2050" width="25" style="8" customWidth="1"/>
    <col min="2051" max="2051" width="13.85546875" style="8" customWidth="1"/>
    <col min="2052" max="2052" width="13.140625" style="8" customWidth="1"/>
    <col min="2053" max="2053" width="11.85546875" style="8" customWidth="1"/>
    <col min="2054" max="2055" width="12.5703125" style="8" customWidth="1"/>
    <col min="2056" max="2056" width="10.42578125" style="8" customWidth="1"/>
    <col min="2057" max="2057" width="9" style="8" customWidth="1"/>
    <col min="2058" max="2058" width="8.7109375" style="8" customWidth="1"/>
    <col min="2059" max="2059" width="14.85546875" style="8" customWidth="1"/>
    <col min="2060" max="2060" width="0.85546875" style="8" customWidth="1"/>
    <col min="2061" max="2304" width="11.42578125" style="8"/>
    <col min="2305" max="2305" width="8.140625" style="8" customWidth="1"/>
    <col min="2306" max="2306" width="25" style="8" customWidth="1"/>
    <col min="2307" max="2307" width="13.85546875" style="8" customWidth="1"/>
    <col min="2308" max="2308" width="13.140625" style="8" customWidth="1"/>
    <col min="2309" max="2309" width="11.85546875" style="8" customWidth="1"/>
    <col min="2310" max="2311" width="12.5703125" style="8" customWidth="1"/>
    <col min="2312" max="2312" width="10.42578125" style="8" customWidth="1"/>
    <col min="2313" max="2313" width="9" style="8" customWidth="1"/>
    <col min="2314" max="2314" width="8.7109375" style="8" customWidth="1"/>
    <col min="2315" max="2315" width="14.85546875" style="8" customWidth="1"/>
    <col min="2316" max="2316" width="0.85546875" style="8" customWidth="1"/>
    <col min="2317" max="2560" width="11.42578125" style="8"/>
    <col min="2561" max="2561" width="8.140625" style="8" customWidth="1"/>
    <col min="2562" max="2562" width="25" style="8" customWidth="1"/>
    <col min="2563" max="2563" width="13.85546875" style="8" customWidth="1"/>
    <col min="2564" max="2564" width="13.140625" style="8" customWidth="1"/>
    <col min="2565" max="2565" width="11.85546875" style="8" customWidth="1"/>
    <col min="2566" max="2567" width="12.5703125" style="8" customWidth="1"/>
    <col min="2568" max="2568" width="10.42578125" style="8" customWidth="1"/>
    <col min="2569" max="2569" width="9" style="8" customWidth="1"/>
    <col min="2570" max="2570" width="8.7109375" style="8" customWidth="1"/>
    <col min="2571" max="2571" width="14.85546875" style="8" customWidth="1"/>
    <col min="2572" max="2572" width="0.85546875" style="8" customWidth="1"/>
    <col min="2573" max="2816" width="11.42578125" style="8"/>
    <col min="2817" max="2817" width="8.140625" style="8" customWidth="1"/>
    <col min="2818" max="2818" width="25" style="8" customWidth="1"/>
    <col min="2819" max="2819" width="13.85546875" style="8" customWidth="1"/>
    <col min="2820" max="2820" width="13.140625" style="8" customWidth="1"/>
    <col min="2821" max="2821" width="11.85546875" style="8" customWidth="1"/>
    <col min="2822" max="2823" width="12.5703125" style="8" customWidth="1"/>
    <col min="2824" max="2824" width="10.42578125" style="8" customWidth="1"/>
    <col min="2825" max="2825" width="9" style="8" customWidth="1"/>
    <col min="2826" max="2826" width="8.7109375" style="8" customWidth="1"/>
    <col min="2827" max="2827" width="14.85546875" style="8" customWidth="1"/>
    <col min="2828" max="2828" width="0.85546875" style="8" customWidth="1"/>
    <col min="2829" max="3072" width="11.42578125" style="8"/>
    <col min="3073" max="3073" width="8.140625" style="8" customWidth="1"/>
    <col min="3074" max="3074" width="25" style="8" customWidth="1"/>
    <col min="3075" max="3075" width="13.85546875" style="8" customWidth="1"/>
    <col min="3076" max="3076" width="13.140625" style="8" customWidth="1"/>
    <col min="3077" max="3077" width="11.85546875" style="8" customWidth="1"/>
    <col min="3078" max="3079" width="12.5703125" style="8" customWidth="1"/>
    <col min="3080" max="3080" width="10.42578125" style="8" customWidth="1"/>
    <col min="3081" max="3081" width="9" style="8" customWidth="1"/>
    <col min="3082" max="3082" width="8.7109375" style="8" customWidth="1"/>
    <col min="3083" max="3083" width="14.85546875" style="8" customWidth="1"/>
    <col min="3084" max="3084" width="0.85546875" style="8" customWidth="1"/>
    <col min="3085" max="3328" width="11.42578125" style="8"/>
    <col min="3329" max="3329" width="8.140625" style="8" customWidth="1"/>
    <col min="3330" max="3330" width="25" style="8" customWidth="1"/>
    <col min="3331" max="3331" width="13.85546875" style="8" customWidth="1"/>
    <col min="3332" max="3332" width="13.140625" style="8" customWidth="1"/>
    <col min="3333" max="3333" width="11.85546875" style="8" customWidth="1"/>
    <col min="3334" max="3335" width="12.5703125" style="8" customWidth="1"/>
    <col min="3336" max="3336" width="10.42578125" style="8" customWidth="1"/>
    <col min="3337" max="3337" width="9" style="8" customWidth="1"/>
    <col min="3338" max="3338" width="8.7109375" style="8" customWidth="1"/>
    <col min="3339" max="3339" width="14.85546875" style="8" customWidth="1"/>
    <col min="3340" max="3340" width="0.85546875" style="8" customWidth="1"/>
    <col min="3341" max="3584" width="11.42578125" style="8"/>
    <col min="3585" max="3585" width="8.140625" style="8" customWidth="1"/>
    <col min="3586" max="3586" width="25" style="8" customWidth="1"/>
    <col min="3587" max="3587" width="13.85546875" style="8" customWidth="1"/>
    <col min="3588" max="3588" width="13.140625" style="8" customWidth="1"/>
    <col min="3589" max="3589" width="11.85546875" style="8" customWidth="1"/>
    <col min="3590" max="3591" width="12.5703125" style="8" customWidth="1"/>
    <col min="3592" max="3592" width="10.42578125" style="8" customWidth="1"/>
    <col min="3593" max="3593" width="9" style="8" customWidth="1"/>
    <col min="3594" max="3594" width="8.7109375" style="8" customWidth="1"/>
    <col min="3595" max="3595" width="14.85546875" style="8" customWidth="1"/>
    <col min="3596" max="3596" width="0.85546875" style="8" customWidth="1"/>
    <col min="3597" max="3840" width="11.42578125" style="8"/>
    <col min="3841" max="3841" width="8.140625" style="8" customWidth="1"/>
    <col min="3842" max="3842" width="25" style="8" customWidth="1"/>
    <col min="3843" max="3843" width="13.85546875" style="8" customWidth="1"/>
    <col min="3844" max="3844" width="13.140625" style="8" customWidth="1"/>
    <col min="3845" max="3845" width="11.85546875" style="8" customWidth="1"/>
    <col min="3846" max="3847" width="12.5703125" style="8" customWidth="1"/>
    <col min="3848" max="3848" width="10.42578125" style="8" customWidth="1"/>
    <col min="3849" max="3849" width="9" style="8" customWidth="1"/>
    <col min="3850" max="3850" width="8.7109375" style="8" customWidth="1"/>
    <col min="3851" max="3851" width="14.85546875" style="8" customWidth="1"/>
    <col min="3852" max="3852" width="0.85546875" style="8" customWidth="1"/>
    <col min="3853" max="4096" width="11.42578125" style="8"/>
    <col min="4097" max="4097" width="8.140625" style="8" customWidth="1"/>
    <col min="4098" max="4098" width="25" style="8" customWidth="1"/>
    <col min="4099" max="4099" width="13.85546875" style="8" customWidth="1"/>
    <col min="4100" max="4100" width="13.140625" style="8" customWidth="1"/>
    <col min="4101" max="4101" width="11.85546875" style="8" customWidth="1"/>
    <col min="4102" max="4103" width="12.5703125" style="8" customWidth="1"/>
    <col min="4104" max="4104" width="10.42578125" style="8" customWidth="1"/>
    <col min="4105" max="4105" width="9" style="8" customWidth="1"/>
    <col min="4106" max="4106" width="8.7109375" style="8" customWidth="1"/>
    <col min="4107" max="4107" width="14.85546875" style="8" customWidth="1"/>
    <col min="4108" max="4108" width="0.85546875" style="8" customWidth="1"/>
    <col min="4109" max="4352" width="11.42578125" style="8"/>
    <col min="4353" max="4353" width="8.140625" style="8" customWidth="1"/>
    <col min="4354" max="4354" width="25" style="8" customWidth="1"/>
    <col min="4355" max="4355" width="13.85546875" style="8" customWidth="1"/>
    <col min="4356" max="4356" width="13.140625" style="8" customWidth="1"/>
    <col min="4357" max="4357" width="11.85546875" style="8" customWidth="1"/>
    <col min="4358" max="4359" width="12.5703125" style="8" customWidth="1"/>
    <col min="4360" max="4360" width="10.42578125" style="8" customWidth="1"/>
    <col min="4361" max="4361" width="9" style="8" customWidth="1"/>
    <col min="4362" max="4362" width="8.7109375" style="8" customWidth="1"/>
    <col min="4363" max="4363" width="14.85546875" style="8" customWidth="1"/>
    <col min="4364" max="4364" width="0.85546875" style="8" customWidth="1"/>
    <col min="4365" max="4608" width="11.42578125" style="8"/>
    <col min="4609" max="4609" width="8.140625" style="8" customWidth="1"/>
    <col min="4610" max="4610" width="25" style="8" customWidth="1"/>
    <col min="4611" max="4611" width="13.85546875" style="8" customWidth="1"/>
    <col min="4612" max="4612" width="13.140625" style="8" customWidth="1"/>
    <col min="4613" max="4613" width="11.85546875" style="8" customWidth="1"/>
    <col min="4614" max="4615" width="12.5703125" style="8" customWidth="1"/>
    <col min="4616" max="4616" width="10.42578125" style="8" customWidth="1"/>
    <col min="4617" max="4617" width="9" style="8" customWidth="1"/>
    <col min="4618" max="4618" width="8.7109375" style="8" customWidth="1"/>
    <col min="4619" max="4619" width="14.85546875" style="8" customWidth="1"/>
    <col min="4620" max="4620" width="0.85546875" style="8" customWidth="1"/>
    <col min="4621" max="4864" width="11.42578125" style="8"/>
    <col min="4865" max="4865" width="8.140625" style="8" customWidth="1"/>
    <col min="4866" max="4866" width="25" style="8" customWidth="1"/>
    <col min="4867" max="4867" width="13.85546875" style="8" customWidth="1"/>
    <col min="4868" max="4868" width="13.140625" style="8" customWidth="1"/>
    <col min="4869" max="4869" width="11.85546875" style="8" customWidth="1"/>
    <col min="4870" max="4871" width="12.5703125" style="8" customWidth="1"/>
    <col min="4872" max="4872" width="10.42578125" style="8" customWidth="1"/>
    <col min="4873" max="4873" width="9" style="8" customWidth="1"/>
    <col min="4874" max="4874" width="8.7109375" style="8" customWidth="1"/>
    <col min="4875" max="4875" width="14.85546875" style="8" customWidth="1"/>
    <col min="4876" max="4876" width="0.85546875" style="8" customWidth="1"/>
    <col min="4877" max="5120" width="11.42578125" style="8"/>
    <col min="5121" max="5121" width="8.140625" style="8" customWidth="1"/>
    <col min="5122" max="5122" width="25" style="8" customWidth="1"/>
    <col min="5123" max="5123" width="13.85546875" style="8" customWidth="1"/>
    <col min="5124" max="5124" width="13.140625" style="8" customWidth="1"/>
    <col min="5125" max="5125" width="11.85546875" style="8" customWidth="1"/>
    <col min="5126" max="5127" width="12.5703125" style="8" customWidth="1"/>
    <col min="5128" max="5128" width="10.42578125" style="8" customWidth="1"/>
    <col min="5129" max="5129" width="9" style="8" customWidth="1"/>
    <col min="5130" max="5130" width="8.7109375" style="8" customWidth="1"/>
    <col min="5131" max="5131" width="14.85546875" style="8" customWidth="1"/>
    <col min="5132" max="5132" width="0.85546875" style="8" customWidth="1"/>
    <col min="5133" max="5376" width="11.42578125" style="8"/>
    <col min="5377" max="5377" width="8.140625" style="8" customWidth="1"/>
    <col min="5378" max="5378" width="25" style="8" customWidth="1"/>
    <col min="5379" max="5379" width="13.85546875" style="8" customWidth="1"/>
    <col min="5380" max="5380" width="13.140625" style="8" customWidth="1"/>
    <col min="5381" max="5381" width="11.85546875" style="8" customWidth="1"/>
    <col min="5382" max="5383" width="12.5703125" style="8" customWidth="1"/>
    <col min="5384" max="5384" width="10.42578125" style="8" customWidth="1"/>
    <col min="5385" max="5385" width="9" style="8" customWidth="1"/>
    <col min="5386" max="5386" width="8.7109375" style="8" customWidth="1"/>
    <col min="5387" max="5387" width="14.85546875" style="8" customWidth="1"/>
    <col min="5388" max="5388" width="0.85546875" style="8" customWidth="1"/>
    <col min="5389" max="5632" width="11.42578125" style="8"/>
    <col min="5633" max="5633" width="8.140625" style="8" customWidth="1"/>
    <col min="5634" max="5634" width="25" style="8" customWidth="1"/>
    <col min="5635" max="5635" width="13.85546875" style="8" customWidth="1"/>
    <col min="5636" max="5636" width="13.140625" style="8" customWidth="1"/>
    <col min="5637" max="5637" width="11.85546875" style="8" customWidth="1"/>
    <col min="5638" max="5639" width="12.5703125" style="8" customWidth="1"/>
    <col min="5640" max="5640" width="10.42578125" style="8" customWidth="1"/>
    <col min="5641" max="5641" width="9" style="8" customWidth="1"/>
    <col min="5642" max="5642" width="8.7109375" style="8" customWidth="1"/>
    <col min="5643" max="5643" width="14.85546875" style="8" customWidth="1"/>
    <col min="5644" max="5644" width="0.85546875" style="8" customWidth="1"/>
    <col min="5645" max="5888" width="11.42578125" style="8"/>
    <col min="5889" max="5889" width="8.140625" style="8" customWidth="1"/>
    <col min="5890" max="5890" width="25" style="8" customWidth="1"/>
    <col min="5891" max="5891" width="13.85546875" style="8" customWidth="1"/>
    <col min="5892" max="5892" width="13.140625" style="8" customWidth="1"/>
    <col min="5893" max="5893" width="11.85546875" style="8" customWidth="1"/>
    <col min="5894" max="5895" width="12.5703125" style="8" customWidth="1"/>
    <col min="5896" max="5896" width="10.42578125" style="8" customWidth="1"/>
    <col min="5897" max="5897" width="9" style="8" customWidth="1"/>
    <col min="5898" max="5898" width="8.7109375" style="8" customWidth="1"/>
    <col min="5899" max="5899" width="14.85546875" style="8" customWidth="1"/>
    <col min="5900" max="5900" width="0.85546875" style="8" customWidth="1"/>
    <col min="5901" max="6144" width="11.42578125" style="8"/>
    <col min="6145" max="6145" width="8.140625" style="8" customWidth="1"/>
    <col min="6146" max="6146" width="25" style="8" customWidth="1"/>
    <col min="6147" max="6147" width="13.85546875" style="8" customWidth="1"/>
    <col min="6148" max="6148" width="13.140625" style="8" customWidth="1"/>
    <col min="6149" max="6149" width="11.85546875" style="8" customWidth="1"/>
    <col min="6150" max="6151" width="12.5703125" style="8" customWidth="1"/>
    <col min="6152" max="6152" width="10.42578125" style="8" customWidth="1"/>
    <col min="6153" max="6153" width="9" style="8" customWidth="1"/>
    <col min="6154" max="6154" width="8.7109375" style="8" customWidth="1"/>
    <col min="6155" max="6155" width="14.85546875" style="8" customWidth="1"/>
    <col min="6156" max="6156" width="0.85546875" style="8" customWidth="1"/>
    <col min="6157" max="6400" width="11.42578125" style="8"/>
    <col min="6401" max="6401" width="8.140625" style="8" customWidth="1"/>
    <col min="6402" max="6402" width="25" style="8" customWidth="1"/>
    <col min="6403" max="6403" width="13.85546875" style="8" customWidth="1"/>
    <col min="6404" max="6404" width="13.140625" style="8" customWidth="1"/>
    <col min="6405" max="6405" width="11.85546875" style="8" customWidth="1"/>
    <col min="6406" max="6407" width="12.5703125" style="8" customWidth="1"/>
    <col min="6408" max="6408" width="10.42578125" style="8" customWidth="1"/>
    <col min="6409" max="6409" width="9" style="8" customWidth="1"/>
    <col min="6410" max="6410" width="8.7109375" style="8" customWidth="1"/>
    <col min="6411" max="6411" width="14.85546875" style="8" customWidth="1"/>
    <col min="6412" max="6412" width="0.85546875" style="8" customWidth="1"/>
    <col min="6413" max="6656" width="11.42578125" style="8"/>
    <col min="6657" max="6657" width="8.140625" style="8" customWidth="1"/>
    <col min="6658" max="6658" width="25" style="8" customWidth="1"/>
    <col min="6659" max="6659" width="13.85546875" style="8" customWidth="1"/>
    <col min="6660" max="6660" width="13.140625" style="8" customWidth="1"/>
    <col min="6661" max="6661" width="11.85546875" style="8" customWidth="1"/>
    <col min="6662" max="6663" width="12.5703125" style="8" customWidth="1"/>
    <col min="6664" max="6664" width="10.42578125" style="8" customWidth="1"/>
    <col min="6665" max="6665" width="9" style="8" customWidth="1"/>
    <col min="6666" max="6666" width="8.7109375" style="8" customWidth="1"/>
    <col min="6667" max="6667" width="14.85546875" style="8" customWidth="1"/>
    <col min="6668" max="6668" width="0.85546875" style="8" customWidth="1"/>
    <col min="6669" max="6912" width="11.42578125" style="8"/>
    <col min="6913" max="6913" width="8.140625" style="8" customWidth="1"/>
    <col min="6914" max="6914" width="25" style="8" customWidth="1"/>
    <col min="6915" max="6915" width="13.85546875" style="8" customWidth="1"/>
    <col min="6916" max="6916" width="13.140625" style="8" customWidth="1"/>
    <col min="6917" max="6917" width="11.85546875" style="8" customWidth="1"/>
    <col min="6918" max="6919" width="12.5703125" style="8" customWidth="1"/>
    <col min="6920" max="6920" width="10.42578125" style="8" customWidth="1"/>
    <col min="6921" max="6921" width="9" style="8" customWidth="1"/>
    <col min="6922" max="6922" width="8.7109375" style="8" customWidth="1"/>
    <col min="6923" max="6923" width="14.85546875" style="8" customWidth="1"/>
    <col min="6924" max="6924" width="0.85546875" style="8" customWidth="1"/>
    <col min="6925" max="7168" width="11.42578125" style="8"/>
    <col min="7169" max="7169" width="8.140625" style="8" customWidth="1"/>
    <col min="7170" max="7170" width="25" style="8" customWidth="1"/>
    <col min="7171" max="7171" width="13.85546875" style="8" customWidth="1"/>
    <col min="7172" max="7172" width="13.140625" style="8" customWidth="1"/>
    <col min="7173" max="7173" width="11.85546875" style="8" customWidth="1"/>
    <col min="7174" max="7175" width="12.5703125" style="8" customWidth="1"/>
    <col min="7176" max="7176" width="10.42578125" style="8" customWidth="1"/>
    <col min="7177" max="7177" width="9" style="8" customWidth="1"/>
    <col min="7178" max="7178" width="8.7109375" style="8" customWidth="1"/>
    <col min="7179" max="7179" width="14.85546875" style="8" customWidth="1"/>
    <col min="7180" max="7180" width="0.85546875" style="8" customWidth="1"/>
    <col min="7181" max="7424" width="11.42578125" style="8"/>
    <col min="7425" max="7425" width="8.140625" style="8" customWidth="1"/>
    <col min="7426" max="7426" width="25" style="8" customWidth="1"/>
    <col min="7427" max="7427" width="13.85546875" style="8" customWidth="1"/>
    <col min="7428" max="7428" width="13.140625" style="8" customWidth="1"/>
    <col min="7429" max="7429" width="11.85546875" style="8" customWidth="1"/>
    <col min="7430" max="7431" width="12.5703125" style="8" customWidth="1"/>
    <col min="7432" max="7432" width="10.42578125" style="8" customWidth="1"/>
    <col min="7433" max="7433" width="9" style="8" customWidth="1"/>
    <col min="7434" max="7434" width="8.7109375" style="8" customWidth="1"/>
    <col min="7435" max="7435" width="14.85546875" style="8" customWidth="1"/>
    <col min="7436" max="7436" width="0.85546875" style="8" customWidth="1"/>
    <col min="7437" max="7680" width="11.42578125" style="8"/>
    <col min="7681" max="7681" width="8.140625" style="8" customWidth="1"/>
    <col min="7682" max="7682" width="25" style="8" customWidth="1"/>
    <col min="7683" max="7683" width="13.85546875" style="8" customWidth="1"/>
    <col min="7684" max="7684" width="13.140625" style="8" customWidth="1"/>
    <col min="7685" max="7685" width="11.85546875" style="8" customWidth="1"/>
    <col min="7686" max="7687" width="12.5703125" style="8" customWidth="1"/>
    <col min="7688" max="7688" width="10.42578125" style="8" customWidth="1"/>
    <col min="7689" max="7689" width="9" style="8" customWidth="1"/>
    <col min="7690" max="7690" width="8.7109375" style="8" customWidth="1"/>
    <col min="7691" max="7691" width="14.85546875" style="8" customWidth="1"/>
    <col min="7692" max="7692" width="0.85546875" style="8" customWidth="1"/>
    <col min="7693" max="7936" width="11.42578125" style="8"/>
    <col min="7937" max="7937" width="8.140625" style="8" customWidth="1"/>
    <col min="7938" max="7938" width="25" style="8" customWidth="1"/>
    <col min="7939" max="7939" width="13.85546875" style="8" customWidth="1"/>
    <col min="7940" max="7940" width="13.140625" style="8" customWidth="1"/>
    <col min="7941" max="7941" width="11.85546875" style="8" customWidth="1"/>
    <col min="7942" max="7943" width="12.5703125" style="8" customWidth="1"/>
    <col min="7944" max="7944" width="10.42578125" style="8" customWidth="1"/>
    <col min="7945" max="7945" width="9" style="8" customWidth="1"/>
    <col min="7946" max="7946" width="8.7109375" style="8" customWidth="1"/>
    <col min="7947" max="7947" width="14.85546875" style="8" customWidth="1"/>
    <col min="7948" max="7948" width="0.85546875" style="8" customWidth="1"/>
    <col min="7949" max="8192" width="11.42578125" style="8"/>
    <col min="8193" max="8193" width="8.140625" style="8" customWidth="1"/>
    <col min="8194" max="8194" width="25" style="8" customWidth="1"/>
    <col min="8195" max="8195" width="13.85546875" style="8" customWidth="1"/>
    <col min="8196" max="8196" width="13.140625" style="8" customWidth="1"/>
    <col min="8197" max="8197" width="11.85546875" style="8" customWidth="1"/>
    <col min="8198" max="8199" width="12.5703125" style="8" customWidth="1"/>
    <col min="8200" max="8200" width="10.42578125" style="8" customWidth="1"/>
    <col min="8201" max="8201" width="9" style="8" customWidth="1"/>
    <col min="8202" max="8202" width="8.7109375" style="8" customWidth="1"/>
    <col min="8203" max="8203" width="14.85546875" style="8" customWidth="1"/>
    <col min="8204" max="8204" width="0.85546875" style="8" customWidth="1"/>
    <col min="8205" max="8448" width="11.42578125" style="8"/>
    <col min="8449" max="8449" width="8.140625" style="8" customWidth="1"/>
    <col min="8450" max="8450" width="25" style="8" customWidth="1"/>
    <col min="8451" max="8451" width="13.85546875" style="8" customWidth="1"/>
    <col min="8452" max="8452" width="13.140625" style="8" customWidth="1"/>
    <col min="8453" max="8453" width="11.85546875" style="8" customWidth="1"/>
    <col min="8454" max="8455" width="12.5703125" style="8" customWidth="1"/>
    <col min="8456" max="8456" width="10.42578125" style="8" customWidth="1"/>
    <col min="8457" max="8457" width="9" style="8" customWidth="1"/>
    <col min="8458" max="8458" width="8.7109375" style="8" customWidth="1"/>
    <col min="8459" max="8459" width="14.85546875" style="8" customWidth="1"/>
    <col min="8460" max="8460" width="0.85546875" style="8" customWidth="1"/>
    <col min="8461" max="8704" width="11.42578125" style="8"/>
    <col min="8705" max="8705" width="8.140625" style="8" customWidth="1"/>
    <col min="8706" max="8706" width="25" style="8" customWidth="1"/>
    <col min="8707" max="8707" width="13.85546875" style="8" customWidth="1"/>
    <col min="8708" max="8708" width="13.140625" style="8" customWidth="1"/>
    <col min="8709" max="8709" width="11.85546875" style="8" customWidth="1"/>
    <col min="8710" max="8711" width="12.5703125" style="8" customWidth="1"/>
    <col min="8712" max="8712" width="10.42578125" style="8" customWidth="1"/>
    <col min="8713" max="8713" width="9" style="8" customWidth="1"/>
    <col min="8714" max="8714" width="8.7109375" style="8" customWidth="1"/>
    <col min="8715" max="8715" width="14.85546875" style="8" customWidth="1"/>
    <col min="8716" max="8716" width="0.85546875" style="8" customWidth="1"/>
    <col min="8717" max="8960" width="11.42578125" style="8"/>
    <col min="8961" max="8961" width="8.140625" style="8" customWidth="1"/>
    <col min="8962" max="8962" width="25" style="8" customWidth="1"/>
    <col min="8963" max="8963" width="13.85546875" style="8" customWidth="1"/>
    <col min="8964" max="8964" width="13.140625" style="8" customWidth="1"/>
    <col min="8965" max="8965" width="11.85546875" style="8" customWidth="1"/>
    <col min="8966" max="8967" width="12.5703125" style="8" customWidth="1"/>
    <col min="8968" max="8968" width="10.42578125" style="8" customWidth="1"/>
    <col min="8969" max="8969" width="9" style="8" customWidth="1"/>
    <col min="8970" max="8970" width="8.7109375" style="8" customWidth="1"/>
    <col min="8971" max="8971" width="14.85546875" style="8" customWidth="1"/>
    <col min="8972" max="8972" width="0.85546875" style="8" customWidth="1"/>
    <col min="8973" max="9216" width="11.42578125" style="8"/>
    <col min="9217" max="9217" width="8.140625" style="8" customWidth="1"/>
    <col min="9218" max="9218" width="25" style="8" customWidth="1"/>
    <col min="9219" max="9219" width="13.85546875" style="8" customWidth="1"/>
    <col min="9220" max="9220" width="13.140625" style="8" customWidth="1"/>
    <col min="9221" max="9221" width="11.85546875" style="8" customWidth="1"/>
    <col min="9222" max="9223" width="12.5703125" style="8" customWidth="1"/>
    <col min="9224" max="9224" width="10.42578125" style="8" customWidth="1"/>
    <col min="9225" max="9225" width="9" style="8" customWidth="1"/>
    <col min="9226" max="9226" width="8.7109375" style="8" customWidth="1"/>
    <col min="9227" max="9227" width="14.85546875" style="8" customWidth="1"/>
    <col min="9228" max="9228" width="0.85546875" style="8" customWidth="1"/>
    <col min="9229" max="9472" width="11.42578125" style="8"/>
    <col min="9473" max="9473" width="8.140625" style="8" customWidth="1"/>
    <col min="9474" max="9474" width="25" style="8" customWidth="1"/>
    <col min="9475" max="9475" width="13.85546875" style="8" customWidth="1"/>
    <col min="9476" max="9476" width="13.140625" style="8" customWidth="1"/>
    <col min="9477" max="9477" width="11.85546875" style="8" customWidth="1"/>
    <col min="9478" max="9479" width="12.5703125" style="8" customWidth="1"/>
    <col min="9480" max="9480" width="10.42578125" style="8" customWidth="1"/>
    <col min="9481" max="9481" width="9" style="8" customWidth="1"/>
    <col min="9482" max="9482" width="8.7109375" style="8" customWidth="1"/>
    <col min="9483" max="9483" width="14.85546875" style="8" customWidth="1"/>
    <col min="9484" max="9484" width="0.85546875" style="8" customWidth="1"/>
    <col min="9485" max="9728" width="11.42578125" style="8"/>
    <col min="9729" max="9729" width="8.140625" style="8" customWidth="1"/>
    <col min="9730" max="9730" width="25" style="8" customWidth="1"/>
    <col min="9731" max="9731" width="13.85546875" style="8" customWidth="1"/>
    <col min="9732" max="9732" width="13.140625" style="8" customWidth="1"/>
    <col min="9733" max="9733" width="11.85546875" style="8" customWidth="1"/>
    <col min="9734" max="9735" width="12.5703125" style="8" customWidth="1"/>
    <col min="9736" max="9736" width="10.42578125" style="8" customWidth="1"/>
    <col min="9737" max="9737" width="9" style="8" customWidth="1"/>
    <col min="9738" max="9738" width="8.7109375" style="8" customWidth="1"/>
    <col min="9739" max="9739" width="14.85546875" style="8" customWidth="1"/>
    <col min="9740" max="9740" width="0.85546875" style="8" customWidth="1"/>
    <col min="9741" max="9984" width="11.42578125" style="8"/>
    <col min="9985" max="9985" width="8.140625" style="8" customWidth="1"/>
    <col min="9986" max="9986" width="25" style="8" customWidth="1"/>
    <col min="9987" max="9987" width="13.85546875" style="8" customWidth="1"/>
    <col min="9988" max="9988" width="13.140625" style="8" customWidth="1"/>
    <col min="9989" max="9989" width="11.85546875" style="8" customWidth="1"/>
    <col min="9990" max="9991" width="12.5703125" style="8" customWidth="1"/>
    <col min="9992" max="9992" width="10.42578125" style="8" customWidth="1"/>
    <col min="9993" max="9993" width="9" style="8" customWidth="1"/>
    <col min="9994" max="9994" width="8.7109375" style="8" customWidth="1"/>
    <col min="9995" max="9995" width="14.85546875" style="8" customWidth="1"/>
    <col min="9996" max="9996" width="0.85546875" style="8" customWidth="1"/>
    <col min="9997" max="10240" width="11.42578125" style="8"/>
    <col min="10241" max="10241" width="8.140625" style="8" customWidth="1"/>
    <col min="10242" max="10242" width="25" style="8" customWidth="1"/>
    <col min="10243" max="10243" width="13.85546875" style="8" customWidth="1"/>
    <col min="10244" max="10244" width="13.140625" style="8" customWidth="1"/>
    <col min="10245" max="10245" width="11.85546875" style="8" customWidth="1"/>
    <col min="10246" max="10247" width="12.5703125" style="8" customWidth="1"/>
    <col min="10248" max="10248" width="10.42578125" style="8" customWidth="1"/>
    <col min="10249" max="10249" width="9" style="8" customWidth="1"/>
    <col min="10250" max="10250" width="8.7109375" style="8" customWidth="1"/>
    <col min="10251" max="10251" width="14.85546875" style="8" customWidth="1"/>
    <col min="10252" max="10252" width="0.85546875" style="8" customWidth="1"/>
    <col min="10253" max="10496" width="11.42578125" style="8"/>
    <col min="10497" max="10497" width="8.140625" style="8" customWidth="1"/>
    <col min="10498" max="10498" width="25" style="8" customWidth="1"/>
    <col min="10499" max="10499" width="13.85546875" style="8" customWidth="1"/>
    <col min="10500" max="10500" width="13.140625" style="8" customWidth="1"/>
    <col min="10501" max="10501" width="11.85546875" style="8" customWidth="1"/>
    <col min="10502" max="10503" width="12.5703125" style="8" customWidth="1"/>
    <col min="10504" max="10504" width="10.42578125" style="8" customWidth="1"/>
    <col min="10505" max="10505" width="9" style="8" customWidth="1"/>
    <col min="10506" max="10506" width="8.7109375" style="8" customWidth="1"/>
    <col min="10507" max="10507" width="14.85546875" style="8" customWidth="1"/>
    <col min="10508" max="10508" width="0.85546875" style="8" customWidth="1"/>
    <col min="10509" max="10752" width="11.42578125" style="8"/>
    <col min="10753" max="10753" width="8.140625" style="8" customWidth="1"/>
    <col min="10754" max="10754" width="25" style="8" customWidth="1"/>
    <col min="10755" max="10755" width="13.85546875" style="8" customWidth="1"/>
    <col min="10756" max="10756" width="13.140625" style="8" customWidth="1"/>
    <col min="10757" max="10757" width="11.85546875" style="8" customWidth="1"/>
    <col min="10758" max="10759" width="12.5703125" style="8" customWidth="1"/>
    <col min="10760" max="10760" width="10.42578125" style="8" customWidth="1"/>
    <col min="10761" max="10761" width="9" style="8" customWidth="1"/>
    <col min="10762" max="10762" width="8.7109375" style="8" customWidth="1"/>
    <col min="10763" max="10763" width="14.85546875" style="8" customWidth="1"/>
    <col min="10764" max="10764" width="0.85546875" style="8" customWidth="1"/>
    <col min="10765" max="11008" width="11.42578125" style="8"/>
    <col min="11009" max="11009" width="8.140625" style="8" customWidth="1"/>
    <col min="11010" max="11010" width="25" style="8" customWidth="1"/>
    <col min="11011" max="11011" width="13.85546875" style="8" customWidth="1"/>
    <col min="11012" max="11012" width="13.140625" style="8" customWidth="1"/>
    <col min="11013" max="11013" width="11.85546875" style="8" customWidth="1"/>
    <col min="11014" max="11015" width="12.5703125" style="8" customWidth="1"/>
    <col min="11016" max="11016" width="10.42578125" style="8" customWidth="1"/>
    <col min="11017" max="11017" width="9" style="8" customWidth="1"/>
    <col min="11018" max="11018" width="8.7109375" style="8" customWidth="1"/>
    <col min="11019" max="11019" width="14.85546875" style="8" customWidth="1"/>
    <col min="11020" max="11020" width="0.85546875" style="8" customWidth="1"/>
    <col min="11021" max="11264" width="11.42578125" style="8"/>
    <col min="11265" max="11265" width="8.140625" style="8" customWidth="1"/>
    <col min="11266" max="11266" width="25" style="8" customWidth="1"/>
    <col min="11267" max="11267" width="13.85546875" style="8" customWidth="1"/>
    <col min="11268" max="11268" width="13.140625" style="8" customWidth="1"/>
    <col min="11269" max="11269" width="11.85546875" style="8" customWidth="1"/>
    <col min="11270" max="11271" width="12.5703125" style="8" customWidth="1"/>
    <col min="11272" max="11272" width="10.42578125" style="8" customWidth="1"/>
    <col min="11273" max="11273" width="9" style="8" customWidth="1"/>
    <col min="11274" max="11274" width="8.7109375" style="8" customWidth="1"/>
    <col min="11275" max="11275" width="14.85546875" style="8" customWidth="1"/>
    <col min="11276" max="11276" width="0.85546875" style="8" customWidth="1"/>
    <col min="11277" max="11520" width="11.42578125" style="8"/>
    <col min="11521" max="11521" width="8.140625" style="8" customWidth="1"/>
    <col min="11522" max="11522" width="25" style="8" customWidth="1"/>
    <col min="11523" max="11523" width="13.85546875" style="8" customWidth="1"/>
    <col min="11524" max="11524" width="13.140625" style="8" customWidth="1"/>
    <col min="11525" max="11525" width="11.85546875" style="8" customWidth="1"/>
    <col min="11526" max="11527" width="12.5703125" style="8" customWidth="1"/>
    <col min="11528" max="11528" width="10.42578125" style="8" customWidth="1"/>
    <col min="11529" max="11529" width="9" style="8" customWidth="1"/>
    <col min="11530" max="11530" width="8.7109375" style="8" customWidth="1"/>
    <col min="11531" max="11531" width="14.85546875" style="8" customWidth="1"/>
    <col min="11532" max="11532" width="0.85546875" style="8" customWidth="1"/>
    <col min="11533" max="11776" width="11.42578125" style="8"/>
    <col min="11777" max="11777" width="8.140625" style="8" customWidth="1"/>
    <col min="11778" max="11778" width="25" style="8" customWidth="1"/>
    <col min="11779" max="11779" width="13.85546875" style="8" customWidth="1"/>
    <col min="11780" max="11780" width="13.140625" style="8" customWidth="1"/>
    <col min="11781" max="11781" width="11.85546875" style="8" customWidth="1"/>
    <col min="11782" max="11783" width="12.5703125" style="8" customWidth="1"/>
    <col min="11784" max="11784" width="10.42578125" style="8" customWidth="1"/>
    <col min="11785" max="11785" width="9" style="8" customWidth="1"/>
    <col min="11786" max="11786" width="8.7109375" style="8" customWidth="1"/>
    <col min="11787" max="11787" width="14.85546875" style="8" customWidth="1"/>
    <col min="11788" max="11788" width="0.85546875" style="8" customWidth="1"/>
    <col min="11789" max="12032" width="11.42578125" style="8"/>
    <col min="12033" max="12033" width="8.140625" style="8" customWidth="1"/>
    <col min="12034" max="12034" width="25" style="8" customWidth="1"/>
    <col min="12035" max="12035" width="13.85546875" style="8" customWidth="1"/>
    <col min="12036" max="12036" width="13.140625" style="8" customWidth="1"/>
    <col min="12037" max="12037" width="11.85546875" style="8" customWidth="1"/>
    <col min="12038" max="12039" width="12.5703125" style="8" customWidth="1"/>
    <col min="12040" max="12040" width="10.42578125" style="8" customWidth="1"/>
    <col min="12041" max="12041" width="9" style="8" customWidth="1"/>
    <col min="12042" max="12042" width="8.7109375" style="8" customWidth="1"/>
    <col min="12043" max="12043" width="14.85546875" style="8" customWidth="1"/>
    <col min="12044" max="12044" width="0.85546875" style="8" customWidth="1"/>
    <col min="12045" max="12288" width="11.42578125" style="8"/>
    <col min="12289" max="12289" width="8.140625" style="8" customWidth="1"/>
    <col min="12290" max="12290" width="25" style="8" customWidth="1"/>
    <col min="12291" max="12291" width="13.85546875" style="8" customWidth="1"/>
    <col min="12292" max="12292" width="13.140625" style="8" customWidth="1"/>
    <col min="12293" max="12293" width="11.85546875" style="8" customWidth="1"/>
    <col min="12294" max="12295" width="12.5703125" style="8" customWidth="1"/>
    <col min="12296" max="12296" width="10.42578125" style="8" customWidth="1"/>
    <col min="12297" max="12297" width="9" style="8" customWidth="1"/>
    <col min="12298" max="12298" width="8.7109375" style="8" customWidth="1"/>
    <col min="12299" max="12299" width="14.85546875" style="8" customWidth="1"/>
    <col min="12300" max="12300" width="0.85546875" style="8" customWidth="1"/>
    <col min="12301" max="12544" width="11.42578125" style="8"/>
    <col min="12545" max="12545" width="8.140625" style="8" customWidth="1"/>
    <col min="12546" max="12546" width="25" style="8" customWidth="1"/>
    <col min="12547" max="12547" width="13.85546875" style="8" customWidth="1"/>
    <col min="12548" max="12548" width="13.140625" style="8" customWidth="1"/>
    <col min="12549" max="12549" width="11.85546875" style="8" customWidth="1"/>
    <col min="12550" max="12551" width="12.5703125" style="8" customWidth="1"/>
    <col min="12552" max="12552" width="10.42578125" style="8" customWidth="1"/>
    <col min="12553" max="12553" width="9" style="8" customWidth="1"/>
    <col min="12554" max="12554" width="8.7109375" style="8" customWidth="1"/>
    <col min="12555" max="12555" width="14.85546875" style="8" customWidth="1"/>
    <col min="12556" max="12556" width="0.85546875" style="8" customWidth="1"/>
    <col min="12557" max="12800" width="11.42578125" style="8"/>
    <col min="12801" max="12801" width="8.140625" style="8" customWidth="1"/>
    <col min="12802" max="12802" width="25" style="8" customWidth="1"/>
    <col min="12803" max="12803" width="13.85546875" style="8" customWidth="1"/>
    <col min="12804" max="12804" width="13.140625" style="8" customWidth="1"/>
    <col min="12805" max="12805" width="11.85546875" style="8" customWidth="1"/>
    <col min="12806" max="12807" width="12.5703125" style="8" customWidth="1"/>
    <col min="12808" max="12808" width="10.42578125" style="8" customWidth="1"/>
    <col min="12809" max="12809" width="9" style="8" customWidth="1"/>
    <col min="12810" max="12810" width="8.7109375" style="8" customWidth="1"/>
    <col min="12811" max="12811" width="14.85546875" style="8" customWidth="1"/>
    <col min="12812" max="12812" width="0.85546875" style="8" customWidth="1"/>
    <col min="12813" max="13056" width="11.42578125" style="8"/>
    <col min="13057" max="13057" width="8.140625" style="8" customWidth="1"/>
    <col min="13058" max="13058" width="25" style="8" customWidth="1"/>
    <col min="13059" max="13059" width="13.85546875" style="8" customWidth="1"/>
    <col min="13060" max="13060" width="13.140625" style="8" customWidth="1"/>
    <col min="13061" max="13061" width="11.85546875" style="8" customWidth="1"/>
    <col min="13062" max="13063" width="12.5703125" style="8" customWidth="1"/>
    <col min="13064" max="13064" width="10.42578125" style="8" customWidth="1"/>
    <col min="13065" max="13065" width="9" style="8" customWidth="1"/>
    <col min="13066" max="13066" width="8.7109375" style="8" customWidth="1"/>
    <col min="13067" max="13067" width="14.85546875" style="8" customWidth="1"/>
    <col min="13068" max="13068" width="0.85546875" style="8" customWidth="1"/>
    <col min="13069" max="13312" width="11.42578125" style="8"/>
    <col min="13313" max="13313" width="8.140625" style="8" customWidth="1"/>
    <col min="13314" max="13314" width="25" style="8" customWidth="1"/>
    <col min="13315" max="13315" width="13.85546875" style="8" customWidth="1"/>
    <col min="13316" max="13316" width="13.140625" style="8" customWidth="1"/>
    <col min="13317" max="13317" width="11.85546875" style="8" customWidth="1"/>
    <col min="13318" max="13319" width="12.5703125" style="8" customWidth="1"/>
    <col min="13320" max="13320" width="10.42578125" style="8" customWidth="1"/>
    <col min="13321" max="13321" width="9" style="8" customWidth="1"/>
    <col min="13322" max="13322" width="8.7109375" style="8" customWidth="1"/>
    <col min="13323" max="13323" width="14.85546875" style="8" customWidth="1"/>
    <col min="13324" max="13324" width="0.85546875" style="8" customWidth="1"/>
    <col min="13325" max="13568" width="11.42578125" style="8"/>
    <col min="13569" max="13569" width="8.140625" style="8" customWidth="1"/>
    <col min="13570" max="13570" width="25" style="8" customWidth="1"/>
    <col min="13571" max="13571" width="13.85546875" style="8" customWidth="1"/>
    <col min="13572" max="13572" width="13.140625" style="8" customWidth="1"/>
    <col min="13573" max="13573" width="11.85546875" style="8" customWidth="1"/>
    <col min="13574" max="13575" width="12.5703125" style="8" customWidth="1"/>
    <col min="13576" max="13576" width="10.42578125" style="8" customWidth="1"/>
    <col min="13577" max="13577" width="9" style="8" customWidth="1"/>
    <col min="13578" max="13578" width="8.7109375" style="8" customWidth="1"/>
    <col min="13579" max="13579" width="14.85546875" style="8" customWidth="1"/>
    <col min="13580" max="13580" width="0.85546875" style="8" customWidth="1"/>
    <col min="13581" max="13824" width="11.42578125" style="8"/>
    <col min="13825" max="13825" width="8.140625" style="8" customWidth="1"/>
    <col min="13826" max="13826" width="25" style="8" customWidth="1"/>
    <col min="13827" max="13827" width="13.85546875" style="8" customWidth="1"/>
    <col min="13828" max="13828" width="13.140625" style="8" customWidth="1"/>
    <col min="13829" max="13829" width="11.85546875" style="8" customWidth="1"/>
    <col min="13830" max="13831" width="12.5703125" style="8" customWidth="1"/>
    <col min="13832" max="13832" width="10.42578125" style="8" customWidth="1"/>
    <col min="13833" max="13833" width="9" style="8" customWidth="1"/>
    <col min="13834" max="13834" width="8.7109375" style="8" customWidth="1"/>
    <col min="13835" max="13835" width="14.85546875" style="8" customWidth="1"/>
    <col min="13836" max="13836" width="0.85546875" style="8" customWidth="1"/>
    <col min="13837" max="14080" width="11.42578125" style="8"/>
    <col min="14081" max="14081" width="8.140625" style="8" customWidth="1"/>
    <col min="14082" max="14082" width="25" style="8" customWidth="1"/>
    <col min="14083" max="14083" width="13.85546875" style="8" customWidth="1"/>
    <col min="14084" max="14084" width="13.140625" style="8" customWidth="1"/>
    <col min="14085" max="14085" width="11.85546875" style="8" customWidth="1"/>
    <col min="14086" max="14087" width="12.5703125" style="8" customWidth="1"/>
    <col min="14088" max="14088" width="10.42578125" style="8" customWidth="1"/>
    <col min="14089" max="14089" width="9" style="8" customWidth="1"/>
    <col min="14090" max="14090" width="8.7109375" style="8" customWidth="1"/>
    <col min="14091" max="14091" width="14.85546875" style="8" customWidth="1"/>
    <col min="14092" max="14092" width="0.85546875" style="8" customWidth="1"/>
    <col min="14093" max="14336" width="11.42578125" style="8"/>
    <col min="14337" max="14337" width="8.140625" style="8" customWidth="1"/>
    <col min="14338" max="14338" width="25" style="8" customWidth="1"/>
    <col min="14339" max="14339" width="13.85546875" style="8" customWidth="1"/>
    <col min="14340" max="14340" width="13.140625" style="8" customWidth="1"/>
    <col min="14341" max="14341" width="11.85546875" style="8" customWidth="1"/>
    <col min="14342" max="14343" width="12.5703125" style="8" customWidth="1"/>
    <col min="14344" max="14344" width="10.42578125" style="8" customWidth="1"/>
    <col min="14345" max="14345" width="9" style="8" customWidth="1"/>
    <col min="14346" max="14346" width="8.7109375" style="8" customWidth="1"/>
    <col min="14347" max="14347" width="14.85546875" style="8" customWidth="1"/>
    <col min="14348" max="14348" width="0.85546875" style="8" customWidth="1"/>
    <col min="14349" max="14592" width="11.42578125" style="8"/>
    <col min="14593" max="14593" width="8.140625" style="8" customWidth="1"/>
    <col min="14594" max="14594" width="25" style="8" customWidth="1"/>
    <col min="14595" max="14595" width="13.85546875" style="8" customWidth="1"/>
    <col min="14596" max="14596" width="13.140625" style="8" customWidth="1"/>
    <col min="14597" max="14597" width="11.85546875" style="8" customWidth="1"/>
    <col min="14598" max="14599" width="12.5703125" style="8" customWidth="1"/>
    <col min="14600" max="14600" width="10.42578125" style="8" customWidth="1"/>
    <col min="14601" max="14601" width="9" style="8" customWidth="1"/>
    <col min="14602" max="14602" width="8.7109375" style="8" customWidth="1"/>
    <col min="14603" max="14603" width="14.85546875" style="8" customWidth="1"/>
    <col min="14604" max="14604" width="0.85546875" style="8" customWidth="1"/>
    <col min="14605" max="14848" width="11.42578125" style="8"/>
    <col min="14849" max="14849" width="8.140625" style="8" customWidth="1"/>
    <col min="14850" max="14850" width="25" style="8" customWidth="1"/>
    <col min="14851" max="14851" width="13.85546875" style="8" customWidth="1"/>
    <col min="14852" max="14852" width="13.140625" style="8" customWidth="1"/>
    <col min="14853" max="14853" width="11.85546875" style="8" customWidth="1"/>
    <col min="14854" max="14855" width="12.5703125" style="8" customWidth="1"/>
    <col min="14856" max="14856" width="10.42578125" style="8" customWidth="1"/>
    <col min="14857" max="14857" width="9" style="8" customWidth="1"/>
    <col min="14858" max="14858" width="8.7109375" style="8" customWidth="1"/>
    <col min="14859" max="14859" width="14.85546875" style="8" customWidth="1"/>
    <col min="14860" max="14860" width="0.85546875" style="8" customWidth="1"/>
    <col min="14861" max="15104" width="11.42578125" style="8"/>
    <col min="15105" max="15105" width="8.140625" style="8" customWidth="1"/>
    <col min="15106" max="15106" width="25" style="8" customWidth="1"/>
    <col min="15107" max="15107" width="13.85546875" style="8" customWidth="1"/>
    <col min="15108" max="15108" width="13.140625" style="8" customWidth="1"/>
    <col min="15109" max="15109" width="11.85546875" style="8" customWidth="1"/>
    <col min="15110" max="15111" width="12.5703125" style="8" customWidth="1"/>
    <col min="15112" max="15112" width="10.42578125" style="8" customWidth="1"/>
    <col min="15113" max="15113" width="9" style="8" customWidth="1"/>
    <col min="15114" max="15114" width="8.7109375" style="8" customWidth="1"/>
    <col min="15115" max="15115" width="14.85546875" style="8" customWidth="1"/>
    <col min="15116" max="15116" width="0.85546875" style="8" customWidth="1"/>
    <col min="15117" max="15360" width="11.42578125" style="8"/>
    <col min="15361" max="15361" width="8.140625" style="8" customWidth="1"/>
    <col min="15362" max="15362" width="25" style="8" customWidth="1"/>
    <col min="15363" max="15363" width="13.85546875" style="8" customWidth="1"/>
    <col min="15364" max="15364" width="13.140625" style="8" customWidth="1"/>
    <col min="15365" max="15365" width="11.85546875" style="8" customWidth="1"/>
    <col min="15366" max="15367" width="12.5703125" style="8" customWidth="1"/>
    <col min="15368" max="15368" width="10.42578125" style="8" customWidth="1"/>
    <col min="15369" max="15369" width="9" style="8" customWidth="1"/>
    <col min="15370" max="15370" width="8.7109375" style="8" customWidth="1"/>
    <col min="15371" max="15371" width="14.85546875" style="8" customWidth="1"/>
    <col min="15372" max="15372" width="0.85546875" style="8" customWidth="1"/>
    <col min="15373" max="15616" width="11.42578125" style="8"/>
    <col min="15617" max="15617" width="8.140625" style="8" customWidth="1"/>
    <col min="15618" max="15618" width="25" style="8" customWidth="1"/>
    <col min="15619" max="15619" width="13.85546875" style="8" customWidth="1"/>
    <col min="15620" max="15620" width="13.140625" style="8" customWidth="1"/>
    <col min="15621" max="15621" width="11.85546875" style="8" customWidth="1"/>
    <col min="15622" max="15623" width="12.5703125" style="8" customWidth="1"/>
    <col min="15624" max="15624" width="10.42578125" style="8" customWidth="1"/>
    <col min="15625" max="15625" width="9" style="8" customWidth="1"/>
    <col min="15626" max="15626" width="8.7109375" style="8" customWidth="1"/>
    <col min="15627" max="15627" width="14.85546875" style="8" customWidth="1"/>
    <col min="15628" max="15628" width="0.85546875" style="8" customWidth="1"/>
    <col min="15629" max="15872" width="11.42578125" style="8"/>
    <col min="15873" max="15873" width="8.140625" style="8" customWidth="1"/>
    <col min="15874" max="15874" width="25" style="8" customWidth="1"/>
    <col min="15875" max="15875" width="13.85546875" style="8" customWidth="1"/>
    <col min="15876" max="15876" width="13.140625" style="8" customWidth="1"/>
    <col min="15877" max="15877" width="11.85546875" style="8" customWidth="1"/>
    <col min="15878" max="15879" width="12.5703125" style="8" customWidth="1"/>
    <col min="15880" max="15880" width="10.42578125" style="8" customWidth="1"/>
    <col min="15881" max="15881" width="9" style="8" customWidth="1"/>
    <col min="15882" max="15882" width="8.7109375" style="8" customWidth="1"/>
    <col min="15883" max="15883" width="14.85546875" style="8" customWidth="1"/>
    <col min="15884" max="15884" width="0.85546875" style="8" customWidth="1"/>
    <col min="15885" max="16128" width="11.42578125" style="8"/>
    <col min="16129" max="16129" width="8.140625" style="8" customWidth="1"/>
    <col min="16130" max="16130" width="25" style="8" customWidth="1"/>
    <col min="16131" max="16131" width="13.85546875" style="8" customWidth="1"/>
    <col min="16132" max="16132" width="13.140625" style="8" customWidth="1"/>
    <col min="16133" max="16133" width="11.85546875" style="8" customWidth="1"/>
    <col min="16134" max="16135" width="12.5703125" style="8" customWidth="1"/>
    <col min="16136" max="16136" width="10.42578125" style="8" customWidth="1"/>
    <col min="16137" max="16137" width="9" style="8" customWidth="1"/>
    <col min="16138" max="16138" width="8.7109375" style="8" customWidth="1"/>
    <col min="16139" max="16139" width="14.85546875" style="8" customWidth="1"/>
    <col min="16140" max="16140" width="0.85546875" style="8" customWidth="1"/>
    <col min="16141" max="16384" width="11.42578125" style="8"/>
  </cols>
  <sheetData>
    <row r="1" spans="1:15" ht="18.75" x14ac:dyDescent="0.3">
      <c r="A1" s="4"/>
      <c r="B1" s="5"/>
      <c r="C1" s="5"/>
      <c r="D1" s="5"/>
      <c r="E1" s="5"/>
      <c r="F1" s="5"/>
      <c r="G1" s="5"/>
      <c r="H1" s="5"/>
      <c r="I1" s="5"/>
      <c r="J1" s="5"/>
      <c r="K1" s="6"/>
    </row>
    <row r="2" spans="1:15" ht="18.75" x14ac:dyDescent="0.3">
      <c r="A2" s="376" t="s">
        <v>26</v>
      </c>
      <c r="B2" s="377"/>
      <c r="C2" s="377"/>
      <c r="D2" s="377"/>
      <c r="E2" s="377"/>
      <c r="F2" s="377"/>
      <c r="G2" s="377"/>
      <c r="H2" s="377"/>
      <c r="I2" s="377"/>
      <c r="J2" s="377"/>
      <c r="K2" s="377"/>
    </row>
    <row r="3" spans="1:15" ht="18.75" x14ac:dyDescent="0.3">
      <c r="A3" s="376" t="s">
        <v>27</v>
      </c>
      <c r="B3" s="377"/>
      <c r="C3" s="377"/>
      <c r="D3" s="377"/>
      <c r="E3" s="377"/>
      <c r="F3" s="377"/>
      <c r="G3" s="377"/>
      <c r="H3" s="377"/>
      <c r="I3" s="377"/>
      <c r="J3" s="377"/>
      <c r="K3" s="377"/>
    </row>
    <row r="4" spans="1:15" ht="18.75" x14ac:dyDescent="0.3">
      <c r="A4" s="376" t="s">
        <v>20</v>
      </c>
      <c r="B4" s="376"/>
      <c r="C4" s="376"/>
      <c r="D4" s="376"/>
      <c r="E4" s="376"/>
      <c r="F4" s="376"/>
      <c r="G4" s="376"/>
      <c r="H4" s="376"/>
      <c r="I4" s="376"/>
      <c r="J4" s="376"/>
      <c r="K4" s="376"/>
    </row>
    <row r="5" spans="1:15" ht="18.75" x14ac:dyDescent="0.3">
      <c r="A5" s="376" t="s">
        <v>358</v>
      </c>
      <c r="B5" s="377"/>
      <c r="C5" s="377"/>
      <c r="D5" s="377"/>
      <c r="E5" s="377"/>
      <c r="F5" s="377"/>
      <c r="G5" s="377"/>
      <c r="H5" s="377"/>
      <c r="I5" s="377"/>
      <c r="J5" s="377"/>
      <c r="K5" s="377"/>
    </row>
    <row r="6" spans="1:15" ht="18.75" x14ac:dyDescent="0.3">
      <c r="A6" s="376" t="s">
        <v>21</v>
      </c>
      <c r="B6" s="377"/>
      <c r="C6" s="377"/>
      <c r="D6" s="377"/>
      <c r="E6" s="377"/>
      <c r="F6" s="377"/>
      <c r="G6" s="377"/>
      <c r="H6" s="377"/>
      <c r="I6" s="377"/>
      <c r="J6" s="377"/>
      <c r="K6" s="377"/>
    </row>
    <row r="7" spans="1:15" ht="18.75" x14ac:dyDescent="0.3">
      <c r="A7" s="376"/>
      <c r="B7" s="377"/>
      <c r="C7" s="377"/>
      <c r="D7" s="377"/>
      <c r="E7" s="377"/>
      <c r="F7" s="377"/>
      <c r="G7" s="377"/>
      <c r="H7" s="377"/>
      <c r="I7" s="377"/>
      <c r="J7" s="377"/>
      <c r="K7" s="377"/>
    </row>
    <row r="8" spans="1:15" ht="19.5" thickBot="1" x14ac:dyDescent="0.35">
      <c r="A8" s="354" t="s">
        <v>22</v>
      </c>
      <c r="B8" s="355"/>
      <c r="C8" s="355"/>
      <c r="D8" s="355"/>
      <c r="E8" s="355"/>
      <c r="F8" s="355"/>
      <c r="G8" s="355"/>
      <c r="H8" s="355"/>
      <c r="I8" s="355"/>
      <c r="J8" s="355"/>
      <c r="K8" s="355"/>
    </row>
    <row r="9" spans="1:15" ht="15.75" customHeight="1" thickBot="1" x14ac:dyDescent="0.4">
      <c r="A9" s="356" t="s">
        <v>28</v>
      </c>
      <c r="B9" s="359" t="s">
        <v>29</v>
      </c>
      <c r="C9" s="362" t="s">
        <v>33</v>
      </c>
      <c r="D9" s="363"/>
      <c r="E9" s="363"/>
      <c r="F9" s="364"/>
      <c r="G9" s="365" t="s">
        <v>36</v>
      </c>
      <c r="H9" s="368" t="s">
        <v>38</v>
      </c>
      <c r="I9" s="365" t="s">
        <v>37</v>
      </c>
      <c r="J9" s="365" t="s">
        <v>39</v>
      </c>
      <c r="K9" s="371" t="s">
        <v>40</v>
      </c>
    </row>
    <row r="10" spans="1:15" ht="33" customHeight="1" thickBot="1" x14ac:dyDescent="0.35">
      <c r="A10" s="357"/>
      <c r="B10" s="360"/>
      <c r="C10" s="374" t="s">
        <v>34</v>
      </c>
      <c r="D10" s="375"/>
      <c r="E10" s="9" t="s">
        <v>35</v>
      </c>
      <c r="F10" s="352" t="s">
        <v>32</v>
      </c>
      <c r="G10" s="366"/>
      <c r="H10" s="369"/>
      <c r="I10" s="366"/>
      <c r="J10" s="366"/>
      <c r="K10" s="372"/>
    </row>
    <row r="11" spans="1:15" s="13" customFormat="1" ht="108.75" customHeight="1" thickBot="1" x14ac:dyDescent="0.25">
      <c r="A11" s="358"/>
      <c r="B11" s="361"/>
      <c r="C11" s="10" t="s">
        <v>30</v>
      </c>
      <c r="D11" s="11" t="s">
        <v>31</v>
      </c>
      <c r="E11" s="12"/>
      <c r="F11" s="353"/>
      <c r="G11" s="367"/>
      <c r="H11" s="370"/>
      <c r="I11" s="367"/>
      <c r="J11" s="367"/>
      <c r="K11" s="373"/>
      <c r="L11" s="7"/>
    </row>
    <row r="12" spans="1:15" ht="15.75" customHeight="1" x14ac:dyDescent="0.2">
      <c r="A12" s="58">
        <v>11801</v>
      </c>
      <c r="B12" s="60" t="s">
        <v>0</v>
      </c>
      <c r="C12" s="14"/>
      <c r="D12" s="14"/>
      <c r="E12" s="15"/>
      <c r="F12" s="14"/>
      <c r="G12" s="14" t="e">
        <f>#REF!</f>
        <v>#REF!</v>
      </c>
      <c r="H12" s="14"/>
      <c r="I12" s="14"/>
      <c r="J12" s="14"/>
      <c r="K12" s="14" t="e">
        <f t="shared" ref="K12:K34" si="0">F12+G12+H12+I12+J12</f>
        <v>#REF!</v>
      </c>
    </row>
    <row r="13" spans="1:15" ht="15.75" customHeight="1" x14ac:dyDescent="0.2">
      <c r="A13" s="59">
        <v>11804</v>
      </c>
      <c r="B13" s="60" t="s">
        <v>10</v>
      </c>
      <c r="C13" s="14"/>
      <c r="D13" s="14"/>
      <c r="E13" s="14"/>
      <c r="F13" s="14"/>
      <c r="G13" s="14" t="e">
        <f>#REF!</f>
        <v>#REF!</v>
      </c>
      <c r="H13" s="14"/>
      <c r="I13" s="14"/>
      <c r="J13" s="14"/>
      <c r="K13" s="14" t="e">
        <f t="shared" si="0"/>
        <v>#REF!</v>
      </c>
      <c r="N13" s="34"/>
      <c r="O13" s="35"/>
    </row>
    <row r="14" spans="1:15" ht="15.75" customHeight="1" x14ac:dyDescent="0.2">
      <c r="A14" s="59">
        <v>11817</v>
      </c>
      <c r="B14" s="60" t="s">
        <v>11</v>
      </c>
      <c r="C14" s="14"/>
      <c r="D14" s="14"/>
      <c r="E14" s="14"/>
      <c r="F14" s="14"/>
      <c r="G14" s="14" t="e">
        <f>#REF!</f>
        <v>#REF!</v>
      </c>
      <c r="H14" s="14"/>
      <c r="I14" s="14"/>
      <c r="J14" s="14"/>
      <c r="K14" s="14" t="e">
        <f t="shared" si="0"/>
        <v>#REF!</v>
      </c>
      <c r="N14" s="36"/>
      <c r="O14" s="37"/>
    </row>
    <row r="15" spans="1:15" ht="15.75" customHeight="1" x14ac:dyDescent="0.2">
      <c r="A15" s="59">
        <v>11818</v>
      </c>
      <c r="B15" s="60" t="s">
        <v>1</v>
      </c>
      <c r="C15" s="14"/>
      <c r="D15" s="14"/>
      <c r="E15" s="14"/>
      <c r="F15" s="14"/>
      <c r="G15" s="14" t="e">
        <f>#REF!</f>
        <v>#REF!</v>
      </c>
      <c r="H15" s="14"/>
      <c r="I15" s="14"/>
      <c r="J15" s="14"/>
      <c r="K15" s="14" t="e">
        <f t="shared" si="0"/>
        <v>#REF!</v>
      </c>
      <c r="N15" s="38"/>
      <c r="O15" s="39"/>
    </row>
    <row r="16" spans="1:15" ht="15.75" customHeight="1" x14ac:dyDescent="0.2">
      <c r="A16" s="59">
        <v>12105</v>
      </c>
      <c r="B16" s="60" t="s">
        <v>12</v>
      </c>
      <c r="C16" s="14"/>
      <c r="D16" s="14"/>
      <c r="E16" s="14"/>
      <c r="F16" s="14"/>
      <c r="G16" s="14" t="e">
        <f>#REF!</f>
        <v>#REF!</v>
      </c>
      <c r="H16" s="14"/>
      <c r="I16" s="14"/>
      <c r="J16" s="14"/>
      <c r="K16" s="14" t="e">
        <f t="shared" si="0"/>
        <v>#REF!</v>
      </c>
      <c r="N16" s="38"/>
      <c r="O16" s="39"/>
    </row>
    <row r="17" spans="1:15" ht="15.75" customHeight="1" x14ac:dyDescent="0.2">
      <c r="A17" s="59">
        <v>12106</v>
      </c>
      <c r="B17" s="60" t="s">
        <v>13</v>
      </c>
      <c r="C17" s="14"/>
      <c r="D17" s="14"/>
      <c r="E17" s="14"/>
      <c r="F17" s="14"/>
      <c r="G17" s="14" t="e">
        <f>#REF!</f>
        <v>#REF!</v>
      </c>
      <c r="H17" s="14"/>
      <c r="I17" s="14"/>
      <c r="J17" s="14"/>
      <c r="K17" s="14" t="e">
        <f t="shared" si="0"/>
        <v>#REF!</v>
      </c>
      <c r="N17" s="38"/>
      <c r="O17" s="39"/>
    </row>
    <row r="18" spans="1:15" ht="15.75" customHeight="1" x14ac:dyDescent="0.2">
      <c r="A18" s="59">
        <v>12108</v>
      </c>
      <c r="B18" s="60" t="s">
        <v>2</v>
      </c>
      <c r="C18" s="14"/>
      <c r="D18" s="14"/>
      <c r="E18" s="14"/>
      <c r="F18" s="14"/>
      <c r="G18" s="14" t="e">
        <f>#REF!</f>
        <v>#REF!</v>
      </c>
      <c r="H18" s="14"/>
      <c r="I18" s="14"/>
      <c r="J18" s="14"/>
      <c r="K18" s="14" t="e">
        <f t="shared" si="0"/>
        <v>#REF!</v>
      </c>
      <c r="N18" s="38"/>
      <c r="O18" s="39"/>
    </row>
    <row r="19" spans="1:15" ht="15.75" customHeight="1" x14ac:dyDescent="0.2">
      <c r="A19" s="59">
        <v>12109</v>
      </c>
      <c r="B19" s="60" t="s">
        <v>3</v>
      </c>
      <c r="C19" s="14"/>
      <c r="D19" s="14"/>
      <c r="E19" s="14"/>
      <c r="F19" s="14"/>
      <c r="G19" s="14" t="e">
        <f>#REF!</f>
        <v>#REF!</v>
      </c>
      <c r="H19" s="14"/>
      <c r="I19" s="14"/>
      <c r="J19" s="14"/>
      <c r="K19" s="14" t="e">
        <f t="shared" si="0"/>
        <v>#REF!</v>
      </c>
      <c r="N19" s="34"/>
      <c r="O19" s="35"/>
    </row>
    <row r="20" spans="1:15" ht="15.75" customHeight="1" x14ac:dyDescent="0.2">
      <c r="A20" s="59">
        <v>12111</v>
      </c>
      <c r="B20" s="60" t="s">
        <v>4</v>
      </c>
      <c r="C20" s="14"/>
      <c r="D20" s="14"/>
      <c r="E20" s="14"/>
      <c r="F20" s="14"/>
      <c r="G20" s="14" t="e">
        <f>#REF!</f>
        <v>#REF!</v>
      </c>
      <c r="H20" s="14"/>
      <c r="I20" s="14"/>
      <c r="J20" s="14"/>
      <c r="K20" s="14" t="e">
        <f t="shared" si="0"/>
        <v>#REF!</v>
      </c>
      <c r="N20" s="36"/>
      <c r="O20" s="37"/>
    </row>
    <row r="21" spans="1:15" ht="15.75" customHeight="1" x14ac:dyDescent="0.2">
      <c r="A21" s="59">
        <v>12114</v>
      </c>
      <c r="B21" s="60" t="s">
        <v>5</v>
      </c>
      <c r="C21" s="14"/>
      <c r="D21" s="14"/>
      <c r="E21" s="14"/>
      <c r="F21" s="14"/>
      <c r="G21" s="14" t="e">
        <f>#REF!</f>
        <v>#REF!</v>
      </c>
      <c r="H21" s="14"/>
      <c r="I21" s="14"/>
      <c r="J21" s="14"/>
      <c r="K21" s="14" t="e">
        <f t="shared" si="0"/>
        <v>#REF!</v>
      </c>
      <c r="N21" s="38"/>
      <c r="O21" s="39"/>
    </row>
    <row r="22" spans="1:15" ht="15.75" customHeight="1" x14ac:dyDescent="0.2">
      <c r="A22" s="59">
        <v>12117</v>
      </c>
      <c r="B22" s="60" t="s">
        <v>14</v>
      </c>
      <c r="C22" s="14"/>
      <c r="D22" s="14"/>
      <c r="E22" s="14"/>
      <c r="F22" s="14"/>
      <c r="G22" s="14" t="e">
        <f>#REF!</f>
        <v>#REF!</v>
      </c>
      <c r="H22" s="14"/>
      <c r="I22" s="14"/>
      <c r="J22" s="14"/>
      <c r="K22" s="14" t="e">
        <f t="shared" si="0"/>
        <v>#REF!</v>
      </c>
      <c r="N22" s="38"/>
      <c r="O22" s="39"/>
    </row>
    <row r="23" spans="1:15" ht="15.75" customHeight="1" x14ac:dyDescent="0.2">
      <c r="A23" s="59">
        <v>12118</v>
      </c>
      <c r="B23" s="60" t="s">
        <v>15</v>
      </c>
      <c r="C23" s="14"/>
      <c r="D23" s="14"/>
      <c r="E23" s="14"/>
      <c r="F23" s="14"/>
      <c r="G23" s="14" t="e">
        <f>#REF!</f>
        <v>#REF!</v>
      </c>
      <c r="H23" s="14"/>
      <c r="I23" s="14"/>
      <c r="J23" s="14"/>
      <c r="K23" s="14" t="e">
        <f t="shared" si="0"/>
        <v>#REF!</v>
      </c>
      <c r="N23" s="38"/>
      <c r="O23" s="39"/>
    </row>
    <row r="24" spans="1:15" ht="15.75" customHeight="1" x14ac:dyDescent="0.2">
      <c r="A24" s="59">
        <v>12119</v>
      </c>
      <c r="B24" s="60" t="s">
        <v>6</v>
      </c>
      <c r="C24" s="14"/>
      <c r="D24" s="14"/>
      <c r="E24" s="14"/>
      <c r="F24" s="14"/>
      <c r="G24" s="14" t="e">
        <f>#REF!</f>
        <v>#REF!</v>
      </c>
      <c r="H24" s="14"/>
      <c r="I24" s="14"/>
      <c r="J24" s="14"/>
      <c r="K24" s="14" t="e">
        <f t="shared" si="0"/>
        <v>#REF!</v>
      </c>
      <c r="N24" s="38"/>
      <c r="O24" s="39"/>
    </row>
    <row r="25" spans="1:15" ht="15.75" customHeight="1" x14ac:dyDescent="0.2">
      <c r="A25" s="59">
        <v>12210</v>
      </c>
      <c r="B25" s="60" t="s">
        <v>16</v>
      </c>
      <c r="C25" s="14"/>
      <c r="D25" s="14"/>
      <c r="E25" s="14"/>
      <c r="F25" s="14"/>
      <c r="G25" s="14" t="e">
        <f>#REF!</f>
        <v>#REF!</v>
      </c>
      <c r="H25" s="14"/>
      <c r="I25" s="14"/>
      <c r="J25" s="14"/>
      <c r="K25" s="14" t="e">
        <f t="shared" si="0"/>
        <v>#REF!</v>
      </c>
      <c r="N25" s="38"/>
      <c r="O25" s="39"/>
    </row>
    <row r="26" spans="1:15" ht="15.75" customHeight="1" x14ac:dyDescent="0.2">
      <c r="A26" s="59">
        <v>12211</v>
      </c>
      <c r="B26" s="60" t="s">
        <v>8</v>
      </c>
      <c r="C26" s="14"/>
      <c r="D26" s="14"/>
      <c r="E26" s="14"/>
      <c r="F26" s="14"/>
      <c r="G26" s="14" t="e">
        <f>#REF!</f>
        <v>#REF!</v>
      </c>
      <c r="H26" s="14"/>
      <c r="I26" s="14"/>
      <c r="J26" s="14"/>
      <c r="K26" s="14" t="e">
        <f t="shared" si="0"/>
        <v>#REF!</v>
      </c>
      <c r="N26" s="38"/>
      <c r="O26" s="39"/>
    </row>
    <row r="27" spans="1:15" ht="15.75" customHeight="1" x14ac:dyDescent="0.2">
      <c r="A27" s="59">
        <v>14299</v>
      </c>
      <c r="B27" s="60" t="s">
        <v>19</v>
      </c>
      <c r="C27" s="14"/>
      <c r="D27" s="14"/>
      <c r="E27" s="14"/>
      <c r="F27" s="14"/>
      <c r="G27" s="14" t="e">
        <f>#REF!</f>
        <v>#REF!</v>
      </c>
      <c r="H27" s="14"/>
      <c r="I27" s="14"/>
      <c r="J27" s="14"/>
      <c r="K27" s="14" t="e">
        <f t="shared" si="0"/>
        <v>#REF!</v>
      </c>
      <c r="N27" s="38"/>
      <c r="O27" s="39"/>
    </row>
    <row r="28" spans="1:15" ht="15.75" customHeight="1" x14ac:dyDescent="0.2">
      <c r="A28" s="59">
        <v>15301</v>
      </c>
      <c r="B28" s="60" t="s">
        <v>17</v>
      </c>
      <c r="C28" s="14"/>
      <c r="D28" s="14"/>
      <c r="E28" s="14"/>
      <c r="F28" s="14"/>
      <c r="G28" s="14" t="e">
        <f>#REF!</f>
        <v>#REF!</v>
      </c>
      <c r="H28" s="14"/>
      <c r="I28" s="14"/>
      <c r="J28" s="14"/>
      <c r="K28" s="14" t="e">
        <f t="shared" si="0"/>
        <v>#REF!</v>
      </c>
      <c r="N28" s="38"/>
      <c r="O28" s="46"/>
    </row>
    <row r="29" spans="1:15" ht="15.75" customHeight="1" x14ac:dyDescent="0.2">
      <c r="A29" s="59">
        <v>15302</v>
      </c>
      <c r="B29" s="60" t="s">
        <v>18</v>
      </c>
      <c r="C29" s="14"/>
      <c r="D29" s="14"/>
      <c r="E29" s="14"/>
      <c r="F29" s="14"/>
      <c r="G29" s="14" t="e">
        <f>#REF!</f>
        <v>#REF!</v>
      </c>
      <c r="H29" s="14"/>
      <c r="I29" s="14"/>
      <c r="J29" s="14"/>
      <c r="K29" s="14" t="e">
        <f t="shared" si="0"/>
        <v>#REF!</v>
      </c>
      <c r="N29" s="38"/>
      <c r="O29" s="46"/>
    </row>
    <row r="30" spans="1:15" ht="15.75" customHeight="1" x14ac:dyDescent="0.2">
      <c r="A30" s="59">
        <v>15312</v>
      </c>
      <c r="B30" s="60" t="s">
        <v>9</v>
      </c>
      <c r="C30" s="14"/>
      <c r="D30" s="14"/>
      <c r="E30" s="14"/>
      <c r="F30" s="14"/>
      <c r="G30" s="14" t="e">
        <f>#REF!</f>
        <v>#REF!</v>
      </c>
      <c r="H30" s="14"/>
      <c r="I30" s="14"/>
      <c r="J30" s="14"/>
      <c r="K30" s="14" t="e">
        <f t="shared" si="0"/>
        <v>#REF!</v>
      </c>
      <c r="N30" s="38"/>
      <c r="O30" s="47"/>
    </row>
    <row r="31" spans="1:15" ht="15.75" customHeight="1" x14ac:dyDescent="0.2">
      <c r="A31" s="59">
        <v>1622303</v>
      </c>
      <c r="B31" s="60" t="s">
        <v>23</v>
      </c>
      <c r="C31" s="14">
        <v>210435.12</v>
      </c>
      <c r="D31" s="14"/>
      <c r="E31" s="14"/>
      <c r="F31" s="14">
        <f>C31+D31+E31</f>
        <v>210435.12</v>
      </c>
      <c r="G31" s="346"/>
      <c r="H31" s="14"/>
      <c r="I31" s="14"/>
      <c r="J31" s="14"/>
      <c r="K31" s="14">
        <f t="shared" si="0"/>
        <v>210435.12</v>
      </c>
      <c r="N31" s="38"/>
      <c r="O31" s="39"/>
    </row>
    <row r="32" spans="1:15" ht="15.75" customHeight="1" x14ac:dyDescent="0.2">
      <c r="A32" s="59">
        <v>2222303</v>
      </c>
      <c r="B32" s="60" t="s">
        <v>23</v>
      </c>
      <c r="C32" s="14"/>
      <c r="D32" s="14">
        <v>841740.33</v>
      </c>
      <c r="E32" s="14"/>
      <c r="F32" s="14">
        <f t="shared" ref="F32" si="1">C32+D32+E32</f>
        <v>841740.33</v>
      </c>
      <c r="G32" s="14"/>
      <c r="H32" s="14"/>
      <c r="I32" s="14"/>
      <c r="J32" s="14"/>
      <c r="K32" s="14">
        <f t="shared" si="0"/>
        <v>841740.33</v>
      </c>
      <c r="N32" s="38"/>
      <c r="O32" s="39"/>
    </row>
    <row r="33" spans="1:15" ht="15.75" customHeight="1" x14ac:dyDescent="0.2">
      <c r="A33" s="59">
        <v>32101</v>
      </c>
      <c r="B33" s="60" t="s">
        <v>25</v>
      </c>
      <c r="C33" s="14"/>
      <c r="D33" s="14"/>
      <c r="E33" s="14"/>
      <c r="F33" s="14"/>
      <c r="G33" s="14"/>
      <c r="H33" s="14"/>
      <c r="I33" s="14"/>
      <c r="J33" s="14"/>
      <c r="K33" s="14">
        <f t="shared" si="0"/>
        <v>0</v>
      </c>
      <c r="N33" s="38"/>
      <c r="O33" s="39"/>
    </row>
    <row r="34" spans="1:15" ht="15.75" customHeight="1" x14ac:dyDescent="0.2">
      <c r="A34" s="59">
        <v>32102</v>
      </c>
      <c r="B34" s="60" t="s">
        <v>24</v>
      </c>
      <c r="C34" s="14">
        <v>31125.91</v>
      </c>
      <c r="D34" s="14">
        <v>24781.599999999999</v>
      </c>
      <c r="E34" s="14"/>
      <c r="F34" s="14">
        <f>+C34+D34</f>
        <v>55907.509999999995</v>
      </c>
      <c r="G34" s="14">
        <v>46265.21</v>
      </c>
      <c r="H34" s="14"/>
      <c r="I34" s="14"/>
      <c r="J34" s="14"/>
      <c r="K34" s="14">
        <f t="shared" si="0"/>
        <v>102172.72</v>
      </c>
      <c r="M34" s="235"/>
      <c r="N34" s="38"/>
      <c r="O34" s="39"/>
    </row>
    <row r="35" spans="1:15" ht="15.75" customHeight="1" thickBot="1" x14ac:dyDescent="0.25">
      <c r="A35" s="338">
        <v>32201</v>
      </c>
      <c r="B35" s="339" t="s">
        <v>471</v>
      </c>
      <c r="C35" s="340">
        <v>16510.62</v>
      </c>
      <c r="D35" s="340">
        <v>49531.85</v>
      </c>
      <c r="E35" s="340"/>
      <c r="F35" s="348">
        <f>+C35+D35</f>
        <v>66042.47</v>
      </c>
      <c r="G35" s="340"/>
      <c r="H35" s="340"/>
      <c r="I35" s="340"/>
      <c r="J35" s="340"/>
      <c r="K35" s="340">
        <f>+F35</f>
        <v>66042.47</v>
      </c>
      <c r="N35" s="38"/>
      <c r="O35" s="39"/>
    </row>
    <row r="36" spans="1:15" ht="16.5" customHeight="1" thickBot="1" x14ac:dyDescent="0.25">
      <c r="A36" s="16"/>
      <c r="B36" s="17" t="s">
        <v>41</v>
      </c>
      <c r="C36" s="19">
        <f>+C31+C34+C35</f>
        <v>258071.65</v>
      </c>
      <c r="D36" s="19">
        <f>+D32+D34+D35</f>
        <v>916053.77999999991</v>
      </c>
      <c r="E36" s="18"/>
      <c r="F36" s="19">
        <f>+F31+F32+F34+F35</f>
        <v>1174125.43</v>
      </c>
      <c r="G36" s="19" t="e">
        <f>SUM(G12:G34)</f>
        <v>#REF!</v>
      </c>
      <c r="H36" s="18"/>
      <c r="I36" s="18"/>
      <c r="J36" s="18"/>
      <c r="K36" s="19" t="e">
        <f>SUM(K12:K35)</f>
        <v>#REF!</v>
      </c>
      <c r="N36" s="38"/>
      <c r="O36" s="39"/>
    </row>
    <row r="37" spans="1:15" ht="15" customHeight="1" x14ac:dyDescent="0.3">
      <c r="A37" s="20"/>
      <c r="B37" s="21"/>
      <c r="D37" s="229"/>
      <c r="F37" s="229"/>
      <c r="K37" s="341"/>
      <c r="N37" s="36"/>
      <c r="O37" s="37"/>
    </row>
    <row r="38" spans="1:15" ht="15.75" customHeight="1" x14ac:dyDescent="0.3">
      <c r="A38" s="24"/>
      <c r="B38" s="21"/>
      <c r="C38" s="229"/>
      <c r="D38" s="45"/>
      <c r="N38" s="38"/>
      <c r="O38" s="39"/>
    </row>
    <row r="39" spans="1:15" ht="20.25" customHeight="1" x14ac:dyDescent="0.35">
      <c r="A39" s="25"/>
      <c r="D39" s="229"/>
      <c r="E39" s="45"/>
      <c r="F39" s="45"/>
      <c r="G39" s="26"/>
      <c r="N39" s="347"/>
      <c r="O39" s="240"/>
    </row>
    <row r="40" spans="1:15" x14ac:dyDescent="0.3">
      <c r="A40" s="349"/>
      <c r="B40" s="349"/>
      <c r="C40" s="349"/>
      <c r="D40" s="349"/>
      <c r="E40" s="349"/>
      <c r="F40" s="349"/>
      <c r="G40" s="349"/>
      <c r="N40" s="34"/>
      <c r="O40" s="35"/>
    </row>
    <row r="41" spans="1:15" x14ac:dyDescent="0.3">
      <c r="A41" s="349"/>
      <c r="B41" s="349"/>
      <c r="C41" s="349"/>
      <c r="D41" s="349"/>
      <c r="E41" s="349"/>
      <c r="F41" s="349"/>
      <c r="G41" s="349"/>
      <c r="N41" s="36"/>
      <c r="O41" s="37"/>
    </row>
    <row r="42" spans="1:15" x14ac:dyDescent="0.3">
      <c r="A42" s="349"/>
      <c r="B42" s="349"/>
      <c r="C42" s="349"/>
      <c r="D42" s="349"/>
      <c r="E42" s="349"/>
      <c r="F42" s="349"/>
      <c r="G42" s="349"/>
      <c r="N42" s="38"/>
      <c r="O42" s="39"/>
    </row>
    <row r="43" spans="1:15" x14ac:dyDescent="0.3">
      <c r="A43" s="349"/>
      <c r="B43" s="349"/>
      <c r="C43" s="349"/>
      <c r="D43" s="349"/>
      <c r="E43" s="349"/>
      <c r="F43" s="349"/>
      <c r="G43" s="349"/>
      <c r="N43" s="34"/>
      <c r="O43" s="35"/>
    </row>
    <row r="44" spans="1:15" x14ac:dyDescent="0.3">
      <c r="A44" s="349"/>
      <c r="B44" s="349"/>
      <c r="C44" s="349"/>
      <c r="D44" s="349"/>
      <c r="E44" s="349"/>
      <c r="F44" s="349"/>
      <c r="G44" s="349"/>
      <c r="N44" s="36"/>
      <c r="O44" s="37"/>
    </row>
    <row r="45" spans="1:15" x14ac:dyDescent="0.3">
      <c r="A45" s="349"/>
      <c r="B45" s="349"/>
      <c r="C45" s="349"/>
      <c r="D45" s="349"/>
      <c r="E45" s="349"/>
      <c r="F45" s="349"/>
      <c r="G45" s="349"/>
      <c r="N45" s="40"/>
      <c r="O45" s="39"/>
    </row>
    <row r="46" spans="1:15" x14ac:dyDescent="0.3">
      <c r="A46" s="20"/>
      <c r="N46" s="40"/>
      <c r="O46" s="39"/>
    </row>
    <row r="47" spans="1:15" x14ac:dyDescent="0.3">
      <c r="A47" s="20"/>
      <c r="N47" s="40"/>
      <c r="O47" s="39"/>
    </row>
    <row r="48" spans="1:15" ht="18" x14ac:dyDescent="0.35">
      <c r="A48" s="350"/>
      <c r="B48" s="351"/>
      <c r="C48" s="351"/>
      <c r="D48" s="351"/>
      <c r="E48" s="351"/>
      <c r="F48" s="351"/>
      <c r="G48" s="351"/>
      <c r="H48" s="351"/>
      <c r="I48" s="351"/>
      <c r="J48" s="351"/>
      <c r="K48" s="351"/>
      <c r="N48" s="34"/>
      <c r="O48" s="41"/>
    </row>
    <row r="49" spans="1:15" ht="18" x14ac:dyDescent="0.35">
      <c r="A49" s="27"/>
      <c r="B49" s="28"/>
      <c r="C49" s="28"/>
      <c r="D49" s="28"/>
      <c r="E49" s="28"/>
      <c r="F49" s="28"/>
      <c r="G49" s="28"/>
      <c r="H49" s="28"/>
      <c r="I49" s="28"/>
      <c r="J49" s="28"/>
      <c r="K49" s="28"/>
      <c r="N49" s="36"/>
      <c r="O49" s="42"/>
    </row>
    <row r="50" spans="1:15" x14ac:dyDescent="0.3">
      <c r="A50" s="29"/>
      <c r="B50" s="30"/>
      <c r="C50" s="30"/>
      <c r="D50" s="30"/>
      <c r="E50" s="30"/>
      <c r="F50" s="29"/>
      <c r="G50" s="30"/>
      <c r="H50" s="30"/>
      <c r="I50" s="30"/>
      <c r="J50" s="30"/>
      <c r="N50" s="40"/>
      <c r="O50" s="39"/>
    </row>
    <row r="51" spans="1:15" x14ac:dyDescent="0.3">
      <c r="A51" s="29"/>
      <c r="B51" s="30"/>
      <c r="C51" s="30"/>
      <c r="D51" s="30"/>
      <c r="E51" s="30"/>
      <c r="F51" s="29"/>
      <c r="G51" s="30"/>
      <c r="H51" s="30"/>
      <c r="I51" s="30"/>
      <c r="J51" s="30"/>
      <c r="N51" s="34"/>
      <c r="O51" s="41"/>
    </row>
    <row r="52" spans="1:15" x14ac:dyDescent="0.3">
      <c r="A52" s="29"/>
      <c r="B52" s="30"/>
      <c r="C52" s="30"/>
      <c r="D52" s="30"/>
      <c r="E52" s="30"/>
      <c r="F52" s="31"/>
      <c r="G52" s="30"/>
      <c r="H52" s="30"/>
      <c r="I52" s="30"/>
      <c r="J52" s="30"/>
      <c r="N52" s="36"/>
      <c r="O52" s="42"/>
    </row>
    <row r="53" spans="1:15" x14ac:dyDescent="0.3">
      <c r="A53" s="32"/>
      <c r="B53" s="30"/>
      <c r="C53" s="30"/>
      <c r="D53" s="30"/>
      <c r="E53" s="30"/>
      <c r="F53" s="31"/>
      <c r="G53" s="30"/>
      <c r="H53" s="30"/>
      <c r="I53" s="30"/>
      <c r="J53" s="30"/>
      <c r="N53" s="43"/>
      <c r="O53" s="39"/>
    </row>
    <row r="54" spans="1:15" x14ac:dyDescent="0.3">
      <c r="A54" s="29"/>
      <c r="B54" s="30"/>
      <c r="C54" s="30"/>
      <c r="D54" s="30"/>
      <c r="E54" s="30"/>
      <c r="F54" s="31"/>
      <c r="G54" s="30"/>
      <c r="H54" s="30"/>
      <c r="I54" s="30"/>
      <c r="J54" s="30"/>
      <c r="N54" s="44"/>
      <c r="O54" s="44"/>
    </row>
    <row r="55" spans="1:15" x14ac:dyDescent="0.3">
      <c r="A55" s="29"/>
      <c r="B55" s="30"/>
      <c r="C55" s="30"/>
      <c r="D55" s="30"/>
      <c r="E55" s="30"/>
      <c r="F55" s="31"/>
      <c r="G55" s="30"/>
      <c r="H55" s="30"/>
      <c r="I55" s="30"/>
      <c r="J55" s="30"/>
    </row>
    <row r="56" spans="1:15" x14ac:dyDescent="0.3">
      <c r="A56" s="29"/>
      <c r="B56" s="30"/>
      <c r="C56" s="30"/>
      <c r="D56" s="30"/>
      <c r="E56" s="30"/>
      <c r="F56" s="30"/>
      <c r="G56" s="30"/>
      <c r="H56" s="30"/>
      <c r="I56" s="30"/>
      <c r="J56" s="30"/>
    </row>
    <row r="57" spans="1:15" x14ac:dyDescent="0.3">
      <c r="A57" s="29"/>
      <c r="B57" s="30"/>
      <c r="C57" s="30"/>
      <c r="D57" s="30"/>
      <c r="E57" s="30"/>
      <c r="F57" s="31"/>
      <c r="G57" s="30"/>
      <c r="H57" s="30"/>
      <c r="I57" s="30"/>
      <c r="J57" s="30"/>
    </row>
  </sheetData>
  <mergeCells count="24">
    <mergeCell ref="A7:K7"/>
    <mergeCell ref="A2:K2"/>
    <mergeCell ref="A3:K3"/>
    <mergeCell ref="A4:K4"/>
    <mergeCell ref="A5:K5"/>
    <mergeCell ref="A6:K6"/>
    <mergeCell ref="A8:K8"/>
    <mergeCell ref="A9:A11"/>
    <mergeCell ref="B9:B11"/>
    <mergeCell ref="C9:F9"/>
    <mergeCell ref="G9:G11"/>
    <mergeCell ref="H9:H11"/>
    <mergeCell ref="I9:I11"/>
    <mergeCell ref="J9:J11"/>
    <mergeCell ref="K9:K11"/>
    <mergeCell ref="C10:D10"/>
    <mergeCell ref="A45:G45"/>
    <mergeCell ref="A48:K48"/>
    <mergeCell ref="F10:F11"/>
    <mergeCell ref="A40:G40"/>
    <mergeCell ref="A41:G41"/>
    <mergeCell ref="A42:G42"/>
    <mergeCell ref="A43:G43"/>
    <mergeCell ref="A44:G44"/>
  </mergeCells>
  <pageMargins left="0.23622047244094491" right="0.19685039370078741" top="1.3779527559055118" bottom="0.98425196850393704" header="0" footer="0"/>
  <pageSetup scale="65" orientation="portrait" r:id="rId1"/>
  <headerFooter alignWithMargins="0"/>
  <colBreaks count="1" manualBreakCount="1">
    <brk id="1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5"/>
  <sheetViews>
    <sheetView topLeftCell="A16" workbookViewId="0">
      <selection activeCell="H28" sqref="H28"/>
    </sheetView>
  </sheetViews>
  <sheetFormatPr baseColWidth="10" defaultRowHeight="12.75" x14ac:dyDescent="0.2"/>
  <cols>
    <col min="1" max="1" width="7.42578125" customWidth="1"/>
    <col min="2" max="2" width="51.5703125" customWidth="1"/>
    <col min="3" max="3" width="12.85546875" customWidth="1"/>
    <col min="4" max="5" width="8.85546875" customWidth="1"/>
    <col min="6" max="6" width="13.7109375" customWidth="1"/>
    <col min="7" max="7" width="16.140625" customWidth="1"/>
    <col min="8" max="8" width="12.5703125" customWidth="1"/>
  </cols>
  <sheetData>
    <row r="2" spans="1:8" x14ac:dyDescent="0.2">
      <c r="B2" s="221" t="s">
        <v>330</v>
      </c>
    </row>
    <row r="3" spans="1:8" x14ac:dyDescent="0.2">
      <c r="B3" s="221" t="s">
        <v>327</v>
      </c>
      <c r="C3" t="s">
        <v>324</v>
      </c>
    </row>
    <row r="4" spans="1:8" ht="13.5" thickBot="1" x14ac:dyDescent="0.25">
      <c r="B4" s="221" t="s">
        <v>331</v>
      </c>
      <c r="C4" t="s">
        <v>360</v>
      </c>
      <c r="F4" s="223">
        <v>841740.33</v>
      </c>
    </row>
    <row r="5" spans="1:8" ht="25.5" customHeight="1" thickBot="1" x14ac:dyDescent="0.25">
      <c r="A5" s="218" t="s">
        <v>325</v>
      </c>
      <c r="B5" s="218" t="s">
        <v>326</v>
      </c>
      <c r="C5" s="218" t="s">
        <v>339</v>
      </c>
      <c r="D5" s="219" t="s">
        <v>332</v>
      </c>
      <c r="E5" s="219" t="s">
        <v>333</v>
      </c>
      <c r="F5" s="219" t="s">
        <v>148</v>
      </c>
    </row>
    <row r="6" spans="1:8" ht="15" customHeight="1" x14ac:dyDescent="0.2">
      <c r="A6" s="216">
        <v>1</v>
      </c>
      <c r="B6" s="217" t="s">
        <v>328</v>
      </c>
      <c r="C6" s="216">
        <v>61501</v>
      </c>
      <c r="D6" s="216">
        <v>1</v>
      </c>
      <c r="E6" s="216">
        <v>111</v>
      </c>
      <c r="F6" s="252">
        <v>18939.16</v>
      </c>
    </row>
    <row r="7" spans="1:8" ht="15" customHeight="1" x14ac:dyDescent="0.2">
      <c r="A7" s="214">
        <v>2</v>
      </c>
      <c r="B7" s="215" t="s">
        <v>329</v>
      </c>
      <c r="C7" s="214"/>
      <c r="D7" s="214">
        <v>1</v>
      </c>
      <c r="E7" s="214">
        <v>111</v>
      </c>
      <c r="F7" s="250">
        <v>18939.16</v>
      </c>
    </row>
    <row r="8" spans="1:8" ht="15" customHeight="1" x14ac:dyDescent="0.2">
      <c r="A8" s="214">
        <v>3</v>
      </c>
      <c r="B8" s="215" t="s">
        <v>335</v>
      </c>
      <c r="C8" s="214"/>
      <c r="D8" s="214">
        <v>1</v>
      </c>
      <c r="E8" s="214">
        <v>111</v>
      </c>
      <c r="F8" s="250">
        <v>126143.52</v>
      </c>
    </row>
    <row r="9" spans="1:8" ht="15" customHeight="1" x14ac:dyDescent="0.2">
      <c r="A9" s="214">
        <v>4</v>
      </c>
      <c r="B9" s="215" t="s">
        <v>336</v>
      </c>
      <c r="C9" s="214"/>
      <c r="D9" s="214">
        <v>1</v>
      </c>
      <c r="E9" s="214">
        <v>111</v>
      </c>
      <c r="F9" s="250">
        <v>65463.72</v>
      </c>
    </row>
    <row r="10" spans="1:8" ht="15" customHeight="1" x14ac:dyDescent="0.2">
      <c r="A10" s="214">
        <v>5</v>
      </c>
      <c r="B10" s="215" t="s">
        <v>334</v>
      </c>
      <c r="C10" s="214"/>
      <c r="D10" s="214">
        <v>1</v>
      </c>
      <c r="E10" s="214">
        <v>111</v>
      </c>
      <c r="F10" s="250">
        <v>480</v>
      </c>
    </row>
    <row r="11" spans="1:8" ht="15" customHeight="1" x14ac:dyDescent="0.2">
      <c r="A11" s="214">
        <v>6</v>
      </c>
      <c r="B11" s="215" t="s">
        <v>337</v>
      </c>
      <c r="C11" s="214"/>
      <c r="D11" s="214">
        <v>1</v>
      </c>
      <c r="E11" s="214">
        <v>111</v>
      </c>
      <c r="F11" s="250">
        <v>13000</v>
      </c>
    </row>
    <row r="12" spans="1:8" ht="15" customHeight="1" x14ac:dyDescent="0.2">
      <c r="A12" s="214">
        <v>7</v>
      </c>
      <c r="B12" s="215" t="s">
        <v>338</v>
      </c>
      <c r="C12" s="214"/>
      <c r="D12" s="214">
        <v>1</v>
      </c>
      <c r="E12" s="214">
        <v>111</v>
      </c>
      <c r="F12" s="250">
        <v>78000</v>
      </c>
      <c r="G12" s="278"/>
      <c r="H12" s="1"/>
    </row>
    <row r="13" spans="1:8" ht="15" customHeight="1" x14ac:dyDescent="0.2">
      <c r="A13" s="243">
        <v>8</v>
      </c>
      <c r="B13" s="244" t="s">
        <v>340</v>
      </c>
      <c r="C13" s="243"/>
      <c r="D13" s="243">
        <v>1</v>
      </c>
      <c r="E13" s="243">
        <v>111</v>
      </c>
      <c r="F13" s="250">
        <v>75000</v>
      </c>
    </row>
    <row r="14" spans="1:8" ht="15" customHeight="1" x14ac:dyDescent="0.2">
      <c r="A14" s="243">
        <v>9</v>
      </c>
      <c r="B14" s="244" t="s">
        <v>341</v>
      </c>
      <c r="C14" s="243"/>
      <c r="D14" s="243">
        <v>1</v>
      </c>
      <c r="E14" s="243">
        <v>111</v>
      </c>
      <c r="F14" s="250">
        <f>12707.16+29400</f>
        <v>42107.16</v>
      </c>
    </row>
    <row r="15" spans="1:8" ht="15" customHeight="1" x14ac:dyDescent="0.2">
      <c r="A15" s="243">
        <v>10</v>
      </c>
      <c r="B15" s="244" t="s">
        <v>342</v>
      </c>
      <c r="C15" s="243"/>
      <c r="D15" s="243">
        <v>1</v>
      </c>
      <c r="E15" s="243">
        <v>111</v>
      </c>
      <c r="F15" s="250">
        <v>22000</v>
      </c>
      <c r="H15" s="223"/>
    </row>
    <row r="16" spans="1:8" ht="15" customHeight="1" x14ac:dyDescent="0.2">
      <c r="A16" s="243">
        <v>11</v>
      </c>
      <c r="B16" s="244" t="s">
        <v>343</v>
      </c>
      <c r="C16" s="243"/>
      <c r="D16" s="243">
        <v>1</v>
      </c>
      <c r="E16" s="243">
        <v>111</v>
      </c>
      <c r="F16" s="250">
        <v>20000</v>
      </c>
      <c r="H16" s="223"/>
    </row>
    <row r="17" spans="1:8" ht="15" customHeight="1" x14ac:dyDescent="0.2">
      <c r="A17" s="243">
        <v>12</v>
      </c>
      <c r="B17" s="244" t="s">
        <v>344</v>
      </c>
      <c r="C17" s="243"/>
      <c r="D17" s="243">
        <v>1</v>
      </c>
      <c r="E17" s="243">
        <v>111</v>
      </c>
      <c r="F17" s="250">
        <v>8649.4599999999991</v>
      </c>
      <c r="H17" s="223"/>
    </row>
    <row r="18" spans="1:8" ht="15" customHeight="1" x14ac:dyDescent="0.2">
      <c r="A18" s="243">
        <v>13</v>
      </c>
      <c r="B18" s="244" t="s">
        <v>345</v>
      </c>
      <c r="C18" s="243"/>
      <c r="D18" s="243">
        <v>1</v>
      </c>
      <c r="E18" s="243">
        <v>111</v>
      </c>
      <c r="F18" s="250">
        <v>18000</v>
      </c>
      <c r="H18" s="223"/>
    </row>
    <row r="19" spans="1:8" ht="15" customHeight="1" x14ac:dyDescent="0.2">
      <c r="A19" s="243">
        <v>14</v>
      </c>
      <c r="B19" s="244" t="s">
        <v>346</v>
      </c>
      <c r="C19" s="243"/>
      <c r="D19" s="243">
        <v>1</v>
      </c>
      <c r="E19" s="243">
        <v>111</v>
      </c>
      <c r="F19" s="250">
        <v>20000</v>
      </c>
      <c r="H19" s="223"/>
    </row>
    <row r="20" spans="1:8" ht="15" customHeight="1" x14ac:dyDescent="0.2">
      <c r="A20" s="243">
        <v>15</v>
      </c>
      <c r="B20" s="244" t="s">
        <v>359</v>
      </c>
      <c r="C20" s="243"/>
      <c r="D20" s="243">
        <v>1</v>
      </c>
      <c r="E20" s="243">
        <v>111</v>
      </c>
      <c r="F20" s="250">
        <v>5100</v>
      </c>
      <c r="H20" s="223"/>
    </row>
    <row r="21" spans="1:8" ht="15" customHeight="1" x14ac:dyDescent="0.2">
      <c r="A21" s="243">
        <v>16</v>
      </c>
      <c r="B21" s="220" t="s">
        <v>347</v>
      </c>
      <c r="C21" s="243"/>
      <c r="D21" s="243">
        <v>1</v>
      </c>
      <c r="E21" s="243">
        <v>111</v>
      </c>
      <c r="F21" s="250">
        <v>4000</v>
      </c>
      <c r="H21" s="49"/>
    </row>
    <row r="22" spans="1:8" ht="15" customHeight="1" x14ac:dyDescent="0.2">
      <c r="A22" s="243">
        <v>17</v>
      </c>
      <c r="B22" s="244" t="s">
        <v>348</v>
      </c>
      <c r="C22" s="243"/>
      <c r="D22" s="243">
        <v>1</v>
      </c>
      <c r="E22" s="243">
        <v>111</v>
      </c>
      <c r="F22" s="250">
        <v>4000</v>
      </c>
    </row>
    <row r="23" spans="1:8" ht="15" customHeight="1" x14ac:dyDescent="0.2">
      <c r="A23" s="243">
        <v>18</v>
      </c>
      <c r="B23" s="244" t="s">
        <v>349</v>
      </c>
      <c r="C23" s="243"/>
      <c r="D23" s="243">
        <v>1</v>
      </c>
      <c r="E23" s="243">
        <v>111</v>
      </c>
      <c r="F23" s="250">
        <v>7000</v>
      </c>
    </row>
    <row r="24" spans="1:8" ht="15" customHeight="1" x14ac:dyDescent="0.2">
      <c r="A24" s="243">
        <v>19</v>
      </c>
      <c r="B24" s="244" t="s">
        <v>350</v>
      </c>
      <c r="C24" s="243"/>
      <c r="D24" s="243">
        <v>1</v>
      </c>
      <c r="E24" s="243">
        <v>111</v>
      </c>
      <c r="F24" s="250">
        <v>7000</v>
      </c>
    </row>
    <row r="25" spans="1:8" ht="15" customHeight="1" x14ac:dyDescent="0.2">
      <c r="A25" s="243">
        <v>20</v>
      </c>
      <c r="B25" s="244" t="s">
        <v>351</v>
      </c>
      <c r="C25" s="244"/>
      <c r="D25" s="243">
        <v>1</v>
      </c>
      <c r="E25" s="243">
        <v>111</v>
      </c>
      <c r="F25" s="250">
        <v>4000</v>
      </c>
    </row>
    <row r="26" spans="1:8" ht="15" customHeight="1" x14ac:dyDescent="0.2">
      <c r="A26" s="243">
        <v>21</v>
      </c>
      <c r="B26" s="244" t="s">
        <v>352</v>
      </c>
      <c r="C26" s="244"/>
      <c r="D26" s="243">
        <v>1</v>
      </c>
      <c r="E26" s="243">
        <v>111</v>
      </c>
      <c r="F26" s="250">
        <v>4000</v>
      </c>
    </row>
    <row r="27" spans="1:8" ht="15" customHeight="1" x14ac:dyDescent="0.2">
      <c r="A27" s="243">
        <v>22</v>
      </c>
      <c r="B27" s="244" t="s">
        <v>353</v>
      </c>
      <c r="C27" s="244"/>
      <c r="D27" s="243">
        <v>1</v>
      </c>
      <c r="E27" s="243">
        <v>111</v>
      </c>
      <c r="F27" s="250">
        <v>4000</v>
      </c>
    </row>
    <row r="28" spans="1:8" ht="15" customHeight="1" x14ac:dyDescent="0.2">
      <c r="A28" s="214">
        <v>23</v>
      </c>
      <c r="B28" s="220" t="s">
        <v>355</v>
      </c>
      <c r="C28" s="215"/>
      <c r="D28" s="214">
        <v>1</v>
      </c>
      <c r="E28" s="214">
        <v>111</v>
      </c>
      <c r="F28" s="250">
        <v>36808.35</v>
      </c>
    </row>
    <row r="29" spans="1:8" ht="15" customHeight="1" x14ac:dyDescent="0.2">
      <c r="A29" s="214">
        <v>24</v>
      </c>
      <c r="B29" s="215" t="s">
        <v>354</v>
      </c>
      <c r="C29" s="215"/>
      <c r="D29" s="225">
        <v>0.02</v>
      </c>
      <c r="E29" s="214">
        <v>111</v>
      </c>
      <c r="F29" s="224">
        <v>47355.3</v>
      </c>
      <c r="G29" s="223"/>
    </row>
    <row r="30" spans="1:8" ht="15" customHeight="1" x14ac:dyDescent="0.2">
      <c r="A30" s="214">
        <v>25</v>
      </c>
      <c r="B30" s="215" t="s">
        <v>356</v>
      </c>
      <c r="C30" s="215"/>
      <c r="D30" s="214">
        <v>1</v>
      </c>
      <c r="E30" s="214">
        <v>111</v>
      </c>
      <c r="F30" s="250">
        <v>10511.06</v>
      </c>
      <c r="G30" s="223"/>
    </row>
    <row r="31" spans="1:8" ht="15" customHeight="1" x14ac:dyDescent="0.2">
      <c r="A31" s="214">
        <v>26</v>
      </c>
      <c r="B31" s="215" t="s">
        <v>380</v>
      </c>
      <c r="C31" s="215"/>
      <c r="D31" s="214">
        <v>1</v>
      </c>
      <c r="E31" s="214">
        <v>111</v>
      </c>
      <c r="F31" s="250">
        <v>6163.65</v>
      </c>
      <c r="G31" s="228"/>
    </row>
    <row r="32" spans="1:8" ht="15" customHeight="1" x14ac:dyDescent="0.2">
      <c r="A32" s="214">
        <v>27</v>
      </c>
      <c r="B32" s="215" t="s">
        <v>381</v>
      </c>
      <c r="C32" s="215"/>
      <c r="D32" s="225">
        <v>0.02</v>
      </c>
      <c r="E32" s="214">
        <v>111</v>
      </c>
      <c r="F32" s="224">
        <v>45000</v>
      </c>
    </row>
    <row r="33" spans="1:7" x14ac:dyDescent="0.2">
      <c r="A33" s="214">
        <v>28</v>
      </c>
      <c r="B33" s="215" t="s">
        <v>374</v>
      </c>
      <c r="C33" s="215"/>
      <c r="D33" s="225">
        <v>0.02</v>
      </c>
      <c r="E33" s="214">
        <v>111</v>
      </c>
      <c r="F33" s="224">
        <v>20000</v>
      </c>
    </row>
    <row r="34" spans="1:7" x14ac:dyDescent="0.2">
      <c r="A34" s="214">
        <v>29</v>
      </c>
      <c r="B34" s="215" t="s">
        <v>375</v>
      </c>
      <c r="C34" s="215"/>
      <c r="D34" s="225">
        <v>0.02</v>
      </c>
      <c r="E34" s="214">
        <v>111</v>
      </c>
      <c r="F34" s="224">
        <v>60000</v>
      </c>
      <c r="G34" s="226"/>
    </row>
    <row r="35" spans="1:7" x14ac:dyDescent="0.2">
      <c r="A35" s="214">
        <v>30</v>
      </c>
      <c r="B35" s="215" t="s">
        <v>376</v>
      </c>
      <c r="C35" s="215"/>
      <c r="D35" s="225">
        <v>0.02</v>
      </c>
      <c r="E35" s="214">
        <v>111</v>
      </c>
      <c r="F35" s="224">
        <v>12000</v>
      </c>
      <c r="G35" s="226"/>
    </row>
    <row r="36" spans="1:7" x14ac:dyDescent="0.2">
      <c r="A36" s="214">
        <v>31</v>
      </c>
      <c r="B36" s="215" t="s">
        <v>377</v>
      </c>
      <c r="C36" s="215"/>
      <c r="D36" s="225">
        <v>0.02</v>
      </c>
      <c r="E36" s="214">
        <v>111</v>
      </c>
      <c r="F36" s="224">
        <v>10000</v>
      </c>
      <c r="G36" s="226"/>
    </row>
    <row r="37" spans="1:7" x14ac:dyDescent="0.2">
      <c r="A37" s="243">
        <v>32</v>
      </c>
      <c r="B37" s="244" t="s">
        <v>378</v>
      </c>
      <c r="C37" s="244"/>
      <c r="D37" s="251">
        <v>0.02</v>
      </c>
      <c r="E37" s="243">
        <v>111</v>
      </c>
      <c r="F37" s="224">
        <v>8079.79</v>
      </c>
      <c r="G37" s="226"/>
    </row>
    <row r="38" spans="1:7" x14ac:dyDescent="0.2">
      <c r="A38" s="214">
        <v>33</v>
      </c>
      <c r="B38" s="242" t="s">
        <v>379</v>
      </c>
      <c r="C38" s="215"/>
      <c r="D38" s="225">
        <v>0.02</v>
      </c>
      <c r="E38" s="214">
        <v>111</v>
      </c>
      <c r="F38" s="224">
        <v>8000</v>
      </c>
      <c r="G38" s="226"/>
    </row>
    <row r="39" spans="1:7" x14ac:dyDescent="0.2">
      <c r="A39" s="214">
        <v>34</v>
      </c>
      <c r="B39" s="242" t="s">
        <v>419</v>
      </c>
      <c r="C39" s="215"/>
      <c r="D39" s="214">
        <v>1</v>
      </c>
      <c r="E39" s="214">
        <v>111</v>
      </c>
      <c r="F39" s="48">
        <v>12000</v>
      </c>
    </row>
    <row r="40" spans="1:7" x14ac:dyDescent="0.2">
      <c r="A40" s="214">
        <v>35</v>
      </c>
      <c r="B40" s="319" t="s">
        <v>462</v>
      </c>
      <c r="C40" s="215"/>
      <c r="D40" s="215"/>
      <c r="E40" s="215"/>
      <c r="F40" s="48">
        <f>24781.6+49531.84</f>
        <v>74313.440000000002</v>
      </c>
    </row>
    <row r="41" spans="1:7" x14ac:dyDescent="0.2">
      <c r="F41" s="227">
        <f>+F29+F32+F33+F34+F35+F36+F37+F38</f>
        <v>210435.09</v>
      </c>
    </row>
    <row r="42" spans="1:7" x14ac:dyDescent="0.2">
      <c r="G42" s="226"/>
    </row>
    <row r="43" spans="1:7" x14ac:dyDescent="0.2">
      <c r="F43" s="226">
        <f>+F6+F7+F8+F9+F10+F11+F12+F13+F14+F15+F16+F17+F18+F19+F20+F21+F22+F23+F24+F25+F26+F27+F28+F30+F31+F39+F40</f>
        <v>705618.67999999993</v>
      </c>
      <c r="G43" s="226"/>
    </row>
    <row r="45" spans="1:7" x14ac:dyDescent="0.2">
      <c r="F45" s="226">
        <f>+F41+F43</f>
        <v>916053.7699999999</v>
      </c>
    </row>
    <row r="52" spans="6:6" x14ac:dyDescent="0.2">
      <c r="F52" s="223"/>
    </row>
    <row r="53" spans="6:6" x14ac:dyDescent="0.2">
      <c r="F53" s="223"/>
    </row>
    <row r="54" spans="6:6" x14ac:dyDescent="0.2">
      <c r="F54" s="223"/>
    </row>
    <row r="55" spans="6:6" x14ac:dyDescent="0.2">
      <c r="F55" s="223"/>
    </row>
  </sheetData>
  <pageMargins left="0.11811023622047245" right="0.11811023622047245" top="0.35433070866141736" bottom="0.35433070866141736" header="0.31496062992125984" footer="0.31496062992125984"/>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3:H244"/>
  <sheetViews>
    <sheetView workbookViewId="0">
      <selection activeCell="F249" sqref="F249"/>
    </sheetView>
  </sheetViews>
  <sheetFormatPr baseColWidth="10" defaultRowHeight="12.75" x14ac:dyDescent="0.2"/>
  <cols>
    <col min="1" max="1" width="6" customWidth="1"/>
    <col min="2" max="2" width="8.5703125" customWidth="1"/>
    <col min="3" max="3" width="9" customWidth="1"/>
    <col min="4" max="4" width="8.5703125" customWidth="1"/>
    <col min="5" max="5" width="8" customWidth="1"/>
    <col min="6" max="6" width="7.42578125" customWidth="1"/>
    <col min="7" max="7" width="20" customWidth="1"/>
    <col min="8" max="8" width="23.5703125" customWidth="1"/>
    <col min="9" max="9" width="4.5703125" customWidth="1"/>
    <col min="10" max="11" width="11.42578125" customWidth="1"/>
  </cols>
  <sheetData>
    <row r="3" spans="1:8" ht="18" x14ac:dyDescent="0.25">
      <c r="A3" s="444" t="s">
        <v>288</v>
      </c>
      <c r="B3" s="444"/>
      <c r="C3" s="444"/>
      <c r="D3" s="444"/>
      <c r="E3" s="444"/>
      <c r="F3" s="444"/>
      <c r="G3" s="444"/>
      <c r="H3" s="444"/>
    </row>
    <row r="4" spans="1:8" ht="18" x14ac:dyDescent="0.25">
      <c r="A4" s="444" t="s">
        <v>308</v>
      </c>
      <c r="B4" s="444"/>
      <c r="C4" s="444"/>
      <c r="D4" s="444"/>
      <c r="E4" s="444"/>
      <c r="F4" s="444"/>
      <c r="G4" s="444"/>
      <c r="H4" s="444"/>
    </row>
    <row r="5" spans="1:8" ht="18.75" thickBot="1" x14ac:dyDescent="0.3">
      <c r="A5" s="194">
        <v>30</v>
      </c>
      <c r="B5" s="182"/>
      <c r="C5" s="182"/>
      <c r="D5" s="182"/>
      <c r="E5" s="182"/>
      <c r="F5" s="182"/>
      <c r="G5" s="182"/>
      <c r="H5" s="182"/>
    </row>
    <row r="6" spans="1:8" ht="18.75" thickBot="1" x14ac:dyDescent="0.3">
      <c r="A6" s="446" t="s">
        <v>413</v>
      </c>
      <c r="B6" s="447"/>
      <c r="C6" s="447"/>
      <c r="D6" s="447"/>
      <c r="E6" s="447"/>
      <c r="F6" s="447"/>
      <c r="G6" s="447"/>
      <c r="H6" s="448"/>
    </row>
    <row r="7" spans="1:8" ht="15.75" thickBot="1" x14ac:dyDescent="0.35">
      <c r="A7" s="449" t="s">
        <v>155</v>
      </c>
      <c r="B7" s="450"/>
      <c r="C7" s="450"/>
      <c r="D7" s="450"/>
      <c r="E7" s="450"/>
      <c r="F7" s="451"/>
      <c r="G7" s="452" t="s">
        <v>161</v>
      </c>
      <c r="H7" s="454" t="s">
        <v>162</v>
      </c>
    </row>
    <row r="8" spans="1:8" ht="108.75" thickBot="1" x14ac:dyDescent="0.25">
      <c r="A8" s="166" t="s">
        <v>156</v>
      </c>
      <c r="B8" s="166" t="s">
        <v>157</v>
      </c>
      <c r="C8" s="166" t="s">
        <v>158</v>
      </c>
      <c r="D8" s="166" t="s">
        <v>159</v>
      </c>
      <c r="E8" s="166" t="s">
        <v>160</v>
      </c>
      <c r="F8" s="166" t="s">
        <v>28</v>
      </c>
      <c r="G8" s="462"/>
      <c r="H8" s="455"/>
    </row>
    <row r="9" spans="1:8" x14ac:dyDescent="0.2">
      <c r="A9" s="206">
        <v>3</v>
      </c>
      <c r="B9" s="207" t="s">
        <v>289</v>
      </c>
      <c r="C9" s="207" t="s">
        <v>421</v>
      </c>
      <c r="D9" s="207" t="s">
        <v>166</v>
      </c>
      <c r="E9" s="200" t="s">
        <v>167</v>
      </c>
      <c r="F9" s="170">
        <v>51202</v>
      </c>
      <c r="G9" s="170" t="s">
        <v>90</v>
      </c>
      <c r="H9" s="128">
        <v>4000</v>
      </c>
    </row>
    <row r="10" spans="1:8" x14ac:dyDescent="0.2">
      <c r="A10" s="206">
        <v>3</v>
      </c>
      <c r="B10" s="207" t="s">
        <v>289</v>
      </c>
      <c r="C10" s="207" t="s">
        <v>421</v>
      </c>
      <c r="D10" s="207" t="s">
        <v>166</v>
      </c>
      <c r="E10" s="200" t="s">
        <v>167</v>
      </c>
      <c r="F10" s="171">
        <v>54107</v>
      </c>
      <c r="G10" s="171" t="s">
        <v>116</v>
      </c>
      <c r="H10" s="128">
        <v>3000</v>
      </c>
    </row>
    <row r="11" spans="1:8" x14ac:dyDescent="0.2">
      <c r="A11" s="206">
        <v>3</v>
      </c>
      <c r="B11" s="207" t="s">
        <v>289</v>
      </c>
      <c r="C11" s="207" t="s">
        <v>421</v>
      </c>
      <c r="D11" s="207" t="s">
        <v>166</v>
      </c>
      <c r="E11" s="200" t="s">
        <v>167</v>
      </c>
      <c r="F11" s="285">
        <v>54110</v>
      </c>
      <c r="G11" s="171" t="s">
        <v>64</v>
      </c>
      <c r="H11" s="128">
        <v>200</v>
      </c>
    </row>
    <row r="12" spans="1:8" x14ac:dyDescent="0.2">
      <c r="A12" s="206">
        <v>3</v>
      </c>
      <c r="B12" s="207" t="s">
        <v>289</v>
      </c>
      <c r="C12" s="207" t="s">
        <v>421</v>
      </c>
      <c r="D12" s="207" t="s">
        <v>166</v>
      </c>
      <c r="E12" s="200" t="s">
        <v>167</v>
      </c>
      <c r="F12" s="171">
        <v>54111</v>
      </c>
      <c r="G12" s="171" t="s">
        <v>92</v>
      </c>
      <c r="H12" s="128">
        <v>3050</v>
      </c>
    </row>
    <row r="13" spans="1:8" x14ac:dyDescent="0.2">
      <c r="A13" s="206">
        <v>3</v>
      </c>
      <c r="B13" s="207" t="s">
        <v>289</v>
      </c>
      <c r="C13" s="207" t="s">
        <v>421</v>
      </c>
      <c r="D13" s="207" t="s">
        <v>166</v>
      </c>
      <c r="E13" s="200" t="s">
        <v>167</v>
      </c>
      <c r="F13" s="171">
        <v>54112</v>
      </c>
      <c r="G13" s="171" t="s">
        <v>94</v>
      </c>
      <c r="H13" s="128">
        <v>50</v>
      </c>
    </row>
    <row r="14" spans="1:8" x14ac:dyDescent="0.2">
      <c r="A14" s="206">
        <v>3</v>
      </c>
      <c r="B14" s="207" t="s">
        <v>289</v>
      </c>
      <c r="C14" s="207" t="s">
        <v>421</v>
      </c>
      <c r="D14" s="207" t="s">
        <v>166</v>
      </c>
      <c r="E14" s="200" t="s">
        <v>167</v>
      </c>
      <c r="F14" s="171">
        <v>54118</v>
      </c>
      <c r="G14" s="171" t="s">
        <v>119</v>
      </c>
      <c r="H14" s="128">
        <v>200</v>
      </c>
    </row>
    <row r="15" spans="1:8" x14ac:dyDescent="0.2">
      <c r="A15" s="206">
        <v>3</v>
      </c>
      <c r="B15" s="207" t="s">
        <v>289</v>
      </c>
      <c r="C15" s="207" t="s">
        <v>421</v>
      </c>
      <c r="D15" s="207" t="s">
        <v>166</v>
      </c>
      <c r="E15" s="200" t="s">
        <v>167</v>
      </c>
      <c r="F15" s="171">
        <v>54304</v>
      </c>
      <c r="G15" s="171" t="s">
        <v>79</v>
      </c>
      <c r="H15" s="128">
        <v>1200</v>
      </c>
    </row>
    <row r="16" spans="1:8" x14ac:dyDescent="0.2">
      <c r="A16" s="206">
        <v>3</v>
      </c>
      <c r="B16" s="207" t="s">
        <v>289</v>
      </c>
      <c r="C16" s="207" t="s">
        <v>421</v>
      </c>
      <c r="D16" s="207" t="s">
        <v>166</v>
      </c>
      <c r="E16" s="200" t="s">
        <v>167</v>
      </c>
      <c r="F16" s="171">
        <v>54316</v>
      </c>
      <c r="G16" s="171" t="s">
        <v>124</v>
      </c>
      <c r="H16" s="128">
        <v>200</v>
      </c>
    </row>
    <row r="17" spans="1:8" ht="26.25" thickBot="1" x14ac:dyDescent="0.25">
      <c r="A17" s="206">
        <v>3</v>
      </c>
      <c r="B17" s="207" t="s">
        <v>289</v>
      </c>
      <c r="C17" s="207" t="s">
        <v>421</v>
      </c>
      <c r="D17" s="207" t="s">
        <v>166</v>
      </c>
      <c r="E17" s="200" t="s">
        <v>167</v>
      </c>
      <c r="F17" s="171">
        <v>54317</v>
      </c>
      <c r="G17" s="289" t="s">
        <v>125</v>
      </c>
      <c r="H17" s="128">
        <v>100</v>
      </c>
    </row>
    <row r="18" spans="1:8" ht="16.5" thickBot="1" x14ac:dyDescent="0.3">
      <c r="A18" s="81"/>
      <c r="B18" s="82"/>
      <c r="C18" s="82"/>
      <c r="D18" s="82"/>
      <c r="E18" s="82"/>
      <c r="F18" s="82"/>
      <c r="G18" s="172" t="s">
        <v>168</v>
      </c>
      <c r="H18" s="84">
        <f>SUM(H9:H17)</f>
        <v>12000</v>
      </c>
    </row>
    <row r="19" spans="1:8" ht="15.75" thickBot="1" x14ac:dyDescent="0.35">
      <c r="A19" s="174"/>
      <c r="B19" s="174"/>
      <c r="C19" s="175"/>
      <c r="D19" s="176"/>
      <c r="E19" s="176"/>
      <c r="F19" s="176"/>
      <c r="G19" s="85"/>
      <c r="H19" s="86"/>
    </row>
    <row r="20" spans="1:8" ht="15" x14ac:dyDescent="0.3">
      <c r="A20" s="456" t="s">
        <v>298</v>
      </c>
      <c r="B20" s="457"/>
      <c r="C20" s="457"/>
      <c r="D20" s="457"/>
      <c r="E20" s="457"/>
      <c r="F20" s="457"/>
      <c r="G20" s="459" t="s">
        <v>299</v>
      </c>
      <c r="H20" s="460"/>
    </row>
    <row r="21" spans="1:8" ht="15" x14ac:dyDescent="0.3">
      <c r="A21" s="177"/>
      <c r="B21" s="178"/>
      <c r="C21" s="178"/>
      <c r="D21" s="178"/>
      <c r="E21" s="178"/>
      <c r="F21" s="178"/>
      <c r="G21" s="177"/>
      <c r="H21" s="179"/>
    </row>
    <row r="22" spans="1:8" ht="15" x14ac:dyDescent="0.3">
      <c r="A22" s="439" t="s">
        <v>300</v>
      </c>
      <c r="B22" s="463"/>
      <c r="C22" s="463"/>
      <c r="D22" s="463"/>
      <c r="E22" s="463"/>
      <c r="F22" s="464"/>
      <c r="G22" s="439" t="s">
        <v>301</v>
      </c>
      <c r="H22" s="440"/>
    </row>
    <row r="23" spans="1:8" ht="15" x14ac:dyDescent="0.3">
      <c r="A23" s="177"/>
      <c r="B23" s="178"/>
      <c r="C23" s="178"/>
      <c r="D23" s="178"/>
      <c r="E23" s="178"/>
      <c r="F23" s="178"/>
      <c r="G23" s="177"/>
      <c r="H23" s="179"/>
    </row>
    <row r="24" spans="1:8" ht="15" x14ac:dyDescent="0.3">
      <c r="A24" s="436" t="s">
        <v>302</v>
      </c>
      <c r="B24" s="463"/>
      <c r="C24" s="463"/>
      <c r="D24" s="463"/>
      <c r="E24" s="463"/>
      <c r="F24" s="464"/>
      <c r="G24" s="439" t="s">
        <v>311</v>
      </c>
      <c r="H24" s="440"/>
    </row>
    <row r="25" spans="1:8" ht="15" x14ac:dyDescent="0.3">
      <c r="A25" s="180"/>
      <c r="B25" s="181"/>
      <c r="C25" s="181"/>
      <c r="D25" s="181"/>
      <c r="E25" s="181"/>
      <c r="F25" s="181"/>
      <c r="G25" s="180"/>
      <c r="H25" s="179"/>
    </row>
    <row r="26" spans="1:8" ht="15.75" thickBot="1" x14ac:dyDescent="0.35">
      <c r="A26" s="441" t="s">
        <v>304</v>
      </c>
      <c r="B26" s="465"/>
      <c r="C26" s="465"/>
      <c r="D26" s="465"/>
      <c r="E26" s="465"/>
      <c r="F26" s="466"/>
      <c r="G26" s="441" t="s">
        <v>305</v>
      </c>
      <c r="H26" s="443"/>
    </row>
    <row r="27" spans="1:8" ht="15" x14ac:dyDescent="0.3">
      <c r="A27" s="292"/>
      <c r="B27" s="293"/>
      <c r="C27" s="293"/>
      <c r="D27" s="293"/>
      <c r="E27" s="293"/>
      <c r="F27" s="293"/>
      <c r="G27" s="292"/>
      <c r="H27" s="292"/>
    </row>
    <row r="28" spans="1:8" ht="15" x14ac:dyDescent="0.3">
      <c r="A28" s="292"/>
      <c r="B28" s="293"/>
      <c r="C28" s="293"/>
      <c r="D28" s="293"/>
      <c r="E28" s="293"/>
      <c r="F28" s="293"/>
      <c r="G28" s="292"/>
      <c r="H28" s="292"/>
    </row>
    <row r="29" spans="1:8" ht="15" x14ac:dyDescent="0.3">
      <c r="A29" s="292"/>
      <c r="B29" s="293"/>
      <c r="C29" s="293"/>
      <c r="D29" s="293"/>
      <c r="E29" s="293"/>
      <c r="F29" s="293"/>
      <c r="G29" s="292"/>
      <c r="H29" s="292"/>
    </row>
    <row r="30" spans="1:8" ht="15" x14ac:dyDescent="0.3">
      <c r="A30" s="292"/>
      <c r="B30" s="293"/>
      <c r="C30" s="293"/>
      <c r="D30" s="293"/>
      <c r="E30" s="293"/>
      <c r="F30" s="293"/>
      <c r="G30" s="292"/>
      <c r="H30" s="292"/>
    </row>
    <row r="31" spans="1:8" ht="15" x14ac:dyDescent="0.3">
      <c r="A31" s="292"/>
      <c r="B31" s="293"/>
      <c r="C31" s="293"/>
      <c r="D31" s="293"/>
      <c r="E31" s="293"/>
      <c r="F31" s="293"/>
      <c r="G31" s="292"/>
      <c r="H31" s="292"/>
    </row>
    <row r="32" spans="1:8" ht="15" x14ac:dyDescent="0.3">
      <c r="A32" s="292"/>
      <c r="B32" s="293"/>
      <c r="C32" s="293"/>
      <c r="D32" s="293"/>
      <c r="E32" s="293"/>
      <c r="F32" s="293"/>
      <c r="G32" s="292"/>
      <c r="H32" s="292"/>
    </row>
    <row r="33" spans="1:8" ht="15" x14ac:dyDescent="0.3">
      <c r="A33" s="292"/>
      <c r="B33" s="293"/>
      <c r="C33" s="293"/>
      <c r="D33" s="293"/>
      <c r="E33" s="293"/>
      <c r="F33" s="293"/>
      <c r="G33" s="292"/>
      <c r="H33" s="292"/>
    </row>
    <row r="34" spans="1:8" x14ac:dyDescent="0.2">
      <c r="A34" s="66"/>
      <c r="B34" s="66"/>
      <c r="C34" s="66"/>
      <c r="D34" s="66"/>
      <c r="E34" s="66"/>
      <c r="F34" s="66"/>
      <c r="G34" s="66"/>
      <c r="H34" s="66"/>
    </row>
    <row r="35" spans="1:8" x14ac:dyDescent="0.2">
      <c r="A35" s="66"/>
      <c r="B35" s="66"/>
      <c r="C35" s="66"/>
      <c r="D35" s="66"/>
      <c r="E35" s="66"/>
      <c r="F35" s="66"/>
      <c r="G35" s="66"/>
      <c r="H35" s="66"/>
    </row>
    <row r="36" spans="1:8" x14ac:dyDescent="0.2">
      <c r="A36" s="66"/>
      <c r="B36" s="66"/>
      <c r="C36" s="66"/>
      <c r="D36" s="66"/>
      <c r="E36" s="66"/>
      <c r="F36" s="66"/>
      <c r="G36" s="66"/>
      <c r="H36" s="66"/>
    </row>
    <row r="37" spans="1:8" x14ac:dyDescent="0.2">
      <c r="A37" s="66"/>
      <c r="B37" s="66"/>
      <c r="C37" s="66"/>
      <c r="D37" s="66"/>
      <c r="E37" s="66"/>
      <c r="F37" s="66"/>
      <c r="G37" s="66"/>
      <c r="H37" s="66"/>
    </row>
    <row r="38" spans="1:8" x14ac:dyDescent="0.2">
      <c r="A38" s="66"/>
      <c r="B38" s="66"/>
      <c r="C38" s="66"/>
      <c r="D38" s="66"/>
      <c r="E38" s="66"/>
      <c r="F38" s="66"/>
      <c r="G38" s="66"/>
      <c r="H38" s="66"/>
    </row>
    <row r="39" spans="1:8" x14ac:dyDescent="0.2">
      <c r="A39" s="66"/>
      <c r="B39" s="66"/>
      <c r="C39" s="66"/>
      <c r="D39" s="66"/>
      <c r="E39" s="66"/>
      <c r="F39" s="66"/>
      <c r="G39" s="66"/>
      <c r="H39" s="66"/>
    </row>
    <row r="40" spans="1:8" x14ac:dyDescent="0.2">
      <c r="A40" s="66"/>
      <c r="B40" s="66"/>
      <c r="C40" s="66"/>
      <c r="D40" s="66"/>
      <c r="E40" s="66"/>
      <c r="F40" s="66"/>
      <c r="G40" s="66"/>
      <c r="H40" s="66"/>
    </row>
    <row r="41" spans="1:8" x14ac:dyDescent="0.2">
      <c r="A41" s="66"/>
      <c r="B41" s="66"/>
      <c r="C41" s="66"/>
      <c r="D41" s="66"/>
      <c r="E41" s="66"/>
      <c r="F41" s="66"/>
      <c r="G41" s="66"/>
      <c r="H41" s="66"/>
    </row>
    <row r="42" spans="1:8" x14ac:dyDescent="0.2">
      <c r="A42" s="66"/>
      <c r="B42" s="66"/>
      <c r="C42" s="66"/>
      <c r="D42" s="66"/>
      <c r="E42" s="66"/>
      <c r="F42" s="66"/>
      <c r="G42" s="66"/>
      <c r="H42" s="66"/>
    </row>
    <row r="43" spans="1:8" x14ac:dyDescent="0.2">
      <c r="A43" s="66"/>
      <c r="B43" s="66"/>
      <c r="C43" s="66"/>
      <c r="D43" s="66"/>
      <c r="E43" s="66"/>
      <c r="F43" s="66"/>
      <c r="G43" s="66"/>
      <c r="H43" s="66"/>
    </row>
    <row r="44" spans="1:8" x14ac:dyDescent="0.2">
      <c r="A44" s="66"/>
      <c r="B44" s="66"/>
      <c r="C44" s="66"/>
      <c r="D44" s="66"/>
      <c r="E44" s="66"/>
      <c r="F44" s="66"/>
      <c r="G44" s="66"/>
      <c r="H44" s="66"/>
    </row>
    <row r="45" spans="1:8" x14ac:dyDescent="0.2">
      <c r="A45" s="66"/>
      <c r="B45" s="66"/>
      <c r="C45" s="66"/>
      <c r="D45" s="66"/>
      <c r="E45" s="66"/>
      <c r="F45" s="66"/>
      <c r="G45" s="66"/>
      <c r="H45" s="66"/>
    </row>
    <row r="46" spans="1:8" x14ac:dyDescent="0.2">
      <c r="A46" s="66"/>
      <c r="B46" s="66"/>
      <c r="C46" s="66"/>
      <c r="D46" s="66"/>
      <c r="E46" s="66"/>
      <c r="F46" s="66"/>
      <c r="G46" s="66"/>
      <c r="H46" s="66"/>
    </row>
    <row r="47" spans="1:8" ht="18" x14ac:dyDescent="0.25">
      <c r="A47" s="444" t="s">
        <v>288</v>
      </c>
      <c r="B47" s="444"/>
      <c r="C47" s="444"/>
      <c r="D47" s="444"/>
      <c r="E47" s="444"/>
      <c r="F47" s="444"/>
      <c r="G47" s="444"/>
      <c r="H47" s="444"/>
    </row>
    <row r="48" spans="1:8" ht="18" x14ac:dyDescent="0.25">
      <c r="A48" s="444" t="s">
        <v>308</v>
      </c>
      <c r="B48" s="444"/>
      <c r="C48" s="444"/>
      <c r="D48" s="444"/>
      <c r="E48" s="444"/>
      <c r="F48" s="444"/>
      <c r="G48" s="444"/>
      <c r="H48" s="444"/>
    </row>
    <row r="49" spans="1:8" ht="18.75" thickBot="1" x14ac:dyDescent="0.3">
      <c r="A49" s="194">
        <v>31</v>
      </c>
      <c r="B49" s="182"/>
      <c r="C49" s="182"/>
      <c r="D49" s="182"/>
      <c r="E49" s="182"/>
      <c r="F49" s="182"/>
      <c r="G49" s="182"/>
      <c r="H49" s="182"/>
    </row>
    <row r="50" spans="1:8" ht="18.75" thickBot="1" x14ac:dyDescent="0.3">
      <c r="A50" s="446" t="s">
        <v>414</v>
      </c>
      <c r="B50" s="447"/>
      <c r="C50" s="447"/>
      <c r="D50" s="447"/>
      <c r="E50" s="447"/>
      <c r="F50" s="447"/>
      <c r="G50" s="447"/>
      <c r="H50" s="448"/>
    </row>
    <row r="51" spans="1:8" ht="15.75" thickBot="1" x14ac:dyDescent="0.35">
      <c r="A51" s="449" t="s">
        <v>155</v>
      </c>
      <c r="B51" s="450"/>
      <c r="C51" s="450"/>
      <c r="D51" s="450"/>
      <c r="E51" s="450"/>
      <c r="F51" s="451"/>
      <c r="G51" s="452" t="s">
        <v>161</v>
      </c>
      <c r="H51" s="454" t="s">
        <v>162</v>
      </c>
    </row>
    <row r="52" spans="1:8" ht="108" thickBot="1" x14ac:dyDescent="0.25">
      <c r="A52" s="166" t="s">
        <v>156</v>
      </c>
      <c r="B52" s="166" t="s">
        <v>157</v>
      </c>
      <c r="C52" s="166" t="s">
        <v>158</v>
      </c>
      <c r="D52" s="166" t="s">
        <v>159</v>
      </c>
      <c r="E52" s="166" t="s">
        <v>160</v>
      </c>
      <c r="F52" s="166" t="s">
        <v>28</v>
      </c>
      <c r="G52" s="462"/>
      <c r="H52" s="455"/>
    </row>
    <row r="53" spans="1:8" x14ac:dyDescent="0.2">
      <c r="A53" s="206">
        <v>3</v>
      </c>
      <c r="B53" s="207" t="s">
        <v>289</v>
      </c>
      <c r="C53" s="207" t="s">
        <v>421</v>
      </c>
      <c r="D53" s="207" t="s">
        <v>166</v>
      </c>
      <c r="E53" s="200" t="s">
        <v>167</v>
      </c>
      <c r="F53" s="170">
        <v>51202</v>
      </c>
      <c r="G53" s="170" t="s">
        <v>90</v>
      </c>
      <c r="H53" s="128">
        <v>3000</v>
      </c>
    </row>
    <row r="54" spans="1:8" x14ac:dyDescent="0.2">
      <c r="A54" s="206">
        <v>3</v>
      </c>
      <c r="B54" s="207" t="s">
        <v>289</v>
      </c>
      <c r="C54" s="207" t="s">
        <v>421</v>
      </c>
      <c r="D54" s="207" t="s">
        <v>166</v>
      </c>
      <c r="E54" s="200" t="s">
        <v>167</v>
      </c>
      <c r="F54" s="285">
        <v>54110</v>
      </c>
      <c r="G54" s="171" t="s">
        <v>64</v>
      </c>
      <c r="H54" s="128">
        <v>500</v>
      </c>
    </row>
    <row r="55" spans="1:8" x14ac:dyDescent="0.2">
      <c r="A55" s="206">
        <v>3</v>
      </c>
      <c r="B55" s="207" t="s">
        <v>289</v>
      </c>
      <c r="C55" s="207" t="s">
        <v>421</v>
      </c>
      <c r="D55" s="207" t="s">
        <v>166</v>
      </c>
      <c r="E55" s="200" t="s">
        <v>167</v>
      </c>
      <c r="F55" s="171">
        <v>54111</v>
      </c>
      <c r="G55" s="171" t="s">
        <v>92</v>
      </c>
      <c r="H55" s="128">
        <v>5000</v>
      </c>
    </row>
    <row r="56" spans="1:8" x14ac:dyDescent="0.2">
      <c r="A56" s="206">
        <v>3</v>
      </c>
      <c r="B56" s="207" t="s">
        <v>289</v>
      </c>
      <c r="C56" s="207" t="s">
        <v>421</v>
      </c>
      <c r="D56" s="207" t="s">
        <v>166</v>
      </c>
      <c r="E56" s="200" t="s">
        <v>167</v>
      </c>
      <c r="F56" s="171">
        <v>54112</v>
      </c>
      <c r="G56" s="171" t="s">
        <v>94</v>
      </c>
      <c r="H56" s="128">
        <v>500</v>
      </c>
    </row>
    <row r="57" spans="1:8" x14ac:dyDescent="0.2">
      <c r="A57" s="206">
        <v>3</v>
      </c>
      <c r="B57" s="207" t="s">
        <v>289</v>
      </c>
      <c r="C57" s="207" t="s">
        <v>421</v>
      </c>
      <c r="D57" s="207" t="s">
        <v>166</v>
      </c>
      <c r="E57" s="200" t="s">
        <v>167</v>
      </c>
      <c r="F57" s="171">
        <v>54118</v>
      </c>
      <c r="G57" s="171" t="s">
        <v>119</v>
      </c>
      <c r="H57" s="128">
        <v>400</v>
      </c>
    </row>
    <row r="58" spans="1:8" x14ac:dyDescent="0.2">
      <c r="A58" s="206">
        <v>3</v>
      </c>
      <c r="B58" s="207" t="s">
        <v>289</v>
      </c>
      <c r="C58" s="207" t="s">
        <v>421</v>
      </c>
      <c r="D58" s="207" t="s">
        <v>166</v>
      </c>
      <c r="E58" s="200" t="s">
        <v>167</v>
      </c>
      <c r="F58" s="171">
        <v>54304</v>
      </c>
      <c r="G58" s="171" t="s">
        <v>79</v>
      </c>
      <c r="H58" s="128">
        <v>400</v>
      </c>
    </row>
    <row r="59" spans="1:8" x14ac:dyDescent="0.2">
      <c r="A59" s="206">
        <v>3</v>
      </c>
      <c r="B59" s="207" t="s">
        <v>289</v>
      </c>
      <c r="C59" s="207" t="s">
        <v>421</v>
      </c>
      <c r="D59" s="207" t="s">
        <v>166</v>
      </c>
      <c r="E59" s="200" t="s">
        <v>167</v>
      </c>
      <c r="F59" s="171">
        <v>54316</v>
      </c>
      <c r="G59" s="171" t="s">
        <v>124</v>
      </c>
      <c r="H59" s="128">
        <v>100</v>
      </c>
    </row>
    <row r="60" spans="1:8" ht="26.25" thickBot="1" x14ac:dyDescent="0.25">
      <c r="A60" s="206">
        <v>3</v>
      </c>
      <c r="B60" s="207" t="s">
        <v>289</v>
      </c>
      <c r="C60" s="207" t="s">
        <v>421</v>
      </c>
      <c r="D60" s="207" t="s">
        <v>166</v>
      </c>
      <c r="E60" s="200" t="s">
        <v>167</v>
      </c>
      <c r="F60" s="171">
        <v>54317</v>
      </c>
      <c r="G60" s="289" t="s">
        <v>125</v>
      </c>
      <c r="H60" s="128">
        <v>100</v>
      </c>
    </row>
    <row r="61" spans="1:8" ht="16.5" thickBot="1" x14ac:dyDescent="0.3">
      <c r="A61" s="81"/>
      <c r="B61" s="82"/>
      <c r="C61" s="82"/>
      <c r="D61" s="82"/>
      <c r="E61" s="82"/>
      <c r="F61" s="82"/>
      <c r="G61" s="172" t="s">
        <v>168</v>
      </c>
      <c r="H61" s="84">
        <f>SUM(H53:H60)</f>
        <v>10000</v>
      </c>
    </row>
    <row r="62" spans="1:8" ht="15.75" thickBot="1" x14ac:dyDescent="0.35">
      <c r="A62" s="174"/>
      <c r="B62" s="174"/>
      <c r="C62" s="175"/>
      <c r="D62" s="176"/>
      <c r="E62" s="176"/>
      <c r="F62" s="176"/>
      <c r="G62" s="85"/>
      <c r="H62" s="86"/>
    </row>
    <row r="63" spans="1:8" ht="15" x14ac:dyDescent="0.3">
      <c r="A63" s="456" t="s">
        <v>298</v>
      </c>
      <c r="B63" s="457"/>
      <c r="C63" s="457"/>
      <c r="D63" s="457"/>
      <c r="E63" s="457"/>
      <c r="F63" s="457"/>
      <c r="G63" s="459" t="s">
        <v>299</v>
      </c>
      <c r="H63" s="460"/>
    </row>
    <row r="64" spans="1:8" ht="15" x14ac:dyDescent="0.3">
      <c r="A64" s="177"/>
      <c r="B64" s="178"/>
      <c r="C64" s="178"/>
      <c r="D64" s="178"/>
      <c r="E64" s="178"/>
      <c r="F64" s="178"/>
      <c r="G64" s="177"/>
      <c r="H64" s="179"/>
    </row>
    <row r="65" spans="1:8" ht="15" x14ac:dyDescent="0.3">
      <c r="A65" s="439" t="s">
        <v>300</v>
      </c>
      <c r="B65" s="463"/>
      <c r="C65" s="463"/>
      <c r="D65" s="463"/>
      <c r="E65" s="463"/>
      <c r="F65" s="464"/>
      <c r="G65" s="439" t="s">
        <v>301</v>
      </c>
      <c r="H65" s="440"/>
    </row>
    <row r="66" spans="1:8" ht="15" x14ac:dyDescent="0.3">
      <c r="A66" s="177"/>
      <c r="B66" s="178"/>
      <c r="C66" s="178"/>
      <c r="D66" s="178"/>
      <c r="E66" s="178"/>
      <c r="F66" s="178"/>
      <c r="G66" s="177"/>
      <c r="H66" s="179"/>
    </row>
    <row r="67" spans="1:8" ht="15" x14ac:dyDescent="0.3">
      <c r="A67" s="436" t="s">
        <v>302</v>
      </c>
      <c r="B67" s="463"/>
      <c r="C67" s="463"/>
      <c r="D67" s="463"/>
      <c r="E67" s="463"/>
      <c r="F67" s="464"/>
      <c r="G67" s="439" t="s">
        <v>311</v>
      </c>
      <c r="H67" s="440"/>
    </row>
    <row r="68" spans="1:8" ht="15" x14ac:dyDescent="0.3">
      <c r="A68" s="180"/>
      <c r="B68" s="181"/>
      <c r="C68" s="181"/>
      <c r="D68" s="181"/>
      <c r="E68" s="181"/>
      <c r="F68" s="181"/>
      <c r="G68" s="180"/>
      <c r="H68" s="179"/>
    </row>
    <row r="69" spans="1:8" ht="15.75" thickBot="1" x14ac:dyDescent="0.35">
      <c r="A69" s="441" t="s">
        <v>304</v>
      </c>
      <c r="B69" s="465"/>
      <c r="C69" s="465"/>
      <c r="D69" s="465"/>
      <c r="E69" s="465"/>
      <c r="F69" s="466"/>
      <c r="G69" s="441" t="s">
        <v>305</v>
      </c>
      <c r="H69" s="443"/>
    </row>
    <row r="70" spans="1:8" ht="15" x14ac:dyDescent="0.3">
      <c r="A70" s="292"/>
      <c r="B70" s="293"/>
      <c r="C70" s="293"/>
      <c r="D70" s="293"/>
      <c r="E70" s="293"/>
      <c r="F70" s="293"/>
      <c r="G70" s="292"/>
      <c r="H70" s="292"/>
    </row>
    <row r="71" spans="1:8" ht="15" x14ac:dyDescent="0.3">
      <c r="A71" s="292"/>
      <c r="B71" s="293"/>
      <c r="C71" s="293"/>
      <c r="D71" s="293"/>
      <c r="E71" s="293"/>
      <c r="F71" s="293"/>
      <c r="G71" s="292"/>
      <c r="H71" s="292"/>
    </row>
    <row r="72" spans="1:8" ht="15" x14ac:dyDescent="0.3">
      <c r="A72" s="292"/>
      <c r="B72" s="293"/>
      <c r="C72" s="293"/>
      <c r="D72" s="293"/>
      <c r="E72" s="293"/>
      <c r="F72" s="293"/>
      <c r="G72" s="292"/>
      <c r="H72" s="292"/>
    </row>
    <row r="73" spans="1:8" ht="15" x14ac:dyDescent="0.3">
      <c r="A73" s="292"/>
      <c r="B73" s="293"/>
      <c r="C73" s="293"/>
      <c r="D73" s="293"/>
      <c r="E73" s="293"/>
      <c r="F73" s="293"/>
      <c r="G73" s="292"/>
      <c r="H73" s="292"/>
    </row>
    <row r="74" spans="1:8" ht="15" x14ac:dyDescent="0.3">
      <c r="A74" s="292"/>
      <c r="B74" s="293"/>
      <c r="C74" s="293"/>
      <c r="D74" s="293"/>
      <c r="E74" s="293"/>
      <c r="F74" s="293"/>
      <c r="G74" s="292"/>
      <c r="H74" s="292"/>
    </row>
    <row r="75" spans="1:8" ht="15" x14ac:dyDescent="0.3">
      <c r="A75" s="292"/>
      <c r="B75" s="293"/>
      <c r="C75" s="293"/>
      <c r="D75" s="293"/>
      <c r="E75" s="293"/>
      <c r="F75" s="293"/>
      <c r="G75" s="292"/>
      <c r="H75" s="292"/>
    </row>
    <row r="76" spans="1:8" ht="15" x14ac:dyDescent="0.3">
      <c r="A76" s="292"/>
      <c r="B76" s="293"/>
      <c r="C76" s="293"/>
      <c r="D76" s="293"/>
      <c r="E76" s="293"/>
      <c r="F76" s="293"/>
      <c r="G76" s="292"/>
      <c r="H76" s="292"/>
    </row>
    <row r="77" spans="1:8" ht="15" x14ac:dyDescent="0.3">
      <c r="A77" s="292"/>
      <c r="B77" s="293"/>
      <c r="C77" s="293"/>
      <c r="D77" s="293"/>
      <c r="E77" s="293"/>
      <c r="F77" s="293"/>
      <c r="G77" s="292"/>
      <c r="H77" s="292"/>
    </row>
    <row r="78" spans="1:8" ht="15" x14ac:dyDescent="0.3">
      <c r="A78" s="292"/>
      <c r="B78" s="293"/>
      <c r="C78" s="293"/>
      <c r="D78" s="293"/>
      <c r="E78" s="293"/>
      <c r="F78" s="293"/>
      <c r="G78" s="292"/>
      <c r="H78" s="292"/>
    </row>
    <row r="79" spans="1:8" ht="15" x14ac:dyDescent="0.3">
      <c r="A79" s="292"/>
      <c r="B79" s="293"/>
      <c r="C79" s="293"/>
      <c r="D79" s="293"/>
      <c r="E79" s="293"/>
      <c r="F79" s="293"/>
      <c r="G79" s="292"/>
      <c r="H79" s="292"/>
    </row>
    <row r="80" spans="1:8" ht="15" x14ac:dyDescent="0.3">
      <c r="A80" s="292"/>
      <c r="B80" s="293"/>
      <c r="C80" s="293"/>
      <c r="D80" s="293"/>
      <c r="E80" s="293"/>
      <c r="F80" s="293"/>
      <c r="G80" s="292"/>
      <c r="H80" s="292"/>
    </row>
    <row r="81" spans="1:8" x14ac:dyDescent="0.2">
      <c r="A81" s="66"/>
      <c r="B81" s="66"/>
      <c r="C81" s="66"/>
      <c r="D81" s="66"/>
      <c r="E81" s="66"/>
      <c r="F81" s="66"/>
      <c r="G81" s="66"/>
      <c r="H81" s="66"/>
    </row>
    <row r="82" spans="1:8" x14ac:dyDescent="0.2">
      <c r="A82" s="66"/>
      <c r="B82" s="66"/>
      <c r="C82" s="66"/>
      <c r="D82" s="66"/>
      <c r="E82" s="66"/>
      <c r="F82" s="66"/>
      <c r="G82" s="66"/>
      <c r="H82" s="66"/>
    </row>
    <row r="83" spans="1:8" x14ac:dyDescent="0.2">
      <c r="A83" s="66"/>
      <c r="B83" s="66"/>
      <c r="C83" s="66"/>
      <c r="D83" s="66"/>
      <c r="E83" s="66"/>
      <c r="F83" s="66"/>
      <c r="G83" s="66"/>
      <c r="H83" s="66"/>
    </row>
    <row r="84" spans="1:8" x14ac:dyDescent="0.2">
      <c r="A84" s="66"/>
      <c r="B84" s="66"/>
      <c r="C84" s="66"/>
      <c r="D84" s="66"/>
      <c r="E84" s="66"/>
      <c r="F84" s="66"/>
      <c r="G84" s="66"/>
      <c r="H84" s="66"/>
    </row>
    <row r="85" spans="1:8" x14ac:dyDescent="0.2">
      <c r="A85" s="66"/>
      <c r="B85" s="66"/>
      <c r="C85" s="66"/>
      <c r="D85" s="66"/>
      <c r="E85" s="66"/>
      <c r="F85" s="66"/>
      <c r="G85" s="66"/>
      <c r="H85" s="66"/>
    </row>
    <row r="86" spans="1:8" x14ac:dyDescent="0.2">
      <c r="A86" s="66"/>
      <c r="B86" s="66"/>
      <c r="C86" s="66"/>
      <c r="D86" s="66"/>
      <c r="E86" s="66"/>
      <c r="F86" s="66"/>
      <c r="G86" s="66"/>
      <c r="H86" s="66"/>
    </row>
    <row r="87" spans="1:8" x14ac:dyDescent="0.2">
      <c r="A87" s="66"/>
      <c r="B87" s="66"/>
      <c r="C87" s="66"/>
      <c r="D87" s="66"/>
      <c r="E87" s="66"/>
      <c r="F87" s="66"/>
      <c r="G87" s="66"/>
      <c r="H87" s="66"/>
    </row>
    <row r="88" spans="1:8" x14ac:dyDescent="0.2">
      <c r="A88" s="66"/>
      <c r="B88" s="66"/>
      <c r="C88" s="66"/>
      <c r="D88" s="66"/>
      <c r="E88" s="66"/>
      <c r="F88" s="66"/>
      <c r="G88" s="66"/>
      <c r="H88" s="66"/>
    </row>
    <row r="89" spans="1:8" x14ac:dyDescent="0.2">
      <c r="A89" s="66"/>
      <c r="B89" s="66"/>
      <c r="C89" s="66"/>
      <c r="D89" s="66"/>
      <c r="E89" s="66"/>
      <c r="F89" s="66"/>
      <c r="G89" s="66"/>
      <c r="H89" s="66"/>
    </row>
    <row r="90" spans="1:8" x14ac:dyDescent="0.2">
      <c r="A90" s="66"/>
      <c r="B90" s="66"/>
      <c r="C90" s="66"/>
      <c r="D90" s="66"/>
      <c r="E90" s="66"/>
      <c r="F90" s="66"/>
      <c r="G90" s="66"/>
      <c r="H90" s="66"/>
    </row>
    <row r="91" spans="1:8" ht="18" x14ac:dyDescent="0.25">
      <c r="A91" s="444" t="s">
        <v>288</v>
      </c>
      <c r="B91" s="444"/>
      <c r="C91" s="444"/>
      <c r="D91" s="444"/>
      <c r="E91" s="444"/>
      <c r="F91" s="444"/>
      <c r="G91" s="444"/>
      <c r="H91" s="444"/>
    </row>
    <row r="92" spans="1:8" ht="18" x14ac:dyDescent="0.25">
      <c r="A92" s="444" t="s">
        <v>308</v>
      </c>
      <c r="B92" s="444"/>
      <c r="C92" s="444"/>
      <c r="D92" s="444"/>
      <c r="E92" s="444"/>
      <c r="F92" s="444"/>
      <c r="G92" s="444"/>
      <c r="H92" s="444"/>
    </row>
    <row r="93" spans="1:8" ht="18.75" thickBot="1" x14ac:dyDescent="0.3">
      <c r="A93" s="194">
        <v>32</v>
      </c>
      <c r="B93" s="182"/>
      <c r="C93" s="182"/>
      <c r="D93" s="182"/>
      <c r="E93" s="182"/>
      <c r="F93" s="182"/>
      <c r="G93" s="182"/>
      <c r="H93" s="182"/>
    </row>
    <row r="94" spans="1:8" ht="18.75" thickBot="1" x14ac:dyDescent="0.3">
      <c r="A94" s="446" t="s">
        <v>415</v>
      </c>
      <c r="B94" s="447"/>
      <c r="C94" s="447"/>
      <c r="D94" s="447"/>
      <c r="E94" s="447"/>
      <c r="F94" s="447"/>
      <c r="G94" s="447"/>
      <c r="H94" s="448"/>
    </row>
    <row r="95" spans="1:8" ht="15.75" thickBot="1" x14ac:dyDescent="0.35">
      <c r="A95" s="449" t="s">
        <v>155</v>
      </c>
      <c r="B95" s="450"/>
      <c r="C95" s="450"/>
      <c r="D95" s="450"/>
      <c r="E95" s="450"/>
      <c r="F95" s="451"/>
      <c r="G95" s="452" t="s">
        <v>161</v>
      </c>
      <c r="H95" s="454" t="s">
        <v>162</v>
      </c>
    </row>
    <row r="96" spans="1:8" ht="108" thickBot="1" x14ac:dyDescent="0.25">
      <c r="A96" s="166" t="s">
        <v>156</v>
      </c>
      <c r="B96" s="166" t="s">
        <v>157</v>
      </c>
      <c r="C96" s="166" t="s">
        <v>158</v>
      </c>
      <c r="D96" s="166" t="s">
        <v>159</v>
      </c>
      <c r="E96" s="166" t="s">
        <v>160</v>
      </c>
      <c r="F96" s="166" t="s">
        <v>28</v>
      </c>
      <c r="G96" s="462"/>
      <c r="H96" s="455"/>
    </row>
    <row r="97" spans="1:8" x14ac:dyDescent="0.2">
      <c r="A97" s="206">
        <v>3</v>
      </c>
      <c r="B97" s="207" t="s">
        <v>289</v>
      </c>
      <c r="C97" s="207" t="s">
        <v>421</v>
      </c>
      <c r="D97" s="207" t="s">
        <v>166</v>
      </c>
      <c r="E97" s="200" t="s">
        <v>167</v>
      </c>
      <c r="F97" s="170">
        <v>51202</v>
      </c>
      <c r="G97" s="170" t="s">
        <v>90</v>
      </c>
      <c r="H97" s="128">
        <v>2500</v>
      </c>
    </row>
    <row r="98" spans="1:8" x14ac:dyDescent="0.2">
      <c r="A98" s="206">
        <v>3</v>
      </c>
      <c r="B98" s="207" t="s">
        <v>289</v>
      </c>
      <c r="C98" s="207" t="s">
        <v>421</v>
      </c>
      <c r="D98" s="207" t="s">
        <v>166</v>
      </c>
      <c r="E98" s="200" t="s">
        <v>167</v>
      </c>
      <c r="F98" s="285">
        <v>54110</v>
      </c>
      <c r="G98" s="171" t="s">
        <v>64</v>
      </c>
      <c r="H98" s="128">
        <v>500</v>
      </c>
    </row>
    <row r="99" spans="1:8" x14ac:dyDescent="0.2">
      <c r="A99" s="206">
        <v>3</v>
      </c>
      <c r="B99" s="207" t="s">
        <v>289</v>
      </c>
      <c r="C99" s="207" t="s">
        <v>421</v>
      </c>
      <c r="D99" s="207" t="s">
        <v>166</v>
      </c>
      <c r="E99" s="200" t="s">
        <v>167</v>
      </c>
      <c r="F99" s="171">
        <v>54111</v>
      </c>
      <c r="G99" s="171" t="s">
        <v>92</v>
      </c>
      <c r="H99" s="128">
        <v>4000</v>
      </c>
    </row>
    <row r="100" spans="1:8" x14ac:dyDescent="0.2">
      <c r="A100" s="206">
        <v>3</v>
      </c>
      <c r="B100" s="207" t="s">
        <v>289</v>
      </c>
      <c r="C100" s="207" t="s">
        <v>421</v>
      </c>
      <c r="D100" s="207" t="s">
        <v>166</v>
      </c>
      <c r="E100" s="200" t="s">
        <v>167</v>
      </c>
      <c r="F100" s="171">
        <v>54118</v>
      </c>
      <c r="G100" s="171" t="s">
        <v>119</v>
      </c>
      <c r="H100" s="128">
        <v>200</v>
      </c>
    </row>
    <row r="101" spans="1:8" x14ac:dyDescent="0.2">
      <c r="A101" s="206">
        <v>3</v>
      </c>
      <c r="B101" s="207" t="s">
        <v>289</v>
      </c>
      <c r="C101" s="207" t="s">
        <v>421</v>
      </c>
      <c r="D101" s="207" t="s">
        <v>166</v>
      </c>
      <c r="E101" s="200" t="s">
        <v>167</v>
      </c>
      <c r="F101" s="171">
        <v>54304</v>
      </c>
      <c r="G101" s="171" t="s">
        <v>79</v>
      </c>
      <c r="H101" s="128">
        <v>579.79</v>
      </c>
    </row>
    <row r="102" spans="1:8" x14ac:dyDescent="0.2">
      <c r="A102" s="206">
        <v>3</v>
      </c>
      <c r="B102" s="207" t="s">
        <v>289</v>
      </c>
      <c r="C102" s="207" t="s">
        <v>421</v>
      </c>
      <c r="D102" s="207" t="s">
        <v>166</v>
      </c>
      <c r="E102" s="200" t="s">
        <v>167</v>
      </c>
      <c r="F102" s="171">
        <v>54316</v>
      </c>
      <c r="G102" s="171" t="s">
        <v>124</v>
      </c>
      <c r="H102" s="128">
        <v>150</v>
      </c>
    </row>
    <row r="103" spans="1:8" ht="26.25" thickBot="1" x14ac:dyDescent="0.25">
      <c r="A103" s="206">
        <v>3</v>
      </c>
      <c r="B103" s="207" t="s">
        <v>289</v>
      </c>
      <c r="C103" s="207" t="s">
        <v>421</v>
      </c>
      <c r="D103" s="207" t="s">
        <v>166</v>
      </c>
      <c r="E103" s="200" t="s">
        <v>167</v>
      </c>
      <c r="F103" s="171">
        <v>54317</v>
      </c>
      <c r="G103" s="189" t="s">
        <v>125</v>
      </c>
      <c r="H103" s="128">
        <v>150</v>
      </c>
    </row>
    <row r="104" spans="1:8" ht="16.5" thickBot="1" x14ac:dyDescent="0.3">
      <c r="A104" s="81"/>
      <c r="B104" s="82"/>
      <c r="C104" s="82"/>
      <c r="D104" s="82"/>
      <c r="E104" s="82"/>
      <c r="F104" s="82"/>
      <c r="G104" s="172" t="s">
        <v>168</v>
      </c>
      <c r="H104" s="84">
        <f>SUM(H97:H103)</f>
        <v>8079.79</v>
      </c>
    </row>
    <row r="105" spans="1:8" ht="15.75" thickBot="1" x14ac:dyDescent="0.35">
      <c r="A105" s="174"/>
      <c r="B105" s="174"/>
      <c r="C105" s="175"/>
      <c r="D105" s="176"/>
      <c r="E105" s="176"/>
      <c r="F105" s="176"/>
      <c r="G105" s="85"/>
      <c r="H105" s="86"/>
    </row>
    <row r="106" spans="1:8" ht="15" x14ac:dyDescent="0.3">
      <c r="A106" s="456" t="s">
        <v>298</v>
      </c>
      <c r="B106" s="457"/>
      <c r="C106" s="457"/>
      <c r="D106" s="457"/>
      <c r="E106" s="457"/>
      <c r="F106" s="457"/>
      <c r="G106" s="459" t="s">
        <v>299</v>
      </c>
      <c r="H106" s="460"/>
    </row>
    <row r="107" spans="1:8" ht="15" x14ac:dyDescent="0.3">
      <c r="A107" s="177"/>
      <c r="B107" s="178"/>
      <c r="C107" s="178"/>
      <c r="D107" s="178"/>
      <c r="E107" s="178"/>
      <c r="F107" s="178"/>
      <c r="G107" s="177"/>
      <c r="H107" s="179"/>
    </row>
    <row r="108" spans="1:8" ht="15" x14ac:dyDescent="0.3">
      <c r="A108" s="439" t="s">
        <v>300</v>
      </c>
      <c r="B108" s="463"/>
      <c r="C108" s="463"/>
      <c r="D108" s="463"/>
      <c r="E108" s="463"/>
      <c r="F108" s="464"/>
      <c r="G108" s="439" t="s">
        <v>301</v>
      </c>
      <c r="H108" s="440"/>
    </row>
    <row r="109" spans="1:8" ht="15" x14ac:dyDescent="0.3">
      <c r="A109" s="177"/>
      <c r="B109" s="178"/>
      <c r="C109" s="178"/>
      <c r="D109" s="178"/>
      <c r="E109" s="178"/>
      <c r="F109" s="178"/>
      <c r="G109" s="177"/>
      <c r="H109" s="179"/>
    </row>
    <row r="110" spans="1:8" ht="15" x14ac:dyDescent="0.3">
      <c r="A110" s="436" t="s">
        <v>302</v>
      </c>
      <c r="B110" s="463"/>
      <c r="C110" s="463"/>
      <c r="D110" s="463"/>
      <c r="E110" s="463"/>
      <c r="F110" s="464"/>
      <c r="G110" s="439" t="s">
        <v>311</v>
      </c>
      <c r="H110" s="440"/>
    </row>
    <row r="111" spans="1:8" ht="15" x14ac:dyDescent="0.3">
      <c r="A111" s="180"/>
      <c r="B111" s="181"/>
      <c r="C111" s="181"/>
      <c r="D111" s="181"/>
      <c r="E111" s="181"/>
      <c r="F111" s="181"/>
      <c r="G111" s="180"/>
      <c r="H111" s="179"/>
    </row>
    <row r="112" spans="1:8" ht="15.75" thickBot="1" x14ac:dyDescent="0.35">
      <c r="A112" s="441" t="s">
        <v>304</v>
      </c>
      <c r="B112" s="465"/>
      <c r="C112" s="465"/>
      <c r="D112" s="465"/>
      <c r="E112" s="465"/>
      <c r="F112" s="466"/>
      <c r="G112" s="441" t="s">
        <v>305</v>
      </c>
      <c r="H112" s="443"/>
    </row>
    <row r="113" spans="1:8" ht="15" x14ac:dyDescent="0.3">
      <c r="A113" s="292"/>
      <c r="B113" s="293"/>
      <c r="C113" s="293"/>
      <c r="D113" s="293"/>
      <c r="E113" s="293"/>
      <c r="F113" s="293"/>
      <c r="G113" s="292"/>
      <c r="H113" s="292"/>
    </row>
    <row r="114" spans="1:8" ht="15" x14ac:dyDescent="0.3">
      <c r="A114" s="292"/>
      <c r="B114" s="293"/>
      <c r="C114" s="293"/>
      <c r="D114" s="293"/>
      <c r="E114" s="293"/>
      <c r="F114" s="293"/>
      <c r="G114" s="292"/>
      <c r="H114" s="292"/>
    </row>
    <row r="115" spans="1:8" ht="15" x14ac:dyDescent="0.3">
      <c r="A115" s="292"/>
      <c r="B115" s="293"/>
      <c r="C115" s="293"/>
      <c r="D115" s="293"/>
      <c r="E115" s="293"/>
      <c r="F115" s="293"/>
      <c r="G115" s="292"/>
      <c r="H115" s="292"/>
    </row>
    <row r="116" spans="1:8" ht="15" x14ac:dyDescent="0.3">
      <c r="A116" s="292"/>
      <c r="B116" s="293"/>
      <c r="C116" s="293"/>
      <c r="D116" s="293"/>
      <c r="E116" s="293"/>
      <c r="F116" s="293"/>
      <c r="G116" s="292"/>
      <c r="H116" s="292"/>
    </row>
    <row r="117" spans="1:8" ht="15" x14ac:dyDescent="0.3">
      <c r="A117" s="292"/>
      <c r="B117" s="293"/>
      <c r="C117" s="293"/>
      <c r="D117" s="293"/>
      <c r="E117" s="293"/>
      <c r="F117" s="293"/>
      <c r="G117" s="292"/>
      <c r="H117" s="292"/>
    </row>
    <row r="118" spans="1:8" ht="15" x14ac:dyDescent="0.3">
      <c r="A118" s="292"/>
      <c r="B118" s="293"/>
      <c r="C118" s="293"/>
      <c r="D118" s="293"/>
      <c r="E118" s="293"/>
      <c r="F118" s="293"/>
      <c r="G118" s="292"/>
      <c r="H118" s="292"/>
    </row>
    <row r="119" spans="1:8" ht="15" x14ac:dyDescent="0.3">
      <c r="A119" s="292"/>
      <c r="B119" s="293"/>
      <c r="C119" s="293"/>
      <c r="D119" s="293"/>
      <c r="E119" s="293"/>
      <c r="F119" s="293"/>
      <c r="G119" s="292"/>
      <c r="H119" s="292"/>
    </row>
    <row r="120" spans="1:8" ht="15" x14ac:dyDescent="0.3">
      <c r="A120" s="292"/>
      <c r="B120" s="293"/>
      <c r="C120" s="293"/>
      <c r="D120" s="293"/>
      <c r="E120" s="293"/>
      <c r="F120" s="293"/>
      <c r="G120" s="292"/>
      <c r="H120" s="292"/>
    </row>
    <row r="121" spans="1:8" ht="15" x14ac:dyDescent="0.3">
      <c r="A121" s="292"/>
      <c r="B121" s="293"/>
      <c r="C121" s="293"/>
      <c r="D121" s="293"/>
      <c r="E121" s="293"/>
      <c r="F121" s="293"/>
      <c r="G121" s="292"/>
      <c r="H121" s="292"/>
    </row>
    <row r="122" spans="1:8" ht="15" x14ac:dyDescent="0.3">
      <c r="A122" s="292"/>
      <c r="B122" s="293"/>
      <c r="C122" s="293"/>
      <c r="D122" s="293"/>
      <c r="E122" s="293"/>
      <c r="F122" s="293"/>
      <c r="G122" s="292"/>
      <c r="H122" s="292"/>
    </row>
    <row r="123" spans="1:8" ht="15" x14ac:dyDescent="0.3">
      <c r="A123" s="292"/>
      <c r="B123" s="293"/>
      <c r="C123" s="293"/>
      <c r="D123" s="293"/>
      <c r="E123" s="293"/>
      <c r="F123" s="293"/>
      <c r="G123" s="292"/>
      <c r="H123" s="292"/>
    </row>
    <row r="124" spans="1:8" ht="15" x14ac:dyDescent="0.3">
      <c r="A124" s="292"/>
      <c r="B124" s="293"/>
      <c r="C124" s="293"/>
      <c r="D124" s="293"/>
      <c r="E124" s="293"/>
      <c r="F124" s="293"/>
      <c r="G124" s="292"/>
      <c r="H124" s="292"/>
    </row>
    <row r="125" spans="1:8" ht="15" x14ac:dyDescent="0.3">
      <c r="A125" s="292"/>
      <c r="B125" s="293"/>
      <c r="C125" s="293"/>
      <c r="D125" s="293"/>
      <c r="E125" s="293"/>
      <c r="F125" s="293"/>
      <c r="G125" s="292"/>
      <c r="H125" s="292"/>
    </row>
    <row r="126" spans="1:8" ht="15" x14ac:dyDescent="0.3">
      <c r="A126" s="292"/>
      <c r="B126" s="293"/>
      <c r="C126" s="293"/>
      <c r="D126" s="293"/>
      <c r="E126" s="293"/>
      <c r="F126" s="293"/>
      <c r="G126" s="292"/>
      <c r="H126" s="292"/>
    </row>
    <row r="127" spans="1:8" ht="15" x14ac:dyDescent="0.3">
      <c r="A127" s="292"/>
      <c r="B127" s="293"/>
      <c r="C127" s="293"/>
      <c r="D127" s="293"/>
      <c r="E127" s="293"/>
      <c r="F127" s="293"/>
      <c r="G127" s="292"/>
      <c r="H127" s="292"/>
    </row>
    <row r="128" spans="1:8" ht="15" x14ac:dyDescent="0.3">
      <c r="A128" s="292"/>
      <c r="B128" s="293"/>
      <c r="C128" s="293"/>
      <c r="D128" s="293"/>
      <c r="E128" s="293"/>
      <c r="F128" s="293"/>
      <c r="G128" s="292"/>
      <c r="H128" s="292"/>
    </row>
    <row r="129" spans="1:8" ht="15" x14ac:dyDescent="0.3">
      <c r="A129" s="292"/>
      <c r="B129" s="293"/>
      <c r="C129" s="293"/>
      <c r="D129" s="293"/>
      <c r="E129" s="293"/>
      <c r="F129" s="293"/>
      <c r="G129" s="292"/>
      <c r="H129" s="292"/>
    </row>
    <row r="130" spans="1:8" ht="15" x14ac:dyDescent="0.3">
      <c r="A130" s="292"/>
      <c r="B130" s="293"/>
      <c r="C130" s="293"/>
      <c r="D130" s="293"/>
      <c r="E130" s="293"/>
      <c r="F130" s="293"/>
      <c r="G130" s="292"/>
      <c r="H130" s="292"/>
    </row>
    <row r="131" spans="1:8" x14ac:dyDescent="0.2">
      <c r="A131" s="66"/>
      <c r="B131" s="66"/>
      <c r="C131" s="66"/>
      <c r="D131" s="66"/>
      <c r="E131" s="66"/>
      <c r="F131" s="66"/>
      <c r="G131" s="66"/>
      <c r="H131" s="66"/>
    </row>
    <row r="132" spans="1:8" x14ac:dyDescent="0.2">
      <c r="A132" s="66"/>
      <c r="B132" s="66"/>
      <c r="C132" s="66"/>
      <c r="D132" s="66"/>
      <c r="E132" s="66"/>
      <c r="F132" s="66"/>
      <c r="G132" s="66"/>
      <c r="H132" s="66"/>
    </row>
    <row r="133" spans="1:8" x14ac:dyDescent="0.2">
      <c r="A133" s="66"/>
      <c r="B133" s="66"/>
      <c r="C133" s="66"/>
      <c r="D133" s="66"/>
      <c r="E133" s="66"/>
      <c r="F133" s="66"/>
      <c r="G133" s="66"/>
      <c r="H133" s="66"/>
    </row>
    <row r="134" spans="1:8" ht="18" x14ac:dyDescent="0.25">
      <c r="A134" s="444" t="s">
        <v>288</v>
      </c>
      <c r="B134" s="444"/>
      <c r="C134" s="444"/>
      <c r="D134" s="444"/>
      <c r="E134" s="444"/>
      <c r="F134" s="444"/>
      <c r="G134" s="444"/>
      <c r="H134" s="444"/>
    </row>
    <row r="135" spans="1:8" ht="18" x14ac:dyDescent="0.25">
      <c r="A135" s="444" t="s">
        <v>308</v>
      </c>
      <c r="B135" s="444"/>
      <c r="C135" s="444"/>
      <c r="D135" s="444"/>
      <c r="E135" s="444"/>
      <c r="F135" s="444"/>
      <c r="G135" s="444"/>
      <c r="H135" s="444"/>
    </row>
    <row r="136" spans="1:8" ht="18.75" thickBot="1" x14ac:dyDescent="0.3">
      <c r="A136" s="194">
        <v>33</v>
      </c>
      <c r="B136" s="182"/>
      <c r="C136" s="182"/>
      <c r="D136" s="182"/>
      <c r="E136" s="182"/>
      <c r="F136" s="182"/>
      <c r="G136" s="182"/>
      <c r="H136" s="182"/>
    </row>
    <row r="137" spans="1:8" ht="18.75" thickBot="1" x14ac:dyDescent="0.3">
      <c r="A137" s="446" t="s">
        <v>416</v>
      </c>
      <c r="B137" s="447"/>
      <c r="C137" s="447"/>
      <c r="D137" s="447"/>
      <c r="E137" s="447"/>
      <c r="F137" s="447"/>
      <c r="G137" s="447"/>
      <c r="H137" s="448"/>
    </row>
    <row r="138" spans="1:8" ht="15.75" thickBot="1" x14ac:dyDescent="0.35">
      <c r="A138" s="449" t="s">
        <v>155</v>
      </c>
      <c r="B138" s="450"/>
      <c r="C138" s="450"/>
      <c r="D138" s="450"/>
      <c r="E138" s="450"/>
      <c r="F138" s="451"/>
      <c r="G138" s="452" t="s">
        <v>161</v>
      </c>
      <c r="H138" s="454" t="s">
        <v>162</v>
      </c>
    </row>
    <row r="139" spans="1:8" ht="108" thickBot="1" x14ac:dyDescent="0.25">
      <c r="A139" s="166" t="s">
        <v>156</v>
      </c>
      <c r="B139" s="166" t="s">
        <v>157</v>
      </c>
      <c r="C139" s="166" t="s">
        <v>158</v>
      </c>
      <c r="D139" s="166" t="s">
        <v>159</v>
      </c>
      <c r="E139" s="166" t="s">
        <v>160</v>
      </c>
      <c r="F139" s="166" t="s">
        <v>28</v>
      </c>
      <c r="G139" s="462"/>
      <c r="H139" s="455"/>
    </row>
    <row r="140" spans="1:8" x14ac:dyDescent="0.2">
      <c r="A140" s="167">
        <v>3</v>
      </c>
      <c r="B140" s="168" t="s">
        <v>289</v>
      </c>
      <c r="C140" s="168" t="s">
        <v>165</v>
      </c>
      <c r="D140" s="168" t="s">
        <v>166</v>
      </c>
      <c r="E140" s="169" t="s">
        <v>167</v>
      </c>
      <c r="F140" s="170">
        <v>51202</v>
      </c>
      <c r="G140" s="170" t="s">
        <v>90</v>
      </c>
      <c r="H140" s="128">
        <v>3000</v>
      </c>
    </row>
    <row r="141" spans="1:8" x14ac:dyDescent="0.2">
      <c r="A141" s="167">
        <v>3</v>
      </c>
      <c r="B141" s="168" t="s">
        <v>289</v>
      </c>
      <c r="C141" s="168" t="s">
        <v>165</v>
      </c>
      <c r="D141" s="168" t="s">
        <v>166</v>
      </c>
      <c r="E141" s="169" t="s">
        <v>167</v>
      </c>
      <c r="F141" s="188">
        <v>54110</v>
      </c>
      <c r="G141" s="171" t="s">
        <v>64</v>
      </c>
      <c r="H141" s="128">
        <v>500</v>
      </c>
    </row>
    <row r="142" spans="1:8" x14ac:dyDescent="0.2">
      <c r="A142" s="167">
        <v>3</v>
      </c>
      <c r="B142" s="168" t="s">
        <v>289</v>
      </c>
      <c r="C142" s="168" t="s">
        <v>165</v>
      </c>
      <c r="D142" s="168" t="s">
        <v>166</v>
      </c>
      <c r="E142" s="169" t="s">
        <v>167</v>
      </c>
      <c r="F142" s="171">
        <v>54111</v>
      </c>
      <c r="G142" s="171" t="s">
        <v>92</v>
      </c>
      <c r="H142" s="128">
        <v>2000</v>
      </c>
    </row>
    <row r="143" spans="1:8" x14ac:dyDescent="0.2">
      <c r="A143" s="167">
        <v>3</v>
      </c>
      <c r="B143" s="168" t="s">
        <v>289</v>
      </c>
      <c r="C143" s="168" t="s">
        <v>165</v>
      </c>
      <c r="D143" s="168" t="s">
        <v>166</v>
      </c>
      <c r="E143" s="169" t="s">
        <v>167</v>
      </c>
      <c r="F143" s="171">
        <v>54112</v>
      </c>
      <c r="G143" s="171" t="s">
        <v>94</v>
      </c>
      <c r="H143" s="128">
        <v>1000</v>
      </c>
    </row>
    <row r="144" spans="1:8" x14ac:dyDescent="0.2">
      <c r="A144" s="167">
        <v>3</v>
      </c>
      <c r="B144" s="168" t="s">
        <v>289</v>
      </c>
      <c r="C144" s="168" t="s">
        <v>165</v>
      </c>
      <c r="D144" s="168" t="s">
        <v>166</v>
      </c>
      <c r="E144" s="169" t="s">
        <v>167</v>
      </c>
      <c r="F144" s="171">
        <v>54118</v>
      </c>
      <c r="G144" s="171" t="s">
        <v>119</v>
      </c>
      <c r="H144" s="128">
        <v>200</v>
      </c>
    </row>
    <row r="145" spans="1:8" x14ac:dyDescent="0.2">
      <c r="A145" s="167">
        <v>3</v>
      </c>
      <c r="B145" s="168" t="s">
        <v>289</v>
      </c>
      <c r="C145" s="168" t="s">
        <v>165</v>
      </c>
      <c r="D145" s="168" t="s">
        <v>166</v>
      </c>
      <c r="E145" s="169" t="s">
        <v>167</v>
      </c>
      <c r="F145" s="171">
        <v>54304</v>
      </c>
      <c r="G145" s="171" t="s">
        <v>79</v>
      </c>
      <c r="H145" s="128">
        <v>900</v>
      </c>
    </row>
    <row r="146" spans="1:8" x14ac:dyDescent="0.2">
      <c r="A146" s="167">
        <v>3</v>
      </c>
      <c r="B146" s="168" t="s">
        <v>289</v>
      </c>
      <c r="C146" s="168" t="s">
        <v>165</v>
      </c>
      <c r="D146" s="168" t="s">
        <v>166</v>
      </c>
      <c r="E146" s="169" t="s">
        <v>167</v>
      </c>
      <c r="F146" s="171">
        <v>54316</v>
      </c>
      <c r="G146" s="171" t="s">
        <v>124</v>
      </c>
      <c r="H146" s="128">
        <v>300</v>
      </c>
    </row>
    <row r="147" spans="1:8" ht="26.25" thickBot="1" x14ac:dyDescent="0.25">
      <c r="A147" s="167">
        <v>3</v>
      </c>
      <c r="B147" s="168" t="s">
        <v>289</v>
      </c>
      <c r="C147" s="168" t="s">
        <v>165</v>
      </c>
      <c r="D147" s="168" t="s">
        <v>166</v>
      </c>
      <c r="E147" s="169" t="s">
        <v>167</v>
      </c>
      <c r="F147" s="171">
        <v>54317</v>
      </c>
      <c r="G147" s="189" t="s">
        <v>125</v>
      </c>
      <c r="H147" s="128">
        <v>100</v>
      </c>
    </row>
    <row r="148" spans="1:8" ht="16.5" thickBot="1" x14ac:dyDescent="0.3">
      <c r="A148" s="81"/>
      <c r="B148" s="82"/>
      <c r="C148" s="82"/>
      <c r="D148" s="82"/>
      <c r="E148" s="82"/>
      <c r="F148" s="82"/>
      <c r="G148" s="172" t="s">
        <v>168</v>
      </c>
      <c r="H148" s="84">
        <f>SUM(H140:H147)</f>
        <v>8000</v>
      </c>
    </row>
    <row r="149" spans="1:8" ht="15.75" thickBot="1" x14ac:dyDescent="0.35">
      <c r="A149" s="174"/>
      <c r="B149" s="174"/>
      <c r="C149" s="175"/>
      <c r="D149" s="176"/>
      <c r="E149" s="176"/>
      <c r="F149" s="176"/>
      <c r="G149" s="85"/>
      <c r="H149" s="86"/>
    </row>
    <row r="150" spans="1:8" ht="15" x14ac:dyDescent="0.3">
      <c r="A150" s="456" t="s">
        <v>298</v>
      </c>
      <c r="B150" s="457"/>
      <c r="C150" s="457"/>
      <c r="D150" s="457"/>
      <c r="E150" s="457"/>
      <c r="F150" s="457"/>
      <c r="G150" s="459" t="s">
        <v>299</v>
      </c>
      <c r="H150" s="460"/>
    </row>
    <row r="151" spans="1:8" ht="15" x14ac:dyDescent="0.3">
      <c r="A151" s="177"/>
      <c r="B151" s="178"/>
      <c r="C151" s="178"/>
      <c r="D151" s="178"/>
      <c r="E151" s="178"/>
      <c r="F151" s="178"/>
      <c r="G151" s="177"/>
      <c r="H151" s="179"/>
    </row>
    <row r="152" spans="1:8" ht="15" x14ac:dyDescent="0.3">
      <c r="A152" s="439" t="s">
        <v>300</v>
      </c>
      <c r="B152" s="463"/>
      <c r="C152" s="463"/>
      <c r="D152" s="463"/>
      <c r="E152" s="463"/>
      <c r="F152" s="464"/>
      <c r="G152" s="439" t="s">
        <v>301</v>
      </c>
      <c r="H152" s="440"/>
    </row>
    <row r="153" spans="1:8" ht="15" x14ac:dyDescent="0.3">
      <c r="A153" s="177"/>
      <c r="B153" s="178"/>
      <c r="C153" s="178"/>
      <c r="D153" s="178"/>
      <c r="E153" s="178"/>
      <c r="F153" s="178"/>
      <c r="G153" s="177"/>
      <c r="H153" s="179"/>
    </row>
    <row r="154" spans="1:8" ht="15" x14ac:dyDescent="0.3">
      <c r="A154" s="436" t="s">
        <v>302</v>
      </c>
      <c r="B154" s="463"/>
      <c r="C154" s="463"/>
      <c r="D154" s="463"/>
      <c r="E154" s="463"/>
      <c r="F154" s="464"/>
      <c r="G154" s="439" t="s">
        <v>311</v>
      </c>
      <c r="H154" s="440"/>
    </row>
    <row r="155" spans="1:8" ht="15" x14ac:dyDescent="0.3">
      <c r="A155" s="180"/>
      <c r="B155" s="181"/>
      <c r="C155" s="181"/>
      <c r="D155" s="181"/>
      <c r="E155" s="181"/>
      <c r="F155" s="181"/>
      <c r="G155" s="180"/>
      <c r="H155" s="179"/>
    </row>
    <row r="156" spans="1:8" ht="15.75" thickBot="1" x14ac:dyDescent="0.35">
      <c r="A156" s="441" t="s">
        <v>304</v>
      </c>
      <c r="B156" s="465"/>
      <c r="C156" s="465"/>
      <c r="D156" s="465"/>
      <c r="E156" s="465"/>
      <c r="F156" s="466"/>
      <c r="G156" s="441" t="s">
        <v>305</v>
      </c>
      <c r="H156" s="443"/>
    </row>
    <row r="157" spans="1:8" x14ac:dyDescent="0.2">
      <c r="A157" s="66"/>
      <c r="B157" s="66"/>
      <c r="C157" s="66"/>
      <c r="D157" s="66"/>
      <c r="E157" s="66"/>
      <c r="F157" s="66"/>
      <c r="G157" s="66"/>
      <c r="H157" s="66"/>
    </row>
    <row r="158" spans="1:8" x14ac:dyDescent="0.2">
      <c r="A158" s="66"/>
      <c r="B158" s="66"/>
      <c r="C158" s="66"/>
      <c r="D158" s="66"/>
      <c r="E158" s="66"/>
      <c r="F158" s="66"/>
      <c r="G158" s="66"/>
      <c r="H158" s="66"/>
    </row>
    <row r="159" spans="1:8" x14ac:dyDescent="0.2">
      <c r="A159" s="66"/>
      <c r="B159" s="66"/>
      <c r="C159" s="66"/>
      <c r="D159" s="66"/>
      <c r="E159" s="66"/>
      <c r="F159" s="66"/>
      <c r="G159" s="66"/>
      <c r="H159" s="66"/>
    </row>
    <row r="160" spans="1:8" x14ac:dyDescent="0.2">
      <c r="A160" s="66"/>
      <c r="B160" s="66"/>
      <c r="C160" s="66"/>
      <c r="D160" s="66"/>
      <c r="E160" s="66"/>
      <c r="F160" s="66"/>
      <c r="G160" s="66"/>
      <c r="H160" s="66"/>
    </row>
    <row r="161" spans="1:8" x14ac:dyDescent="0.2">
      <c r="A161" s="66"/>
      <c r="B161" s="66"/>
      <c r="C161" s="66"/>
      <c r="D161" s="66"/>
      <c r="E161" s="66"/>
      <c r="F161" s="66"/>
      <c r="G161" s="66"/>
      <c r="H161" s="66"/>
    </row>
    <row r="162" spans="1:8" x14ac:dyDescent="0.2">
      <c r="A162" s="66"/>
      <c r="B162" s="66"/>
      <c r="C162" s="66"/>
      <c r="D162" s="66"/>
      <c r="E162" s="66"/>
      <c r="F162" s="66"/>
      <c r="G162" s="66"/>
      <c r="H162" s="66"/>
    </row>
    <row r="163" spans="1:8" x14ac:dyDescent="0.2">
      <c r="A163" s="66"/>
      <c r="B163" s="66"/>
      <c r="C163" s="66"/>
      <c r="D163" s="66"/>
      <c r="E163" s="66"/>
      <c r="F163" s="66"/>
      <c r="G163" s="66"/>
      <c r="H163" s="66"/>
    </row>
    <row r="164" spans="1:8" x14ac:dyDescent="0.2">
      <c r="A164" s="66"/>
      <c r="B164" s="66"/>
      <c r="C164" s="66"/>
      <c r="D164" s="66"/>
      <c r="E164" s="66"/>
      <c r="F164" s="66"/>
      <c r="G164" s="66"/>
      <c r="H164" s="66"/>
    </row>
    <row r="165" spans="1:8" x14ac:dyDescent="0.2">
      <c r="A165" s="66"/>
      <c r="B165" s="66"/>
      <c r="C165" s="66"/>
      <c r="D165" s="66"/>
      <c r="E165" s="66"/>
      <c r="F165" s="66"/>
      <c r="G165" s="66"/>
      <c r="H165" s="66"/>
    </row>
    <row r="166" spans="1:8" x14ac:dyDescent="0.2">
      <c r="A166" s="66"/>
      <c r="B166" s="66"/>
      <c r="C166" s="66"/>
      <c r="D166" s="66"/>
      <c r="E166" s="66"/>
      <c r="F166" s="66"/>
      <c r="G166" s="66"/>
      <c r="H166" s="66"/>
    </row>
    <row r="167" spans="1:8" x14ac:dyDescent="0.2">
      <c r="A167" s="66"/>
      <c r="B167" s="66"/>
      <c r="C167" s="66"/>
      <c r="D167" s="66"/>
      <c r="E167" s="66"/>
      <c r="F167" s="66"/>
      <c r="G167" s="66"/>
      <c r="H167" s="66"/>
    </row>
    <row r="168" spans="1:8" x14ac:dyDescent="0.2">
      <c r="A168" s="66"/>
      <c r="B168" s="66"/>
      <c r="C168" s="66"/>
      <c r="D168" s="66"/>
      <c r="E168" s="66"/>
      <c r="F168" s="66"/>
      <c r="G168" s="66"/>
      <c r="H168" s="66"/>
    </row>
    <row r="169" spans="1:8" x14ac:dyDescent="0.2">
      <c r="A169" s="66"/>
      <c r="B169" s="66"/>
      <c r="C169" s="66"/>
      <c r="D169" s="66"/>
      <c r="E169" s="66"/>
      <c r="F169" s="66"/>
      <c r="G169" s="66"/>
      <c r="H169" s="66"/>
    </row>
    <row r="170" spans="1:8" x14ac:dyDescent="0.2">
      <c r="A170" s="66"/>
      <c r="B170" s="66"/>
      <c r="C170" s="66"/>
      <c r="D170" s="66"/>
      <c r="E170" s="66"/>
      <c r="F170" s="66"/>
      <c r="G170" s="66"/>
      <c r="H170" s="66"/>
    </row>
    <row r="171" spans="1:8" x14ac:dyDescent="0.2">
      <c r="A171" s="66"/>
      <c r="B171" s="66"/>
      <c r="C171" s="66"/>
      <c r="D171" s="66"/>
      <c r="E171" s="66"/>
      <c r="F171" s="66"/>
      <c r="G171" s="66"/>
      <c r="H171" s="66"/>
    </row>
    <row r="172" spans="1:8" x14ac:dyDescent="0.2">
      <c r="A172" s="66"/>
      <c r="B172" s="66"/>
      <c r="C172" s="66"/>
      <c r="D172" s="66"/>
      <c r="E172" s="66"/>
      <c r="F172" s="66"/>
      <c r="G172" s="66"/>
      <c r="H172" s="66"/>
    </row>
    <row r="173" spans="1:8" x14ac:dyDescent="0.2">
      <c r="A173" s="66"/>
      <c r="B173" s="66"/>
      <c r="C173" s="66"/>
      <c r="D173" s="66"/>
      <c r="E173" s="66"/>
      <c r="F173" s="66"/>
      <c r="G173" s="66"/>
      <c r="H173" s="66"/>
    </row>
    <row r="174" spans="1:8" x14ac:dyDescent="0.2">
      <c r="A174" s="66"/>
      <c r="B174" s="66"/>
      <c r="C174" s="66"/>
      <c r="D174" s="66"/>
      <c r="E174" s="66"/>
      <c r="F174" s="66"/>
      <c r="G174" s="66"/>
      <c r="H174" s="66"/>
    </row>
    <row r="175" spans="1:8" x14ac:dyDescent="0.2">
      <c r="A175" s="66"/>
      <c r="B175" s="66"/>
      <c r="C175" s="66"/>
      <c r="D175" s="66"/>
      <c r="E175" s="66"/>
      <c r="F175" s="66"/>
      <c r="G175" s="66"/>
      <c r="H175" s="66"/>
    </row>
    <row r="176" spans="1:8" x14ac:dyDescent="0.2">
      <c r="A176" s="66"/>
      <c r="B176" s="66"/>
      <c r="C176" s="66"/>
      <c r="D176" s="66"/>
      <c r="E176" s="66"/>
      <c r="F176" s="66"/>
      <c r="G176" s="66"/>
      <c r="H176" s="66"/>
    </row>
    <row r="177" spans="1:8" ht="18" x14ac:dyDescent="0.25">
      <c r="A177" s="444" t="s">
        <v>288</v>
      </c>
      <c r="B177" s="444"/>
      <c r="C177" s="444"/>
      <c r="D177" s="444"/>
      <c r="E177" s="444"/>
      <c r="F177" s="444"/>
      <c r="G177" s="444"/>
      <c r="H177" s="444"/>
    </row>
    <row r="178" spans="1:8" ht="18" x14ac:dyDescent="0.25">
      <c r="A178" s="444" t="s">
        <v>308</v>
      </c>
      <c r="B178" s="444"/>
      <c r="C178" s="444"/>
      <c r="D178" s="444"/>
      <c r="E178" s="444"/>
      <c r="F178" s="444"/>
      <c r="G178" s="444"/>
      <c r="H178" s="444"/>
    </row>
    <row r="179" spans="1:8" ht="18.75" thickBot="1" x14ac:dyDescent="0.3">
      <c r="A179" s="194">
        <v>34</v>
      </c>
      <c r="B179" s="182"/>
      <c r="C179" s="182"/>
      <c r="D179" s="182"/>
      <c r="E179" s="182"/>
      <c r="F179" s="182"/>
      <c r="G179" s="182"/>
      <c r="H179" s="182"/>
    </row>
    <row r="180" spans="1:8" ht="18.75" thickBot="1" x14ac:dyDescent="0.3">
      <c r="A180" s="446" t="s">
        <v>423</v>
      </c>
      <c r="B180" s="447"/>
      <c r="C180" s="447"/>
      <c r="D180" s="447"/>
      <c r="E180" s="447"/>
      <c r="F180" s="447"/>
      <c r="G180" s="447"/>
      <c r="H180" s="448"/>
    </row>
    <row r="181" spans="1:8" ht="15.75" thickBot="1" x14ac:dyDescent="0.35">
      <c r="A181" s="449" t="s">
        <v>155</v>
      </c>
      <c r="B181" s="450"/>
      <c r="C181" s="450"/>
      <c r="D181" s="450"/>
      <c r="E181" s="450"/>
      <c r="F181" s="451"/>
      <c r="G181" s="452" t="s">
        <v>161</v>
      </c>
      <c r="H181" s="454" t="s">
        <v>162</v>
      </c>
    </row>
    <row r="182" spans="1:8" ht="108" thickBot="1" x14ac:dyDescent="0.25">
      <c r="A182" s="166" t="s">
        <v>156</v>
      </c>
      <c r="B182" s="166" t="s">
        <v>157</v>
      </c>
      <c r="C182" s="166" t="s">
        <v>158</v>
      </c>
      <c r="D182" s="166" t="s">
        <v>159</v>
      </c>
      <c r="E182" s="166" t="s">
        <v>160</v>
      </c>
      <c r="F182" s="166" t="s">
        <v>28</v>
      </c>
      <c r="G182" s="462"/>
      <c r="H182" s="455"/>
    </row>
    <row r="183" spans="1:8" x14ac:dyDescent="0.2">
      <c r="A183" s="167">
        <v>3</v>
      </c>
      <c r="B183" s="168" t="s">
        <v>289</v>
      </c>
      <c r="C183" s="168" t="s">
        <v>165</v>
      </c>
      <c r="D183" s="168" t="s">
        <v>166</v>
      </c>
      <c r="E183" s="169" t="s">
        <v>167</v>
      </c>
      <c r="F183" s="170">
        <v>61105</v>
      </c>
      <c r="G183" s="170" t="s">
        <v>432</v>
      </c>
      <c r="H183" s="185">
        <v>12000</v>
      </c>
    </row>
    <row r="184" spans="1:8" x14ac:dyDescent="0.2">
      <c r="A184" s="167"/>
      <c r="B184" s="168"/>
      <c r="C184" s="168"/>
      <c r="D184" s="168"/>
      <c r="E184" s="169"/>
      <c r="F184" s="188"/>
      <c r="G184" s="171"/>
      <c r="H184" s="185"/>
    </row>
    <row r="185" spans="1:8" x14ac:dyDescent="0.2">
      <c r="A185" s="167"/>
      <c r="B185" s="168"/>
      <c r="C185" s="168"/>
      <c r="D185" s="168"/>
      <c r="E185" s="169"/>
      <c r="F185" s="171"/>
      <c r="G185" s="171"/>
      <c r="H185" s="185"/>
    </row>
    <row r="186" spans="1:8" x14ac:dyDescent="0.2">
      <c r="A186" s="167"/>
      <c r="B186" s="168"/>
      <c r="C186" s="168"/>
      <c r="D186" s="168"/>
      <c r="E186" s="169"/>
      <c r="F186" s="171"/>
      <c r="G186" s="171"/>
      <c r="H186" s="185"/>
    </row>
    <row r="187" spans="1:8" x14ac:dyDescent="0.2">
      <c r="A187" s="167"/>
      <c r="B187" s="168"/>
      <c r="C187" s="168"/>
      <c r="D187" s="168"/>
      <c r="E187" s="169"/>
      <c r="F187" s="171"/>
      <c r="G187" s="171"/>
      <c r="H187" s="185"/>
    </row>
    <row r="188" spans="1:8" x14ac:dyDescent="0.2">
      <c r="A188" s="167"/>
      <c r="B188" s="168"/>
      <c r="C188" s="168"/>
      <c r="D188" s="168"/>
      <c r="E188" s="169"/>
      <c r="F188" s="171"/>
      <c r="G188" s="171"/>
      <c r="H188" s="185"/>
    </row>
    <row r="189" spans="1:8" x14ac:dyDescent="0.2">
      <c r="A189" s="167"/>
      <c r="B189" s="168"/>
      <c r="C189" s="168"/>
      <c r="D189" s="168"/>
      <c r="E189" s="169"/>
      <c r="F189" s="171"/>
      <c r="G189" s="171"/>
      <c r="H189" s="185"/>
    </row>
    <row r="190" spans="1:8" ht="13.5" thickBot="1" x14ac:dyDescent="0.25">
      <c r="A190" s="167"/>
      <c r="B190" s="168"/>
      <c r="C190" s="168"/>
      <c r="D190" s="168"/>
      <c r="E190" s="169"/>
      <c r="F190" s="171"/>
      <c r="G190" s="276"/>
      <c r="H190" s="277"/>
    </row>
    <row r="191" spans="1:8" ht="16.5" thickBot="1" x14ac:dyDescent="0.3">
      <c r="A191" s="81"/>
      <c r="B191" s="82"/>
      <c r="C191" s="82"/>
      <c r="D191" s="82"/>
      <c r="E191" s="82"/>
      <c r="F191" s="82"/>
      <c r="G191" s="172" t="s">
        <v>168</v>
      </c>
      <c r="H191" s="84">
        <f>SUM(H183:H190)</f>
        <v>12000</v>
      </c>
    </row>
    <row r="192" spans="1:8" ht="15.75" thickBot="1" x14ac:dyDescent="0.35">
      <c r="A192" s="174"/>
      <c r="B192" s="174"/>
      <c r="C192" s="175"/>
      <c r="D192" s="176"/>
      <c r="E192" s="176"/>
      <c r="F192" s="176"/>
      <c r="G192" s="85"/>
      <c r="H192" s="86"/>
    </row>
    <row r="193" spans="1:8" ht="15" x14ac:dyDescent="0.3">
      <c r="A193" s="456" t="s">
        <v>298</v>
      </c>
      <c r="B193" s="457"/>
      <c r="C193" s="457"/>
      <c r="D193" s="457"/>
      <c r="E193" s="457"/>
      <c r="F193" s="457"/>
      <c r="G193" s="459" t="s">
        <v>299</v>
      </c>
      <c r="H193" s="460"/>
    </row>
    <row r="194" spans="1:8" ht="15" x14ac:dyDescent="0.3">
      <c r="A194" s="177"/>
      <c r="B194" s="178"/>
      <c r="C194" s="178"/>
      <c r="D194" s="178"/>
      <c r="E194" s="178"/>
      <c r="F194" s="178"/>
      <c r="G194" s="177"/>
      <c r="H194" s="179"/>
    </row>
    <row r="195" spans="1:8" ht="15" x14ac:dyDescent="0.3">
      <c r="A195" s="439" t="s">
        <v>300</v>
      </c>
      <c r="B195" s="463"/>
      <c r="C195" s="463"/>
      <c r="D195" s="463"/>
      <c r="E195" s="463"/>
      <c r="F195" s="464"/>
      <c r="G195" s="439" t="s">
        <v>301</v>
      </c>
      <c r="H195" s="440"/>
    </row>
    <row r="196" spans="1:8" ht="15" x14ac:dyDescent="0.3">
      <c r="A196" s="177"/>
      <c r="B196" s="178"/>
      <c r="C196" s="178"/>
      <c r="D196" s="178"/>
      <c r="E196" s="178"/>
      <c r="F196" s="178"/>
      <c r="G196" s="177"/>
      <c r="H196" s="179"/>
    </row>
    <row r="197" spans="1:8" ht="15" x14ac:dyDescent="0.3">
      <c r="A197" s="436" t="s">
        <v>302</v>
      </c>
      <c r="B197" s="463"/>
      <c r="C197" s="463"/>
      <c r="D197" s="463"/>
      <c r="E197" s="463"/>
      <c r="F197" s="464"/>
      <c r="G197" s="439" t="s">
        <v>311</v>
      </c>
      <c r="H197" s="440"/>
    </row>
    <row r="198" spans="1:8" ht="15" x14ac:dyDescent="0.3">
      <c r="A198" s="180"/>
      <c r="B198" s="181"/>
      <c r="C198" s="181"/>
      <c r="D198" s="181"/>
      <c r="E198" s="181"/>
      <c r="F198" s="181"/>
      <c r="G198" s="180"/>
      <c r="H198" s="179"/>
    </row>
    <row r="199" spans="1:8" ht="15.75" thickBot="1" x14ac:dyDescent="0.35">
      <c r="A199" s="441" t="s">
        <v>304</v>
      </c>
      <c r="B199" s="465"/>
      <c r="C199" s="465"/>
      <c r="D199" s="465"/>
      <c r="E199" s="465"/>
      <c r="F199" s="466"/>
      <c r="G199" s="441" t="s">
        <v>305</v>
      </c>
      <c r="H199" s="443"/>
    </row>
    <row r="200" spans="1:8" ht="15" x14ac:dyDescent="0.3">
      <c r="A200" s="292"/>
      <c r="B200" s="293"/>
      <c r="C200" s="293"/>
      <c r="D200" s="293"/>
      <c r="E200" s="293"/>
      <c r="F200" s="293"/>
      <c r="G200" s="292"/>
      <c r="H200" s="292"/>
    </row>
    <row r="201" spans="1:8" ht="15" x14ac:dyDescent="0.3">
      <c r="A201" s="292"/>
      <c r="B201" s="293"/>
      <c r="C201" s="293"/>
      <c r="D201" s="293"/>
      <c r="E201" s="293"/>
      <c r="F201" s="293"/>
      <c r="G201" s="292"/>
      <c r="H201" s="292"/>
    </row>
    <row r="202" spans="1:8" ht="15" x14ac:dyDescent="0.3">
      <c r="A202" s="292"/>
      <c r="B202" s="293"/>
      <c r="C202" s="293"/>
      <c r="D202" s="293"/>
      <c r="E202" s="293"/>
      <c r="F202" s="293"/>
      <c r="G202" s="292"/>
      <c r="H202" s="292"/>
    </row>
    <row r="203" spans="1:8" ht="15" x14ac:dyDescent="0.3">
      <c r="A203" s="292"/>
      <c r="B203" s="293"/>
      <c r="C203" s="293"/>
      <c r="D203" s="293"/>
      <c r="E203" s="293"/>
      <c r="F203" s="293"/>
      <c r="G203" s="292"/>
      <c r="H203" s="292"/>
    </row>
    <row r="204" spans="1:8" ht="15" x14ac:dyDescent="0.3">
      <c r="A204" s="292"/>
      <c r="B204" s="293"/>
      <c r="C204" s="293"/>
      <c r="D204" s="293"/>
      <c r="E204" s="293"/>
      <c r="F204" s="293"/>
      <c r="G204" s="292"/>
      <c r="H204" s="292"/>
    </row>
    <row r="205" spans="1:8" ht="15" x14ac:dyDescent="0.3">
      <c r="A205" s="292"/>
      <c r="B205" s="293"/>
      <c r="C205" s="293"/>
      <c r="D205" s="293"/>
      <c r="E205" s="293"/>
      <c r="F205" s="293"/>
      <c r="G205" s="292"/>
      <c r="H205" s="292"/>
    </row>
    <row r="206" spans="1:8" ht="15" x14ac:dyDescent="0.3">
      <c r="A206" s="292"/>
      <c r="B206" s="293"/>
      <c r="C206" s="293"/>
      <c r="D206" s="293"/>
      <c r="E206" s="293"/>
      <c r="F206" s="293"/>
      <c r="G206" s="292"/>
      <c r="H206" s="292"/>
    </row>
    <row r="207" spans="1:8" ht="15" x14ac:dyDescent="0.3">
      <c r="A207" s="292"/>
      <c r="B207" s="293"/>
      <c r="C207" s="293"/>
      <c r="D207" s="293"/>
      <c r="E207" s="293"/>
      <c r="F207" s="293"/>
      <c r="G207" s="292"/>
      <c r="H207" s="292"/>
    </row>
    <row r="208" spans="1:8" ht="15" x14ac:dyDescent="0.3">
      <c r="A208" s="292"/>
      <c r="B208" s="293"/>
      <c r="C208" s="293"/>
      <c r="D208" s="293"/>
      <c r="E208" s="293"/>
      <c r="F208" s="293"/>
      <c r="G208" s="292"/>
      <c r="H208" s="292"/>
    </row>
    <row r="209" spans="1:8" ht="15" x14ac:dyDescent="0.3">
      <c r="A209" s="292"/>
      <c r="B209" s="293"/>
      <c r="C209" s="293"/>
      <c r="D209" s="293"/>
      <c r="E209" s="293"/>
      <c r="F209" s="293"/>
      <c r="G209" s="292"/>
      <c r="H209" s="292"/>
    </row>
    <row r="210" spans="1:8" ht="15" x14ac:dyDescent="0.3">
      <c r="A210" s="292"/>
      <c r="B210" s="293"/>
      <c r="C210" s="293"/>
      <c r="D210" s="293"/>
      <c r="E210" s="293"/>
      <c r="F210" s="293"/>
      <c r="G210" s="292"/>
      <c r="H210" s="292"/>
    </row>
    <row r="211" spans="1:8" ht="15" x14ac:dyDescent="0.3">
      <c r="A211" s="292"/>
      <c r="B211" s="293"/>
      <c r="C211" s="293"/>
      <c r="D211" s="293"/>
      <c r="E211" s="293"/>
      <c r="F211" s="293"/>
      <c r="G211" s="292"/>
      <c r="H211" s="292"/>
    </row>
    <row r="212" spans="1:8" ht="15" x14ac:dyDescent="0.3">
      <c r="A212" s="292"/>
      <c r="B212" s="293"/>
      <c r="C212" s="293"/>
      <c r="D212" s="293"/>
      <c r="E212" s="293"/>
      <c r="F212" s="293"/>
      <c r="G212" s="292"/>
      <c r="H212" s="292"/>
    </row>
    <row r="213" spans="1:8" ht="15" x14ac:dyDescent="0.3">
      <c r="A213" s="292"/>
      <c r="B213" s="293"/>
      <c r="C213" s="293"/>
      <c r="D213" s="293"/>
      <c r="E213" s="293"/>
      <c r="F213" s="293"/>
      <c r="G213" s="292"/>
      <c r="H213" s="292"/>
    </row>
    <row r="214" spans="1:8" ht="15" x14ac:dyDescent="0.3">
      <c r="A214" s="292"/>
      <c r="B214" s="293"/>
      <c r="C214" s="293"/>
      <c r="D214" s="293"/>
      <c r="E214" s="293"/>
      <c r="F214" s="293"/>
      <c r="G214" s="292"/>
      <c r="H214" s="292"/>
    </row>
    <row r="215" spans="1:8" ht="15" x14ac:dyDescent="0.3">
      <c r="A215" s="292"/>
      <c r="B215" s="293"/>
      <c r="C215" s="293"/>
      <c r="D215" s="293"/>
      <c r="E215" s="293"/>
      <c r="F215" s="293"/>
      <c r="G215" s="292"/>
      <c r="H215" s="292"/>
    </row>
    <row r="216" spans="1:8" ht="15" x14ac:dyDescent="0.3">
      <c r="A216" s="292"/>
      <c r="B216" s="293"/>
      <c r="C216" s="293"/>
      <c r="D216" s="293"/>
      <c r="E216" s="293"/>
      <c r="F216" s="293"/>
      <c r="G216" s="292"/>
      <c r="H216" s="292"/>
    </row>
    <row r="217" spans="1:8" ht="15" x14ac:dyDescent="0.3">
      <c r="A217" s="292"/>
      <c r="B217" s="293"/>
      <c r="C217" s="293"/>
      <c r="D217" s="293"/>
      <c r="E217" s="293"/>
      <c r="F217" s="293"/>
      <c r="G217" s="292"/>
      <c r="H217" s="292"/>
    </row>
    <row r="218" spans="1:8" ht="15" x14ac:dyDescent="0.3">
      <c r="A218" s="292"/>
      <c r="B218" s="293"/>
      <c r="C218" s="293"/>
      <c r="D218" s="293"/>
      <c r="E218" s="293"/>
      <c r="F218" s="293"/>
      <c r="G218" s="292"/>
      <c r="H218" s="292"/>
    </row>
    <row r="219" spans="1:8" ht="15" x14ac:dyDescent="0.3">
      <c r="A219" s="292"/>
      <c r="B219" s="293"/>
      <c r="C219" s="293"/>
      <c r="D219" s="293"/>
      <c r="E219" s="293"/>
      <c r="F219" s="293"/>
      <c r="G219" s="292"/>
      <c r="H219" s="292"/>
    </row>
    <row r="220" spans="1:8" ht="18" x14ac:dyDescent="0.25">
      <c r="A220" s="474" t="s">
        <v>26</v>
      </c>
      <c r="B220" s="474"/>
      <c r="C220" s="474"/>
      <c r="D220" s="474"/>
      <c r="E220" s="474"/>
      <c r="F220" s="474"/>
      <c r="G220" s="474"/>
      <c r="H220" s="474"/>
    </row>
    <row r="221" spans="1:8" ht="20.25" x14ac:dyDescent="0.3">
      <c r="A221" s="475" t="s">
        <v>42</v>
      </c>
      <c r="B221" s="475"/>
      <c r="C221" s="475"/>
      <c r="D221" s="475"/>
      <c r="E221" s="475"/>
      <c r="F221" s="475"/>
      <c r="G221" s="475"/>
      <c r="H221" s="475"/>
    </row>
    <row r="222" spans="1:8" ht="20.25" x14ac:dyDescent="0.3">
      <c r="A222" s="475" t="s">
        <v>361</v>
      </c>
      <c r="B222" s="475"/>
      <c r="C222" s="475"/>
      <c r="D222" s="475"/>
      <c r="E222" s="475"/>
      <c r="F222" s="475"/>
      <c r="G222" s="475"/>
      <c r="H222" s="475"/>
    </row>
    <row r="223" spans="1:8" ht="18" x14ac:dyDescent="0.25">
      <c r="A223" s="474" t="s">
        <v>44</v>
      </c>
      <c r="B223" s="474"/>
      <c r="C223" s="474"/>
      <c r="D223" s="474"/>
      <c r="E223" s="474"/>
      <c r="F223" s="474"/>
      <c r="G223" s="474"/>
      <c r="H223" s="474"/>
    </row>
    <row r="224" spans="1:8" x14ac:dyDescent="0.2">
      <c r="A224" s="161"/>
      <c r="B224" s="162"/>
      <c r="C224" s="163"/>
      <c r="D224" s="164"/>
      <c r="E224" s="164"/>
      <c r="F224" s="164"/>
      <c r="G224" s="161"/>
      <c r="H224" s="165"/>
    </row>
    <row r="225" spans="1:8" ht="18" x14ac:dyDescent="0.25">
      <c r="A225" s="476" t="s">
        <v>288</v>
      </c>
      <c r="B225" s="476"/>
      <c r="C225" s="476"/>
      <c r="D225" s="476"/>
      <c r="E225" s="476"/>
      <c r="F225" s="476"/>
      <c r="G225" s="476"/>
      <c r="H225" s="476"/>
    </row>
    <row r="226" spans="1:8" ht="18.75" thickBot="1" x14ac:dyDescent="0.3">
      <c r="A226" s="476" t="s">
        <v>431</v>
      </c>
      <c r="B226" s="476"/>
      <c r="C226" s="476"/>
      <c r="D226" s="476"/>
      <c r="E226" s="476"/>
      <c r="F226" s="476"/>
      <c r="G226" s="476"/>
      <c r="H226" s="476"/>
    </row>
    <row r="227" spans="1:8" ht="15.75" thickBot="1" x14ac:dyDescent="0.35">
      <c r="A227" s="449" t="s">
        <v>155</v>
      </c>
      <c r="B227" s="450"/>
      <c r="C227" s="450"/>
      <c r="D227" s="450"/>
      <c r="E227" s="450"/>
      <c r="F227" s="451"/>
      <c r="G227" s="452" t="s">
        <v>161</v>
      </c>
      <c r="H227" s="454" t="s">
        <v>162</v>
      </c>
    </row>
    <row r="228" spans="1:8" ht="108" thickBot="1" x14ac:dyDescent="0.25">
      <c r="A228" s="166" t="s">
        <v>156</v>
      </c>
      <c r="B228" s="166" t="s">
        <v>157</v>
      </c>
      <c r="C228" s="166" t="s">
        <v>158</v>
      </c>
      <c r="D228" s="166" t="s">
        <v>159</v>
      </c>
      <c r="E228" s="166" t="s">
        <v>160</v>
      </c>
      <c r="F228" s="166" t="s">
        <v>28</v>
      </c>
      <c r="G228" s="462"/>
      <c r="H228" s="455"/>
    </row>
    <row r="229" spans="1:8" x14ac:dyDescent="0.2">
      <c r="A229" s="206">
        <v>3</v>
      </c>
      <c r="B229" s="207" t="s">
        <v>289</v>
      </c>
      <c r="C229" s="207" t="s">
        <v>421</v>
      </c>
      <c r="D229" s="207" t="s">
        <v>166</v>
      </c>
      <c r="E229" s="200" t="s">
        <v>167</v>
      </c>
      <c r="F229" s="200">
        <v>51202</v>
      </c>
      <c r="G229" s="170" t="s">
        <v>90</v>
      </c>
      <c r="H229" s="128">
        <f>8000+4000+3000+2500+3000</f>
        <v>20500</v>
      </c>
    </row>
    <row r="230" spans="1:8" x14ac:dyDescent="0.2">
      <c r="A230" s="206">
        <v>3</v>
      </c>
      <c r="B230" s="207" t="s">
        <v>289</v>
      </c>
      <c r="C230" s="207" t="s">
        <v>421</v>
      </c>
      <c r="D230" s="207" t="s">
        <v>166</v>
      </c>
      <c r="E230" s="200" t="s">
        <v>167</v>
      </c>
      <c r="F230" s="200" t="s">
        <v>424</v>
      </c>
      <c r="G230" s="171" t="s">
        <v>116</v>
      </c>
      <c r="H230" s="128">
        <v>3000</v>
      </c>
    </row>
    <row r="231" spans="1:8" x14ac:dyDescent="0.2">
      <c r="A231" s="206">
        <v>3</v>
      </c>
      <c r="B231" s="207" t="s">
        <v>289</v>
      </c>
      <c r="C231" s="207" t="s">
        <v>421</v>
      </c>
      <c r="D231" s="207" t="s">
        <v>166</v>
      </c>
      <c r="E231" s="200" t="s">
        <v>167</v>
      </c>
      <c r="F231" s="200" t="s">
        <v>63</v>
      </c>
      <c r="G231" s="171" t="s">
        <v>64</v>
      </c>
      <c r="H231" s="128">
        <f>200+500+500+500</f>
        <v>1700</v>
      </c>
    </row>
    <row r="232" spans="1:8" x14ac:dyDescent="0.2">
      <c r="A232" s="206">
        <v>3</v>
      </c>
      <c r="B232" s="207" t="s">
        <v>289</v>
      </c>
      <c r="C232" s="207" t="s">
        <v>421</v>
      </c>
      <c r="D232" s="207" t="s">
        <v>166</v>
      </c>
      <c r="E232" s="200" t="s">
        <v>167</v>
      </c>
      <c r="F232" s="200" t="s">
        <v>91</v>
      </c>
      <c r="G232" s="171" t="s">
        <v>429</v>
      </c>
      <c r="H232" s="128">
        <f>8000+3050+5000+4000+2000</f>
        <v>22050</v>
      </c>
    </row>
    <row r="233" spans="1:8" x14ac:dyDescent="0.2">
      <c r="A233" s="206">
        <v>3</v>
      </c>
      <c r="B233" s="207" t="s">
        <v>289</v>
      </c>
      <c r="C233" s="207" t="s">
        <v>421</v>
      </c>
      <c r="D233" s="207" t="s">
        <v>166</v>
      </c>
      <c r="E233" s="200" t="s">
        <v>167</v>
      </c>
      <c r="F233" s="200" t="s">
        <v>93</v>
      </c>
      <c r="G233" s="171" t="s">
        <v>430</v>
      </c>
      <c r="H233" s="128">
        <f>2000+50+500+1000</f>
        <v>3550</v>
      </c>
    </row>
    <row r="234" spans="1:8" x14ac:dyDescent="0.2">
      <c r="A234" s="206">
        <v>3</v>
      </c>
      <c r="B234" s="207" t="s">
        <v>289</v>
      </c>
      <c r="C234" s="207" t="s">
        <v>421</v>
      </c>
      <c r="D234" s="207" t="s">
        <v>166</v>
      </c>
      <c r="E234" s="200" t="s">
        <v>167</v>
      </c>
      <c r="F234" s="202">
        <v>54118</v>
      </c>
      <c r="G234" s="283" t="s">
        <v>119</v>
      </c>
      <c r="H234" s="283">
        <f>200+400+200+200</f>
        <v>1000</v>
      </c>
    </row>
    <row r="235" spans="1:8" x14ac:dyDescent="0.2">
      <c r="A235" s="206">
        <v>3</v>
      </c>
      <c r="B235" s="207" t="s">
        <v>289</v>
      </c>
      <c r="C235" s="207" t="s">
        <v>421</v>
      </c>
      <c r="D235" s="207" t="s">
        <v>166</v>
      </c>
      <c r="E235" s="200" t="s">
        <v>167</v>
      </c>
      <c r="F235" s="202" t="s">
        <v>78</v>
      </c>
      <c r="G235" s="126" t="s">
        <v>79</v>
      </c>
      <c r="H235" s="283">
        <f>2000+1200+400+579.79+900</f>
        <v>5079.79</v>
      </c>
    </row>
    <row r="236" spans="1:8" x14ac:dyDescent="0.2">
      <c r="A236" s="206">
        <v>3</v>
      </c>
      <c r="B236" s="207" t="s">
        <v>289</v>
      </c>
      <c r="C236" s="207" t="s">
        <v>421</v>
      </c>
      <c r="D236" s="207" t="s">
        <v>166</v>
      </c>
      <c r="E236" s="200" t="s">
        <v>167</v>
      </c>
      <c r="F236" s="202">
        <v>54316</v>
      </c>
      <c r="G236" s="126" t="s">
        <v>124</v>
      </c>
      <c r="H236" s="283">
        <f>200+100+150+300</f>
        <v>750</v>
      </c>
    </row>
    <row r="237" spans="1:8" x14ac:dyDescent="0.2">
      <c r="A237" s="206">
        <v>3</v>
      </c>
      <c r="B237" s="207" t="s">
        <v>289</v>
      </c>
      <c r="C237" s="207" t="s">
        <v>421</v>
      </c>
      <c r="D237" s="207" t="s">
        <v>166</v>
      </c>
      <c r="E237" s="200" t="s">
        <v>167</v>
      </c>
      <c r="F237" s="202">
        <v>54317</v>
      </c>
      <c r="G237" s="126" t="s">
        <v>125</v>
      </c>
      <c r="H237" s="283">
        <f>100+100+150+100</f>
        <v>450</v>
      </c>
    </row>
    <row r="238" spans="1:8" ht="13.5" thickBot="1" x14ac:dyDescent="0.25">
      <c r="A238" s="206">
        <v>3</v>
      </c>
      <c r="B238" s="207" t="s">
        <v>289</v>
      </c>
      <c r="C238" s="207" t="s">
        <v>421</v>
      </c>
      <c r="D238" s="207" t="s">
        <v>166</v>
      </c>
      <c r="E238" s="200" t="s">
        <v>167</v>
      </c>
      <c r="F238" s="202" t="s">
        <v>97</v>
      </c>
      <c r="G238" s="126" t="s">
        <v>98</v>
      </c>
      <c r="H238" s="284">
        <v>152355.29999999999</v>
      </c>
    </row>
    <row r="239" spans="1:8" ht="28.5" customHeight="1" thickBot="1" x14ac:dyDescent="0.3">
      <c r="A239" s="306" t="s">
        <v>148</v>
      </c>
      <c r="B239" s="287"/>
      <c r="C239" s="287"/>
      <c r="D239" s="287"/>
      <c r="E239" s="287"/>
      <c r="F239" s="287"/>
      <c r="G239" s="287"/>
      <c r="H239" s="305">
        <f>+H229+H230+H231+H232+H233+H234+H235+H236+H237+H238</f>
        <v>210435.09</v>
      </c>
    </row>
    <row r="240" spans="1:8" x14ac:dyDescent="0.2">
      <c r="A240" s="66"/>
      <c r="B240" s="66"/>
      <c r="C240" s="66"/>
      <c r="D240" s="66"/>
      <c r="E240" s="66"/>
      <c r="F240" s="66"/>
      <c r="G240" s="66"/>
      <c r="H240" s="66"/>
    </row>
    <row r="241" spans="1:8" x14ac:dyDescent="0.2">
      <c r="A241" s="66"/>
      <c r="B241" s="66"/>
      <c r="C241" s="66"/>
      <c r="D241" s="66"/>
      <c r="E241" s="66"/>
      <c r="F241" s="66"/>
      <c r="G241" s="66"/>
      <c r="H241" s="66"/>
    </row>
    <row r="242" spans="1:8" x14ac:dyDescent="0.2">
      <c r="A242" s="66"/>
      <c r="B242" s="66"/>
      <c r="C242" s="66"/>
      <c r="D242" s="66"/>
      <c r="E242" s="66"/>
      <c r="F242" s="66"/>
      <c r="G242" s="66"/>
      <c r="H242" s="66"/>
    </row>
    <row r="243" spans="1:8" x14ac:dyDescent="0.2">
      <c r="A243" s="66"/>
      <c r="B243" s="66"/>
      <c r="C243" s="66"/>
      <c r="D243" s="66"/>
      <c r="E243" s="66"/>
      <c r="F243" s="66"/>
      <c r="G243" s="66"/>
      <c r="H243" s="66"/>
    </row>
    <row r="244" spans="1:8" x14ac:dyDescent="0.2">
      <c r="H244" s="226"/>
    </row>
  </sheetData>
  <protectedRanges>
    <protectedRange sqref="H18 H61 H104 H148 H191" name="Rango1_1"/>
  </protectedRanges>
  <mergeCells count="79">
    <mergeCell ref="A3:H3"/>
    <mergeCell ref="A4:H4"/>
    <mergeCell ref="A6:H6"/>
    <mergeCell ref="A7:F7"/>
    <mergeCell ref="G7:G8"/>
    <mergeCell ref="H7:H8"/>
    <mergeCell ref="A51:F51"/>
    <mergeCell ref="G51:G52"/>
    <mergeCell ref="H51:H52"/>
    <mergeCell ref="A20:F20"/>
    <mergeCell ref="G20:H20"/>
    <mergeCell ref="A22:F22"/>
    <mergeCell ref="G22:H22"/>
    <mergeCell ref="A24:F24"/>
    <mergeCell ref="G24:H24"/>
    <mergeCell ref="A26:F26"/>
    <mergeCell ref="G26:H26"/>
    <mergeCell ref="A47:H47"/>
    <mergeCell ref="A48:H48"/>
    <mergeCell ref="A50:H50"/>
    <mergeCell ref="A95:F95"/>
    <mergeCell ref="G95:G96"/>
    <mergeCell ref="H95:H96"/>
    <mergeCell ref="A63:F63"/>
    <mergeCell ref="G63:H63"/>
    <mergeCell ref="A65:F65"/>
    <mergeCell ref="G65:H65"/>
    <mergeCell ref="A67:F67"/>
    <mergeCell ref="G67:H67"/>
    <mergeCell ref="A69:F69"/>
    <mergeCell ref="G69:H69"/>
    <mergeCell ref="A91:H91"/>
    <mergeCell ref="A92:H92"/>
    <mergeCell ref="A94:H94"/>
    <mergeCell ref="A138:F138"/>
    <mergeCell ref="G138:G139"/>
    <mergeCell ref="H138:H139"/>
    <mergeCell ref="A106:F106"/>
    <mergeCell ref="G106:H106"/>
    <mergeCell ref="A108:F108"/>
    <mergeCell ref="G108:H108"/>
    <mergeCell ref="A110:F110"/>
    <mergeCell ref="G110:H110"/>
    <mergeCell ref="A112:F112"/>
    <mergeCell ref="G112:H112"/>
    <mergeCell ref="A134:H134"/>
    <mergeCell ref="A135:H135"/>
    <mergeCell ref="A137:H137"/>
    <mergeCell ref="A181:F181"/>
    <mergeCell ref="G181:G182"/>
    <mergeCell ref="H181:H182"/>
    <mergeCell ref="A150:F150"/>
    <mergeCell ref="G150:H150"/>
    <mergeCell ref="A152:F152"/>
    <mergeCell ref="G152:H152"/>
    <mergeCell ref="A154:F154"/>
    <mergeCell ref="G154:H154"/>
    <mergeCell ref="A156:F156"/>
    <mergeCell ref="G156:H156"/>
    <mergeCell ref="A177:H177"/>
    <mergeCell ref="A178:H178"/>
    <mergeCell ref="A180:H180"/>
    <mergeCell ref="A223:H223"/>
    <mergeCell ref="A193:F193"/>
    <mergeCell ref="G193:H193"/>
    <mergeCell ref="A195:F195"/>
    <mergeCell ref="G195:H195"/>
    <mergeCell ref="A197:F197"/>
    <mergeCell ref="G197:H197"/>
    <mergeCell ref="A199:F199"/>
    <mergeCell ref="G199:H199"/>
    <mergeCell ref="A220:H220"/>
    <mergeCell ref="A221:H221"/>
    <mergeCell ref="A222:H222"/>
    <mergeCell ref="A225:H225"/>
    <mergeCell ref="A226:H226"/>
    <mergeCell ref="A227:F227"/>
    <mergeCell ref="G227:G228"/>
    <mergeCell ref="H227:H22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6"/>
  <sheetViews>
    <sheetView workbookViewId="0">
      <selection activeCell="F31" sqref="F31"/>
    </sheetView>
  </sheetViews>
  <sheetFormatPr baseColWidth="10" defaultRowHeight="12.75" x14ac:dyDescent="0.2"/>
  <cols>
    <col min="7" max="7" width="41.5703125" customWidth="1"/>
    <col min="8" max="8" width="18" customWidth="1"/>
  </cols>
  <sheetData>
    <row r="2" spans="1:16" ht="18" x14ac:dyDescent="0.25">
      <c r="A2" s="474" t="s">
        <v>26</v>
      </c>
      <c r="B2" s="474"/>
      <c r="C2" s="474"/>
      <c r="D2" s="474"/>
      <c r="E2" s="474"/>
      <c r="F2" s="474"/>
      <c r="G2" s="474"/>
      <c r="H2" s="474"/>
    </row>
    <row r="3" spans="1:16" ht="20.25" x14ac:dyDescent="0.3">
      <c r="A3" s="475" t="s">
        <v>42</v>
      </c>
      <c r="B3" s="475"/>
      <c r="C3" s="475"/>
      <c r="D3" s="475"/>
      <c r="E3" s="475"/>
      <c r="F3" s="475"/>
      <c r="G3" s="475"/>
      <c r="H3" s="475"/>
      <c r="I3" s="271"/>
      <c r="J3" s="271"/>
      <c r="K3" s="271"/>
      <c r="L3" s="271"/>
      <c r="M3" s="271"/>
      <c r="N3" s="271"/>
      <c r="O3" s="271"/>
      <c r="P3" s="271"/>
    </row>
    <row r="4" spans="1:16" ht="20.25" x14ac:dyDescent="0.3">
      <c r="A4" s="475" t="s">
        <v>361</v>
      </c>
      <c r="B4" s="475"/>
      <c r="C4" s="475"/>
      <c r="D4" s="475"/>
      <c r="E4" s="475"/>
      <c r="F4" s="475"/>
      <c r="G4" s="475"/>
      <c r="H4" s="475"/>
      <c r="I4" s="271"/>
      <c r="J4" s="271"/>
      <c r="K4" s="271"/>
      <c r="L4" s="271"/>
      <c r="M4" s="271"/>
      <c r="N4" s="271"/>
      <c r="O4" s="271"/>
      <c r="P4" s="271"/>
    </row>
    <row r="5" spans="1:16" ht="18" x14ac:dyDescent="0.25">
      <c r="A5" s="474" t="s">
        <v>44</v>
      </c>
      <c r="B5" s="474"/>
      <c r="C5" s="474"/>
      <c r="D5" s="474"/>
      <c r="E5" s="474"/>
      <c r="F5" s="474"/>
      <c r="G5" s="474"/>
      <c r="H5" s="474"/>
      <c r="I5" s="271"/>
      <c r="J5" s="271"/>
      <c r="K5" s="271"/>
      <c r="L5" s="271"/>
      <c r="M5" s="271"/>
      <c r="N5" s="271"/>
      <c r="O5" s="271"/>
      <c r="P5" s="271"/>
    </row>
    <row r="6" spans="1:16" x14ac:dyDescent="0.2">
      <c r="A6" s="161"/>
      <c r="B6" s="162"/>
      <c r="C6" s="163"/>
      <c r="D6" s="164"/>
      <c r="E6" s="164"/>
      <c r="F6" s="164"/>
      <c r="G6" s="161"/>
      <c r="H6" s="165"/>
      <c r="I6" s="271"/>
      <c r="J6" s="271"/>
      <c r="K6" s="271"/>
      <c r="L6" s="271"/>
      <c r="M6" s="271"/>
      <c r="N6" s="271"/>
      <c r="O6" s="271"/>
      <c r="P6" s="271"/>
    </row>
    <row r="7" spans="1:16" ht="18" x14ac:dyDescent="0.25">
      <c r="A7" s="476" t="s">
        <v>288</v>
      </c>
      <c r="B7" s="476"/>
      <c r="C7" s="476"/>
      <c r="D7" s="476"/>
      <c r="E7" s="476"/>
      <c r="F7" s="476"/>
      <c r="G7" s="476"/>
      <c r="H7" s="476"/>
      <c r="I7" s="271"/>
      <c r="J7" s="271"/>
      <c r="K7" s="271"/>
      <c r="L7" s="271"/>
      <c r="M7" s="271"/>
      <c r="N7" s="271"/>
      <c r="O7" s="271"/>
      <c r="P7" s="271"/>
    </row>
    <row r="8" spans="1:16" ht="18.75" thickBot="1" x14ac:dyDescent="0.3">
      <c r="A8" s="476" t="s">
        <v>431</v>
      </c>
      <c r="B8" s="476"/>
      <c r="C8" s="476"/>
      <c r="D8" s="476"/>
      <c r="E8" s="476"/>
      <c r="F8" s="476"/>
      <c r="G8" s="476"/>
      <c r="H8" s="476"/>
      <c r="I8" s="271"/>
      <c r="J8" s="271"/>
      <c r="K8" s="271"/>
      <c r="L8" s="271"/>
      <c r="M8" s="271"/>
      <c r="N8" s="271"/>
      <c r="O8" s="271"/>
      <c r="P8" s="271"/>
    </row>
    <row r="9" spans="1:16" ht="15.75" customHeight="1" thickBot="1" x14ac:dyDescent="0.35">
      <c r="A9" s="449" t="s">
        <v>155</v>
      </c>
      <c r="B9" s="450"/>
      <c r="C9" s="450"/>
      <c r="D9" s="450"/>
      <c r="E9" s="450"/>
      <c r="F9" s="451"/>
      <c r="G9" s="452" t="s">
        <v>161</v>
      </c>
      <c r="H9" s="454" t="s">
        <v>162</v>
      </c>
      <c r="I9" s="271"/>
      <c r="J9" s="271"/>
      <c r="K9" s="271"/>
      <c r="L9" s="271"/>
      <c r="M9" s="271"/>
      <c r="N9" s="271"/>
      <c r="O9" s="271"/>
      <c r="P9" s="271"/>
    </row>
    <row r="10" spans="1:16" ht="80.25" thickBot="1" x14ac:dyDescent="0.25">
      <c r="A10" s="166" t="s">
        <v>156</v>
      </c>
      <c r="B10" s="166" t="s">
        <v>157</v>
      </c>
      <c r="C10" s="166" t="s">
        <v>158</v>
      </c>
      <c r="D10" s="166" t="s">
        <v>159</v>
      </c>
      <c r="E10" s="166" t="s">
        <v>160</v>
      </c>
      <c r="F10" s="166" t="s">
        <v>28</v>
      </c>
      <c r="G10" s="462"/>
      <c r="H10" s="455"/>
      <c r="I10" s="271"/>
      <c r="J10" s="271"/>
      <c r="K10" s="271"/>
      <c r="L10" s="271"/>
      <c r="M10" s="271"/>
      <c r="N10" s="271"/>
      <c r="O10" s="271"/>
      <c r="P10" s="271"/>
    </row>
    <row r="11" spans="1:16" x14ac:dyDescent="0.2">
      <c r="A11" s="206">
        <v>3</v>
      </c>
      <c r="B11" s="207" t="s">
        <v>289</v>
      </c>
      <c r="C11" s="207" t="s">
        <v>421</v>
      </c>
      <c r="D11" s="207" t="s">
        <v>166</v>
      </c>
      <c r="E11" s="200" t="s">
        <v>167</v>
      </c>
      <c r="F11" s="200">
        <v>51202</v>
      </c>
      <c r="G11" s="170" t="s">
        <v>90</v>
      </c>
      <c r="H11" s="128">
        <f>8000+4000+3000+2500+3000</f>
        <v>20500</v>
      </c>
      <c r="I11" s="271"/>
      <c r="J11" s="271"/>
      <c r="K11" s="271"/>
      <c r="L11" s="271"/>
      <c r="M11" s="271"/>
      <c r="N11" s="271"/>
      <c r="O11" s="271"/>
      <c r="P11" s="271"/>
    </row>
    <row r="12" spans="1:16" x14ac:dyDescent="0.2">
      <c r="A12" s="206">
        <v>3</v>
      </c>
      <c r="B12" s="207" t="s">
        <v>289</v>
      </c>
      <c r="C12" s="207" t="s">
        <v>421</v>
      </c>
      <c r="D12" s="207" t="s">
        <v>166</v>
      </c>
      <c r="E12" s="200" t="s">
        <v>167</v>
      </c>
      <c r="F12" s="200" t="s">
        <v>424</v>
      </c>
      <c r="G12" s="171" t="s">
        <v>116</v>
      </c>
      <c r="H12" s="128">
        <v>3000</v>
      </c>
      <c r="I12" s="271"/>
      <c r="J12" s="271"/>
      <c r="K12" s="271"/>
      <c r="L12" s="271"/>
      <c r="M12" s="271"/>
      <c r="N12" s="271"/>
      <c r="O12" s="271"/>
      <c r="P12" s="271"/>
    </row>
    <row r="13" spans="1:16" x14ac:dyDescent="0.2">
      <c r="A13" s="206">
        <v>3</v>
      </c>
      <c r="B13" s="207" t="s">
        <v>289</v>
      </c>
      <c r="C13" s="207" t="s">
        <v>421</v>
      </c>
      <c r="D13" s="207" t="s">
        <v>166</v>
      </c>
      <c r="E13" s="200" t="s">
        <v>167</v>
      </c>
      <c r="F13" s="200" t="s">
        <v>63</v>
      </c>
      <c r="G13" s="171" t="s">
        <v>64</v>
      </c>
      <c r="H13" s="128">
        <f>200+500+500+500</f>
        <v>1700</v>
      </c>
      <c r="I13" s="271"/>
      <c r="J13" s="271"/>
      <c r="K13" s="271"/>
      <c r="L13" s="271"/>
      <c r="M13" s="271"/>
      <c r="N13" s="271"/>
      <c r="O13" s="271"/>
      <c r="P13" s="271"/>
    </row>
    <row r="14" spans="1:16" x14ac:dyDescent="0.2">
      <c r="A14" s="206">
        <v>3</v>
      </c>
      <c r="B14" s="207" t="s">
        <v>289</v>
      </c>
      <c r="C14" s="207" t="s">
        <v>421</v>
      </c>
      <c r="D14" s="207" t="s">
        <v>166</v>
      </c>
      <c r="E14" s="200" t="s">
        <v>167</v>
      </c>
      <c r="F14" s="200" t="s">
        <v>91</v>
      </c>
      <c r="G14" s="171" t="s">
        <v>429</v>
      </c>
      <c r="H14" s="128">
        <f>8000+3050+5000+4000+2000</f>
        <v>22050</v>
      </c>
      <c r="I14" s="271"/>
      <c r="J14" s="271"/>
      <c r="K14" s="271"/>
      <c r="L14" s="271"/>
      <c r="M14" s="271"/>
      <c r="N14" s="271"/>
      <c r="O14" s="271"/>
      <c r="P14" s="271"/>
    </row>
    <row r="15" spans="1:16" x14ac:dyDescent="0.2">
      <c r="A15" s="206">
        <v>3</v>
      </c>
      <c r="B15" s="207" t="s">
        <v>289</v>
      </c>
      <c r="C15" s="207" t="s">
        <v>421</v>
      </c>
      <c r="D15" s="207" t="s">
        <v>166</v>
      </c>
      <c r="E15" s="200" t="s">
        <v>167</v>
      </c>
      <c r="F15" s="200" t="s">
        <v>93</v>
      </c>
      <c r="G15" s="171" t="s">
        <v>430</v>
      </c>
      <c r="H15" s="128">
        <f>2000+50+500+1000</f>
        <v>3550</v>
      </c>
      <c r="I15" s="271"/>
      <c r="J15" s="271"/>
      <c r="K15" s="271"/>
      <c r="L15" s="271"/>
      <c r="M15" s="271"/>
      <c r="N15" s="271"/>
      <c r="O15" s="271"/>
      <c r="P15" s="271"/>
    </row>
    <row r="16" spans="1:16" x14ac:dyDescent="0.2">
      <c r="A16" s="206">
        <v>3</v>
      </c>
      <c r="B16" s="207" t="s">
        <v>289</v>
      </c>
      <c r="C16" s="207" t="s">
        <v>421</v>
      </c>
      <c r="D16" s="207" t="s">
        <v>166</v>
      </c>
      <c r="E16" s="200" t="s">
        <v>167</v>
      </c>
      <c r="F16" s="202">
        <v>54118</v>
      </c>
      <c r="G16" s="283" t="s">
        <v>119</v>
      </c>
      <c r="H16" s="283">
        <f>200+400+200+200</f>
        <v>1000</v>
      </c>
      <c r="I16" s="271"/>
      <c r="J16" s="271"/>
      <c r="K16" s="271"/>
      <c r="L16" s="271"/>
      <c r="M16" s="271"/>
      <c r="N16" s="271"/>
      <c r="O16" s="271"/>
      <c r="P16" s="273"/>
    </row>
    <row r="17" spans="1:16" x14ac:dyDescent="0.2">
      <c r="A17" s="206">
        <v>3</v>
      </c>
      <c r="B17" s="207" t="s">
        <v>289</v>
      </c>
      <c r="C17" s="207" t="s">
        <v>421</v>
      </c>
      <c r="D17" s="207" t="s">
        <v>166</v>
      </c>
      <c r="E17" s="200" t="s">
        <v>167</v>
      </c>
      <c r="F17" s="202" t="s">
        <v>78</v>
      </c>
      <c r="G17" s="126" t="s">
        <v>79</v>
      </c>
      <c r="H17" s="283">
        <f>2000+1200+400+579.79+900</f>
        <v>5079.79</v>
      </c>
      <c r="I17" s="271"/>
      <c r="J17" s="271"/>
      <c r="K17" s="271"/>
      <c r="L17" s="271"/>
      <c r="M17" s="271"/>
      <c r="N17" s="271"/>
      <c r="O17" s="271"/>
      <c r="P17" s="272"/>
    </row>
    <row r="18" spans="1:16" x14ac:dyDescent="0.2">
      <c r="A18" s="206">
        <v>3</v>
      </c>
      <c r="B18" s="207" t="s">
        <v>289</v>
      </c>
      <c r="C18" s="207" t="s">
        <v>421</v>
      </c>
      <c r="D18" s="207" t="s">
        <v>166</v>
      </c>
      <c r="E18" s="200" t="s">
        <v>167</v>
      </c>
      <c r="F18" s="202">
        <v>54316</v>
      </c>
      <c r="G18" s="126" t="s">
        <v>124</v>
      </c>
      <c r="H18" s="283">
        <f>200+100+150+300</f>
        <v>750</v>
      </c>
      <c r="I18" s="271"/>
      <c r="J18" s="271"/>
      <c r="K18" s="271"/>
      <c r="L18" s="271"/>
      <c r="M18" s="271"/>
      <c r="N18" s="271"/>
      <c r="O18" s="271"/>
      <c r="P18" s="273"/>
    </row>
    <row r="19" spans="1:16" x14ac:dyDescent="0.2">
      <c r="A19" s="206">
        <v>3</v>
      </c>
      <c r="B19" s="207" t="s">
        <v>289</v>
      </c>
      <c r="C19" s="207" t="s">
        <v>421</v>
      </c>
      <c r="D19" s="207" t="s">
        <v>166</v>
      </c>
      <c r="E19" s="200" t="s">
        <v>167</v>
      </c>
      <c r="F19" s="202">
        <v>54317</v>
      </c>
      <c r="G19" s="126" t="s">
        <v>125</v>
      </c>
      <c r="H19" s="320">
        <f>100+100+150+100</f>
        <v>450</v>
      </c>
      <c r="I19" s="271"/>
      <c r="J19" s="271"/>
      <c r="K19" s="271"/>
      <c r="L19" s="271"/>
      <c r="M19" s="271"/>
      <c r="N19" s="271"/>
      <c r="O19" s="271"/>
      <c r="P19" s="273"/>
    </row>
    <row r="20" spans="1:16" ht="13.5" thickBot="1" x14ac:dyDescent="0.25">
      <c r="A20" s="325">
        <v>3</v>
      </c>
      <c r="B20" s="207" t="s">
        <v>289</v>
      </c>
      <c r="C20" s="207" t="s">
        <v>421</v>
      </c>
      <c r="D20" s="207" t="s">
        <v>166</v>
      </c>
      <c r="E20" s="207" t="s">
        <v>167</v>
      </c>
      <c r="F20" s="323" t="s">
        <v>97</v>
      </c>
      <c r="G20" s="204" t="s">
        <v>98</v>
      </c>
      <c r="H20" s="320">
        <v>152355.29999999999</v>
      </c>
      <c r="I20" s="271"/>
      <c r="J20" s="271"/>
      <c r="K20" s="271"/>
      <c r="L20" s="271"/>
      <c r="M20" s="271"/>
      <c r="N20" s="271"/>
      <c r="O20" s="271"/>
      <c r="P20" s="273"/>
    </row>
    <row r="21" spans="1:16" ht="13.5" thickBot="1" x14ac:dyDescent="0.25">
      <c r="A21" s="324" t="s">
        <v>148</v>
      </c>
      <c r="B21" s="324"/>
      <c r="C21" s="324"/>
      <c r="D21" s="324"/>
      <c r="E21" s="324"/>
      <c r="F21" s="322"/>
      <c r="G21" s="322"/>
      <c r="H21" s="321">
        <f>SUM(H11:H20)</f>
        <v>210435.09</v>
      </c>
      <c r="I21" s="160"/>
      <c r="J21" s="160"/>
      <c r="K21" s="160"/>
      <c r="L21" s="160"/>
      <c r="M21" s="160"/>
      <c r="N21" s="160"/>
      <c r="O21" s="160"/>
      <c r="P21" s="160"/>
    </row>
    <row r="22" spans="1:16" x14ac:dyDescent="0.2">
      <c r="A22" s="160"/>
      <c r="B22" s="160"/>
      <c r="C22" s="160"/>
      <c r="D22" s="160"/>
      <c r="E22" s="160"/>
      <c r="F22" s="160"/>
      <c r="G22" s="160"/>
      <c r="H22" s="160"/>
      <c r="I22" s="160"/>
      <c r="J22" s="160"/>
      <c r="K22" s="160"/>
      <c r="L22" s="160"/>
      <c r="M22" s="160"/>
      <c r="N22" s="160"/>
      <c r="O22" s="160"/>
      <c r="P22" s="160"/>
    </row>
    <row r="23" spans="1:16" x14ac:dyDescent="0.2">
      <c r="A23" s="160"/>
      <c r="B23" s="160"/>
      <c r="C23" s="160"/>
      <c r="D23" s="160"/>
      <c r="E23" s="160"/>
      <c r="F23" s="160"/>
      <c r="G23" s="160"/>
      <c r="H23" s="160"/>
      <c r="I23" s="160"/>
      <c r="J23" s="160"/>
      <c r="K23" s="160"/>
      <c r="L23" s="160"/>
      <c r="M23" s="160"/>
      <c r="N23" s="160"/>
      <c r="O23" s="160"/>
      <c r="P23" s="160"/>
    </row>
    <row r="24" spans="1:16" x14ac:dyDescent="0.2">
      <c r="A24" s="160"/>
      <c r="B24" s="160"/>
      <c r="C24" s="160"/>
      <c r="D24" s="160"/>
      <c r="E24" s="160"/>
      <c r="F24" s="160"/>
      <c r="G24" s="160"/>
      <c r="H24" s="160"/>
      <c r="I24" s="160"/>
      <c r="J24" s="160"/>
      <c r="K24" s="160"/>
      <c r="L24" s="160"/>
      <c r="M24" s="160"/>
      <c r="N24" s="160"/>
      <c r="O24" s="160"/>
      <c r="P24" s="160"/>
    </row>
    <row r="25" spans="1:16" x14ac:dyDescent="0.2">
      <c r="A25" s="160"/>
      <c r="B25" s="160"/>
      <c r="C25" s="160"/>
      <c r="D25" s="160"/>
      <c r="E25" s="160"/>
      <c r="F25" s="160"/>
      <c r="G25" s="160"/>
      <c r="H25" s="160"/>
      <c r="I25" s="160"/>
      <c r="J25" s="160"/>
      <c r="K25" s="160"/>
      <c r="L25" s="160"/>
      <c r="M25" s="160"/>
      <c r="N25" s="160"/>
      <c r="O25" s="160"/>
      <c r="P25" s="160"/>
    </row>
    <row r="26" spans="1:16" x14ac:dyDescent="0.2">
      <c r="A26" s="160"/>
      <c r="B26" s="160"/>
      <c r="C26" s="160"/>
      <c r="D26" s="160"/>
      <c r="E26" s="160"/>
      <c r="F26" s="160"/>
      <c r="G26" s="160"/>
      <c r="H26" s="160"/>
      <c r="I26" s="160"/>
      <c r="J26" s="160"/>
      <c r="K26" s="160"/>
      <c r="L26" s="160"/>
      <c r="M26" s="160"/>
      <c r="N26" s="160"/>
      <c r="O26" s="160"/>
      <c r="P26" s="160"/>
    </row>
  </sheetData>
  <mergeCells count="9">
    <mergeCell ref="A2:H2"/>
    <mergeCell ref="A9:F9"/>
    <mergeCell ref="G9:G10"/>
    <mergeCell ref="H9:H10"/>
    <mergeCell ref="A3:H3"/>
    <mergeCell ref="A4:H4"/>
    <mergeCell ref="A5:H5"/>
    <mergeCell ref="A7:H7"/>
    <mergeCell ref="A8:H8"/>
  </mergeCells>
  <printOptions verticalCentered="1"/>
  <pageMargins left="0.51181102362204722" right="0.31496062992125984" top="0.35433070866141736" bottom="0.35433070866141736" header="0.31496062992125984" footer="0.31496062992125984"/>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T103"/>
  <sheetViews>
    <sheetView topLeftCell="A64" zoomScale="130" zoomScaleNormal="130" workbookViewId="0">
      <selection activeCell="H96" sqref="H96"/>
    </sheetView>
  </sheetViews>
  <sheetFormatPr baseColWidth="10" defaultRowHeight="15" x14ac:dyDescent="0.3"/>
  <cols>
    <col min="1" max="1" width="7.140625" style="8" customWidth="1"/>
    <col min="2" max="2" width="9.140625" style="8" customWidth="1"/>
    <col min="3" max="3" width="9.140625" style="33" customWidth="1"/>
    <col min="4" max="4" width="37.5703125" style="22" customWidth="1"/>
    <col min="5" max="9" width="13.42578125" style="22" customWidth="1"/>
    <col min="10" max="10" width="13.7109375" style="23" customWidth="1"/>
    <col min="11" max="11" width="1" style="7" customWidth="1"/>
    <col min="12" max="12" width="12.28515625" style="8" bestFit="1" customWidth="1"/>
    <col min="13" max="13" width="13.85546875" style="8" bestFit="1" customWidth="1"/>
    <col min="14" max="14" width="13.5703125" style="8" customWidth="1"/>
    <col min="15" max="16384" width="11.42578125" style="8"/>
  </cols>
  <sheetData>
    <row r="1" spans="3:12" ht="18.75" x14ac:dyDescent="0.3">
      <c r="C1" s="4"/>
      <c r="D1" s="51"/>
      <c r="E1" s="51"/>
      <c r="F1" s="51"/>
      <c r="G1" s="51"/>
      <c r="H1" s="51"/>
      <c r="I1" s="51"/>
      <c r="J1" s="52"/>
    </row>
    <row r="2" spans="3:12" ht="18.75" x14ac:dyDescent="0.3">
      <c r="C2" s="376" t="s">
        <v>26</v>
      </c>
      <c r="D2" s="376"/>
      <c r="E2" s="376"/>
      <c r="F2" s="376"/>
      <c r="G2" s="376"/>
      <c r="H2" s="376"/>
      <c r="I2" s="376"/>
      <c r="J2" s="376"/>
    </row>
    <row r="3" spans="3:12" ht="18.75" x14ac:dyDescent="0.3">
      <c r="C3" s="376" t="s">
        <v>42</v>
      </c>
      <c r="D3" s="376"/>
      <c r="E3" s="376"/>
      <c r="F3" s="376"/>
      <c r="G3" s="376"/>
      <c r="H3" s="376"/>
      <c r="I3" s="376"/>
      <c r="J3" s="376"/>
    </row>
    <row r="4" spans="3:12" ht="18.75" x14ac:dyDescent="0.3">
      <c r="C4" s="376" t="s">
        <v>43</v>
      </c>
      <c r="D4" s="376"/>
      <c r="E4" s="376"/>
      <c r="F4" s="376"/>
      <c r="G4" s="376"/>
      <c r="H4" s="376"/>
      <c r="I4" s="376"/>
      <c r="J4" s="376"/>
    </row>
    <row r="5" spans="3:12" ht="18.75" x14ac:dyDescent="0.3">
      <c r="C5" s="376" t="s">
        <v>358</v>
      </c>
      <c r="D5" s="377"/>
      <c r="E5" s="377"/>
      <c r="F5" s="377"/>
      <c r="G5" s="377"/>
      <c r="H5" s="377"/>
      <c r="I5" s="377"/>
      <c r="J5" s="377"/>
    </row>
    <row r="6" spans="3:12" ht="18.75" x14ac:dyDescent="0.3">
      <c r="C6" s="378" t="s">
        <v>44</v>
      </c>
      <c r="D6" s="379"/>
      <c r="E6" s="379"/>
      <c r="F6" s="379"/>
      <c r="G6" s="379"/>
      <c r="H6" s="379"/>
      <c r="I6" s="379"/>
      <c r="J6" s="379"/>
    </row>
    <row r="7" spans="3:12" ht="18.75" x14ac:dyDescent="0.3">
      <c r="C7" s="376"/>
      <c r="D7" s="377"/>
      <c r="E7" s="377"/>
      <c r="F7" s="377"/>
      <c r="G7" s="377"/>
      <c r="H7" s="377"/>
      <c r="I7" s="377"/>
      <c r="J7" s="377"/>
    </row>
    <row r="8" spans="3:12" ht="19.5" thickBot="1" x14ac:dyDescent="0.35">
      <c r="C8" s="354" t="s">
        <v>45</v>
      </c>
      <c r="D8" s="355"/>
      <c r="E8" s="355"/>
      <c r="F8" s="355"/>
      <c r="G8" s="355"/>
      <c r="H8" s="355"/>
      <c r="I8" s="355"/>
      <c r="J8" s="355"/>
    </row>
    <row r="9" spans="3:12" ht="15.75" thickBot="1" x14ac:dyDescent="0.35">
      <c r="C9" s="356" t="s">
        <v>28</v>
      </c>
      <c r="D9" s="359" t="s">
        <v>29</v>
      </c>
      <c r="E9" s="384" t="s">
        <v>46</v>
      </c>
      <c r="F9" s="385"/>
      <c r="G9" s="385"/>
      <c r="H9" s="386"/>
      <c r="I9" s="387"/>
      <c r="J9" s="388" t="s">
        <v>148</v>
      </c>
    </row>
    <row r="10" spans="3:12" ht="15.75" customHeight="1" x14ac:dyDescent="0.2">
      <c r="C10" s="380"/>
      <c r="D10" s="382"/>
      <c r="E10" s="391" t="s">
        <v>47</v>
      </c>
      <c r="F10" s="394" t="s">
        <v>48</v>
      </c>
      <c r="G10" s="397" t="s">
        <v>49</v>
      </c>
      <c r="H10" s="397" t="s">
        <v>434</v>
      </c>
      <c r="I10" s="394" t="s">
        <v>50</v>
      </c>
      <c r="J10" s="389"/>
    </row>
    <row r="11" spans="3:12" ht="15.75" customHeight="1" x14ac:dyDescent="0.2">
      <c r="C11" s="380"/>
      <c r="D11" s="382"/>
      <c r="E11" s="392"/>
      <c r="F11" s="395"/>
      <c r="G11" s="398"/>
      <c r="H11" s="398"/>
      <c r="I11" s="395"/>
      <c r="J11" s="389"/>
    </row>
    <row r="12" spans="3:12" s="13" customFormat="1" ht="81.75" customHeight="1" thickBot="1" x14ac:dyDescent="0.25">
      <c r="C12" s="381"/>
      <c r="D12" s="383"/>
      <c r="E12" s="393"/>
      <c r="F12" s="396"/>
      <c r="G12" s="396"/>
      <c r="H12" s="399"/>
      <c r="I12" s="396"/>
      <c r="J12" s="390"/>
      <c r="K12" s="7"/>
    </row>
    <row r="13" spans="3:12" s="13" customFormat="1" ht="28.5" customHeight="1" x14ac:dyDescent="0.2">
      <c r="C13" s="56"/>
      <c r="D13" s="57" t="s">
        <v>134</v>
      </c>
      <c r="E13" s="57" t="s">
        <v>135</v>
      </c>
      <c r="F13" s="57" t="s">
        <v>136</v>
      </c>
      <c r="G13" s="57" t="s">
        <v>137</v>
      </c>
      <c r="H13" s="57" t="s">
        <v>435</v>
      </c>
      <c r="I13" s="57" t="s">
        <v>138</v>
      </c>
      <c r="J13" s="57"/>
      <c r="K13" s="7"/>
    </row>
    <row r="14" spans="3:12" ht="15.75" customHeight="1" x14ac:dyDescent="0.2">
      <c r="C14" s="202">
        <v>51101</v>
      </c>
      <c r="D14" s="126" t="s">
        <v>51</v>
      </c>
      <c r="E14" s="127">
        <v>50902.32</v>
      </c>
      <c r="F14" s="127">
        <v>50902.32</v>
      </c>
      <c r="G14" s="127"/>
      <c r="H14" s="127"/>
      <c r="I14" s="127"/>
      <c r="J14" s="53">
        <f>SUM(E14:I14)</f>
        <v>101804.64</v>
      </c>
      <c r="L14" s="235"/>
    </row>
    <row r="15" spans="3:12" ht="15.75" customHeight="1" x14ac:dyDescent="0.2">
      <c r="C15" s="202">
        <v>51103</v>
      </c>
      <c r="D15" s="126" t="s">
        <v>52</v>
      </c>
      <c r="E15" s="127">
        <v>8483.7199999999993</v>
      </c>
      <c r="F15" s="127"/>
      <c r="G15" s="127"/>
      <c r="H15" s="127"/>
      <c r="I15" s="127"/>
      <c r="J15" s="53">
        <f t="shared" ref="J15:J45" si="0">SUM(E15:I15)</f>
        <v>8483.7199999999993</v>
      </c>
    </row>
    <row r="16" spans="3:12" ht="15.75" customHeight="1" x14ac:dyDescent="0.2">
      <c r="C16" s="202">
        <v>51105</v>
      </c>
      <c r="D16" s="126" t="s">
        <v>53</v>
      </c>
      <c r="E16" s="53">
        <v>22981.200000000001</v>
      </c>
      <c r="F16" s="53">
        <v>22981.200000000001</v>
      </c>
      <c r="G16" s="53"/>
      <c r="H16" s="53"/>
      <c r="I16" s="53"/>
      <c r="J16" s="53">
        <f t="shared" si="0"/>
        <v>45962.400000000001</v>
      </c>
      <c r="L16" s="235"/>
    </row>
    <row r="17" spans="3:20" ht="15.75" customHeight="1" x14ac:dyDescent="0.2">
      <c r="C17" s="202" t="s">
        <v>102</v>
      </c>
      <c r="D17" s="126" t="s">
        <v>103</v>
      </c>
      <c r="E17" s="127">
        <v>22094.2</v>
      </c>
      <c r="F17" s="127">
        <v>62774.2</v>
      </c>
      <c r="G17" s="53"/>
      <c r="H17" s="53"/>
      <c r="I17" s="53"/>
      <c r="J17" s="53">
        <f t="shared" si="0"/>
        <v>84868.4</v>
      </c>
      <c r="L17" s="235"/>
    </row>
    <row r="18" spans="3:20" ht="15.75" customHeight="1" x14ac:dyDescent="0.2">
      <c r="C18" s="202">
        <v>51202</v>
      </c>
      <c r="D18" s="126" t="s">
        <v>90</v>
      </c>
      <c r="E18" s="127"/>
      <c r="F18" s="127">
        <v>1527</v>
      </c>
      <c r="G18" s="53">
        <v>23849.46</v>
      </c>
      <c r="H18" s="53">
        <v>20500</v>
      </c>
      <c r="I18" s="53"/>
      <c r="J18" s="53">
        <f t="shared" si="0"/>
        <v>45876.46</v>
      </c>
      <c r="L18" s="235"/>
    </row>
    <row r="19" spans="3:20" ht="15.75" customHeight="1" x14ac:dyDescent="0.2">
      <c r="C19" s="202" t="s">
        <v>104</v>
      </c>
      <c r="D19" s="126" t="s">
        <v>105</v>
      </c>
      <c r="E19" s="127">
        <v>3510.7</v>
      </c>
      <c r="F19" s="127">
        <v>1900</v>
      </c>
      <c r="G19" s="53"/>
      <c r="H19" s="53"/>
      <c r="I19" s="53"/>
      <c r="J19" s="53">
        <f t="shared" si="0"/>
        <v>5410.7</v>
      </c>
      <c r="L19" s="235"/>
    </row>
    <row r="20" spans="3:20" ht="15.75" customHeight="1" x14ac:dyDescent="0.2">
      <c r="C20" s="202">
        <v>51401</v>
      </c>
      <c r="D20" s="126" t="s">
        <v>54</v>
      </c>
      <c r="E20" s="127">
        <v>4835.7299999999996</v>
      </c>
      <c r="F20" s="127">
        <v>3817.67</v>
      </c>
      <c r="G20" s="53"/>
      <c r="H20" s="53"/>
      <c r="I20" s="53"/>
      <c r="J20" s="53">
        <f t="shared" si="0"/>
        <v>8653.4</v>
      </c>
      <c r="L20" s="235"/>
    </row>
    <row r="21" spans="3:20" ht="15.75" customHeight="1" x14ac:dyDescent="0.2">
      <c r="C21" s="202" t="s">
        <v>106</v>
      </c>
      <c r="D21" s="126" t="s">
        <v>107</v>
      </c>
      <c r="E21" s="127">
        <v>4168.16</v>
      </c>
      <c r="F21" s="127">
        <v>7311.25</v>
      </c>
      <c r="G21" s="53"/>
      <c r="H21" s="53"/>
      <c r="I21" s="53"/>
      <c r="J21" s="53">
        <f t="shared" si="0"/>
        <v>11479.41</v>
      </c>
      <c r="L21" s="235"/>
    </row>
    <row r="22" spans="3:20" s="7" customFormat="1" ht="15.75" customHeight="1" x14ac:dyDescent="0.2">
      <c r="C22" s="202">
        <v>51501</v>
      </c>
      <c r="D22" s="126" t="s">
        <v>54</v>
      </c>
      <c r="E22" s="127">
        <v>3944.93</v>
      </c>
      <c r="F22" s="127">
        <v>3944.93</v>
      </c>
      <c r="G22" s="53"/>
      <c r="H22" s="53"/>
      <c r="I22" s="53"/>
      <c r="J22" s="53">
        <f t="shared" si="0"/>
        <v>7889.86</v>
      </c>
      <c r="L22" s="235"/>
      <c r="M22" s="8"/>
      <c r="N22" s="8"/>
      <c r="O22" s="8"/>
      <c r="P22" s="8"/>
      <c r="Q22" s="8"/>
      <c r="R22" s="8"/>
      <c r="S22" s="8"/>
      <c r="T22" s="8"/>
    </row>
    <row r="23" spans="3:20" s="7" customFormat="1" ht="15.75" customHeight="1" x14ac:dyDescent="0.2">
      <c r="C23" s="202">
        <v>51502</v>
      </c>
      <c r="D23" s="126" t="s">
        <v>108</v>
      </c>
      <c r="E23" s="127">
        <v>3000.16</v>
      </c>
      <c r="F23" s="127">
        <v>5203.3500000000004</v>
      </c>
      <c r="G23" s="53"/>
      <c r="H23" s="53"/>
      <c r="I23" s="53"/>
      <c r="J23" s="53">
        <f t="shared" si="0"/>
        <v>8203.51</v>
      </c>
      <c r="L23" s="235"/>
      <c r="M23" s="8"/>
      <c r="N23" s="8"/>
      <c r="O23" s="8"/>
      <c r="P23" s="8"/>
      <c r="Q23" s="8"/>
      <c r="R23" s="8"/>
      <c r="S23" s="8"/>
      <c r="T23" s="8"/>
    </row>
    <row r="24" spans="3:20" s="7" customFormat="1" ht="15.75" customHeight="1" x14ac:dyDescent="0.2">
      <c r="C24" s="202">
        <v>51601</v>
      </c>
      <c r="D24" s="126" t="s">
        <v>55</v>
      </c>
      <c r="E24" s="127"/>
      <c r="F24" s="127">
        <v>8100</v>
      </c>
      <c r="G24" s="53"/>
      <c r="H24" s="53"/>
      <c r="I24" s="53"/>
      <c r="J24" s="53">
        <f t="shared" si="0"/>
        <v>8100</v>
      </c>
      <c r="L24" s="8"/>
      <c r="M24" s="8"/>
      <c r="N24" s="8"/>
      <c r="O24" s="8"/>
      <c r="P24" s="8"/>
      <c r="Q24" s="8"/>
      <c r="R24" s="8"/>
      <c r="S24" s="8"/>
      <c r="T24" s="8"/>
    </row>
    <row r="25" spans="3:20" s="7" customFormat="1" ht="15.75" customHeight="1" x14ac:dyDescent="0.2">
      <c r="C25" s="202" t="s">
        <v>417</v>
      </c>
      <c r="D25" s="126" t="s">
        <v>436</v>
      </c>
      <c r="E25" s="127"/>
      <c r="F25" s="127">
        <v>5000</v>
      </c>
      <c r="G25" s="53"/>
      <c r="H25" s="53"/>
      <c r="I25" s="53"/>
      <c r="J25" s="53">
        <f t="shared" si="0"/>
        <v>5000</v>
      </c>
      <c r="L25" s="8"/>
      <c r="M25" s="8"/>
      <c r="N25" s="8"/>
      <c r="O25" s="8"/>
      <c r="P25" s="8"/>
      <c r="Q25" s="8"/>
      <c r="R25" s="8"/>
      <c r="S25" s="8"/>
      <c r="T25" s="8"/>
    </row>
    <row r="26" spans="3:20" s="7" customFormat="1" ht="15.75" customHeight="1" x14ac:dyDescent="0.2">
      <c r="C26" s="202">
        <v>51999</v>
      </c>
      <c r="D26" s="126" t="s">
        <v>114</v>
      </c>
      <c r="E26" s="127"/>
      <c r="F26" s="127">
        <v>1804</v>
      </c>
      <c r="G26" s="53">
        <v>9200</v>
      </c>
      <c r="H26" s="53"/>
      <c r="I26" s="53"/>
      <c r="J26" s="53">
        <f t="shared" si="0"/>
        <v>11004</v>
      </c>
      <c r="L26" s="235"/>
      <c r="M26" s="8"/>
      <c r="N26" s="8"/>
      <c r="O26" s="8"/>
      <c r="P26" s="8"/>
      <c r="Q26" s="8"/>
      <c r="R26" s="8"/>
      <c r="S26" s="8"/>
      <c r="T26" s="8"/>
    </row>
    <row r="27" spans="3:20" s="7" customFormat="1" ht="15.75" customHeight="1" x14ac:dyDescent="0.2">
      <c r="C27" s="202" t="s">
        <v>56</v>
      </c>
      <c r="D27" s="126" t="s">
        <v>57</v>
      </c>
      <c r="E27" s="53"/>
      <c r="F27" s="53">
        <v>4089.42</v>
      </c>
      <c r="G27" s="53">
        <v>5051.74</v>
      </c>
      <c r="H27" s="53"/>
      <c r="I27" s="53"/>
      <c r="J27" s="53">
        <f t="shared" si="0"/>
        <v>9141.16</v>
      </c>
      <c r="L27" s="235"/>
      <c r="M27" s="8"/>
      <c r="N27" s="8"/>
      <c r="O27" s="8"/>
      <c r="P27" s="8"/>
      <c r="Q27" s="8"/>
      <c r="R27" s="8"/>
      <c r="S27" s="8"/>
      <c r="T27" s="8"/>
    </row>
    <row r="28" spans="3:20" s="7" customFormat="1" ht="15.75" customHeight="1" x14ac:dyDescent="0.2">
      <c r="C28" s="202" t="s">
        <v>58</v>
      </c>
      <c r="D28" s="126" t="s">
        <v>59</v>
      </c>
      <c r="E28" s="127"/>
      <c r="F28" s="127">
        <v>160</v>
      </c>
      <c r="G28" s="53">
        <v>200</v>
      </c>
      <c r="H28" s="53"/>
      <c r="I28" s="53"/>
      <c r="J28" s="53">
        <f t="shared" si="0"/>
        <v>360</v>
      </c>
      <c r="L28" s="8"/>
      <c r="M28" s="8"/>
      <c r="N28" s="8"/>
      <c r="O28" s="8"/>
      <c r="P28" s="8"/>
      <c r="Q28" s="8"/>
      <c r="R28" s="8"/>
      <c r="S28" s="8"/>
      <c r="T28" s="8"/>
    </row>
    <row r="29" spans="3:20" s="7" customFormat="1" ht="15.75" customHeight="1" x14ac:dyDescent="0.2">
      <c r="C29" s="202" t="s">
        <v>60</v>
      </c>
      <c r="D29" s="126" t="s">
        <v>61</v>
      </c>
      <c r="E29" s="53"/>
      <c r="F29" s="53">
        <v>2869</v>
      </c>
      <c r="G29" s="53">
        <v>2100</v>
      </c>
      <c r="H29" s="53"/>
      <c r="I29" s="53"/>
      <c r="J29" s="53">
        <f t="shared" si="0"/>
        <v>4969</v>
      </c>
      <c r="L29" s="235"/>
      <c r="M29" s="8"/>
      <c r="N29" s="8"/>
      <c r="O29" s="8"/>
      <c r="P29" s="8"/>
      <c r="Q29" s="8"/>
      <c r="R29" s="8"/>
      <c r="S29" s="8"/>
      <c r="T29" s="8"/>
    </row>
    <row r="30" spans="3:20" s="7" customFormat="1" ht="15.75" customHeight="1" x14ac:dyDescent="0.2">
      <c r="C30" s="202">
        <v>54105</v>
      </c>
      <c r="D30" s="126" t="s">
        <v>62</v>
      </c>
      <c r="E30" s="127">
        <v>3000</v>
      </c>
      <c r="F30" s="127">
        <v>1500</v>
      </c>
      <c r="G30" s="53">
        <v>298.29000000000002</v>
      </c>
      <c r="H30" s="53"/>
      <c r="I30" s="53"/>
      <c r="J30" s="53">
        <f t="shared" si="0"/>
        <v>4798.29</v>
      </c>
      <c r="L30" s="235"/>
      <c r="M30" s="8"/>
      <c r="N30" s="8"/>
      <c r="O30" s="8"/>
      <c r="P30" s="8"/>
      <c r="Q30" s="8"/>
      <c r="R30" s="8"/>
      <c r="S30" s="8"/>
      <c r="T30" s="8"/>
    </row>
    <row r="31" spans="3:20" s="7" customFormat="1" ht="15.75" customHeight="1" x14ac:dyDescent="0.2">
      <c r="C31" s="202">
        <v>54106</v>
      </c>
      <c r="D31" s="126" t="s">
        <v>115</v>
      </c>
      <c r="E31" s="127"/>
      <c r="F31" s="127">
        <v>100</v>
      </c>
      <c r="G31" s="53"/>
      <c r="H31" s="53"/>
      <c r="I31" s="53"/>
      <c r="J31" s="53">
        <f t="shared" si="0"/>
        <v>100</v>
      </c>
      <c r="L31" s="8"/>
      <c r="M31" s="8"/>
      <c r="N31" s="8"/>
      <c r="O31" s="8"/>
      <c r="P31" s="8"/>
      <c r="Q31" s="8"/>
      <c r="R31" s="8"/>
      <c r="S31" s="8"/>
      <c r="T31" s="8"/>
    </row>
    <row r="32" spans="3:20" s="7" customFormat="1" ht="15.75" customHeight="1" x14ac:dyDescent="0.2">
      <c r="C32" s="202">
        <v>54107</v>
      </c>
      <c r="D32" s="126" t="s">
        <v>116</v>
      </c>
      <c r="E32" s="127"/>
      <c r="F32" s="127">
        <v>15616</v>
      </c>
      <c r="G32" s="53"/>
      <c r="H32" s="53">
        <v>3000</v>
      </c>
      <c r="I32" s="53"/>
      <c r="J32" s="53">
        <f t="shared" si="0"/>
        <v>18616</v>
      </c>
      <c r="L32" s="235"/>
      <c r="M32" s="8"/>
      <c r="N32" s="8"/>
      <c r="O32" s="8"/>
      <c r="P32" s="8"/>
      <c r="Q32" s="8"/>
      <c r="R32" s="8"/>
      <c r="S32" s="8"/>
      <c r="T32" s="8"/>
    </row>
    <row r="33" spans="3:20" s="7" customFormat="1" ht="15.75" customHeight="1" x14ac:dyDescent="0.2">
      <c r="C33" s="202">
        <v>54108</v>
      </c>
      <c r="D33" s="126" t="s">
        <v>139</v>
      </c>
      <c r="E33" s="127"/>
      <c r="F33" s="127">
        <v>833</v>
      </c>
      <c r="G33" s="53">
        <v>7076</v>
      </c>
      <c r="H33" s="53"/>
      <c r="I33" s="53"/>
      <c r="J33" s="53">
        <f t="shared" si="0"/>
        <v>7909</v>
      </c>
      <c r="L33" s="235"/>
      <c r="M33" s="8"/>
      <c r="N33" s="8"/>
      <c r="O33" s="8"/>
      <c r="P33" s="8"/>
      <c r="Q33" s="8"/>
      <c r="R33" s="8"/>
      <c r="S33" s="8"/>
      <c r="T33" s="8"/>
    </row>
    <row r="34" spans="3:20" s="7" customFormat="1" ht="15.75" customHeight="1" x14ac:dyDescent="0.2">
      <c r="C34" s="202">
        <v>54109</v>
      </c>
      <c r="D34" s="126" t="s">
        <v>117</v>
      </c>
      <c r="E34" s="127">
        <v>2000</v>
      </c>
      <c r="F34" s="127">
        <v>1000</v>
      </c>
      <c r="G34" s="53">
        <v>500</v>
      </c>
      <c r="H34" s="53"/>
      <c r="I34" s="53"/>
      <c r="J34" s="53">
        <f t="shared" si="0"/>
        <v>3500</v>
      </c>
      <c r="L34" s="8"/>
      <c r="M34" s="8"/>
      <c r="N34" s="8"/>
      <c r="O34" s="8"/>
      <c r="P34" s="8"/>
      <c r="Q34" s="8"/>
      <c r="R34" s="8"/>
      <c r="S34" s="8"/>
      <c r="T34" s="8"/>
    </row>
    <row r="35" spans="3:20" s="7" customFormat="1" ht="15.75" customHeight="1" x14ac:dyDescent="0.2">
      <c r="C35" s="202" t="s">
        <v>63</v>
      </c>
      <c r="D35" s="126" t="s">
        <v>64</v>
      </c>
      <c r="E35" s="127">
        <v>2000</v>
      </c>
      <c r="F35" s="127">
        <v>2076</v>
      </c>
      <c r="G35" s="53">
        <v>3000</v>
      </c>
      <c r="H35" s="53">
        <v>1700</v>
      </c>
      <c r="I35" s="53"/>
      <c r="J35" s="53">
        <f t="shared" si="0"/>
        <v>8776</v>
      </c>
      <c r="L35" s="235"/>
      <c r="M35" s="8"/>
      <c r="N35" s="8"/>
      <c r="O35" s="8"/>
      <c r="P35" s="8"/>
      <c r="Q35" s="8"/>
      <c r="R35" s="8"/>
      <c r="S35" s="8"/>
      <c r="T35" s="8"/>
    </row>
    <row r="36" spans="3:20" s="7" customFormat="1" ht="15.75" customHeight="1" x14ac:dyDescent="0.2">
      <c r="C36" s="202" t="s">
        <v>91</v>
      </c>
      <c r="D36" s="126" t="s">
        <v>92</v>
      </c>
      <c r="E36" s="127"/>
      <c r="F36" s="127">
        <v>601</v>
      </c>
      <c r="G36" s="53">
        <v>6500</v>
      </c>
      <c r="H36" s="53">
        <v>22050</v>
      </c>
      <c r="I36" s="53"/>
      <c r="J36" s="53">
        <f t="shared" si="0"/>
        <v>29151</v>
      </c>
      <c r="L36" s="235"/>
      <c r="M36" s="8"/>
      <c r="N36" s="8"/>
      <c r="O36" s="8"/>
      <c r="P36" s="8"/>
      <c r="Q36" s="8"/>
      <c r="R36" s="8"/>
      <c r="S36" s="8"/>
      <c r="T36" s="8"/>
    </row>
    <row r="37" spans="3:20" s="7" customFormat="1" ht="15.75" customHeight="1" x14ac:dyDescent="0.2">
      <c r="C37" s="202" t="s">
        <v>93</v>
      </c>
      <c r="D37" s="126" t="s">
        <v>94</v>
      </c>
      <c r="E37" s="53"/>
      <c r="F37" s="53">
        <v>1475.28</v>
      </c>
      <c r="G37" s="53">
        <v>13000</v>
      </c>
      <c r="H37" s="53">
        <v>3550</v>
      </c>
      <c r="I37" s="53"/>
      <c r="J37" s="53">
        <f t="shared" si="0"/>
        <v>18025.28</v>
      </c>
      <c r="L37" s="235"/>
      <c r="M37" s="8"/>
      <c r="N37" s="8"/>
      <c r="O37" s="8"/>
      <c r="P37" s="8"/>
      <c r="Q37" s="8"/>
      <c r="R37" s="8"/>
      <c r="S37" s="8"/>
      <c r="T37" s="8"/>
    </row>
    <row r="38" spans="3:20" s="7" customFormat="1" ht="15.75" customHeight="1" x14ac:dyDescent="0.2">
      <c r="C38" s="202" t="s">
        <v>65</v>
      </c>
      <c r="D38" s="126" t="s">
        <v>66</v>
      </c>
      <c r="E38" s="127">
        <v>6500</v>
      </c>
      <c r="F38" s="127">
        <v>1500</v>
      </c>
      <c r="G38" s="53"/>
      <c r="H38" s="53"/>
      <c r="I38" s="53"/>
      <c r="J38" s="53">
        <f t="shared" si="0"/>
        <v>8000</v>
      </c>
      <c r="L38" s="235"/>
      <c r="T38" s="8"/>
    </row>
    <row r="39" spans="3:20" s="7" customFormat="1" ht="15.75" customHeight="1" x14ac:dyDescent="0.2">
      <c r="C39" s="202" t="s">
        <v>67</v>
      </c>
      <c r="D39" s="126" t="s">
        <v>68</v>
      </c>
      <c r="E39" s="53">
        <v>6000</v>
      </c>
      <c r="F39" s="53">
        <v>1500</v>
      </c>
      <c r="G39" s="53"/>
      <c r="H39" s="53"/>
      <c r="I39" s="53"/>
      <c r="J39" s="53">
        <f t="shared" si="0"/>
        <v>7500</v>
      </c>
      <c r="L39" s="235"/>
      <c r="T39" s="8"/>
    </row>
    <row r="40" spans="3:20" s="7" customFormat="1" ht="15.75" customHeight="1" x14ac:dyDescent="0.2">
      <c r="C40" s="202" t="s">
        <v>472</v>
      </c>
      <c r="D40" s="126" t="s">
        <v>473</v>
      </c>
      <c r="E40" s="53"/>
      <c r="F40" s="53">
        <v>250</v>
      </c>
      <c r="G40" s="53"/>
      <c r="H40" s="53"/>
      <c r="I40" s="53"/>
      <c r="J40" s="53">
        <f>+F40</f>
        <v>250</v>
      </c>
      <c r="L40" s="235"/>
      <c r="T40" s="8"/>
    </row>
    <row r="41" spans="3:20" s="7" customFormat="1" ht="15.75" customHeight="1" x14ac:dyDescent="0.2">
      <c r="C41" s="202">
        <v>54118</v>
      </c>
      <c r="D41" s="126" t="s">
        <v>119</v>
      </c>
      <c r="E41" s="53">
        <v>3000</v>
      </c>
      <c r="F41" s="53">
        <v>842</v>
      </c>
      <c r="G41" s="53">
        <v>1500</v>
      </c>
      <c r="H41" s="53">
        <v>1000</v>
      </c>
      <c r="I41" s="53"/>
      <c r="J41" s="53">
        <f t="shared" si="0"/>
        <v>6342</v>
      </c>
      <c r="L41" s="235"/>
      <c r="T41" s="8"/>
    </row>
    <row r="42" spans="3:20" s="7" customFormat="1" ht="15.75" customHeight="1" x14ac:dyDescent="0.2">
      <c r="C42" s="202">
        <v>54119</v>
      </c>
      <c r="D42" s="126" t="s">
        <v>96</v>
      </c>
      <c r="E42" s="53"/>
      <c r="F42" s="53">
        <v>898</v>
      </c>
      <c r="G42" s="53">
        <v>13600</v>
      </c>
      <c r="H42" s="53"/>
      <c r="I42" s="53"/>
      <c r="J42" s="53">
        <f t="shared" si="0"/>
        <v>14498</v>
      </c>
      <c r="L42" s="235"/>
      <c r="T42" s="8"/>
    </row>
    <row r="43" spans="3:20" s="7" customFormat="1" ht="15.75" customHeight="1" x14ac:dyDescent="0.2">
      <c r="C43" s="202">
        <v>54121</v>
      </c>
      <c r="D43" s="126" t="s">
        <v>109</v>
      </c>
      <c r="E43" s="53">
        <v>2000</v>
      </c>
      <c r="F43" s="53">
        <v>100</v>
      </c>
      <c r="G43" s="53"/>
      <c r="H43" s="53"/>
      <c r="I43" s="53"/>
      <c r="J43" s="53">
        <f t="shared" si="0"/>
        <v>2100</v>
      </c>
      <c r="L43" s="8"/>
      <c r="T43" s="8"/>
    </row>
    <row r="44" spans="3:20" s="7" customFormat="1" ht="15.75" customHeight="1" x14ac:dyDescent="0.2">
      <c r="C44" s="202" t="s">
        <v>69</v>
      </c>
      <c r="D44" s="126" t="s">
        <v>70</v>
      </c>
      <c r="E44" s="53">
        <v>2318</v>
      </c>
      <c r="F44" s="53">
        <v>1437</v>
      </c>
      <c r="G44" s="53">
        <v>982.05</v>
      </c>
      <c r="H44" s="53"/>
      <c r="I44" s="53"/>
      <c r="J44" s="53">
        <f t="shared" si="0"/>
        <v>4737.05</v>
      </c>
      <c r="L44" s="235"/>
      <c r="T44" s="8"/>
    </row>
    <row r="45" spans="3:20" s="7" customFormat="1" ht="18" customHeight="1" x14ac:dyDescent="0.2">
      <c r="C45" s="202" t="s">
        <v>71</v>
      </c>
      <c r="D45" s="126" t="s">
        <v>72</v>
      </c>
      <c r="E45" s="53">
        <v>18806.96</v>
      </c>
      <c r="F45" s="53">
        <v>20351.36</v>
      </c>
      <c r="G45" s="53"/>
      <c r="H45" s="53"/>
      <c r="I45" s="53"/>
      <c r="J45" s="53">
        <f t="shared" si="0"/>
        <v>39158.32</v>
      </c>
      <c r="L45" s="235"/>
      <c r="T45" s="8"/>
    </row>
    <row r="46" spans="3:20" s="7" customFormat="1" ht="15.75" customHeight="1" x14ac:dyDescent="0.2">
      <c r="C46" s="202">
        <v>54202</v>
      </c>
      <c r="D46" s="126" t="s">
        <v>110</v>
      </c>
      <c r="E46" s="53">
        <v>6108.5</v>
      </c>
      <c r="F46" s="53">
        <v>2217</v>
      </c>
      <c r="G46" s="53"/>
      <c r="H46" s="53"/>
      <c r="I46" s="53"/>
      <c r="J46" s="53">
        <f t="shared" ref="J46:J91" si="1">SUM(E46:I46)</f>
        <v>8325.5</v>
      </c>
      <c r="L46" s="235"/>
      <c r="T46" s="8"/>
    </row>
    <row r="47" spans="3:20" s="7" customFormat="1" ht="15.75" customHeight="1" x14ac:dyDescent="0.2">
      <c r="C47" s="202" t="s">
        <v>73</v>
      </c>
      <c r="D47" s="126" t="s">
        <v>74</v>
      </c>
      <c r="E47" s="53">
        <v>10293.5</v>
      </c>
      <c r="F47" s="53">
        <v>5293.5</v>
      </c>
      <c r="G47" s="53"/>
      <c r="H47" s="53"/>
      <c r="I47" s="53"/>
      <c r="J47" s="53">
        <f t="shared" si="1"/>
        <v>15587</v>
      </c>
      <c r="L47" s="235"/>
      <c r="T47" s="8"/>
    </row>
    <row r="48" spans="3:20" s="7" customFormat="1" ht="15.75" customHeight="1" x14ac:dyDescent="0.2">
      <c r="C48" s="202" t="s">
        <v>75</v>
      </c>
      <c r="D48" s="126" t="s">
        <v>2</v>
      </c>
      <c r="E48" s="53"/>
      <c r="F48" s="53">
        <v>36340</v>
      </c>
      <c r="G48" s="53"/>
      <c r="H48" s="53"/>
      <c r="I48" s="53"/>
      <c r="J48" s="53">
        <f t="shared" si="1"/>
        <v>36340</v>
      </c>
      <c r="L48" s="8"/>
      <c r="T48" s="8"/>
    </row>
    <row r="49" spans="3:20" s="7" customFormat="1" ht="15.75" customHeight="1" x14ac:dyDescent="0.2">
      <c r="C49" s="202" t="s">
        <v>76</v>
      </c>
      <c r="D49" s="126" t="s">
        <v>77</v>
      </c>
      <c r="E49" s="53">
        <v>5000</v>
      </c>
      <c r="F49" s="53">
        <v>1725</v>
      </c>
      <c r="G49" s="53"/>
      <c r="H49" s="53"/>
      <c r="I49" s="53"/>
      <c r="J49" s="53">
        <f t="shared" si="1"/>
        <v>6725</v>
      </c>
      <c r="L49" s="235"/>
      <c r="T49" s="8"/>
    </row>
    <row r="50" spans="3:20" s="7" customFormat="1" ht="15.75" customHeight="1" x14ac:dyDescent="0.2">
      <c r="C50" s="202">
        <v>54302</v>
      </c>
      <c r="D50" s="126" t="s">
        <v>120</v>
      </c>
      <c r="E50" s="53">
        <v>2500</v>
      </c>
      <c r="F50" s="53">
        <v>1876</v>
      </c>
      <c r="G50" s="53"/>
      <c r="H50" s="53"/>
      <c r="I50" s="53"/>
      <c r="J50" s="53">
        <f t="shared" si="1"/>
        <v>4376</v>
      </c>
      <c r="L50" s="8"/>
      <c r="T50" s="8"/>
    </row>
    <row r="51" spans="3:20" s="7" customFormat="1" ht="15.75" customHeight="1" x14ac:dyDescent="0.2">
      <c r="C51" s="202">
        <v>54303</v>
      </c>
      <c r="D51" s="126" t="s">
        <v>121</v>
      </c>
      <c r="E51" s="53"/>
      <c r="F51" s="53">
        <v>775</v>
      </c>
      <c r="G51" s="53"/>
      <c r="H51" s="53"/>
      <c r="I51" s="53"/>
      <c r="J51" s="53">
        <f t="shared" si="1"/>
        <v>775</v>
      </c>
      <c r="L51" s="8"/>
      <c r="T51" s="8"/>
    </row>
    <row r="52" spans="3:20" s="7" customFormat="1" ht="15.75" customHeight="1" x14ac:dyDescent="0.2">
      <c r="C52" s="202" t="s">
        <v>78</v>
      </c>
      <c r="D52" s="126" t="s">
        <v>79</v>
      </c>
      <c r="E52" s="53"/>
      <c r="F52" s="53">
        <v>5265.15</v>
      </c>
      <c r="G52" s="53">
        <v>36431.71</v>
      </c>
      <c r="H52" s="53">
        <v>5079.79</v>
      </c>
      <c r="I52" s="53"/>
      <c r="J52" s="53">
        <f t="shared" si="1"/>
        <v>46776.65</v>
      </c>
      <c r="L52" s="235"/>
      <c r="T52" s="8"/>
    </row>
    <row r="53" spans="3:20" s="7" customFormat="1" ht="15.75" customHeight="1" x14ac:dyDescent="0.2">
      <c r="C53" s="202" t="s">
        <v>80</v>
      </c>
      <c r="D53" s="126" t="s">
        <v>81</v>
      </c>
      <c r="E53" s="53"/>
      <c r="F53" s="53">
        <v>15744</v>
      </c>
      <c r="G53" s="53">
        <v>1418.29</v>
      </c>
      <c r="H53" s="53"/>
      <c r="I53" s="53"/>
      <c r="J53" s="53">
        <f t="shared" si="1"/>
        <v>17162.29</v>
      </c>
      <c r="L53" s="235"/>
      <c r="T53" s="8"/>
    </row>
    <row r="54" spans="3:20" s="7" customFormat="1" ht="15.75" customHeight="1" x14ac:dyDescent="0.2">
      <c r="C54" s="202">
        <v>54513</v>
      </c>
      <c r="D54" s="126" t="s">
        <v>122</v>
      </c>
      <c r="E54" s="53"/>
      <c r="F54" s="53">
        <v>413</v>
      </c>
      <c r="G54" s="53"/>
      <c r="H54" s="53"/>
      <c r="I54" s="53"/>
      <c r="J54" s="53">
        <f t="shared" si="1"/>
        <v>413</v>
      </c>
      <c r="L54" s="8"/>
      <c r="T54" s="8"/>
    </row>
    <row r="55" spans="3:20" s="7" customFormat="1" ht="15.75" customHeight="1" x14ac:dyDescent="0.2">
      <c r="C55" s="202">
        <v>54314</v>
      </c>
      <c r="D55" s="126" t="s">
        <v>123</v>
      </c>
      <c r="E55" s="53"/>
      <c r="F55" s="53">
        <v>6528</v>
      </c>
      <c r="G55" s="53">
        <v>78000</v>
      </c>
      <c r="H55" s="53"/>
      <c r="I55" s="53"/>
      <c r="J55" s="53">
        <f t="shared" si="1"/>
        <v>84528</v>
      </c>
      <c r="L55" s="235"/>
      <c r="T55" s="8"/>
    </row>
    <row r="56" spans="3:20" s="7" customFormat="1" ht="15.75" customHeight="1" x14ac:dyDescent="0.2">
      <c r="C56" s="202">
        <v>54316</v>
      </c>
      <c r="D56" s="126" t="s">
        <v>124</v>
      </c>
      <c r="E56" s="53"/>
      <c r="F56" s="53">
        <v>1136.27</v>
      </c>
      <c r="G56" s="53">
        <v>1300</v>
      </c>
      <c r="H56" s="53">
        <v>750</v>
      </c>
      <c r="I56" s="53"/>
      <c r="J56" s="53">
        <f t="shared" si="1"/>
        <v>3186.27</v>
      </c>
      <c r="L56" s="235"/>
      <c r="T56" s="8"/>
    </row>
    <row r="57" spans="3:20" s="7" customFormat="1" ht="15.75" customHeight="1" x14ac:dyDescent="0.2">
      <c r="C57" s="202">
        <v>54317</v>
      </c>
      <c r="D57" s="126" t="s">
        <v>125</v>
      </c>
      <c r="E57" s="53"/>
      <c r="F57" s="53">
        <v>1800</v>
      </c>
      <c r="G57" s="53">
        <v>1000</v>
      </c>
      <c r="H57" s="53">
        <v>450</v>
      </c>
      <c r="I57" s="53"/>
      <c r="J57" s="53">
        <f t="shared" si="1"/>
        <v>3250</v>
      </c>
      <c r="L57" s="235"/>
      <c r="T57" s="8"/>
    </row>
    <row r="58" spans="3:20" s="7" customFormat="1" ht="15.75" customHeight="1" x14ac:dyDescent="0.2">
      <c r="C58" s="202">
        <v>54401</v>
      </c>
      <c r="D58" s="126" t="s">
        <v>126</v>
      </c>
      <c r="E58" s="53">
        <v>500</v>
      </c>
      <c r="F58" s="53">
        <v>800</v>
      </c>
      <c r="G58" s="53"/>
      <c r="H58" s="53"/>
      <c r="I58" s="53"/>
      <c r="J58" s="53">
        <f t="shared" si="1"/>
        <v>1300</v>
      </c>
      <c r="L58" s="8"/>
      <c r="T58" s="8"/>
    </row>
    <row r="59" spans="3:20" s="7" customFormat="1" ht="15.75" customHeight="1" x14ac:dyDescent="0.2">
      <c r="C59" s="202">
        <v>54403</v>
      </c>
      <c r="D59" s="126" t="s">
        <v>127</v>
      </c>
      <c r="E59" s="53">
        <v>500</v>
      </c>
      <c r="F59" s="53">
        <v>900</v>
      </c>
      <c r="G59" s="53">
        <v>1900</v>
      </c>
      <c r="H59" s="53"/>
      <c r="I59" s="53"/>
      <c r="J59" s="53">
        <f t="shared" si="1"/>
        <v>3300</v>
      </c>
      <c r="L59" s="235"/>
      <c r="T59" s="8"/>
    </row>
    <row r="60" spans="3:20" s="7" customFormat="1" ht="15.75" customHeight="1" x14ac:dyDescent="0.2">
      <c r="C60" s="202">
        <v>54501</v>
      </c>
      <c r="D60" s="126" t="s">
        <v>140</v>
      </c>
      <c r="E60" s="53"/>
      <c r="F60" s="53"/>
      <c r="G60" s="53">
        <v>8136</v>
      </c>
      <c r="H60" s="53"/>
      <c r="I60" s="53"/>
      <c r="J60" s="53">
        <f t="shared" si="1"/>
        <v>8136</v>
      </c>
      <c r="L60" s="8"/>
      <c r="T60" s="8"/>
    </row>
    <row r="61" spans="3:20" s="7" customFormat="1" ht="15.75" customHeight="1" x14ac:dyDescent="0.2">
      <c r="C61" s="202">
        <v>54503</v>
      </c>
      <c r="D61" s="126" t="s">
        <v>82</v>
      </c>
      <c r="E61" s="53"/>
      <c r="F61" s="53">
        <v>1130</v>
      </c>
      <c r="G61" s="53"/>
      <c r="H61" s="53"/>
      <c r="I61" s="53"/>
      <c r="J61" s="53">
        <f t="shared" si="1"/>
        <v>1130</v>
      </c>
      <c r="L61" s="8"/>
      <c r="T61" s="8"/>
    </row>
    <row r="62" spans="3:20" s="7" customFormat="1" ht="15.75" customHeight="1" x14ac:dyDescent="0.2">
      <c r="C62" s="202">
        <v>54505</v>
      </c>
      <c r="D62" s="126" t="s">
        <v>128</v>
      </c>
      <c r="E62" s="53"/>
      <c r="F62" s="53">
        <v>1000</v>
      </c>
      <c r="G62" s="53">
        <v>5100</v>
      </c>
      <c r="H62" s="53"/>
      <c r="I62" s="53"/>
      <c r="J62" s="53">
        <f t="shared" si="1"/>
        <v>6100</v>
      </c>
      <c r="L62" s="235"/>
      <c r="T62" s="8"/>
    </row>
    <row r="63" spans="3:20" s="7" customFormat="1" ht="15.75" customHeight="1" x14ac:dyDescent="0.2">
      <c r="C63" s="202" t="s">
        <v>365</v>
      </c>
      <c r="D63" s="126" t="s">
        <v>437</v>
      </c>
      <c r="E63" s="53"/>
      <c r="F63" s="53">
        <v>550</v>
      </c>
      <c r="G63" s="53"/>
      <c r="H63" s="53"/>
      <c r="I63" s="53"/>
      <c r="J63" s="53">
        <f t="shared" si="1"/>
        <v>550</v>
      </c>
      <c r="L63" s="8"/>
      <c r="T63" s="8"/>
    </row>
    <row r="64" spans="3:20" s="7" customFormat="1" ht="15.75" customHeight="1" x14ac:dyDescent="0.2">
      <c r="C64" s="202" t="s">
        <v>367</v>
      </c>
      <c r="D64" s="126" t="s">
        <v>438</v>
      </c>
      <c r="E64" s="53"/>
      <c r="F64" s="53">
        <v>200</v>
      </c>
      <c r="G64" s="53"/>
      <c r="H64" s="53"/>
      <c r="I64" s="53"/>
      <c r="J64" s="53">
        <f t="shared" si="1"/>
        <v>200</v>
      </c>
      <c r="L64" s="8"/>
      <c r="T64" s="8"/>
    </row>
    <row r="65" spans="3:20" s="7" customFormat="1" ht="15.75" customHeight="1" x14ac:dyDescent="0.2">
      <c r="C65" s="202">
        <v>55601</v>
      </c>
      <c r="D65" s="126" t="s">
        <v>129</v>
      </c>
      <c r="E65" s="53"/>
      <c r="F65" s="53">
        <v>491</v>
      </c>
      <c r="G65" s="53"/>
      <c r="H65" s="53"/>
      <c r="I65" s="53"/>
      <c r="J65" s="53">
        <f t="shared" si="1"/>
        <v>491</v>
      </c>
      <c r="L65" s="8"/>
      <c r="T65" s="8"/>
    </row>
    <row r="66" spans="3:20" s="7" customFormat="1" ht="15.75" customHeight="1" x14ac:dyDescent="0.2">
      <c r="C66" s="202" t="s">
        <v>368</v>
      </c>
      <c r="D66" s="126" t="s">
        <v>439</v>
      </c>
      <c r="E66" s="53"/>
      <c r="F66" s="53">
        <v>1059</v>
      </c>
      <c r="G66" s="53"/>
      <c r="H66" s="53"/>
      <c r="I66" s="53"/>
      <c r="J66" s="53">
        <f t="shared" si="1"/>
        <v>1059</v>
      </c>
      <c r="L66" s="8"/>
      <c r="T66" s="8"/>
    </row>
    <row r="67" spans="3:20" s="7" customFormat="1" ht="15.75" customHeight="1" x14ac:dyDescent="0.2">
      <c r="C67" s="202">
        <v>55603</v>
      </c>
      <c r="D67" s="126" t="s">
        <v>111</v>
      </c>
      <c r="E67" s="53">
        <v>200</v>
      </c>
      <c r="F67" s="53">
        <v>100</v>
      </c>
      <c r="G67" s="53"/>
      <c r="H67" s="53"/>
      <c r="I67" s="53"/>
      <c r="J67" s="53">
        <f t="shared" si="1"/>
        <v>300</v>
      </c>
      <c r="L67" s="8"/>
      <c r="M67" s="8"/>
      <c r="N67" s="8"/>
      <c r="O67" s="8"/>
      <c r="P67" s="8"/>
      <c r="Q67" s="8"/>
      <c r="R67" s="8"/>
      <c r="S67" s="8"/>
      <c r="T67" s="8"/>
    </row>
    <row r="68" spans="3:20" s="7" customFormat="1" ht="15.75" customHeight="1" x14ac:dyDescent="0.2">
      <c r="C68" s="202" t="s">
        <v>87</v>
      </c>
      <c r="D68" s="126" t="s">
        <v>88</v>
      </c>
      <c r="E68" s="53">
        <v>47636.53</v>
      </c>
      <c r="F68" s="53">
        <v>46265.21</v>
      </c>
      <c r="G68" s="53"/>
      <c r="H68" s="53"/>
      <c r="I68" s="53"/>
      <c r="J68" s="53">
        <f t="shared" si="1"/>
        <v>93901.739999999991</v>
      </c>
      <c r="L68" s="235"/>
      <c r="M68" s="8"/>
      <c r="N68" s="8"/>
      <c r="O68" s="8"/>
      <c r="P68" s="8"/>
      <c r="Q68" s="8"/>
      <c r="R68" s="8"/>
      <c r="S68" s="8"/>
      <c r="T68" s="8"/>
    </row>
    <row r="69" spans="3:20" s="7" customFormat="1" ht="15.75" customHeight="1" x14ac:dyDescent="0.2">
      <c r="C69" s="202">
        <v>56201</v>
      </c>
      <c r="D69" s="126" t="s">
        <v>441</v>
      </c>
      <c r="E69" s="53">
        <v>4205</v>
      </c>
      <c r="F69" s="53">
        <v>1200</v>
      </c>
      <c r="G69" s="53"/>
      <c r="H69" s="53"/>
      <c r="I69" s="53"/>
      <c r="J69" s="53">
        <f t="shared" si="1"/>
        <v>5405</v>
      </c>
      <c r="L69" s="235"/>
      <c r="M69" s="8"/>
      <c r="N69" s="8"/>
      <c r="O69" s="8"/>
      <c r="P69" s="8"/>
      <c r="Q69" s="8"/>
      <c r="R69" s="8"/>
      <c r="S69" s="8"/>
      <c r="T69" s="8"/>
    </row>
    <row r="70" spans="3:20" s="7" customFormat="1" ht="15.75" customHeight="1" x14ac:dyDescent="0.2">
      <c r="C70" s="202">
        <v>56303</v>
      </c>
      <c r="D70" s="126" t="s">
        <v>130</v>
      </c>
      <c r="E70" s="53"/>
      <c r="F70" s="53">
        <v>2577</v>
      </c>
      <c r="G70" s="53"/>
      <c r="H70" s="53"/>
      <c r="I70" s="53"/>
      <c r="J70" s="53">
        <f t="shared" si="1"/>
        <v>2577</v>
      </c>
      <c r="L70" s="8"/>
      <c r="M70" s="8"/>
      <c r="N70" s="8"/>
      <c r="O70" s="8"/>
      <c r="P70" s="8"/>
      <c r="Q70" s="8"/>
      <c r="R70" s="8"/>
      <c r="S70" s="8"/>
      <c r="T70" s="8"/>
    </row>
    <row r="71" spans="3:20" s="7" customFormat="1" ht="15.75" customHeight="1" x14ac:dyDescent="0.2">
      <c r="C71" s="202">
        <v>56304</v>
      </c>
      <c r="D71" s="126" t="s">
        <v>131</v>
      </c>
      <c r="E71" s="53"/>
      <c r="F71" s="53">
        <v>17000</v>
      </c>
      <c r="G71" s="53">
        <v>23351.65</v>
      </c>
      <c r="H71" s="53"/>
      <c r="I71" s="53"/>
      <c r="J71" s="53">
        <f t="shared" si="1"/>
        <v>40351.65</v>
      </c>
      <c r="L71" s="235"/>
      <c r="M71" s="8"/>
      <c r="N71" s="8"/>
      <c r="O71" s="8"/>
      <c r="P71" s="8"/>
      <c r="Q71" s="8"/>
      <c r="R71" s="8"/>
      <c r="S71" s="8"/>
      <c r="T71" s="8"/>
    </row>
    <row r="72" spans="3:20" s="7" customFormat="1" ht="15.75" customHeight="1" x14ac:dyDescent="0.2">
      <c r="C72" s="202" t="s">
        <v>141</v>
      </c>
      <c r="D72" s="126" t="s">
        <v>142</v>
      </c>
      <c r="E72" s="53"/>
      <c r="F72" s="53"/>
      <c r="G72" s="53">
        <v>75000</v>
      </c>
      <c r="H72" s="53"/>
      <c r="I72" s="53"/>
      <c r="J72" s="53">
        <f t="shared" si="1"/>
        <v>75000</v>
      </c>
      <c r="L72" s="8"/>
      <c r="M72" s="8"/>
      <c r="N72" s="8"/>
      <c r="O72" s="8"/>
      <c r="P72" s="8"/>
      <c r="Q72" s="8"/>
      <c r="R72" s="8"/>
      <c r="S72" s="8"/>
      <c r="T72" s="8"/>
    </row>
    <row r="73" spans="3:20" s="7" customFormat="1" ht="15.75" customHeight="1" x14ac:dyDescent="0.2">
      <c r="C73" s="202">
        <v>61101</v>
      </c>
      <c r="D73" s="126" t="s">
        <v>132</v>
      </c>
      <c r="E73" s="53">
        <v>4000</v>
      </c>
      <c r="F73" s="53">
        <v>800</v>
      </c>
      <c r="G73" s="53"/>
      <c r="H73" s="53"/>
      <c r="I73" s="53"/>
      <c r="J73" s="53">
        <f t="shared" si="1"/>
        <v>4800</v>
      </c>
      <c r="L73" s="8"/>
      <c r="M73" s="8"/>
      <c r="N73" s="8"/>
      <c r="O73" s="8"/>
      <c r="P73" s="8"/>
      <c r="Q73" s="8"/>
      <c r="R73" s="8"/>
      <c r="S73" s="8"/>
      <c r="T73" s="8"/>
    </row>
    <row r="74" spans="3:20" ht="16.5" customHeight="1" x14ac:dyDescent="0.2">
      <c r="C74" s="202">
        <v>61102</v>
      </c>
      <c r="D74" s="126" t="s">
        <v>133</v>
      </c>
      <c r="E74" s="53"/>
      <c r="F74" s="53">
        <v>500</v>
      </c>
      <c r="G74" s="53"/>
      <c r="H74" s="53"/>
      <c r="I74" s="53"/>
      <c r="J74" s="53">
        <f t="shared" si="1"/>
        <v>500</v>
      </c>
    </row>
    <row r="75" spans="3:20" ht="16.5" customHeight="1" x14ac:dyDescent="0.2">
      <c r="C75" s="202" t="s">
        <v>370</v>
      </c>
      <c r="D75" s="126" t="s">
        <v>440</v>
      </c>
      <c r="E75" s="53">
        <v>5000</v>
      </c>
      <c r="F75" s="53">
        <v>500</v>
      </c>
      <c r="G75" s="53"/>
      <c r="H75" s="53"/>
      <c r="I75" s="53"/>
      <c r="J75" s="53">
        <f t="shared" si="1"/>
        <v>5500</v>
      </c>
    </row>
    <row r="76" spans="3:20" ht="15" customHeight="1" x14ac:dyDescent="0.2">
      <c r="C76" s="202" t="s">
        <v>83</v>
      </c>
      <c r="D76" s="126" t="s">
        <v>84</v>
      </c>
      <c r="E76" s="53"/>
      <c r="F76" s="53"/>
      <c r="G76" s="53"/>
      <c r="H76" s="53"/>
      <c r="I76" s="53"/>
      <c r="J76" s="53">
        <f t="shared" si="1"/>
        <v>0</v>
      </c>
    </row>
    <row r="77" spans="3:20" ht="15" customHeight="1" x14ac:dyDescent="0.2">
      <c r="C77" s="202" t="s">
        <v>85</v>
      </c>
      <c r="D77" s="126" t="s">
        <v>86</v>
      </c>
      <c r="E77" s="53"/>
      <c r="F77" s="53"/>
      <c r="G77" s="53">
        <v>12707.16</v>
      </c>
      <c r="H77" s="53"/>
      <c r="I77" s="53"/>
      <c r="J77" s="53">
        <f t="shared" si="1"/>
        <v>12707.16</v>
      </c>
      <c r="N77" s="236"/>
    </row>
    <row r="78" spans="3:20" ht="15" customHeight="1" x14ac:dyDescent="0.2">
      <c r="C78" s="202" t="s">
        <v>433</v>
      </c>
      <c r="D78" s="126" t="s">
        <v>432</v>
      </c>
      <c r="E78" s="53"/>
      <c r="F78" s="53"/>
      <c r="G78" s="53">
        <v>12000</v>
      </c>
      <c r="H78" s="53"/>
      <c r="I78" s="53"/>
      <c r="J78" s="53">
        <f t="shared" si="1"/>
        <v>12000</v>
      </c>
      <c r="N78" s="208"/>
    </row>
    <row r="79" spans="3:20" ht="15.75" customHeight="1" x14ac:dyDescent="0.2">
      <c r="C79" s="202" t="s">
        <v>58</v>
      </c>
      <c r="D79" s="126" t="s">
        <v>59</v>
      </c>
      <c r="E79" s="53"/>
      <c r="F79" s="53"/>
      <c r="G79" s="53"/>
      <c r="H79" s="53"/>
      <c r="I79" s="53"/>
      <c r="J79" s="53">
        <f t="shared" si="1"/>
        <v>0</v>
      </c>
      <c r="N79" s="208"/>
    </row>
    <row r="80" spans="3:20" ht="19.5" customHeight="1" x14ac:dyDescent="0.2">
      <c r="C80" s="202" t="s">
        <v>95</v>
      </c>
      <c r="D80" s="126" t="s">
        <v>96</v>
      </c>
      <c r="E80" s="53"/>
      <c r="F80" s="53"/>
      <c r="G80" s="53"/>
      <c r="H80" s="53"/>
      <c r="I80" s="53"/>
      <c r="J80" s="53">
        <f t="shared" si="1"/>
        <v>0</v>
      </c>
      <c r="N80" s="208"/>
    </row>
    <row r="81" spans="1:14" ht="19.5" customHeight="1" x14ac:dyDescent="0.2">
      <c r="C81" s="202">
        <v>5629501</v>
      </c>
      <c r="D81" s="126" t="s">
        <v>113</v>
      </c>
      <c r="E81" s="53">
        <v>2400</v>
      </c>
      <c r="F81" s="53"/>
      <c r="G81" s="53"/>
      <c r="H81" s="53"/>
      <c r="I81" s="53"/>
      <c r="J81" s="53">
        <f t="shared" si="1"/>
        <v>2400</v>
      </c>
      <c r="L81" s="13"/>
      <c r="M81" s="236"/>
      <c r="N81" s="208"/>
    </row>
    <row r="82" spans="1:14" ht="12.75" x14ac:dyDescent="0.2">
      <c r="C82" s="202">
        <v>61501</v>
      </c>
      <c r="D82" s="126" t="s">
        <v>146</v>
      </c>
      <c r="E82" s="53"/>
      <c r="F82" s="53"/>
      <c r="G82" s="53">
        <v>6313.05</v>
      </c>
      <c r="H82" s="53"/>
      <c r="I82" s="53"/>
      <c r="J82" s="53">
        <f t="shared" si="1"/>
        <v>6313.05</v>
      </c>
      <c r="N82" s="208"/>
    </row>
    <row r="83" spans="1:14" ht="12.75" x14ac:dyDescent="0.2">
      <c r="C83" s="202">
        <v>61608</v>
      </c>
      <c r="D83" s="126" t="s">
        <v>145</v>
      </c>
      <c r="E83" s="53"/>
      <c r="F83" s="53"/>
      <c r="G83" s="53">
        <v>18939.16</v>
      </c>
      <c r="H83" s="53"/>
      <c r="I83" s="53"/>
      <c r="J83" s="53">
        <f t="shared" si="1"/>
        <v>18939.16</v>
      </c>
      <c r="N83" s="236"/>
    </row>
    <row r="84" spans="1:14" ht="12.75" x14ac:dyDescent="0.2">
      <c r="A84" s="13"/>
      <c r="B84" s="13"/>
      <c r="C84" s="202">
        <v>61699</v>
      </c>
      <c r="D84" s="126" t="s">
        <v>144</v>
      </c>
      <c r="E84" s="53"/>
      <c r="F84" s="53"/>
      <c r="G84" s="53">
        <v>74313.440000000002</v>
      </c>
      <c r="H84" s="53"/>
      <c r="I84" s="53"/>
      <c r="J84" s="53">
        <f t="shared" si="1"/>
        <v>74313.440000000002</v>
      </c>
      <c r="N84" s="236"/>
    </row>
    <row r="85" spans="1:14" ht="12.75" x14ac:dyDescent="0.2">
      <c r="A85" s="13"/>
      <c r="B85" s="13"/>
      <c r="C85" s="202" t="s">
        <v>97</v>
      </c>
      <c r="D85" s="126" t="s">
        <v>98</v>
      </c>
      <c r="E85" s="53"/>
      <c r="F85" s="53"/>
      <c r="G85" s="53">
        <v>58319.41</v>
      </c>
      <c r="H85" s="53">
        <v>152355.29999999999</v>
      </c>
      <c r="I85" s="53"/>
      <c r="J85" s="53">
        <f t="shared" si="1"/>
        <v>210674.71</v>
      </c>
      <c r="L85" s="235"/>
      <c r="N85" s="236"/>
    </row>
    <row r="86" spans="1:14" ht="12.75" x14ac:dyDescent="0.2">
      <c r="A86" s="13"/>
      <c r="B86" s="13"/>
      <c r="C86" s="202" t="s">
        <v>316</v>
      </c>
      <c r="D86" s="126" t="s">
        <v>317</v>
      </c>
      <c r="E86" s="53"/>
      <c r="F86" s="53"/>
      <c r="G86" s="53">
        <v>6313.05</v>
      </c>
      <c r="H86" s="53"/>
      <c r="I86" s="53"/>
      <c r="J86" s="53">
        <f t="shared" si="1"/>
        <v>6313.05</v>
      </c>
      <c r="N86" s="236"/>
    </row>
    <row r="87" spans="1:14" ht="12.75" x14ac:dyDescent="0.2">
      <c r="A87" s="13"/>
      <c r="B87" s="13"/>
      <c r="C87" s="202" t="s">
        <v>149</v>
      </c>
      <c r="D87" s="126" t="s">
        <v>151</v>
      </c>
      <c r="E87" s="53"/>
      <c r="F87" s="53"/>
      <c r="G87" s="53"/>
      <c r="H87" s="53"/>
      <c r="I87" s="53">
        <v>16267.42</v>
      </c>
      <c r="J87" s="53">
        <f t="shared" si="1"/>
        <v>16267.42</v>
      </c>
      <c r="N87" s="236"/>
    </row>
    <row r="88" spans="1:14" ht="15.75" x14ac:dyDescent="0.25">
      <c r="A88" s="13"/>
      <c r="B88" s="13"/>
      <c r="C88" s="202" t="s">
        <v>150</v>
      </c>
      <c r="D88" s="126" t="s">
        <v>143</v>
      </c>
      <c r="E88" s="53"/>
      <c r="F88" s="53"/>
      <c r="G88" s="53"/>
      <c r="H88" s="53"/>
      <c r="I88" s="53">
        <v>480</v>
      </c>
      <c r="J88" s="53">
        <f t="shared" si="1"/>
        <v>480</v>
      </c>
      <c r="K88" s="50"/>
      <c r="L88" s="50"/>
      <c r="M88" s="50"/>
      <c r="N88" s="236"/>
    </row>
    <row r="89" spans="1:14" ht="15.75" x14ac:dyDescent="0.25">
      <c r="A89" s="13"/>
      <c r="B89" s="13"/>
      <c r="C89" s="202" t="s">
        <v>99</v>
      </c>
      <c r="D89" s="126" t="s">
        <v>100</v>
      </c>
      <c r="E89" s="53"/>
      <c r="F89" s="53"/>
      <c r="G89" s="53"/>
      <c r="H89" s="53"/>
      <c r="I89" s="53">
        <v>50161.95</v>
      </c>
      <c r="J89" s="53">
        <f t="shared" si="1"/>
        <v>50161.95</v>
      </c>
      <c r="K89" s="61"/>
      <c r="L89" s="61"/>
      <c r="M89" s="61"/>
    </row>
    <row r="90" spans="1:14" ht="15.75" x14ac:dyDescent="0.25">
      <c r="A90" s="13"/>
      <c r="B90" s="13"/>
      <c r="C90" s="202" t="s">
        <v>318</v>
      </c>
      <c r="D90" s="126" t="s">
        <v>315</v>
      </c>
      <c r="E90" s="53"/>
      <c r="F90" s="53"/>
      <c r="G90" s="53">
        <v>6313.06</v>
      </c>
      <c r="H90" s="53"/>
      <c r="I90" s="53"/>
      <c r="J90" s="53">
        <f t="shared" si="1"/>
        <v>6313.06</v>
      </c>
      <c r="K90" s="64"/>
      <c r="L90" s="64"/>
      <c r="M90" s="64"/>
    </row>
    <row r="91" spans="1:14" ht="15.75" x14ac:dyDescent="0.25">
      <c r="A91" s="13"/>
      <c r="B91" s="13"/>
      <c r="C91" s="202" t="s">
        <v>101</v>
      </c>
      <c r="D91" s="126" t="s">
        <v>100</v>
      </c>
      <c r="E91" s="53"/>
      <c r="F91" s="53"/>
      <c r="G91" s="53"/>
      <c r="H91" s="53"/>
      <c r="I91" s="53">
        <v>15301.74</v>
      </c>
      <c r="J91" s="53">
        <f t="shared" si="1"/>
        <v>15301.74</v>
      </c>
      <c r="K91" s="50"/>
      <c r="L91" s="50"/>
      <c r="M91" s="50"/>
    </row>
    <row r="92" spans="1:14" ht="16.5" thickBot="1" x14ac:dyDescent="0.3">
      <c r="A92" s="13"/>
      <c r="B92" s="13"/>
      <c r="C92" s="203" t="s">
        <v>152</v>
      </c>
      <c r="D92" s="204" t="s">
        <v>143</v>
      </c>
      <c r="E92" s="205"/>
      <c r="F92" s="205"/>
      <c r="G92" s="53"/>
      <c r="H92" s="205"/>
      <c r="I92" s="205">
        <v>109876.1</v>
      </c>
      <c r="J92" s="53">
        <f>SUM(E92:I92)</f>
        <v>109876.1</v>
      </c>
      <c r="K92" s="61"/>
      <c r="L92" s="61"/>
      <c r="M92" s="61"/>
      <c r="N92" s="235"/>
    </row>
    <row r="93" spans="1:14" ht="15.75" thickBot="1" x14ac:dyDescent="0.35">
      <c r="C93" s="17"/>
      <c r="D93" s="54" t="s">
        <v>147</v>
      </c>
      <c r="E93" s="55">
        <f>SUM(E14:E45:E46:E91)</f>
        <v>257889.61</v>
      </c>
      <c r="F93" s="55">
        <f>SUM(F14:F45:F46:F91)</f>
        <v>386649.1100000001</v>
      </c>
      <c r="G93" s="55">
        <f>+G18+G26+G27+G28+G29+G30+G33+G34+G35+G36+G37+G41+G42+G44+G52+G53+G55+G56+G57+G59+G60+G62+G71+G72+G77+G78+G82+G83+G85+G86+G90+G84</f>
        <v>513713.51999999984</v>
      </c>
      <c r="H93" s="55">
        <f>+H18+H32+H35+H36+H37+H41+H52+H56+H57+H85</f>
        <v>210435.09</v>
      </c>
      <c r="I93" s="55">
        <f>SUM(I14:I45:I46:I92)</f>
        <v>192087.21000000002</v>
      </c>
      <c r="J93" s="55">
        <f>SUM(J14:J45:J46:J92)</f>
        <v>1560774.54</v>
      </c>
      <c r="K93" s="30"/>
      <c r="M93" s="235"/>
    </row>
    <row r="94" spans="1:14" x14ac:dyDescent="0.3">
      <c r="C94" s="29"/>
      <c r="D94" s="30"/>
      <c r="E94" s="316"/>
      <c r="F94" s="316"/>
      <c r="G94" s="229"/>
      <c r="H94" s="229"/>
      <c r="J94" s="30"/>
      <c r="K94" s="30"/>
      <c r="M94" s="235"/>
    </row>
    <row r="95" spans="1:14" x14ac:dyDescent="0.3">
      <c r="C95" s="29"/>
      <c r="D95" s="30"/>
      <c r="E95" s="30"/>
      <c r="F95" s="30"/>
      <c r="G95" s="229"/>
      <c r="H95" s="229"/>
      <c r="J95" s="30"/>
      <c r="K95" s="30"/>
      <c r="M95" s="235"/>
    </row>
    <row r="96" spans="1:14" x14ac:dyDescent="0.3">
      <c r="C96" s="29"/>
      <c r="D96" s="30"/>
      <c r="E96" s="30"/>
      <c r="F96" s="30"/>
      <c r="G96" s="45"/>
      <c r="H96" s="45"/>
      <c r="J96" s="30"/>
      <c r="K96" s="30"/>
    </row>
    <row r="97" spans="3:11" x14ac:dyDescent="0.3">
      <c r="C97" s="29"/>
      <c r="D97" s="30"/>
      <c r="E97" s="30"/>
      <c r="F97" s="30"/>
      <c r="J97" s="30"/>
      <c r="K97" s="30"/>
    </row>
    <row r="98" spans="3:11" x14ac:dyDescent="0.3">
      <c r="C98" s="29"/>
      <c r="D98" s="30"/>
      <c r="E98" s="30"/>
      <c r="F98" s="30"/>
      <c r="J98" s="30"/>
      <c r="K98" s="30"/>
    </row>
    <row r="99" spans="3:11" x14ac:dyDescent="0.3">
      <c r="C99" s="29"/>
      <c r="D99" s="30"/>
      <c r="E99" s="30"/>
      <c r="F99" s="30"/>
      <c r="J99" s="30"/>
      <c r="K99" s="30"/>
    </row>
    <row r="100" spans="3:11" x14ac:dyDescent="0.3">
      <c r="C100" s="29"/>
      <c r="D100" s="30"/>
      <c r="E100" s="30"/>
      <c r="F100" s="30"/>
      <c r="J100" s="30"/>
      <c r="K100" s="30"/>
    </row>
    <row r="101" spans="3:11" x14ac:dyDescent="0.3">
      <c r="C101" s="31"/>
    </row>
    <row r="103" spans="3:11" x14ac:dyDescent="0.3">
      <c r="C103" s="31"/>
    </row>
  </sheetData>
  <mergeCells count="16">
    <mergeCell ref="C8:J8"/>
    <mergeCell ref="C9:C12"/>
    <mergeCell ref="D9:D12"/>
    <mergeCell ref="E9:I9"/>
    <mergeCell ref="J9:J12"/>
    <mergeCell ref="E10:E12"/>
    <mergeCell ref="F10:F12"/>
    <mergeCell ref="G10:G12"/>
    <mergeCell ref="I10:I12"/>
    <mergeCell ref="H10:H12"/>
    <mergeCell ref="C7:J7"/>
    <mergeCell ref="C2:J2"/>
    <mergeCell ref="C3:J3"/>
    <mergeCell ref="C4:J4"/>
    <mergeCell ref="C5:J5"/>
    <mergeCell ref="C6:J6"/>
  </mergeCells>
  <pageMargins left="0.9055118110236221" right="0.78740157480314965" top="0.35433070866141736" bottom="0.35433070866141736" header="0.31496062992125984" footer="0.31496062992125984"/>
  <pageSetup scale="56"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
  <sheetViews>
    <sheetView workbookViewId="0"/>
  </sheetViews>
  <sheetFormatPr baseColWidth="10" defaultRowHeight="12.75" x14ac:dyDescent="0.2"/>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
  <sheetViews>
    <sheetView workbookViewId="0"/>
  </sheetViews>
  <sheetFormatPr baseColWidth="10"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33"/>
  <sheetViews>
    <sheetView topLeftCell="A19" zoomScale="130" zoomScaleNormal="130" workbookViewId="0">
      <selection activeCell="E16" sqref="E16"/>
    </sheetView>
  </sheetViews>
  <sheetFormatPr baseColWidth="10" defaultRowHeight="12.75" x14ac:dyDescent="0.2"/>
  <cols>
    <col min="2" max="2" width="12.140625" bestFit="1" customWidth="1"/>
    <col min="3" max="3" width="12.28515625" bestFit="1" customWidth="1"/>
    <col min="4" max="4" width="11.5703125" bestFit="1" customWidth="1"/>
    <col min="5" max="6" width="12.28515625" bestFit="1" customWidth="1"/>
    <col min="7" max="7" width="17.42578125" bestFit="1" customWidth="1"/>
  </cols>
  <sheetData>
    <row r="1" spans="1:7" ht="12.75" customHeight="1" x14ac:dyDescent="0.3">
      <c r="A1" s="311"/>
      <c r="B1" s="312"/>
      <c r="C1" s="312"/>
      <c r="D1" s="312"/>
      <c r="E1" s="312"/>
      <c r="F1" s="312"/>
      <c r="G1" s="312"/>
    </row>
    <row r="2" spans="1:7" ht="12.75" customHeight="1" x14ac:dyDescent="0.3">
      <c r="A2" s="402"/>
      <c r="B2" s="403"/>
      <c r="C2" s="403"/>
      <c r="D2" s="403"/>
      <c r="E2" s="403"/>
      <c r="F2" s="403"/>
      <c r="G2" s="403"/>
    </row>
    <row r="3" spans="1:7" ht="15.75" customHeight="1" x14ac:dyDescent="0.3">
      <c r="A3" s="402" t="s">
        <v>443</v>
      </c>
      <c r="B3" s="403"/>
      <c r="C3" s="403"/>
      <c r="D3" s="403"/>
      <c r="E3" s="403"/>
      <c r="F3" s="403"/>
      <c r="G3" s="403"/>
    </row>
    <row r="4" spans="1:7" ht="16.5" customHeight="1" x14ac:dyDescent="0.3">
      <c r="A4" s="402" t="s">
        <v>442</v>
      </c>
      <c r="B4" s="402"/>
      <c r="C4" s="402"/>
      <c r="D4" s="402"/>
      <c r="E4" s="402"/>
      <c r="F4" s="402"/>
      <c r="G4" s="402"/>
    </row>
    <row r="5" spans="1:7" ht="19.5" customHeight="1" x14ac:dyDescent="0.3">
      <c r="A5" s="402" t="s">
        <v>358</v>
      </c>
      <c r="B5" s="403"/>
      <c r="C5" s="403"/>
      <c r="D5" s="403"/>
      <c r="E5" s="403"/>
      <c r="F5" s="403"/>
      <c r="G5" s="403"/>
    </row>
    <row r="6" spans="1:7" ht="12.75" customHeight="1" x14ac:dyDescent="0.3">
      <c r="A6" s="402"/>
      <c r="B6" s="403"/>
      <c r="C6" s="403"/>
      <c r="D6" s="403"/>
      <c r="E6" s="403"/>
      <c r="F6" s="403"/>
      <c r="G6" s="403"/>
    </row>
    <row r="7" spans="1:7" ht="12.75" customHeight="1" x14ac:dyDescent="0.3">
      <c r="A7" s="402"/>
      <c r="B7" s="403"/>
      <c r="C7" s="403"/>
      <c r="D7" s="403"/>
      <c r="E7" s="403"/>
      <c r="F7" s="403"/>
      <c r="G7" s="403"/>
    </row>
    <row r="8" spans="1:7" ht="18.75" customHeight="1" x14ac:dyDescent="0.3">
      <c r="A8" s="400" t="s">
        <v>444</v>
      </c>
      <c r="B8" s="401"/>
      <c r="C8" s="401"/>
      <c r="D8" s="401"/>
      <c r="E8" s="401"/>
      <c r="F8" s="401"/>
      <c r="G8" s="401"/>
    </row>
    <row r="10" spans="1:7" x14ac:dyDescent="0.2">
      <c r="A10" s="313"/>
      <c r="B10" s="313"/>
      <c r="C10" s="314"/>
      <c r="D10" s="314"/>
      <c r="E10" s="314"/>
      <c r="F10" s="314"/>
      <c r="G10" s="314"/>
    </row>
    <row r="11" spans="1:7" x14ac:dyDescent="0.2">
      <c r="A11" s="160" t="s">
        <v>445</v>
      </c>
      <c r="B11" s="160"/>
      <c r="C11" s="160"/>
      <c r="D11" s="160"/>
      <c r="E11" s="160"/>
      <c r="F11" s="160"/>
      <c r="G11" s="160"/>
    </row>
    <row r="12" spans="1:7" x14ac:dyDescent="0.2">
      <c r="A12" s="160" t="s">
        <v>446</v>
      </c>
      <c r="B12" s="160"/>
      <c r="C12" s="160"/>
      <c r="D12" s="160"/>
      <c r="E12" s="160"/>
      <c r="F12" s="160"/>
      <c r="G12" s="160"/>
    </row>
    <row r="13" spans="1:7" x14ac:dyDescent="0.2">
      <c r="A13" s="160" t="s">
        <v>447</v>
      </c>
      <c r="B13" s="160"/>
      <c r="C13" s="160"/>
      <c r="D13" s="160"/>
      <c r="E13" s="315"/>
      <c r="F13" s="315"/>
      <c r="G13" s="160"/>
    </row>
    <row r="14" spans="1:7" x14ac:dyDescent="0.2">
      <c r="A14" s="160" t="s">
        <v>448</v>
      </c>
      <c r="B14" s="160"/>
      <c r="C14" s="160"/>
      <c r="D14" s="160"/>
      <c r="E14" s="160"/>
      <c r="F14" s="160"/>
      <c r="G14" s="160"/>
    </row>
    <row r="16" spans="1:7" x14ac:dyDescent="0.2">
      <c r="C16" s="49"/>
    </row>
    <row r="17" spans="1:4" x14ac:dyDescent="0.2">
      <c r="A17" s="3" t="s">
        <v>461</v>
      </c>
      <c r="C17" s="49"/>
    </row>
    <row r="18" spans="1:4" x14ac:dyDescent="0.2">
      <c r="C18" s="49"/>
    </row>
    <row r="19" spans="1:4" x14ac:dyDescent="0.2">
      <c r="A19" s="2" t="s">
        <v>449</v>
      </c>
      <c r="C19" s="49"/>
    </row>
    <row r="20" spans="1:4" x14ac:dyDescent="0.2">
      <c r="A20" s="2" t="s">
        <v>450</v>
      </c>
      <c r="C20" s="49"/>
    </row>
    <row r="21" spans="1:4" x14ac:dyDescent="0.2">
      <c r="A21" s="2" t="s">
        <v>451</v>
      </c>
      <c r="C21" s="49"/>
    </row>
    <row r="22" spans="1:4" x14ac:dyDescent="0.2">
      <c r="C22" s="49"/>
    </row>
    <row r="23" spans="1:4" x14ac:dyDescent="0.2">
      <c r="C23" s="49"/>
    </row>
    <row r="24" spans="1:4" x14ac:dyDescent="0.2">
      <c r="A24" s="3" t="s">
        <v>452</v>
      </c>
      <c r="B24" s="3"/>
      <c r="C24" s="317"/>
      <c r="D24" s="3"/>
    </row>
    <row r="25" spans="1:4" x14ac:dyDescent="0.2">
      <c r="C25" s="49"/>
    </row>
    <row r="26" spans="1:4" x14ac:dyDescent="0.2">
      <c r="A26" s="2" t="s">
        <v>453</v>
      </c>
      <c r="C26" s="49"/>
    </row>
    <row r="27" spans="1:4" x14ac:dyDescent="0.2">
      <c r="A27" s="2" t="s">
        <v>454</v>
      </c>
      <c r="C27" s="49"/>
    </row>
    <row r="28" spans="1:4" x14ac:dyDescent="0.2">
      <c r="A28" s="2" t="s">
        <v>455</v>
      </c>
      <c r="C28" s="49"/>
    </row>
    <row r="29" spans="1:4" x14ac:dyDescent="0.2">
      <c r="A29" s="2" t="s">
        <v>456</v>
      </c>
    </row>
    <row r="30" spans="1:4" x14ac:dyDescent="0.2">
      <c r="A30" s="2" t="s">
        <v>458</v>
      </c>
    </row>
    <row r="31" spans="1:4" x14ac:dyDescent="0.2">
      <c r="A31" s="2" t="s">
        <v>457</v>
      </c>
    </row>
    <row r="32" spans="1:4" x14ac:dyDescent="0.2">
      <c r="A32" s="2" t="s">
        <v>459</v>
      </c>
    </row>
    <row r="33" spans="1:1" x14ac:dyDescent="0.2">
      <c r="A33" s="2" t="s">
        <v>460</v>
      </c>
    </row>
  </sheetData>
  <mergeCells count="7">
    <mergeCell ref="A8:G8"/>
    <mergeCell ref="A7:G7"/>
    <mergeCell ref="A2:G2"/>
    <mergeCell ref="A3:G3"/>
    <mergeCell ref="A4:G4"/>
    <mergeCell ref="A5:G5"/>
    <mergeCell ref="A6:G6"/>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
  <sheetViews>
    <sheetView workbookViewId="0"/>
  </sheetViews>
  <sheetFormatPr baseColWidth="10" defaultRowHeight="12.75" x14ac:dyDescent="0.2"/>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
  <sheetViews>
    <sheetView workbookViewId="0"/>
  </sheetViews>
  <sheetFormatPr baseColWidth="10" defaultRowHeight="12.75" x14ac:dyDescent="0.2"/>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
  <sheetViews>
    <sheetView workbookViewId="0"/>
  </sheetViews>
  <sheetFormatPr baseColWidth="10" defaultRowHeight="12.75" x14ac:dyDescent="0.2"/>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N46"/>
  <sheetViews>
    <sheetView topLeftCell="A28" zoomScale="130" zoomScaleNormal="130" workbookViewId="0">
      <selection activeCell="H43" sqref="H43"/>
    </sheetView>
  </sheetViews>
  <sheetFormatPr baseColWidth="10" defaultRowHeight="15" x14ac:dyDescent="0.25"/>
  <cols>
    <col min="1" max="1" width="30.140625" style="87" customWidth="1"/>
    <col min="2" max="2" width="8.28515625" style="87" customWidth="1"/>
    <col min="3" max="3" width="10" style="87" customWidth="1"/>
    <col min="4" max="4" width="9.85546875" style="87" customWidth="1"/>
    <col min="5" max="5" width="9.7109375" style="87" customWidth="1"/>
    <col min="6" max="6" width="11.85546875" style="87" customWidth="1"/>
    <col min="7" max="7" width="9.7109375" style="87" customWidth="1"/>
    <col min="8" max="8" width="12" style="87" bestFit="1" customWidth="1"/>
    <col min="9" max="9" width="9.7109375" style="87" customWidth="1"/>
    <col min="10" max="10" width="10.85546875" style="87" customWidth="1"/>
    <col min="11" max="11" width="9.7109375" style="87" customWidth="1"/>
    <col min="12" max="12" width="14.85546875" style="87" customWidth="1"/>
    <col min="13" max="13" width="13.28515625" style="87" bestFit="1" customWidth="1"/>
    <col min="14" max="14" width="15" style="87" customWidth="1"/>
    <col min="15" max="16384" width="11.42578125" style="87"/>
  </cols>
  <sheetData>
    <row r="1" spans="1:11" x14ac:dyDescent="0.25">
      <c r="A1" s="418" t="s">
        <v>169</v>
      </c>
      <c r="B1" s="418"/>
      <c r="C1" s="418"/>
      <c r="D1" s="418"/>
      <c r="E1" s="418"/>
      <c r="F1" s="418"/>
      <c r="G1" s="418"/>
      <c r="H1" s="418"/>
      <c r="I1" s="418"/>
      <c r="J1" s="418"/>
      <c r="K1" s="418"/>
    </row>
    <row r="2" spans="1:11" ht="15.75" thickBot="1" x14ac:dyDescent="0.3"/>
    <row r="3" spans="1:11" ht="13.5" customHeight="1" x14ac:dyDescent="0.25">
      <c r="A3" s="88" t="s">
        <v>170</v>
      </c>
      <c r="B3" s="89">
        <v>9212</v>
      </c>
      <c r="C3" s="419" t="s">
        <v>171</v>
      </c>
      <c r="D3" s="419"/>
      <c r="E3" s="419"/>
      <c r="F3" s="419"/>
      <c r="G3" s="420"/>
    </row>
    <row r="4" spans="1:11" ht="13.5" customHeight="1" x14ac:dyDescent="0.25">
      <c r="A4" s="90" t="s">
        <v>172</v>
      </c>
      <c r="B4" s="91">
        <v>1</v>
      </c>
      <c r="C4" s="421" t="s">
        <v>173</v>
      </c>
      <c r="D4" s="421"/>
      <c r="E4" s="421"/>
      <c r="F4" s="421"/>
      <c r="G4" s="422"/>
    </row>
    <row r="5" spans="1:11" ht="12.75" customHeight="1" x14ac:dyDescent="0.25">
      <c r="A5" s="90" t="s">
        <v>174</v>
      </c>
      <c r="B5" s="92" t="s">
        <v>165</v>
      </c>
      <c r="C5" s="421" t="s">
        <v>175</v>
      </c>
      <c r="D5" s="421"/>
      <c r="E5" s="421"/>
      <c r="F5" s="421"/>
      <c r="G5" s="422"/>
    </row>
    <row r="6" spans="1:11" ht="11.25" customHeight="1" x14ac:dyDescent="0.25">
      <c r="A6" s="90" t="s">
        <v>176</v>
      </c>
      <c r="B6" s="92" t="s">
        <v>165</v>
      </c>
      <c r="C6" s="421" t="s">
        <v>177</v>
      </c>
      <c r="D6" s="421"/>
      <c r="E6" s="421"/>
      <c r="F6" s="421"/>
      <c r="G6" s="422"/>
    </row>
    <row r="7" spans="1:11" ht="13.5" customHeight="1" thickBot="1" x14ac:dyDescent="0.3">
      <c r="A7" s="93" t="s">
        <v>178</v>
      </c>
      <c r="B7" s="94">
        <v>2020</v>
      </c>
      <c r="C7" s="416"/>
      <c r="D7" s="416"/>
      <c r="E7" s="416"/>
      <c r="F7" s="416"/>
      <c r="G7" s="417"/>
    </row>
    <row r="8" spans="1:11" ht="15.75" thickBot="1" x14ac:dyDescent="0.3"/>
    <row r="9" spans="1:11" ht="16.5" customHeight="1" thickBot="1" x14ac:dyDescent="0.3">
      <c r="A9" s="408" t="s">
        <v>179</v>
      </c>
      <c r="B9" s="409"/>
      <c r="C9" s="410"/>
      <c r="D9" s="411" t="s">
        <v>180</v>
      </c>
      <c r="E9" s="411"/>
      <c r="F9" s="411"/>
      <c r="G9" s="411"/>
      <c r="H9" s="412" t="s">
        <v>181</v>
      </c>
      <c r="I9" s="412"/>
      <c r="J9" s="412"/>
      <c r="K9" s="412"/>
    </row>
    <row r="10" spans="1:11" ht="27" customHeight="1" x14ac:dyDescent="0.25">
      <c r="A10" s="95" t="s">
        <v>182</v>
      </c>
      <c r="B10" s="95" t="s">
        <v>183</v>
      </c>
      <c r="C10" s="96" t="s">
        <v>184</v>
      </c>
      <c r="D10" s="97" t="s">
        <v>185</v>
      </c>
      <c r="E10" s="98" t="s">
        <v>186</v>
      </c>
      <c r="F10" s="98" t="s">
        <v>187</v>
      </c>
      <c r="G10" s="99" t="s">
        <v>188</v>
      </c>
      <c r="H10" s="100" t="s">
        <v>185</v>
      </c>
      <c r="I10" s="95" t="s">
        <v>186</v>
      </c>
      <c r="J10" s="95" t="s">
        <v>187</v>
      </c>
      <c r="K10" s="96" t="s">
        <v>188</v>
      </c>
    </row>
    <row r="11" spans="1:11" ht="12" customHeight="1" x14ac:dyDescent="0.25">
      <c r="A11" s="101" t="s">
        <v>189</v>
      </c>
      <c r="B11" s="102">
        <v>1</v>
      </c>
      <c r="C11" s="103" t="s">
        <v>190</v>
      </c>
      <c r="D11" s="254">
        <v>2438.77</v>
      </c>
      <c r="E11" s="105">
        <v>2438.77</v>
      </c>
      <c r="F11" s="105">
        <f>D11*12</f>
        <v>29265.239999999998</v>
      </c>
      <c r="G11" s="106">
        <f>E11</f>
        <v>2438.77</v>
      </c>
      <c r="H11" s="107"/>
      <c r="I11" s="105"/>
      <c r="J11" s="258"/>
      <c r="K11" s="108"/>
    </row>
    <row r="12" spans="1:11" ht="12" customHeight="1" x14ac:dyDescent="0.25">
      <c r="A12" s="101" t="s">
        <v>191</v>
      </c>
      <c r="B12" s="102">
        <v>1</v>
      </c>
      <c r="C12" s="103" t="s">
        <v>190</v>
      </c>
      <c r="D12" s="254">
        <v>1218</v>
      </c>
      <c r="E12" s="105">
        <v>1218</v>
      </c>
      <c r="F12" s="105">
        <f>D12*12</f>
        <v>14616</v>
      </c>
      <c r="G12" s="106">
        <f>E12</f>
        <v>1218</v>
      </c>
      <c r="H12" s="107"/>
      <c r="I12" s="105"/>
      <c r="J12" s="258"/>
      <c r="K12" s="108"/>
    </row>
    <row r="13" spans="1:11" ht="12" customHeight="1" x14ac:dyDescent="0.25">
      <c r="A13" s="101" t="s">
        <v>192</v>
      </c>
      <c r="B13" s="102">
        <v>1</v>
      </c>
      <c r="C13" s="103" t="s">
        <v>190</v>
      </c>
      <c r="D13" s="254">
        <v>888.93</v>
      </c>
      <c r="E13" s="105">
        <f>+D13</f>
        <v>888.93</v>
      </c>
      <c r="F13" s="105">
        <f>D13*12</f>
        <v>10667.16</v>
      </c>
      <c r="G13" s="106">
        <f>E13</f>
        <v>888.93</v>
      </c>
      <c r="H13" s="107"/>
      <c r="I13" s="105"/>
      <c r="J13" s="258"/>
      <c r="K13" s="108"/>
    </row>
    <row r="14" spans="1:11" ht="12" customHeight="1" x14ac:dyDescent="0.25">
      <c r="A14" s="101" t="s">
        <v>193</v>
      </c>
      <c r="B14" s="102">
        <v>1</v>
      </c>
      <c r="C14" s="103" t="s">
        <v>190</v>
      </c>
      <c r="D14" s="254">
        <v>728.85</v>
      </c>
      <c r="E14" s="105">
        <f>+D14</f>
        <v>728.85</v>
      </c>
      <c r="F14" s="105">
        <f>D14*12</f>
        <v>8746.2000000000007</v>
      </c>
      <c r="G14" s="106">
        <f>E14</f>
        <v>728.85</v>
      </c>
      <c r="H14" s="107"/>
      <c r="I14" s="105"/>
      <c r="J14" s="258"/>
      <c r="K14" s="108"/>
    </row>
    <row r="15" spans="1:11" ht="12" customHeight="1" x14ac:dyDescent="0.25">
      <c r="A15" s="101" t="s">
        <v>194</v>
      </c>
      <c r="B15" s="102">
        <v>1</v>
      </c>
      <c r="C15" s="103"/>
      <c r="D15" s="254"/>
      <c r="E15" s="105"/>
      <c r="F15" s="105"/>
      <c r="G15" s="106"/>
      <c r="H15" s="260">
        <v>200</v>
      </c>
      <c r="I15" s="105">
        <f>H15</f>
        <v>200</v>
      </c>
      <c r="J15" s="258">
        <f>H15*12</f>
        <v>2400</v>
      </c>
      <c r="K15" s="108"/>
    </row>
    <row r="16" spans="1:11" ht="12" customHeight="1" x14ac:dyDescent="0.25">
      <c r="A16" s="101" t="s">
        <v>195</v>
      </c>
      <c r="B16" s="102">
        <v>1</v>
      </c>
      <c r="C16" s="103" t="s">
        <v>190</v>
      </c>
      <c r="D16" s="254">
        <v>673.78</v>
      </c>
      <c r="E16" s="105">
        <f>+D16</f>
        <v>673.78</v>
      </c>
      <c r="F16" s="105">
        <f t="shared" ref="F16:F20" si="0">D16*12</f>
        <v>8085.36</v>
      </c>
      <c r="G16" s="106">
        <f t="shared" ref="G16:G20" si="1">E16</f>
        <v>673.78</v>
      </c>
      <c r="H16" s="107"/>
      <c r="I16" s="105"/>
      <c r="J16" s="258"/>
      <c r="K16" s="108"/>
    </row>
    <row r="17" spans="1:14" ht="12" customHeight="1" x14ac:dyDescent="0.25">
      <c r="A17" s="101" t="s">
        <v>196</v>
      </c>
      <c r="B17" s="102">
        <v>1</v>
      </c>
      <c r="C17" s="103" t="s">
        <v>190</v>
      </c>
      <c r="D17" s="254">
        <v>698.78</v>
      </c>
      <c r="E17" s="105">
        <f>+D17</f>
        <v>698.78</v>
      </c>
      <c r="F17" s="105">
        <f t="shared" si="0"/>
        <v>8385.36</v>
      </c>
      <c r="G17" s="106">
        <f t="shared" si="1"/>
        <v>698.78</v>
      </c>
      <c r="H17" s="107"/>
      <c r="I17" s="105"/>
      <c r="J17" s="258"/>
      <c r="K17" s="108"/>
    </row>
    <row r="18" spans="1:14" ht="12" customHeight="1" x14ac:dyDescent="0.25">
      <c r="A18" s="101" t="s">
        <v>197</v>
      </c>
      <c r="B18" s="102">
        <v>1</v>
      </c>
      <c r="C18" s="103" t="s">
        <v>190</v>
      </c>
      <c r="D18" s="254">
        <v>673.78</v>
      </c>
      <c r="E18" s="258">
        <f>+D18</f>
        <v>673.78</v>
      </c>
      <c r="F18" s="258">
        <f t="shared" si="0"/>
        <v>8085.36</v>
      </c>
      <c r="G18" s="259">
        <f t="shared" si="1"/>
        <v>673.78</v>
      </c>
      <c r="H18" s="107"/>
      <c r="I18" s="105"/>
      <c r="J18" s="258"/>
      <c r="K18" s="108"/>
    </row>
    <row r="19" spans="1:14" ht="12" customHeight="1" x14ac:dyDescent="0.25">
      <c r="A19" s="101" t="s">
        <v>198</v>
      </c>
      <c r="B19" s="102">
        <v>1</v>
      </c>
      <c r="C19" s="103" t="s">
        <v>190</v>
      </c>
      <c r="D19" s="254">
        <v>673.78</v>
      </c>
      <c r="E19" s="258">
        <f>+D19</f>
        <v>673.78</v>
      </c>
      <c r="F19" s="258">
        <f t="shared" si="0"/>
        <v>8085.36</v>
      </c>
      <c r="G19" s="259">
        <f t="shared" si="1"/>
        <v>673.78</v>
      </c>
      <c r="H19" s="107"/>
      <c r="I19" s="105"/>
      <c r="J19" s="258"/>
      <c r="K19" s="108"/>
    </row>
    <row r="20" spans="1:14" ht="12" customHeight="1" x14ac:dyDescent="0.25">
      <c r="A20" s="101" t="s">
        <v>199</v>
      </c>
      <c r="B20" s="102">
        <v>1</v>
      </c>
      <c r="C20" s="103" t="s">
        <v>190</v>
      </c>
      <c r="D20" s="254">
        <v>489.05</v>
      </c>
      <c r="E20" s="258">
        <f>+D20</f>
        <v>489.05</v>
      </c>
      <c r="F20" s="258">
        <f t="shared" si="0"/>
        <v>5868.6</v>
      </c>
      <c r="G20" s="259">
        <f t="shared" si="1"/>
        <v>489.05</v>
      </c>
      <c r="H20" s="107"/>
      <c r="I20" s="105"/>
      <c r="J20" s="258"/>
      <c r="K20" s="108"/>
    </row>
    <row r="21" spans="1:14" ht="12" customHeight="1" x14ac:dyDescent="0.25">
      <c r="A21" s="255" t="s">
        <v>200</v>
      </c>
      <c r="B21" s="256">
        <v>1</v>
      </c>
      <c r="C21" s="257" t="s">
        <v>190</v>
      </c>
      <c r="D21" s="254"/>
      <c r="E21" s="258"/>
      <c r="F21" s="258"/>
      <c r="G21" s="259"/>
      <c r="H21" s="260">
        <v>390</v>
      </c>
      <c r="I21" s="105">
        <f>H21</f>
        <v>390</v>
      </c>
      <c r="J21" s="258">
        <f>H21*12</f>
        <v>4680</v>
      </c>
      <c r="K21" s="108">
        <f>I21</f>
        <v>390</v>
      </c>
    </row>
    <row r="22" spans="1:14" ht="12" customHeight="1" x14ac:dyDescent="0.25">
      <c r="A22" s="255" t="s">
        <v>201</v>
      </c>
      <c r="B22" s="256">
        <v>1</v>
      </c>
      <c r="C22" s="257" t="s">
        <v>190</v>
      </c>
      <c r="D22" s="254"/>
      <c r="E22" s="258"/>
      <c r="F22" s="258"/>
      <c r="G22" s="259"/>
      <c r="H22" s="260">
        <v>470.35</v>
      </c>
      <c r="I22" s="258">
        <f t="shared" ref="I22:I28" si="2">H22</f>
        <v>470.35</v>
      </c>
      <c r="J22" s="258">
        <f>H22*12</f>
        <v>5644.2000000000007</v>
      </c>
      <c r="K22" s="318">
        <f>I22</f>
        <v>470.35</v>
      </c>
    </row>
    <row r="23" spans="1:14" ht="12" customHeight="1" x14ac:dyDescent="0.25">
      <c r="A23" s="255" t="s">
        <v>202</v>
      </c>
      <c r="B23" s="256">
        <v>1</v>
      </c>
      <c r="C23" s="257" t="s">
        <v>190</v>
      </c>
      <c r="D23" s="254"/>
      <c r="E23" s="258"/>
      <c r="F23" s="258"/>
      <c r="G23" s="259"/>
      <c r="H23" s="260">
        <v>560</v>
      </c>
      <c r="I23" s="258">
        <f t="shared" si="2"/>
        <v>560</v>
      </c>
      <c r="J23" s="258">
        <f t="shared" ref="J23:J26" si="3">H23*12</f>
        <v>6720</v>
      </c>
      <c r="K23" s="318">
        <f t="shared" ref="K23:K27" si="4">I23</f>
        <v>560</v>
      </c>
      <c r="L23" s="264"/>
    </row>
    <row r="24" spans="1:14" ht="12" customHeight="1" x14ac:dyDescent="0.25">
      <c r="A24" s="255" t="s">
        <v>203</v>
      </c>
      <c r="B24" s="256">
        <v>1</v>
      </c>
      <c r="C24" s="257" t="s">
        <v>190</v>
      </c>
      <c r="D24" s="254"/>
      <c r="E24" s="258"/>
      <c r="F24" s="258"/>
      <c r="G24" s="259"/>
      <c r="H24" s="260">
        <v>470.35</v>
      </c>
      <c r="I24" s="258">
        <f t="shared" si="2"/>
        <v>470.35</v>
      </c>
      <c r="J24" s="258">
        <f t="shared" si="3"/>
        <v>5644.2000000000007</v>
      </c>
      <c r="K24" s="318">
        <f t="shared" si="4"/>
        <v>470.35</v>
      </c>
      <c r="L24" s="222"/>
      <c r="M24" s="222"/>
    </row>
    <row r="25" spans="1:14" ht="12" customHeight="1" x14ac:dyDescent="0.25">
      <c r="A25" s="255" t="s">
        <v>204</v>
      </c>
      <c r="B25" s="256">
        <v>1</v>
      </c>
      <c r="C25" s="257" t="s">
        <v>190</v>
      </c>
      <c r="D25" s="254"/>
      <c r="E25" s="258"/>
      <c r="F25" s="258"/>
      <c r="G25" s="259"/>
      <c r="H25" s="260">
        <v>400</v>
      </c>
      <c r="I25" s="258">
        <f t="shared" si="2"/>
        <v>400</v>
      </c>
      <c r="J25" s="258">
        <f t="shared" si="3"/>
        <v>4800</v>
      </c>
      <c r="K25" s="318">
        <f t="shared" si="4"/>
        <v>400</v>
      </c>
      <c r="L25" s="262"/>
    </row>
    <row r="26" spans="1:14" ht="12" customHeight="1" x14ac:dyDescent="0.25">
      <c r="A26" s="261" t="s">
        <v>323</v>
      </c>
      <c r="B26" s="256">
        <v>1</v>
      </c>
      <c r="C26" s="257" t="s">
        <v>190</v>
      </c>
      <c r="D26" s="254"/>
      <c r="E26" s="258"/>
      <c r="F26" s="258"/>
      <c r="G26" s="259"/>
      <c r="H26" s="260">
        <v>465</v>
      </c>
      <c r="I26" s="258">
        <f t="shared" si="2"/>
        <v>465</v>
      </c>
      <c r="J26" s="258">
        <f t="shared" si="3"/>
        <v>5580</v>
      </c>
      <c r="K26" s="318">
        <f t="shared" si="4"/>
        <v>465</v>
      </c>
      <c r="L26" s="262"/>
    </row>
    <row r="27" spans="1:14" ht="12" customHeight="1" x14ac:dyDescent="0.25">
      <c r="A27" s="261" t="s">
        <v>321</v>
      </c>
      <c r="B27" s="256">
        <v>1</v>
      </c>
      <c r="C27" s="257" t="s">
        <v>190</v>
      </c>
      <c r="D27" s="254"/>
      <c r="E27" s="258"/>
      <c r="F27" s="258"/>
      <c r="G27" s="259"/>
      <c r="H27" s="260">
        <v>415</v>
      </c>
      <c r="I27" s="258">
        <f t="shared" si="2"/>
        <v>415</v>
      </c>
      <c r="J27" s="258">
        <f>H27*12</f>
        <v>4980</v>
      </c>
      <c r="K27" s="318">
        <f t="shared" si="4"/>
        <v>415</v>
      </c>
      <c r="L27" s="263"/>
    </row>
    <row r="28" spans="1:14" ht="12" customHeight="1" x14ac:dyDescent="0.25">
      <c r="A28" s="261" t="s">
        <v>357</v>
      </c>
      <c r="B28" s="256">
        <v>1</v>
      </c>
      <c r="C28" s="257" t="s">
        <v>190</v>
      </c>
      <c r="D28" s="254"/>
      <c r="E28" s="258"/>
      <c r="F28" s="258"/>
      <c r="G28" s="259"/>
      <c r="H28" s="260">
        <v>340</v>
      </c>
      <c r="I28" s="258">
        <f t="shared" si="2"/>
        <v>340</v>
      </c>
      <c r="J28" s="258">
        <f>H28*11</f>
        <v>3740</v>
      </c>
      <c r="K28" s="318">
        <v>340</v>
      </c>
      <c r="L28" s="222"/>
      <c r="N28" s="222"/>
    </row>
    <row r="29" spans="1:14" ht="12" customHeight="1" x14ac:dyDescent="0.25">
      <c r="A29" s="307" t="s">
        <v>153</v>
      </c>
      <c r="B29" s="256">
        <f>SUM(B11:B28)</f>
        <v>18</v>
      </c>
      <c r="C29" s="257"/>
      <c r="D29" s="254">
        <f>SUM(D11:D28)</f>
        <v>8483.7199999999993</v>
      </c>
      <c r="E29" s="254">
        <f t="shared" ref="E29:G29" si="5">SUM(E11:E28)</f>
        <v>8483.7199999999993</v>
      </c>
      <c r="F29" s="254">
        <f t="shared" si="5"/>
        <v>101804.64</v>
      </c>
      <c r="G29" s="254">
        <f t="shared" si="5"/>
        <v>8483.7199999999993</v>
      </c>
      <c r="H29" s="254">
        <f>SUM(H11:H28)</f>
        <v>3710.7</v>
      </c>
      <c r="I29" s="254">
        <f t="shared" ref="I29" si="6">SUM(I11:I28)</f>
        <v>3710.7</v>
      </c>
      <c r="J29" s="254">
        <f>SUM(J11:J28)</f>
        <v>44188.4</v>
      </c>
      <c r="K29" s="254">
        <f t="shared" ref="K29" si="7">SUM(K11:K28)</f>
        <v>3510.7</v>
      </c>
    </row>
    <row r="30" spans="1:14" x14ac:dyDescent="0.25">
      <c r="A30" s="109"/>
      <c r="B30" s="109"/>
      <c r="C30" s="109"/>
      <c r="D30" s="109"/>
      <c r="E30" s="109"/>
      <c r="F30" s="109"/>
      <c r="G30" s="109"/>
      <c r="H30" s="109"/>
      <c r="I30" s="109"/>
      <c r="J30" s="109"/>
      <c r="K30" s="109"/>
    </row>
    <row r="31" spans="1:14" ht="12.75" customHeight="1" x14ac:dyDescent="0.25">
      <c r="A31" s="413" t="s">
        <v>205</v>
      </c>
      <c r="B31" s="414"/>
      <c r="C31" s="414"/>
      <c r="D31" s="414"/>
      <c r="E31" s="414"/>
      <c r="F31" s="213"/>
      <c r="H31" s="213"/>
      <c r="I31" s="109"/>
      <c r="J31" s="109"/>
      <c r="K31" s="109"/>
    </row>
    <row r="32" spans="1:14" ht="25.5" customHeight="1" x14ac:dyDescent="0.25">
      <c r="A32" s="110" t="s">
        <v>206</v>
      </c>
      <c r="B32" s="415" t="s">
        <v>207</v>
      </c>
      <c r="C32" s="415"/>
      <c r="D32" s="415" t="s">
        <v>181</v>
      </c>
      <c r="E32" s="415"/>
      <c r="F32" s="213"/>
      <c r="H32" s="213"/>
      <c r="I32" s="109"/>
      <c r="J32" s="213"/>
      <c r="K32" s="109"/>
      <c r="N32" s="222"/>
    </row>
    <row r="33" spans="1:12" ht="12" customHeight="1" x14ac:dyDescent="0.25">
      <c r="A33" s="102" t="s">
        <v>208</v>
      </c>
      <c r="B33" s="406">
        <f>F29*7.5%</f>
        <v>7635.348</v>
      </c>
      <c r="C33" s="406"/>
      <c r="D33" s="407">
        <f>(J29-J15)*7.5%</f>
        <v>3134.13</v>
      </c>
      <c r="E33" s="407"/>
      <c r="F33" s="109"/>
      <c r="H33" s="213"/>
      <c r="I33" s="109"/>
      <c r="J33" s="213"/>
      <c r="K33" s="109"/>
      <c r="L33" s="222"/>
    </row>
    <row r="34" spans="1:12" ht="12" customHeight="1" x14ac:dyDescent="0.25">
      <c r="A34" s="102" t="s">
        <v>209</v>
      </c>
      <c r="B34" s="406">
        <f>F29*0.01</f>
        <v>1018.0464000000001</v>
      </c>
      <c r="C34" s="406"/>
      <c r="D34" s="407">
        <f>(J29-J15)*0.01</f>
        <v>417.88400000000001</v>
      </c>
      <c r="E34" s="407"/>
      <c r="F34" s="109"/>
      <c r="H34" s="111"/>
      <c r="I34" s="109"/>
      <c r="J34" s="109"/>
      <c r="K34" s="109"/>
    </row>
    <row r="35" spans="1:12" ht="12" customHeight="1" x14ac:dyDescent="0.25">
      <c r="A35" s="102" t="s">
        <v>210</v>
      </c>
      <c r="B35" s="406"/>
      <c r="C35" s="406"/>
      <c r="D35" s="407"/>
      <c r="E35" s="407"/>
      <c r="F35" s="109"/>
      <c r="H35" s="109"/>
      <c r="I35" s="109"/>
      <c r="J35" s="109"/>
      <c r="K35" s="109"/>
    </row>
    <row r="36" spans="1:12" ht="12" customHeight="1" x14ac:dyDescent="0.25">
      <c r="A36" s="102" t="s">
        <v>211</v>
      </c>
      <c r="B36" s="406"/>
      <c r="C36" s="406"/>
      <c r="D36" s="407"/>
      <c r="E36" s="407"/>
      <c r="F36" s="109"/>
      <c r="H36" s="213"/>
      <c r="I36" s="109"/>
      <c r="J36" s="109"/>
      <c r="K36" s="109"/>
    </row>
    <row r="37" spans="1:12" ht="12" customHeight="1" x14ac:dyDescent="0.25">
      <c r="A37" s="112" t="s">
        <v>212</v>
      </c>
      <c r="B37" s="404">
        <f>SUM(B33:B36)</f>
        <v>8653.3943999999992</v>
      </c>
      <c r="C37" s="404"/>
      <c r="D37" s="405">
        <f>SUM(D33:D36)</f>
        <v>3552.0140000000001</v>
      </c>
      <c r="E37" s="405"/>
      <c r="F37" s="109"/>
      <c r="H37" s="109"/>
      <c r="I37" s="109"/>
      <c r="J37" s="109"/>
      <c r="K37" s="109"/>
      <c r="L37" s="222"/>
    </row>
    <row r="38" spans="1:12" ht="12" customHeight="1" x14ac:dyDescent="0.25">
      <c r="A38" s="102" t="s">
        <v>322</v>
      </c>
      <c r="B38" s="406">
        <f>F29*7.75%</f>
        <v>7889.8595999999998</v>
      </c>
      <c r="C38" s="406"/>
      <c r="D38" s="407">
        <f>(J29-J15)*7.75%</f>
        <v>3238.6010000000001</v>
      </c>
      <c r="E38" s="407"/>
      <c r="F38" s="109"/>
      <c r="H38" s="265"/>
      <c r="I38" s="109"/>
      <c r="J38" s="109"/>
      <c r="K38" s="109"/>
    </row>
    <row r="39" spans="1:12" ht="12" customHeight="1" x14ac:dyDescent="0.25">
      <c r="A39" s="112" t="s">
        <v>214</v>
      </c>
      <c r="B39" s="404">
        <f>B38</f>
        <v>7889.8595999999998</v>
      </c>
      <c r="C39" s="404"/>
      <c r="D39" s="405">
        <f>D38</f>
        <v>3238.6010000000001</v>
      </c>
      <c r="E39" s="405"/>
      <c r="F39" s="109"/>
      <c r="H39" s="265"/>
      <c r="I39" s="109"/>
      <c r="J39" s="109"/>
      <c r="K39" s="109"/>
    </row>
    <row r="40" spans="1:12" ht="12" customHeight="1" x14ac:dyDescent="0.25">
      <c r="A40" s="112" t="s">
        <v>153</v>
      </c>
      <c r="B40" s="405">
        <f>B37+B39</f>
        <v>16543.254000000001</v>
      </c>
      <c r="C40" s="405"/>
      <c r="D40" s="405">
        <f>D37+D39</f>
        <v>6790.6149999999998</v>
      </c>
      <c r="E40" s="405"/>
      <c r="F40" s="266"/>
      <c r="G40" s="266"/>
      <c r="H40" s="267"/>
      <c r="I40" s="109"/>
      <c r="J40" s="109"/>
      <c r="K40" s="109"/>
      <c r="L40" s="222"/>
    </row>
    <row r="41" spans="1:12" x14ac:dyDescent="0.25">
      <c r="A41" s="109"/>
      <c r="B41" s="109"/>
      <c r="C41" s="213"/>
      <c r="D41" s="109"/>
      <c r="E41" s="109"/>
      <c r="F41" s="213"/>
      <c r="G41" s="109"/>
      <c r="H41" s="111"/>
      <c r="I41" s="109"/>
      <c r="J41" s="109"/>
      <c r="K41" s="109"/>
    </row>
    <row r="42" spans="1:12" x14ac:dyDescent="0.25">
      <c r="A42" s="222"/>
    </row>
    <row r="46" spans="1:12" x14ac:dyDescent="0.25">
      <c r="L46" s="222"/>
    </row>
  </sheetData>
  <mergeCells count="28">
    <mergeCell ref="C7:G7"/>
    <mergeCell ref="A1:K1"/>
    <mergeCell ref="C3:G3"/>
    <mergeCell ref="C4:G4"/>
    <mergeCell ref="C5:G5"/>
    <mergeCell ref="C6:G6"/>
    <mergeCell ref="A9:C9"/>
    <mergeCell ref="D9:G9"/>
    <mergeCell ref="H9:K9"/>
    <mergeCell ref="A31:E31"/>
    <mergeCell ref="B32:C32"/>
    <mergeCell ref="D32:E32"/>
    <mergeCell ref="B33:C33"/>
    <mergeCell ref="D33:E33"/>
    <mergeCell ref="B34:C34"/>
    <mergeCell ref="D34:E34"/>
    <mergeCell ref="B35:C35"/>
    <mergeCell ref="D35:E35"/>
    <mergeCell ref="B39:C39"/>
    <mergeCell ref="D39:E39"/>
    <mergeCell ref="B40:C40"/>
    <mergeCell ref="D40:E40"/>
    <mergeCell ref="B36:C36"/>
    <mergeCell ref="D36:E36"/>
    <mergeCell ref="B37:C37"/>
    <mergeCell ref="D37:E37"/>
    <mergeCell ref="B38:C38"/>
    <mergeCell ref="D38:E38"/>
  </mergeCells>
  <pageMargins left="0.23622047244094491" right="0" top="0.74803149606299213" bottom="0.74803149606299213" header="0.31496062992125984" footer="0.31496062992125984"/>
  <pageSetup scale="97"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M37"/>
  <sheetViews>
    <sheetView topLeftCell="A13" zoomScale="140" zoomScaleNormal="140" workbookViewId="0">
      <selection activeCell="C40" sqref="C40"/>
    </sheetView>
  </sheetViews>
  <sheetFormatPr baseColWidth="10" defaultRowHeight="15" x14ac:dyDescent="0.25"/>
  <cols>
    <col min="1" max="1" width="30.140625" style="87" customWidth="1"/>
    <col min="2" max="2" width="8.28515625" style="87" customWidth="1"/>
    <col min="3" max="3" width="10" style="87" customWidth="1"/>
    <col min="4" max="4" width="10.28515625" style="87" bestFit="1" customWidth="1"/>
    <col min="5" max="5" width="9.7109375" style="87" customWidth="1"/>
    <col min="6" max="6" width="11.42578125" style="87" bestFit="1" customWidth="1"/>
    <col min="7" max="9" width="9.7109375" style="87" customWidth="1"/>
    <col min="10" max="10" width="10.85546875" style="87" customWidth="1"/>
    <col min="11" max="11" width="9.7109375" style="87" customWidth="1"/>
    <col min="12" max="12" width="14" style="87" customWidth="1"/>
    <col min="13" max="13" width="13.5703125" style="87" customWidth="1"/>
    <col min="14" max="16384" width="11.42578125" style="87"/>
  </cols>
  <sheetData>
    <row r="1" spans="1:11" x14ac:dyDescent="0.25">
      <c r="A1" s="418" t="s">
        <v>169</v>
      </c>
      <c r="B1" s="418"/>
      <c r="C1" s="418"/>
      <c r="D1" s="418"/>
      <c r="E1" s="418"/>
      <c r="F1" s="418"/>
      <c r="G1" s="418"/>
      <c r="H1" s="418"/>
      <c r="I1" s="418"/>
      <c r="J1" s="418"/>
      <c r="K1" s="418"/>
    </row>
    <row r="2" spans="1:11" ht="15.75" thickBot="1" x14ac:dyDescent="0.3"/>
    <row r="3" spans="1:11" ht="13.5" customHeight="1" x14ac:dyDescent="0.25">
      <c r="A3" s="88" t="s">
        <v>170</v>
      </c>
      <c r="B3" s="89">
        <v>9212</v>
      </c>
      <c r="C3" s="419" t="s">
        <v>171</v>
      </c>
      <c r="D3" s="419"/>
      <c r="E3" s="419"/>
      <c r="F3" s="419"/>
      <c r="G3" s="420"/>
    </row>
    <row r="4" spans="1:11" ht="13.5" customHeight="1" x14ac:dyDescent="0.25">
      <c r="A4" s="90" t="s">
        <v>172</v>
      </c>
      <c r="B4" s="91">
        <v>1</v>
      </c>
      <c r="C4" s="421" t="s">
        <v>173</v>
      </c>
      <c r="D4" s="421"/>
      <c r="E4" s="421"/>
      <c r="F4" s="421"/>
      <c r="G4" s="422"/>
    </row>
    <row r="5" spans="1:11" ht="12.75" customHeight="1" x14ac:dyDescent="0.25">
      <c r="A5" s="90" t="s">
        <v>174</v>
      </c>
      <c r="B5" s="92" t="s">
        <v>165</v>
      </c>
      <c r="C5" s="421" t="s">
        <v>175</v>
      </c>
      <c r="D5" s="421"/>
      <c r="E5" s="421"/>
      <c r="F5" s="421"/>
      <c r="G5" s="422"/>
    </row>
    <row r="6" spans="1:11" ht="11.25" customHeight="1" x14ac:dyDescent="0.25">
      <c r="A6" s="90" t="s">
        <v>176</v>
      </c>
      <c r="B6" s="92" t="s">
        <v>165</v>
      </c>
      <c r="C6" s="421" t="s">
        <v>177</v>
      </c>
      <c r="D6" s="421"/>
      <c r="E6" s="421"/>
      <c r="F6" s="421"/>
      <c r="G6" s="422"/>
    </row>
    <row r="7" spans="1:11" ht="13.5" customHeight="1" thickBot="1" x14ac:dyDescent="0.3">
      <c r="A7" s="93" t="s">
        <v>178</v>
      </c>
      <c r="B7" s="94">
        <v>2020</v>
      </c>
      <c r="C7" s="416"/>
      <c r="D7" s="416"/>
      <c r="E7" s="416"/>
      <c r="F7" s="416"/>
      <c r="G7" s="417"/>
    </row>
    <row r="8" spans="1:11" ht="15.75" thickBot="1" x14ac:dyDescent="0.3"/>
    <row r="9" spans="1:11" ht="16.5" customHeight="1" thickBot="1" x14ac:dyDescent="0.3">
      <c r="A9" s="408" t="s">
        <v>179</v>
      </c>
      <c r="B9" s="409"/>
      <c r="C9" s="410"/>
      <c r="D9" s="411" t="s">
        <v>215</v>
      </c>
      <c r="E9" s="411"/>
      <c r="F9" s="411"/>
      <c r="G9" s="411"/>
      <c r="H9" s="412" t="s">
        <v>181</v>
      </c>
      <c r="I9" s="412"/>
      <c r="J9" s="412"/>
      <c r="K9" s="412"/>
    </row>
    <row r="10" spans="1:11" ht="27" customHeight="1" x14ac:dyDescent="0.25">
      <c r="A10" s="95" t="s">
        <v>182</v>
      </c>
      <c r="B10" s="95" t="s">
        <v>183</v>
      </c>
      <c r="C10" s="96" t="s">
        <v>184</v>
      </c>
      <c r="D10" s="97" t="s">
        <v>185</v>
      </c>
      <c r="E10" s="98" t="s">
        <v>186</v>
      </c>
      <c r="F10" s="98" t="s">
        <v>187</v>
      </c>
      <c r="G10" s="99" t="s">
        <v>188</v>
      </c>
      <c r="H10" s="100" t="s">
        <v>185</v>
      </c>
      <c r="I10" s="95" t="s">
        <v>186</v>
      </c>
      <c r="J10" s="95" t="s">
        <v>187</v>
      </c>
      <c r="K10" s="96" t="s">
        <v>188</v>
      </c>
    </row>
    <row r="11" spans="1:11" ht="12" customHeight="1" x14ac:dyDescent="0.25">
      <c r="A11" s="101" t="s">
        <v>216</v>
      </c>
      <c r="B11" s="102">
        <v>1</v>
      </c>
      <c r="C11" s="103" t="s">
        <v>190</v>
      </c>
      <c r="D11" s="104">
        <v>860.62</v>
      </c>
      <c r="E11" s="105"/>
      <c r="F11" s="105">
        <f>D11*12</f>
        <v>10327.44</v>
      </c>
      <c r="G11" s="106"/>
      <c r="H11" s="107"/>
      <c r="I11" s="105"/>
      <c r="J11" s="105"/>
      <c r="K11" s="108"/>
    </row>
    <row r="12" spans="1:11" ht="12" customHeight="1" x14ac:dyDescent="0.25">
      <c r="A12" s="101" t="s">
        <v>216</v>
      </c>
      <c r="B12" s="102">
        <v>1</v>
      </c>
      <c r="C12" s="103" t="s">
        <v>190</v>
      </c>
      <c r="D12" s="104">
        <v>860.62</v>
      </c>
      <c r="E12" s="105"/>
      <c r="F12" s="105">
        <f>D12*12</f>
        <v>10327.44</v>
      </c>
      <c r="G12" s="106"/>
      <c r="H12" s="107"/>
      <c r="I12" s="105"/>
      <c r="J12" s="105"/>
      <c r="K12" s="108"/>
    </row>
    <row r="13" spans="1:11" ht="12" customHeight="1" x14ac:dyDescent="0.25">
      <c r="A13" s="101" t="s">
        <v>217</v>
      </c>
      <c r="B13" s="102">
        <v>1</v>
      </c>
      <c r="C13" s="103" t="s">
        <v>190</v>
      </c>
      <c r="D13" s="104">
        <v>527.24</v>
      </c>
      <c r="E13" s="105"/>
      <c r="F13" s="105">
        <f>D13*12</f>
        <v>6326.88</v>
      </c>
      <c r="G13" s="106"/>
      <c r="H13" s="107"/>
      <c r="I13" s="105"/>
      <c r="J13" s="105"/>
      <c r="K13" s="108"/>
    </row>
    <row r="14" spans="1:11" ht="12" customHeight="1" x14ac:dyDescent="0.25">
      <c r="A14" s="101" t="s">
        <v>217</v>
      </c>
      <c r="B14" s="102">
        <v>1</v>
      </c>
      <c r="C14" s="103" t="s">
        <v>190</v>
      </c>
      <c r="D14" s="104">
        <v>527.24</v>
      </c>
      <c r="E14" s="105"/>
      <c r="F14" s="105">
        <f>D14*12</f>
        <v>6326.88</v>
      </c>
      <c r="G14" s="106"/>
      <c r="H14" s="107"/>
      <c r="I14" s="105"/>
      <c r="J14" s="105"/>
      <c r="K14" s="108"/>
    </row>
    <row r="15" spans="1:11" ht="12" customHeight="1" x14ac:dyDescent="0.25">
      <c r="A15" s="101" t="s">
        <v>217</v>
      </c>
      <c r="B15" s="102">
        <v>1</v>
      </c>
      <c r="C15" s="103" t="s">
        <v>190</v>
      </c>
      <c r="D15" s="104">
        <v>527.24</v>
      </c>
      <c r="E15" s="105"/>
      <c r="F15" s="105">
        <f>D15*12</f>
        <v>6326.88</v>
      </c>
      <c r="G15" s="106"/>
      <c r="H15" s="107"/>
      <c r="I15" s="105"/>
      <c r="J15" s="105"/>
      <c r="K15" s="108"/>
    </row>
    <row r="16" spans="1:11" ht="12" customHeight="1" x14ac:dyDescent="0.25">
      <c r="A16" s="101" t="s">
        <v>217</v>
      </c>
      <c r="B16" s="102">
        <v>1</v>
      </c>
      <c r="C16" s="103" t="s">
        <v>190</v>
      </c>
      <c r="D16" s="104">
        <v>527.24</v>
      </c>
      <c r="E16" s="105"/>
      <c r="F16" s="105">
        <f t="shared" ref="F16" si="0">D16*12</f>
        <v>6326.88</v>
      </c>
      <c r="G16" s="106"/>
      <c r="H16" s="107"/>
      <c r="I16" s="105"/>
      <c r="J16" s="105"/>
      <c r="K16" s="108"/>
    </row>
    <row r="17" spans="1:13" ht="12" customHeight="1" x14ac:dyDescent="0.25">
      <c r="A17" s="101"/>
      <c r="B17" s="102"/>
      <c r="C17" s="103"/>
      <c r="D17" s="104"/>
      <c r="E17" s="105"/>
      <c r="F17" s="105"/>
      <c r="G17" s="106"/>
      <c r="H17" s="107"/>
      <c r="I17" s="105"/>
      <c r="J17" s="105"/>
      <c r="K17" s="108"/>
    </row>
    <row r="18" spans="1:13" ht="12" customHeight="1" x14ac:dyDescent="0.25">
      <c r="A18" s="101"/>
      <c r="B18" s="102"/>
      <c r="C18" s="103"/>
      <c r="D18" s="104"/>
      <c r="E18" s="105"/>
      <c r="F18" s="105"/>
      <c r="G18" s="106"/>
      <c r="H18" s="107"/>
      <c r="I18" s="105"/>
      <c r="J18" s="105"/>
      <c r="K18" s="108"/>
    </row>
    <row r="19" spans="1:13" ht="12" customHeight="1" x14ac:dyDescent="0.25">
      <c r="A19" s="101"/>
      <c r="B19" s="102"/>
      <c r="C19" s="103"/>
      <c r="D19" s="104"/>
      <c r="E19" s="105"/>
      <c r="F19" s="105"/>
      <c r="G19" s="106"/>
      <c r="H19" s="107"/>
      <c r="I19" s="105"/>
      <c r="J19" s="105"/>
      <c r="K19" s="108"/>
    </row>
    <row r="20" spans="1:13" ht="12" customHeight="1" x14ac:dyDescent="0.25">
      <c r="A20" s="101"/>
      <c r="B20" s="102"/>
      <c r="C20" s="103"/>
      <c r="D20" s="104"/>
      <c r="E20" s="105"/>
      <c r="F20" s="105"/>
      <c r="G20" s="106"/>
      <c r="H20" s="107"/>
      <c r="I20" s="105"/>
      <c r="J20" s="105"/>
      <c r="K20" s="108"/>
    </row>
    <row r="21" spans="1:13" ht="12" customHeight="1" x14ac:dyDescent="0.25">
      <c r="A21" s="113"/>
      <c r="B21" s="102"/>
      <c r="C21" s="103"/>
      <c r="D21" s="104"/>
      <c r="E21" s="105"/>
      <c r="F21" s="105"/>
      <c r="G21" s="106"/>
      <c r="H21" s="107"/>
      <c r="I21" s="105"/>
      <c r="J21" s="105"/>
      <c r="K21" s="108"/>
    </row>
    <row r="22" spans="1:13" ht="12" customHeight="1" x14ac:dyDescent="0.25">
      <c r="A22" s="113"/>
      <c r="B22" s="102"/>
      <c r="C22" s="103"/>
      <c r="D22" s="104"/>
      <c r="E22" s="105"/>
      <c r="F22" s="105"/>
      <c r="G22" s="106"/>
      <c r="H22" s="107"/>
      <c r="I22" s="105"/>
      <c r="J22" s="105"/>
      <c r="K22" s="108"/>
      <c r="M22" s="222"/>
    </row>
    <row r="23" spans="1:13" ht="12" customHeight="1" x14ac:dyDescent="0.25">
      <c r="A23" s="307" t="s">
        <v>153</v>
      </c>
      <c r="B23" s="256">
        <f>SUM(B11:B22)</f>
        <v>6</v>
      </c>
      <c r="C23" s="257"/>
      <c r="D23" s="254">
        <f t="shared" ref="D23:F23" si="1">SUM(D11:D22)</f>
        <v>3830.2</v>
      </c>
      <c r="E23" s="254"/>
      <c r="F23" s="254">
        <f t="shared" si="1"/>
        <v>45962.399999999994</v>
      </c>
      <c r="G23" s="254"/>
      <c r="H23" s="254"/>
      <c r="I23" s="254"/>
      <c r="J23" s="254"/>
      <c r="K23" s="254"/>
      <c r="L23" s="253"/>
      <c r="M23" s="239"/>
    </row>
    <row r="24" spans="1:13" x14ac:dyDescent="0.25">
      <c r="A24" s="266"/>
      <c r="B24" s="266"/>
      <c r="C24" s="266"/>
      <c r="D24" s="266"/>
      <c r="E24" s="266"/>
      <c r="F24" s="266"/>
      <c r="G24" s="266"/>
      <c r="H24" s="266"/>
      <c r="I24" s="266"/>
      <c r="J24" s="266"/>
      <c r="K24" s="266"/>
      <c r="L24" s="253"/>
      <c r="M24" s="253"/>
    </row>
    <row r="25" spans="1:13" ht="12.75" customHeight="1" x14ac:dyDescent="0.25">
      <c r="A25" s="423" t="s">
        <v>205</v>
      </c>
      <c r="B25" s="424"/>
      <c r="C25" s="424"/>
      <c r="D25" s="424"/>
      <c r="E25" s="424"/>
      <c r="F25" s="266"/>
      <c r="G25" s="253"/>
      <c r="H25" s="266"/>
      <c r="I25" s="266"/>
      <c r="J25" s="266"/>
      <c r="K25" s="266"/>
      <c r="L25" s="253"/>
      <c r="M25" s="253"/>
    </row>
    <row r="26" spans="1:13" ht="25.5" customHeight="1" x14ac:dyDescent="0.25">
      <c r="A26" s="308" t="s">
        <v>206</v>
      </c>
      <c r="B26" s="425" t="s">
        <v>215</v>
      </c>
      <c r="C26" s="425"/>
      <c r="D26" s="425" t="s">
        <v>181</v>
      </c>
      <c r="E26" s="425"/>
      <c r="F26" s="266"/>
      <c r="G26" s="253"/>
      <c r="H26" s="266"/>
      <c r="I26" s="266"/>
      <c r="J26" s="266"/>
      <c r="K26" s="266"/>
      <c r="L26" s="253"/>
      <c r="M26" s="253"/>
    </row>
    <row r="27" spans="1:13" ht="12" customHeight="1" x14ac:dyDescent="0.25">
      <c r="A27" s="256" t="s">
        <v>208</v>
      </c>
      <c r="B27" s="407">
        <f>(F23)*7.5%</f>
        <v>3447.1799999999994</v>
      </c>
      <c r="C27" s="407"/>
      <c r="D27" s="407"/>
      <c r="E27" s="407"/>
      <c r="F27" s="266"/>
      <c r="G27" s="253"/>
      <c r="H27" s="266"/>
      <c r="I27" s="266"/>
      <c r="J27" s="266"/>
      <c r="K27" s="266"/>
      <c r="L27" s="253"/>
      <c r="M27" s="253"/>
    </row>
    <row r="28" spans="1:13" ht="12" customHeight="1" x14ac:dyDescent="0.25">
      <c r="A28" s="256" t="s">
        <v>209</v>
      </c>
      <c r="B28" s="407">
        <f>F23*0.01</f>
        <v>459.62399999999997</v>
      </c>
      <c r="C28" s="407"/>
      <c r="D28" s="407"/>
      <c r="E28" s="407"/>
      <c r="F28" s="266"/>
      <c r="G28" s="253"/>
      <c r="H28" s="266"/>
      <c r="I28" s="266"/>
      <c r="J28" s="266"/>
      <c r="K28" s="266"/>
      <c r="L28" s="253"/>
      <c r="M28" s="253"/>
    </row>
    <row r="29" spans="1:13" ht="12" customHeight="1" x14ac:dyDescent="0.25">
      <c r="A29" s="256" t="s">
        <v>210</v>
      </c>
      <c r="B29" s="407"/>
      <c r="C29" s="407"/>
      <c r="D29" s="407"/>
      <c r="E29" s="407"/>
      <c r="F29" s="266"/>
      <c r="G29" s="253"/>
      <c r="H29" s="266"/>
      <c r="I29" s="266"/>
      <c r="J29" s="266"/>
      <c r="K29" s="266"/>
      <c r="L29" s="239"/>
      <c r="M29" s="253"/>
    </row>
    <row r="30" spans="1:13" ht="12" customHeight="1" x14ac:dyDescent="0.25">
      <c r="A30" s="256" t="s">
        <v>211</v>
      </c>
      <c r="B30" s="407"/>
      <c r="C30" s="407"/>
      <c r="D30" s="407"/>
      <c r="E30" s="407"/>
      <c r="F30" s="266"/>
      <c r="G30" s="239"/>
      <c r="H30" s="266"/>
      <c r="I30" s="266"/>
      <c r="J30" s="266"/>
      <c r="K30" s="266"/>
      <c r="L30" s="253"/>
      <c r="M30" s="253"/>
    </row>
    <row r="31" spans="1:13" ht="12" customHeight="1" x14ac:dyDescent="0.25">
      <c r="A31" s="310" t="s">
        <v>212</v>
      </c>
      <c r="B31" s="405">
        <f>SUM(B27:B30)</f>
        <v>3906.8039999999992</v>
      </c>
      <c r="C31" s="405"/>
      <c r="D31" s="405"/>
      <c r="E31" s="405"/>
      <c r="F31" s="266"/>
      <c r="G31" s="253"/>
      <c r="H31" s="266"/>
      <c r="I31" s="266"/>
      <c r="J31" s="266"/>
      <c r="K31" s="266"/>
      <c r="L31" s="253"/>
      <c r="M31" s="239"/>
    </row>
    <row r="32" spans="1:13" ht="12" customHeight="1" x14ac:dyDescent="0.25">
      <c r="A32" s="256" t="s">
        <v>322</v>
      </c>
      <c r="B32" s="407">
        <f>(F23-F12)*7.75%</f>
        <v>2761.7093999999993</v>
      </c>
      <c r="C32" s="407"/>
      <c r="D32" s="407"/>
      <c r="E32" s="407"/>
      <c r="F32" s="266"/>
      <c r="G32" s="253"/>
      <c r="H32" s="266"/>
      <c r="I32" s="266"/>
      <c r="J32" s="266"/>
      <c r="K32" s="266"/>
      <c r="L32" s="253"/>
      <c r="M32" s="253"/>
    </row>
    <row r="33" spans="1:13" ht="12" customHeight="1" x14ac:dyDescent="0.25">
      <c r="A33" s="310" t="s">
        <v>214</v>
      </c>
      <c r="B33" s="405">
        <f>B32</f>
        <v>2761.7093999999993</v>
      </c>
      <c r="C33" s="405"/>
      <c r="D33" s="405"/>
      <c r="E33" s="405"/>
      <c r="F33" s="266"/>
      <c r="G33" s="253"/>
      <c r="H33" s="266"/>
      <c r="I33" s="266"/>
      <c r="J33" s="266"/>
      <c r="K33" s="266"/>
      <c r="L33" s="253"/>
      <c r="M33" s="253"/>
    </row>
    <row r="34" spans="1:13" ht="12" customHeight="1" x14ac:dyDescent="0.25">
      <c r="A34" s="310" t="s">
        <v>153</v>
      </c>
      <c r="B34" s="405">
        <f>B31+B33</f>
        <v>6668.513399999998</v>
      </c>
      <c r="C34" s="405"/>
      <c r="D34" s="405"/>
      <c r="E34" s="405"/>
      <c r="F34" s="266"/>
      <c r="G34" s="266"/>
      <c r="H34" s="266"/>
      <c r="I34" s="266"/>
      <c r="J34" s="266"/>
      <c r="K34" s="266"/>
      <c r="L34" s="253"/>
    </row>
    <row r="35" spans="1:13" x14ac:dyDescent="0.25">
      <c r="A35" s="266"/>
      <c r="B35" s="266"/>
      <c r="C35" s="266"/>
      <c r="D35" s="266"/>
      <c r="E35" s="266"/>
      <c r="F35" s="266"/>
      <c r="G35" s="266"/>
      <c r="H35" s="266"/>
      <c r="I35" s="266"/>
      <c r="J35" s="266"/>
      <c r="K35" s="266"/>
      <c r="L35" s="253"/>
    </row>
    <row r="36" spans="1:13" x14ac:dyDescent="0.25">
      <c r="A36" s="239"/>
      <c r="B36" s="253"/>
      <c r="C36" s="253"/>
      <c r="D36" s="253"/>
      <c r="E36" s="253"/>
      <c r="F36" s="253"/>
      <c r="G36" s="253"/>
      <c r="H36" s="253"/>
      <c r="I36" s="253"/>
      <c r="J36" s="253"/>
      <c r="K36" s="253"/>
      <c r="L36" s="253"/>
    </row>
    <row r="37" spans="1:13" x14ac:dyDescent="0.25">
      <c r="A37" s="253"/>
      <c r="B37" s="253"/>
      <c r="C37" s="253"/>
      <c r="D37" s="253"/>
      <c r="E37" s="253"/>
      <c r="F37" s="253"/>
      <c r="G37" s="253"/>
      <c r="H37" s="253"/>
      <c r="I37" s="253"/>
      <c r="J37" s="253"/>
      <c r="K37" s="253"/>
      <c r="L37" s="253"/>
    </row>
  </sheetData>
  <mergeCells count="28">
    <mergeCell ref="C7:G7"/>
    <mergeCell ref="A1:K1"/>
    <mergeCell ref="C3:G3"/>
    <mergeCell ref="C4:G4"/>
    <mergeCell ref="C5:G5"/>
    <mergeCell ref="C6:G6"/>
    <mergeCell ref="A9:C9"/>
    <mergeCell ref="D9:G9"/>
    <mergeCell ref="H9:K9"/>
    <mergeCell ref="A25:E25"/>
    <mergeCell ref="B26:C26"/>
    <mergeCell ref="D26:E26"/>
    <mergeCell ref="B27:C27"/>
    <mergeCell ref="D27:E27"/>
    <mergeCell ref="B28:C28"/>
    <mergeCell ref="D28:E28"/>
    <mergeCell ref="B29:C29"/>
    <mergeCell ref="D29:E29"/>
    <mergeCell ref="B33:C33"/>
    <mergeCell ref="D33:E33"/>
    <mergeCell ref="B34:C34"/>
    <mergeCell ref="D34:E34"/>
    <mergeCell ref="B30:C30"/>
    <mergeCell ref="D30:E30"/>
    <mergeCell ref="B31:C31"/>
    <mergeCell ref="D31:E31"/>
    <mergeCell ref="B32:C32"/>
    <mergeCell ref="D32:E32"/>
  </mergeCells>
  <pageMargins left="0.23622047244094491" right="0" top="0.74803149606299213" bottom="0.74803149606299213" header="0.31496062992125984" footer="0.31496062992125984"/>
  <pageSetup scale="9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M39"/>
  <sheetViews>
    <sheetView zoomScale="120" zoomScaleNormal="120" workbookViewId="0">
      <selection activeCell="A38" sqref="A38"/>
    </sheetView>
  </sheetViews>
  <sheetFormatPr baseColWidth="10" defaultRowHeight="15" x14ac:dyDescent="0.25"/>
  <cols>
    <col min="1" max="1" width="34.28515625" style="87" bestFit="1" customWidth="1"/>
    <col min="2" max="2" width="8.28515625" style="87" customWidth="1"/>
    <col min="3" max="3" width="10" style="87" customWidth="1"/>
    <col min="4" max="4" width="9.85546875" style="87" customWidth="1"/>
    <col min="5" max="5" width="9.7109375" style="87" customWidth="1"/>
    <col min="6" max="6" width="10.7109375" style="87" customWidth="1"/>
    <col min="7" max="7" width="9.7109375" style="87" customWidth="1"/>
    <col min="8" max="9" width="7.85546875" style="87" bestFit="1" customWidth="1"/>
    <col min="10" max="10" width="10" style="87" bestFit="1" customWidth="1"/>
    <col min="11" max="11" width="9" style="87" bestFit="1" customWidth="1"/>
    <col min="12" max="13" width="18.140625" style="87" customWidth="1"/>
    <col min="14" max="16384" width="11.42578125" style="87"/>
  </cols>
  <sheetData>
    <row r="1" spans="1:11" x14ac:dyDescent="0.25">
      <c r="A1" s="418" t="s">
        <v>169</v>
      </c>
      <c r="B1" s="418"/>
      <c r="C1" s="418"/>
      <c r="D1" s="418"/>
      <c r="E1" s="418"/>
      <c r="F1" s="418"/>
      <c r="G1" s="418"/>
      <c r="H1" s="418"/>
      <c r="I1" s="418"/>
      <c r="J1" s="418"/>
      <c r="K1" s="418"/>
    </row>
    <row r="2" spans="1:11" ht="15.75" thickBot="1" x14ac:dyDescent="0.3"/>
    <row r="3" spans="1:11" ht="13.5" customHeight="1" x14ac:dyDescent="0.25">
      <c r="A3" s="88" t="s">
        <v>170</v>
      </c>
      <c r="B3" s="89">
        <v>9212</v>
      </c>
      <c r="C3" s="419" t="s">
        <v>171</v>
      </c>
      <c r="D3" s="419"/>
      <c r="E3" s="419"/>
      <c r="F3" s="419"/>
      <c r="G3" s="420"/>
    </row>
    <row r="4" spans="1:11" ht="13.5" customHeight="1" x14ac:dyDescent="0.25">
      <c r="A4" s="90" t="s">
        <v>172</v>
      </c>
      <c r="B4" s="91">
        <v>1</v>
      </c>
      <c r="C4" s="421" t="s">
        <v>173</v>
      </c>
      <c r="D4" s="421"/>
      <c r="E4" s="421"/>
      <c r="F4" s="421"/>
      <c r="G4" s="422"/>
    </row>
    <row r="5" spans="1:11" ht="12.75" customHeight="1" x14ac:dyDescent="0.25">
      <c r="A5" s="90" t="s">
        <v>174</v>
      </c>
      <c r="B5" s="92" t="s">
        <v>165</v>
      </c>
      <c r="C5" s="421" t="s">
        <v>175</v>
      </c>
      <c r="D5" s="421"/>
      <c r="E5" s="421"/>
      <c r="F5" s="421"/>
      <c r="G5" s="422"/>
    </row>
    <row r="6" spans="1:11" ht="11.25" customHeight="1" x14ac:dyDescent="0.25">
      <c r="A6" s="90" t="s">
        <v>176</v>
      </c>
      <c r="B6" s="92" t="s">
        <v>165</v>
      </c>
      <c r="C6" s="421" t="s">
        <v>177</v>
      </c>
      <c r="D6" s="421"/>
      <c r="E6" s="421"/>
      <c r="F6" s="421"/>
      <c r="G6" s="422"/>
    </row>
    <row r="7" spans="1:11" ht="13.5" customHeight="1" thickBot="1" x14ac:dyDescent="0.3">
      <c r="A7" s="93" t="s">
        <v>178</v>
      </c>
      <c r="B7" s="94">
        <v>2020</v>
      </c>
      <c r="C7" s="416"/>
      <c r="D7" s="416"/>
      <c r="E7" s="416"/>
      <c r="F7" s="416"/>
      <c r="G7" s="417"/>
    </row>
    <row r="8" spans="1:11" ht="15.75" thickBot="1" x14ac:dyDescent="0.3"/>
    <row r="9" spans="1:11" ht="16.5" customHeight="1" thickBot="1" x14ac:dyDescent="0.3">
      <c r="A9" s="408" t="s">
        <v>179</v>
      </c>
      <c r="B9" s="409"/>
      <c r="C9" s="410"/>
      <c r="D9" s="411" t="s">
        <v>218</v>
      </c>
      <c r="E9" s="411"/>
      <c r="F9" s="411"/>
      <c r="G9" s="411"/>
      <c r="H9" s="412"/>
      <c r="I9" s="412"/>
      <c r="J9" s="412"/>
      <c r="K9" s="412"/>
    </row>
    <row r="10" spans="1:11" ht="27" customHeight="1" x14ac:dyDescent="0.25">
      <c r="A10" s="95" t="s">
        <v>182</v>
      </c>
      <c r="B10" s="95" t="s">
        <v>183</v>
      </c>
      <c r="C10" s="96" t="s">
        <v>184</v>
      </c>
      <c r="D10" s="97" t="s">
        <v>185</v>
      </c>
      <c r="E10" s="98" t="s">
        <v>186</v>
      </c>
      <c r="F10" s="98" t="s">
        <v>187</v>
      </c>
      <c r="G10" s="99" t="s">
        <v>188</v>
      </c>
      <c r="H10" s="100" t="s">
        <v>185</v>
      </c>
      <c r="I10" s="95" t="s">
        <v>186</v>
      </c>
      <c r="J10" s="95" t="s">
        <v>187</v>
      </c>
      <c r="K10" s="96" t="s">
        <v>188</v>
      </c>
    </row>
    <row r="11" spans="1:11" ht="12" customHeight="1" x14ac:dyDescent="0.25">
      <c r="A11" s="101" t="s">
        <v>219</v>
      </c>
      <c r="B11" s="102">
        <v>1</v>
      </c>
      <c r="C11" s="103" t="s">
        <v>220</v>
      </c>
      <c r="D11" s="254">
        <v>335</v>
      </c>
      <c r="E11" s="105">
        <f>D11</f>
        <v>335</v>
      </c>
      <c r="F11" s="105">
        <f>D11*12</f>
        <v>4020</v>
      </c>
      <c r="G11" s="105">
        <v>190</v>
      </c>
      <c r="H11" s="107"/>
      <c r="I11" s="105"/>
      <c r="J11" s="105"/>
      <c r="K11" s="108"/>
    </row>
    <row r="12" spans="1:11" ht="12" customHeight="1" x14ac:dyDescent="0.25">
      <c r="A12" s="101" t="s">
        <v>221</v>
      </c>
      <c r="B12" s="102">
        <v>1</v>
      </c>
      <c r="C12" s="103" t="s">
        <v>190</v>
      </c>
      <c r="D12" s="254">
        <v>375</v>
      </c>
      <c r="E12" s="105">
        <f t="shared" ref="E12:E19" si="0">D12</f>
        <v>375</v>
      </c>
      <c r="F12" s="105">
        <f>D12*12</f>
        <v>4500</v>
      </c>
      <c r="G12" s="105">
        <v>190</v>
      </c>
      <c r="H12" s="107"/>
      <c r="I12" s="105"/>
      <c r="J12" s="105"/>
      <c r="K12" s="108"/>
    </row>
    <row r="13" spans="1:11" ht="12" customHeight="1" x14ac:dyDescent="0.25">
      <c r="A13" s="101" t="s">
        <v>222</v>
      </c>
      <c r="B13" s="102">
        <v>1</v>
      </c>
      <c r="C13" s="103" t="s">
        <v>190</v>
      </c>
      <c r="D13" s="254">
        <v>335</v>
      </c>
      <c r="E13" s="105">
        <f t="shared" si="0"/>
        <v>335</v>
      </c>
      <c r="F13" s="105">
        <f>D13*12</f>
        <v>4020</v>
      </c>
      <c r="G13" s="105">
        <v>190</v>
      </c>
      <c r="H13" s="107"/>
      <c r="I13" s="105"/>
      <c r="J13" s="105"/>
      <c r="K13" s="108"/>
    </row>
    <row r="14" spans="1:11" ht="12" customHeight="1" x14ac:dyDescent="0.25">
      <c r="A14" s="101" t="s">
        <v>223</v>
      </c>
      <c r="B14" s="102">
        <v>1</v>
      </c>
      <c r="C14" s="103" t="s">
        <v>190</v>
      </c>
      <c r="D14" s="254">
        <v>335</v>
      </c>
      <c r="E14" s="105">
        <f t="shared" si="0"/>
        <v>335</v>
      </c>
      <c r="F14" s="105">
        <f>D14*12</f>
        <v>4020</v>
      </c>
      <c r="G14" s="105">
        <v>190</v>
      </c>
      <c r="H14" s="107"/>
      <c r="I14" s="105"/>
      <c r="J14" s="105"/>
      <c r="K14" s="108"/>
    </row>
    <row r="15" spans="1:11" ht="12" customHeight="1" x14ac:dyDescent="0.25">
      <c r="A15" s="101" t="s">
        <v>224</v>
      </c>
      <c r="B15" s="102">
        <v>1</v>
      </c>
      <c r="C15" s="103" t="s">
        <v>190</v>
      </c>
      <c r="D15" s="254">
        <v>335</v>
      </c>
      <c r="E15" s="105">
        <f t="shared" si="0"/>
        <v>335</v>
      </c>
      <c r="F15" s="105">
        <f>D15*12</f>
        <v>4020</v>
      </c>
      <c r="G15" s="105">
        <v>190</v>
      </c>
      <c r="H15" s="107"/>
      <c r="I15" s="105"/>
      <c r="J15" s="105"/>
      <c r="K15" s="108"/>
    </row>
    <row r="16" spans="1:11" ht="12" customHeight="1" x14ac:dyDescent="0.25">
      <c r="A16" s="101" t="s">
        <v>225</v>
      </c>
      <c r="B16" s="102">
        <v>1</v>
      </c>
      <c r="C16" s="103" t="s">
        <v>220</v>
      </c>
      <c r="D16" s="254">
        <v>335</v>
      </c>
      <c r="E16" s="105">
        <f t="shared" si="0"/>
        <v>335</v>
      </c>
      <c r="F16" s="105">
        <f t="shared" ref="F16:F19" si="1">D16*12</f>
        <v>4020</v>
      </c>
      <c r="G16" s="105">
        <v>190</v>
      </c>
      <c r="H16" s="107"/>
      <c r="I16" s="105"/>
      <c r="J16" s="105"/>
      <c r="K16" s="108"/>
    </row>
    <row r="17" spans="1:13" ht="12" customHeight="1" x14ac:dyDescent="0.25">
      <c r="A17" s="101" t="s">
        <v>226</v>
      </c>
      <c r="B17" s="102">
        <v>1</v>
      </c>
      <c r="C17" s="103" t="s">
        <v>190</v>
      </c>
      <c r="D17" s="254">
        <v>335</v>
      </c>
      <c r="E17" s="105">
        <f t="shared" si="0"/>
        <v>335</v>
      </c>
      <c r="F17" s="105">
        <f t="shared" si="1"/>
        <v>4020</v>
      </c>
      <c r="G17" s="105">
        <v>190</v>
      </c>
      <c r="H17" s="107"/>
      <c r="I17" s="105"/>
      <c r="J17" s="105"/>
      <c r="K17" s="108"/>
    </row>
    <row r="18" spans="1:13" ht="12" customHeight="1" x14ac:dyDescent="0.25">
      <c r="A18" s="101" t="s">
        <v>227</v>
      </c>
      <c r="B18" s="102">
        <v>1</v>
      </c>
      <c r="C18" s="103" t="s">
        <v>190</v>
      </c>
      <c r="D18" s="254">
        <v>335</v>
      </c>
      <c r="E18" s="105">
        <f t="shared" si="0"/>
        <v>335</v>
      </c>
      <c r="F18" s="105">
        <f t="shared" si="1"/>
        <v>4020</v>
      </c>
      <c r="G18" s="105">
        <v>190</v>
      </c>
      <c r="H18" s="107"/>
      <c r="I18" s="105"/>
      <c r="J18" s="105"/>
      <c r="K18" s="108"/>
    </row>
    <row r="19" spans="1:13" ht="12" customHeight="1" x14ac:dyDescent="0.25">
      <c r="A19" s="101" t="s">
        <v>228</v>
      </c>
      <c r="B19" s="102">
        <v>2</v>
      </c>
      <c r="C19" s="103" t="s">
        <v>190</v>
      </c>
      <c r="D19" s="254">
        <v>670</v>
      </c>
      <c r="E19" s="105">
        <f t="shared" si="0"/>
        <v>670</v>
      </c>
      <c r="F19" s="105">
        <f t="shared" si="1"/>
        <v>8040</v>
      </c>
      <c r="G19" s="105">
        <f>190*2</f>
        <v>380</v>
      </c>
      <c r="H19" s="107"/>
      <c r="I19" s="105"/>
      <c r="J19" s="105"/>
      <c r="K19" s="108"/>
    </row>
    <row r="20" spans="1:13" ht="12" customHeight="1" x14ac:dyDescent="0.25">
      <c r="A20" s="101"/>
      <c r="B20" s="102"/>
      <c r="C20" s="103"/>
      <c r="D20" s="104"/>
      <c r="E20" s="105"/>
      <c r="F20" s="105"/>
      <c r="G20" s="106"/>
      <c r="H20" s="107"/>
      <c r="I20" s="105"/>
      <c r="J20" s="105"/>
      <c r="K20" s="108"/>
    </row>
    <row r="21" spans="1:13" ht="12" customHeight="1" x14ac:dyDescent="0.25">
      <c r="A21" s="101"/>
      <c r="B21" s="102"/>
      <c r="C21" s="103"/>
      <c r="D21" s="104"/>
      <c r="E21" s="105"/>
      <c r="F21" s="105"/>
      <c r="G21" s="106"/>
      <c r="H21" s="107"/>
      <c r="I21" s="105"/>
      <c r="J21" s="105"/>
      <c r="K21" s="108"/>
    </row>
    <row r="22" spans="1:13" ht="12" customHeight="1" x14ac:dyDescent="0.25">
      <c r="A22" s="101"/>
      <c r="B22" s="102"/>
      <c r="C22" s="103"/>
      <c r="D22" s="104"/>
      <c r="E22" s="105"/>
      <c r="F22" s="105"/>
      <c r="G22" s="106"/>
      <c r="H22" s="107"/>
      <c r="I22" s="105"/>
      <c r="J22" s="105"/>
      <c r="K22" s="108"/>
    </row>
    <row r="23" spans="1:13" ht="12" customHeight="1" x14ac:dyDescent="0.25">
      <c r="A23" s="113"/>
      <c r="B23" s="102"/>
      <c r="C23" s="103"/>
      <c r="D23" s="104"/>
      <c r="E23" s="105"/>
      <c r="F23" s="105"/>
      <c r="G23" s="106"/>
      <c r="H23" s="107"/>
      <c r="I23" s="105"/>
      <c r="J23" s="105"/>
      <c r="K23" s="108"/>
    </row>
    <row r="24" spans="1:13" ht="12" customHeight="1" x14ac:dyDescent="0.25">
      <c r="A24" s="113"/>
      <c r="B24" s="102"/>
      <c r="C24" s="103"/>
      <c r="D24" s="104"/>
      <c r="E24" s="105"/>
      <c r="F24" s="105"/>
      <c r="G24" s="106"/>
      <c r="H24" s="107"/>
      <c r="I24" s="105"/>
      <c r="J24" s="105"/>
      <c r="K24" s="108"/>
      <c r="M24" s="222"/>
    </row>
    <row r="25" spans="1:13" ht="12" customHeight="1" x14ac:dyDescent="0.25">
      <c r="A25" s="307" t="s">
        <v>153</v>
      </c>
      <c r="B25" s="256">
        <f>SUM(B11:B24)</f>
        <v>10</v>
      </c>
      <c r="C25" s="257"/>
      <c r="D25" s="254">
        <f t="shared" ref="D25:G25" si="2">SUM(D11:D24)</f>
        <v>3390</v>
      </c>
      <c r="E25" s="254">
        <f t="shared" si="2"/>
        <v>3390</v>
      </c>
      <c r="F25" s="254">
        <f t="shared" si="2"/>
        <v>40680</v>
      </c>
      <c r="G25" s="254">
        <f t="shared" si="2"/>
        <v>1900</v>
      </c>
      <c r="H25" s="104"/>
      <c r="I25" s="104"/>
      <c r="J25" s="104"/>
      <c r="K25" s="104"/>
    </row>
    <row r="26" spans="1:13" x14ac:dyDescent="0.25">
      <c r="A26" s="266"/>
      <c r="B26" s="266"/>
      <c r="C26" s="266"/>
      <c r="D26" s="266"/>
      <c r="E26" s="266"/>
      <c r="F26" s="266"/>
      <c r="G26" s="266"/>
      <c r="H26" s="109"/>
      <c r="I26" s="109"/>
      <c r="J26" s="109"/>
      <c r="K26" s="109"/>
    </row>
    <row r="27" spans="1:13" ht="12.75" customHeight="1" x14ac:dyDescent="0.25">
      <c r="A27" s="423" t="s">
        <v>205</v>
      </c>
      <c r="B27" s="424"/>
      <c r="C27" s="424"/>
      <c r="D27" s="424"/>
      <c r="E27" s="424"/>
      <c r="F27" s="266"/>
      <c r="G27" s="253"/>
      <c r="H27" s="109"/>
      <c r="I27" s="109"/>
      <c r="J27" s="109"/>
      <c r="K27" s="109"/>
    </row>
    <row r="28" spans="1:13" ht="25.5" customHeight="1" x14ac:dyDescent="0.25">
      <c r="A28" s="308" t="s">
        <v>206</v>
      </c>
      <c r="B28" s="425" t="s">
        <v>218</v>
      </c>
      <c r="C28" s="425"/>
      <c r="D28" s="425"/>
      <c r="E28" s="425"/>
      <c r="F28" s="266"/>
      <c r="G28" s="309" t="s">
        <v>324</v>
      </c>
      <c r="H28" s="109"/>
      <c r="I28" s="109"/>
      <c r="J28" s="109"/>
      <c r="K28" s="109"/>
    </row>
    <row r="29" spans="1:13" ht="12" customHeight="1" x14ac:dyDescent="0.25">
      <c r="A29" s="256" t="s">
        <v>208</v>
      </c>
      <c r="B29" s="407">
        <f>(F25)*7.5%</f>
        <v>3051</v>
      </c>
      <c r="C29" s="407"/>
      <c r="D29" s="407"/>
      <c r="E29" s="407"/>
      <c r="F29" s="266"/>
      <c r="G29" s="253"/>
      <c r="H29" s="109"/>
      <c r="I29" s="109"/>
      <c r="J29" s="109"/>
      <c r="K29" s="109"/>
      <c r="L29" s="222"/>
    </row>
    <row r="30" spans="1:13" ht="12" customHeight="1" x14ac:dyDescent="0.25">
      <c r="A30" s="256" t="s">
        <v>209</v>
      </c>
      <c r="B30" s="407">
        <f>F25*0.01</f>
        <v>406.8</v>
      </c>
      <c r="C30" s="407"/>
      <c r="D30" s="407"/>
      <c r="E30" s="407"/>
      <c r="F30" s="266"/>
      <c r="G30" s="253"/>
      <c r="H30" s="109"/>
      <c r="I30" s="109"/>
      <c r="J30" s="109"/>
      <c r="K30" s="109"/>
    </row>
    <row r="31" spans="1:13" ht="12" customHeight="1" x14ac:dyDescent="0.25">
      <c r="A31" s="256" t="s">
        <v>210</v>
      </c>
      <c r="B31" s="407">
        <f>(F11+F16)*7%</f>
        <v>562.80000000000007</v>
      </c>
      <c r="C31" s="407"/>
      <c r="D31" s="407"/>
      <c r="E31" s="407"/>
      <c r="F31" s="266"/>
      <c r="G31" s="253"/>
      <c r="H31" s="109"/>
      <c r="I31" s="109"/>
      <c r="J31" s="109"/>
      <c r="K31" s="109"/>
      <c r="L31" s="239"/>
      <c r="M31" s="262"/>
    </row>
    <row r="32" spans="1:13" ht="12" customHeight="1" x14ac:dyDescent="0.25">
      <c r="A32" s="256" t="s">
        <v>211</v>
      </c>
      <c r="B32" s="407"/>
      <c r="C32" s="407"/>
      <c r="D32" s="407"/>
      <c r="E32" s="407"/>
      <c r="F32" s="266"/>
      <c r="G32" s="253"/>
      <c r="H32" s="109"/>
      <c r="I32" s="109"/>
      <c r="J32" s="109"/>
      <c r="K32" s="109"/>
      <c r="L32" s="262"/>
      <c r="M32" s="262"/>
    </row>
    <row r="33" spans="1:13" ht="12" customHeight="1" x14ac:dyDescent="0.25">
      <c r="A33" s="310" t="s">
        <v>212</v>
      </c>
      <c r="B33" s="405">
        <f>SUM(B29:B32)</f>
        <v>4020.6000000000004</v>
      </c>
      <c r="C33" s="405"/>
      <c r="D33" s="405"/>
      <c r="E33" s="405"/>
      <c r="F33" s="266"/>
      <c r="G33" s="253"/>
      <c r="H33" s="109"/>
      <c r="I33" s="109"/>
      <c r="J33" s="109"/>
      <c r="K33" s="109"/>
      <c r="L33" s="262"/>
      <c r="M33" s="262"/>
    </row>
    <row r="34" spans="1:13" ht="12" customHeight="1" x14ac:dyDescent="0.25">
      <c r="A34" s="256" t="s">
        <v>213</v>
      </c>
      <c r="B34" s="407">
        <f>(F25-F11-F16)*6.75%</f>
        <v>2203.2000000000003</v>
      </c>
      <c r="C34" s="407"/>
      <c r="D34" s="407"/>
      <c r="E34" s="407"/>
      <c r="F34" s="266"/>
      <c r="G34" s="253"/>
      <c r="H34" s="109"/>
      <c r="I34" s="109"/>
      <c r="J34" s="109"/>
      <c r="K34" s="109"/>
      <c r="L34" s="262"/>
    </row>
    <row r="35" spans="1:13" ht="12" customHeight="1" x14ac:dyDescent="0.25">
      <c r="A35" s="310" t="s">
        <v>214</v>
      </c>
      <c r="B35" s="405">
        <f>B34</f>
        <v>2203.2000000000003</v>
      </c>
      <c r="C35" s="405"/>
      <c r="D35" s="405"/>
      <c r="E35" s="405"/>
      <c r="F35" s="266"/>
      <c r="G35" s="253"/>
      <c r="H35" s="109"/>
      <c r="I35" s="109"/>
      <c r="J35" s="109"/>
      <c r="K35" s="109"/>
    </row>
    <row r="36" spans="1:13" ht="12" customHeight="1" x14ac:dyDescent="0.25">
      <c r="A36" s="310" t="s">
        <v>153</v>
      </c>
      <c r="B36" s="405">
        <f>B33+B35</f>
        <v>6223.8000000000011</v>
      </c>
      <c r="C36" s="405"/>
      <c r="D36" s="405"/>
      <c r="E36" s="405"/>
      <c r="F36" s="266"/>
      <c r="G36" s="266"/>
      <c r="H36" s="109"/>
      <c r="I36" s="109"/>
      <c r="J36" s="109"/>
      <c r="K36" s="109"/>
      <c r="L36" s="222"/>
    </row>
    <row r="37" spans="1:13" x14ac:dyDescent="0.25">
      <c r="A37" s="109"/>
      <c r="B37" s="109"/>
      <c r="C37" s="109"/>
      <c r="D37" s="109"/>
      <c r="E37" s="109"/>
      <c r="F37" s="109"/>
      <c r="G37" s="109"/>
      <c r="H37" s="109"/>
      <c r="I37" s="109"/>
      <c r="J37" s="109"/>
      <c r="K37" s="109"/>
      <c r="L37" s="239"/>
    </row>
    <row r="38" spans="1:13" x14ac:dyDescent="0.25">
      <c r="A38" s="222"/>
    </row>
    <row r="39" spans="1:13" x14ac:dyDescent="0.25">
      <c r="C39" s="222"/>
    </row>
  </sheetData>
  <mergeCells count="28">
    <mergeCell ref="C7:G7"/>
    <mergeCell ref="A1:K1"/>
    <mergeCell ref="C3:G3"/>
    <mergeCell ref="C4:G4"/>
    <mergeCell ref="C5:G5"/>
    <mergeCell ref="C6:G6"/>
    <mergeCell ref="A9:C9"/>
    <mergeCell ref="D9:G9"/>
    <mergeCell ref="H9:K9"/>
    <mergeCell ref="A27:E27"/>
    <mergeCell ref="B28:C28"/>
    <mergeCell ref="D28:E28"/>
    <mergeCell ref="B29:C29"/>
    <mergeCell ref="D29:E29"/>
    <mergeCell ref="B30:C30"/>
    <mergeCell ref="D30:E30"/>
    <mergeCell ref="B31:C31"/>
    <mergeCell ref="D31:E31"/>
    <mergeCell ref="B35:C35"/>
    <mergeCell ref="D35:E35"/>
    <mergeCell ref="B36:C36"/>
    <mergeCell ref="D36:E36"/>
    <mergeCell ref="B32:C32"/>
    <mergeCell ref="D32:E32"/>
    <mergeCell ref="B33:C33"/>
    <mergeCell ref="D33:E33"/>
    <mergeCell ref="B34:C34"/>
    <mergeCell ref="D34:E34"/>
  </mergeCells>
  <pageMargins left="0.23622047244094491" right="0" top="0.74803149606299213" bottom="0.74803149606299213" header="0.31496062992125984" footer="0.31496062992125984"/>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M60"/>
  <sheetViews>
    <sheetView topLeftCell="A25" zoomScale="140" zoomScaleNormal="140" workbookViewId="0">
      <selection activeCell="J11" sqref="J11"/>
    </sheetView>
  </sheetViews>
  <sheetFormatPr baseColWidth="10" defaultRowHeight="15" x14ac:dyDescent="0.3"/>
  <cols>
    <col min="1" max="1" width="4.5703125" style="140" customWidth="1"/>
    <col min="2" max="2" width="4.42578125" style="140" customWidth="1"/>
    <col min="3" max="3" width="4.5703125" style="141" customWidth="1"/>
    <col min="4" max="4" width="4.5703125" style="33" customWidth="1"/>
    <col min="5" max="5" width="6.140625" style="33" customWidth="1"/>
    <col min="6" max="6" width="11" style="33" customWidth="1"/>
    <col min="7" max="7" width="50.5703125" style="22" customWidth="1"/>
    <col min="8" max="8" width="24.85546875" style="23" customWidth="1"/>
    <col min="9" max="9" width="8.7109375" style="7" customWidth="1"/>
    <col min="10" max="10" width="13.28515625" style="8" bestFit="1" customWidth="1"/>
    <col min="11" max="11" width="14.140625" style="8" customWidth="1"/>
    <col min="12" max="12" width="14.42578125" style="8" customWidth="1"/>
    <col min="13" max="13" width="12.42578125" style="8" customWidth="1"/>
    <col min="14" max="16384" width="11.42578125" style="8"/>
  </cols>
  <sheetData>
    <row r="1" spans="1:12" ht="18" x14ac:dyDescent="0.35">
      <c r="A1" s="4"/>
      <c r="B1" s="5"/>
      <c r="C1" s="114"/>
      <c r="D1" s="114"/>
      <c r="E1" s="114"/>
      <c r="F1" s="114"/>
      <c r="G1" s="114"/>
      <c r="H1" s="115"/>
    </row>
    <row r="2" spans="1:12" ht="18.75" x14ac:dyDescent="0.3">
      <c r="A2" s="376" t="s">
        <v>26</v>
      </c>
      <c r="B2" s="377"/>
      <c r="C2" s="377"/>
      <c r="D2" s="377"/>
      <c r="E2" s="377"/>
      <c r="F2" s="377"/>
      <c r="G2" s="377"/>
      <c r="H2" s="377"/>
    </row>
    <row r="3" spans="1:12" ht="18.75" x14ac:dyDescent="0.3">
      <c r="A3" s="376" t="s">
        <v>233</v>
      </c>
      <c r="B3" s="377"/>
      <c r="C3" s="377"/>
      <c r="D3" s="377"/>
      <c r="E3" s="377"/>
      <c r="F3" s="377"/>
      <c r="G3" s="377"/>
      <c r="H3" s="377"/>
    </row>
    <row r="4" spans="1:12" ht="18.75" x14ac:dyDescent="0.3">
      <c r="A4" s="376" t="s">
        <v>43</v>
      </c>
      <c r="B4" s="377"/>
      <c r="C4" s="377"/>
      <c r="D4" s="377"/>
      <c r="E4" s="377"/>
      <c r="F4" s="377"/>
      <c r="G4" s="377"/>
      <c r="H4" s="377"/>
    </row>
    <row r="5" spans="1:12" ht="18.75" x14ac:dyDescent="0.3">
      <c r="A5" s="376" t="s">
        <v>358</v>
      </c>
      <c r="B5" s="377"/>
      <c r="C5" s="377"/>
      <c r="D5" s="377"/>
      <c r="E5" s="377"/>
      <c r="F5" s="377"/>
      <c r="G5" s="377"/>
      <c r="H5" s="377"/>
    </row>
    <row r="6" spans="1:12" ht="18.75" x14ac:dyDescent="0.3">
      <c r="A6" s="376" t="s">
        <v>44</v>
      </c>
      <c r="B6" s="377"/>
      <c r="C6" s="377"/>
      <c r="D6" s="377"/>
      <c r="E6" s="377"/>
      <c r="F6" s="377"/>
      <c r="G6" s="377"/>
      <c r="H6" s="377"/>
    </row>
    <row r="7" spans="1:12" ht="14.25" customHeight="1" x14ac:dyDescent="0.3">
      <c r="A7" s="433"/>
      <c r="B7" s="434"/>
      <c r="C7" s="434"/>
      <c r="D7" s="434"/>
      <c r="E7" s="434"/>
      <c r="F7" s="434"/>
      <c r="G7" s="434"/>
      <c r="H7" s="434"/>
    </row>
    <row r="8" spans="1:12" ht="18.75" x14ac:dyDescent="0.3">
      <c r="A8" s="426" t="s">
        <v>234</v>
      </c>
      <c r="B8" s="426"/>
      <c r="C8" s="426"/>
      <c r="D8" s="426"/>
      <c r="E8" s="426"/>
      <c r="F8" s="426"/>
      <c r="G8" s="426"/>
      <c r="H8" s="426"/>
    </row>
    <row r="9" spans="1:12" ht="19.5" thickBot="1" x14ac:dyDescent="0.35">
      <c r="A9" s="354" t="s">
        <v>235</v>
      </c>
      <c r="B9" s="354"/>
      <c r="C9" s="354"/>
      <c r="D9" s="354"/>
      <c r="E9" s="354"/>
      <c r="F9" s="354"/>
      <c r="G9" s="354"/>
      <c r="H9" s="354"/>
    </row>
    <row r="10" spans="1:12" ht="32.25" customHeight="1" thickBot="1" x14ac:dyDescent="0.35">
      <c r="A10" s="427" t="s">
        <v>155</v>
      </c>
      <c r="B10" s="428"/>
      <c r="C10" s="428"/>
      <c r="D10" s="428"/>
      <c r="E10" s="429"/>
      <c r="F10" s="430" t="s">
        <v>28</v>
      </c>
      <c r="G10" s="116"/>
      <c r="H10" s="238"/>
    </row>
    <row r="11" spans="1:12" s="13" customFormat="1" ht="169.5" customHeight="1" thickBot="1" x14ac:dyDescent="0.25">
      <c r="A11" s="118" t="s">
        <v>156</v>
      </c>
      <c r="B11" s="119" t="s">
        <v>157</v>
      </c>
      <c r="C11" s="119" t="s">
        <v>158</v>
      </c>
      <c r="D11" s="119" t="s">
        <v>159</v>
      </c>
      <c r="E11" s="120" t="s">
        <v>160</v>
      </c>
      <c r="F11" s="431"/>
      <c r="G11" s="121" t="s">
        <v>161</v>
      </c>
      <c r="H11" s="122" t="s">
        <v>162</v>
      </c>
      <c r="I11" s="7"/>
    </row>
    <row r="12" spans="1:12" ht="15.75" customHeight="1" x14ac:dyDescent="0.2">
      <c r="A12" s="123">
        <v>1</v>
      </c>
      <c r="B12" s="124" t="s">
        <v>165</v>
      </c>
      <c r="C12" s="124" t="s">
        <v>165</v>
      </c>
      <c r="D12" s="124" t="s">
        <v>166</v>
      </c>
      <c r="E12" s="331" t="s">
        <v>236</v>
      </c>
      <c r="F12" s="333">
        <v>51101</v>
      </c>
      <c r="G12" s="326" t="s">
        <v>51</v>
      </c>
      <c r="H12" s="329">
        <v>50902.32</v>
      </c>
    </row>
    <row r="13" spans="1:12" ht="15.75" customHeight="1" x14ac:dyDescent="0.2">
      <c r="A13" s="123">
        <v>1</v>
      </c>
      <c r="B13" s="124" t="s">
        <v>165</v>
      </c>
      <c r="C13" s="124" t="s">
        <v>165</v>
      </c>
      <c r="D13" s="124" t="s">
        <v>166</v>
      </c>
      <c r="E13" s="331" t="s">
        <v>236</v>
      </c>
      <c r="F13" s="125">
        <v>51103</v>
      </c>
      <c r="G13" s="326" t="s">
        <v>52</v>
      </c>
      <c r="H13" s="53">
        <v>8483.7199999999993</v>
      </c>
      <c r="K13" s="235"/>
    </row>
    <row r="14" spans="1:12" ht="15.75" customHeight="1" x14ac:dyDescent="0.2">
      <c r="A14" s="123">
        <v>1</v>
      </c>
      <c r="B14" s="124" t="s">
        <v>165</v>
      </c>
      <c r="C14" s="124" t="s">
        <v>165</v>
      </c>
      <c r="D14" s="124" t="s">
        <v>166</v>
      </c>
      <c r="E14" s="331" t="s">
        <v>236</v>
      </c>
      <c r="F14" s="125">
        <v>51105</v>
      </c>
      <c r="G14" s="326" t="s">
        <v>53</v>
      </c>
      <c r="H14" s="53">
        <v>22981.200000000001</v>
      </c>
      <c r="K14" s="235"/>
    </row>
    <row r="15" spans="1:12" ht="15.75" customHeight="1" x14ac:dyDescent="0.2">
      <c r="A15" s="123">
        <v>1</v>
      </c>
      <c r="B15" s="124" t="s">
        <v>165</v>
      </c>
      <c r="C15" s="124" t="s">
        <v>165</v>
      </c>
      <c r="D15" s="124" t="s">
        <v>166</v>
      </c>
      <c r="E15" s="331" t="s">
        <v>236</v>
      </c>
      <c r="F15" s="125" t="s">
        <v>102</v>
      </c>
      <c r="G15" s="326" t="s">
        <v>103</v>
      </c>
      <c r="H15" s="127">
        <v>22094.2</v>
      </c>
      <c r="J15" s="234"/>
      <c r="K15" s="235"/>
    </row>
    <row r="16" spans="1:12" ht="15.75" customHeight="1" x14ac:dyDescent="0.2">
      <c r="A16" s="123">
        <v>1</v>
      </c>
      <c r="B16" s="124" t="s">
        <v>165</v>
      </c>
      <c r="C16" s="124" t="s">
        <v>165</v>
      </c>
      <c r="D16" s="124" t="s">
        <v>166</v>
      </c>
      <c r="E16" s="331" t="s">
        <v>236</v>
      </c>
      <c r="F16" s="125" t="s">
        <v>104</v>
      </c>
      <c r="G16" s="326" t="s">
        <v>105</v>
      </c>
      <c r="H16" s="127">
        <v>3510.7</v>
      </c>
      <c r="J16" s="234"/>
      <c r="L16" s="235"/>
    </row>
    <row r="17" spans="1:13" ht="15.75" customHeight="1" x14ac:dyDescent="0.2">
      <c r="A17" s="123">
        <v>1</v>
      </c>
      <c r="B17" s="124" t="s">
        <v>165</v>
      </c>
      <c r="C17" s="124" t="s">
        <v>165</v>
      </c>
      <c r="D17" s="124" t="s">
        <v>166</v>
      </c>
      <c r="E17" s="331" t="s">
        <v>236</v>
      </c>
      <c r="F17" s="125">
        <v>51401</v>
      </c>
      <c r="G17" s="326" t="s">
        <v>237</v>
      </c>
      <c r="H17" s="53">
        <f>3817.68+1018.05</f>
        <v>4835.7299999999996</v>
      </c>
      <c r="J17" s="13"/>
    </row>
    <row r="18" spans="1:13" s="13" customFormat="1" ht="15.75" customHeight="1" x14ac:dyDescent="0.2">
      <c r="A18" s="123">
        <v>1</v>
      </c>
      <c r="B18" s="124" t="s">
        <v>165</v>
      </c>
      <c r="C18" s="124" t="s">
        <v>165</v>
      </c>
      <c r="D18" s="124" t="s">
        <v>166</v>
      </c>
      <c r="E18" s="331" t="s">
        <v>236</v>
      </c>
      <c r="F18" s="125" t="s">
        <v>106</v>
      </c>
      <c r="G18" s="326" t="s">
        <v>107</v>
      </c>
      <c r="H18" s="127">
        <f>1567.07+417.88+1723.59+459.62</f>
        <v>4168.16</v>
      </c>
      <c r="K18" s="234"/>
      <c r="L18" s="208"/>
      <c r="M18" s="234"/>
    </row>
    <row r="19" spans="1:13" ht="15.75" customHeight="1" x14ac:dyDescent="0.2">
      <c r="A19" s="123">
        <v>1</v>
      </c>
      <c r="B19" s="124" t="s">
        <v>165</v>
      </c>
      <c r="C19" s="124" t="s">
        <v>165</v>
      </c>
      <c r="D19" s="124" t="s">
        <v>166</v>
      </c>
      <c r="E19" s="331" t="s">
        <v>236</v>
      </c>
      <c r="F19" s="125">
        <v>51501</v>
      </c>
      <c r="G19" s="326" t="s">
        <v>238</v>
      </c>
      <c r="H19" s="53">
        <v>3944.93</v>
      </c>
      <c r="J19" s="13"/>
      <c r="K19" s="235"/>
    </row>
    <row r="20" spans="1:13" ht="15.75" customHeight="1" x14ac:dyDescent="0.2">
      <c r="A20" s="123">
        <v>1</v>
      </c>
      <c r="B20" s="124" t="s">
        <v>165</v>
      </c>
      <c r="C20" s="124" t="s">
        <v>165</v>
      </c>
      <c r="D20" s="124" t="s">
        <v>166</v>
      </c>
      <c r="E20" s="331" t="s">
        <v>236</v>
      </c>
      <c r="F20" s="129">
        <v>51502</v>
      </c>
      <c r="G20" s="326" t="s">
        <v>373</v>
      </c>
      <c r="H20" s="127">
        <f>1619.3+1380.86</f>
        <v>3000.16</v>
      </c>
      <c r="J20" s="13"/>
      <c r="K20" s="235"/>
    </row>
    <row r="21" spans="1:13" ht="15.75" customHeight="1" x14ac:dyDescent="0.2">
      <c r="A21" s="123">
        <v>1</v>
      </c>
      <c r="B21" s="124" t="s">
        <v>165</v>
      </c>
      <c r="C21" s="124" t="s">
        <v>165</v>
      </c>
      <c r="D21" s="124" t="s">
        <v>166</v>
      </c>
      <c r="E21" s="331" t="s">
        <v>236</v>
      </c>
      <c r="F21" s="129">
        <v>54105</v>
      </c>
      <c r="G21" s="326" t="s">
        <v>62</v>
      </c>
      <c r="H21" s="127">
        <v>3000</v>
      </c>
      <c r="J21" s="13"/>
    </row>
    <row r="22" spans="1:13" ht="15.75" customHeight="1" x14ac:dyDescent="0.2">
      <c r="A22" s="123">
        <v>1</v>
      </c>
      <c r="B22" s="124" t="s">
        <v>165</v>
      </c>
      <c r="C22" s="124" t="s">
        <v>165</v>
      </c>
      <c r="D22" s="124" t="s">
        <v>166</v>
      </c>
      <c r="E22" s="331" t="s">
        <v>236</v>
      </c>
      <c r="F22" s="129">
        <v>54109</v>
      </c>
      <c r="G22" s="326" t="s">
        <v>117</v>
      </c>
      <c r="H22" s="127">
        <v>2000</v>
      </c>
      <c r="J22" s="13"/>
    </row>
    <row r="23" spans="1:13" ht="15.75" customHeight="1" x14ac:dyDescent="0.2">
      <c r="A23" s="123">
        <v>1</v>
      </c>
      <c r="B23" s="124" t="s">
        <v>165</v>
      </c>
      <c r="C23" s="124" t="s">
        <v>165</v>
      </c>
      <c r="D23" s="124" t="s">
        <v>166</v>
      </c>
      <c r="E23" s="331" t="s">
        <v>236</v>
      </c>
      <c r="F23" s="129">
        <v>54110</v>
      </c>
      <c r="G23" s="326" t="s">
        <v>64</v>
      </c>
      <c r="H23" s="127">
        <v>2000</v>
      </c>
      <c r="J23" s="13"/>
    </row>
    <row r="24" spans="1:13" ht="15.75" customHeight="1" x14ac:dyDescent="0.2">
      <c r="A24" s="123">
        <v>1</v>
      </c>
      <c r="B24" s="124" t="s">
        <v>165</v>
      </c>
      <c r="C24" s="124" t="s">
        <v>165</v>
      </c>
      <c r="D24" s="124" t="s">
        <v>166</v>
      </c>
      <c r="E24" s="331" t="s">
        <v>236</v>
      </c>
      <c r="F24" s="129" t="s">
        <v>65</v>
      </c>
      <c r="G24" s="327" t="s">
        <v>66</v>
      </c>
      <c r="H24" s="127">
        <v>6500</v>
      </c>
      <c r="J24" s="234"/>
    </row>
    <row r="25" spans="1:13" ht="15.75" customHeight="1" x14ac:dyDescent="0.2">
      <c r="A25" s="123">
        <v>1</v>
      </c>
      <c r="B25" s="124" t="s">
        <v>165</v>
      </c>
      <c r="C25" s="124" t="s">
        <v>165</v>
      </c>
      <c r="D25" s="124" t="s">
        <v>166</v>
      </c>
      <c r="E25" s="331" t="s">
        <v>236</v>
      </c>
      <c r="F25" s="129" t="s">
        <v>67</v>
      </c>
      <c r="G25" s="327" t="s">
        <v>68</v>
      </c>
      <c r="H25" s="127">
        <v>6000</v>
      </c>
      <c r="K25" s="236"/>
    </row>
    <row r="26" spans="1:13" ht="15.75" customHeight="1" x14ac:dyDescent="0.2">
      <c r="A26" s="123">
        <v>1</v>
      </c>
      <c r="B26" s="124" t="s">
        <v>165</v>
      </c>
      <c r="C26" s="124" t="s">
        <v>165</v>
      </c>
      <c r="D26" s="124" t="s">
        <v>166</v>
      </c>
      <c r="E26" s="331" t="s">
        <v>236</v>
      </c>
      <c r="F26" s="129">
        <v>54118</v>
      </c>
      <c r="G26" s="326" t="s">
        <v>465</v>
      </c>
      <c r="H26" s="127">
        <v>3000</v>
      </c>
      <c r="K26" s="236"/>
    </row>
    <row r="27" spans="1:13" ht="15.75" customHeight="1" x14ac:dyDescent="0.2">
      <c r="A27" s="123">
        <v>1</v>
      </c>
      <c r="B27" s="124" t="s">
        <v>165</v>
      </c>
      <c r="C27" s="124" t="s">
        <v>165</v>
      </c>
      <c r="D27" s="124" t="s">
        <v>166</v>
      </c>
      <c r="E27" s="331" t="s">
        <v>236</v>
      </c>
      <c r="F27" s="129">
        <v>54121</v>
      </c>
      <c r="G27" s="326" t="s">
        <v>109</v>
      </c>
      <c r="H27" s="127">
        <v>2000</v>
      </c>
      <c r="K27" s="236"/>
    </row>
    <row r="28" spans="1:13" ht="15.75" customHeight="1" x14ac:dyDescent="0.2">
      <c r="A28" s="123">
        <v>1</v>
      </c>
      <c r="B28" s="124" t="s">
        <v>165</v>
      </c>
      <c r="C28" s="124" t="s">
        <v>165</v>
      </c>
      <c r="D28" s="124" t="s">
        <v>166</v>
      </c>
      <c r="E28" s="331" t="s">
        <v>236</v>
      </c>
      <c r="F28" s="129">
        <v>54199</v>
      </c>
      <c r="G28" s="326" t="s">
        <v>70</v>
      </c>
      <c r="H28" s="127">
        <v>2318</v>
      </c>
      <c r="K28" s="236"/>
    </row>
    <row r="29" spans="1:13" ht="15.75" customHeight="1" x14ac:dyDescent="0.2">
      <c r="A29" s="123">
        <v>1</v>
      </c>
      <c r="B29" s="124" t="s">
        <v>165</v>
      </c>
      <c r="C29" s="124" t="s">
        <v>165</v>
      </c>
      <c r="D29" s="124" t="s">
        <v>166</v>
      </c>
      <c r="E29" s="331" t="s">
        <v>236</v>
      </c>
      <c r="F29" s="129" t="s">
        <v>71</v>
      </c>
      <c r="G29" s="327" t="s">
        <v>72</v>
      </c>
      <c r="H29" s="127">
        <v>18806.96</v>
      </c>
      <c r="K29" s="236"/>
    </row>
    <row r="30" spans="1:13" ht="15.75" customHeight="1" x14ac:dyDescent="0.2">
      <c r="A30" s="123">
        <v>1</v>
      </c>
      <c r="B30" s="124" t="s">
        <v>165</v>
      </c>
      <c r="C30" s="124" t="s">
        <v>165</v>
      </c>
      <c r="D30" s="124" t="s">
        <v>166</v>
      </c>
      <c r="E30" s="331" t="s">
        <v>236</v>
      </c>
      <c r="F30" s="129">
        <v>54202</v>
      </c>
      <c r="G30" s="326" t="s">
        <v>110</v>
      </c>
      <c r="H30" s="127">
        <v>6108.5</v>
      </c>
      <c r="K30" s="236"/>
    </row>
    <row r="31" spans="1:13" ht="15.75" customHeight="1" x14ac:dyDescent="0.2">
      <c r="A31" s="123">
        <v>1</v>
      </c>
      <c r="B31" s="124" t="s">
        <v>165</v>
      </c>
      <c r="C31" s="124" t="s">
        <v>165</v>
      </c>
      <c r="D31" s="124" t="s">
        <v>166</v>
      </c>
      <c r="E31" s="331" t="s">
        <v>236</v>
      </c>
      <c r="F31" s="129" t="s">
        <v>73</v>
      </c>
      <c r="G31" s="327" t="s">
        <v>74</v>
      </c>
      <c r="H31" s="127">
        <v>10293.5</v>
      </c>
    </row>
    <row r="32" spans="1:13" ht="15.75" customHeight="1" x14ac:dyDescent="0.2">
      <c r="A32" s="123">
        <v>1</v>
      </c>
      <c r="B32" s="124" t="s">
        <v>165</v>
      </c>
      <c r="C32" s="124" t="s">
        <v>165</v>
      </c>
      <c r="D32" s="124" t="s">
        <v>166</v>
      </c>
      <c r="E32" s="331" t="s">
        <v>236</v>
      </c>
      <c r="F32" s="129" t="s">
        <v>76</v>
      </c>
      <c r="G32" s="327" t="s">
        <v>77</v>
      </c>
      <c r="H32" s="127">
        <v>5000</v>
      </c>
    </row>
    <row r="33" spans="1:11" ht="15.75" customHeight="1" x14ac:dyDescent="0.2">
      <c r="A33" s="123">
        <v>1</v>
      </c>
      <c r="B33" s="124" t="s">
        <v>165</v>
      </c>
      <c r="C33" s="124" t="s">
        <v>165</v>
      </c>
      <c r="D33" s="124" t="s">
        <v>166</v>
      </c>
      <c r="E33" s="331" t="s">
        <v>236</v>
      </c>
      <c r="F33" s="129">
        <v>54302</v>
      </c>
      <c r="G33" s="326" t="s">
        <v>466</v>
      </c>
      <c r="H33" s="127">
        <v>2500</v>
      </c>
    </row>
    <row r="34" spans="1:11" ht="15.75" customHeight="1" x14ac:dyDescent="0.2">
      <c r="A34" s="123">
        <v>1</v>
      </c>
      <c r="B34" s="124" t="s">
        <v>165</v>
      </c>
      <c r="C34" s="124" t="s">
        <v>165</v>
      </c>
      <c r="D34" s="124" t="s">
        <v>166</v>
      </c>
      <c r="E34" s="331" t="s">
        <v>236</v>
      </c>
      <c r="F34" s="129">
        <v>54401</v>
      </c>
      <c r="G34" s="326" t="s">
        <v>467</v>
      </c>
      <c r="H34" s="127">
        <v>500</v>
      </c>
    </row>
    <row r="35" spans="1:11" ht="15.75" customHeight="1" x14ac:dyDescent="0.2">
      <c r="A35" s="123">
        <v>1</v>
      </c>
      <c r="B35" s="124" t="s">
        <v>165</v>
      </c>
      <c r="C35" s="124" t="s">
        <v>165</v>
      </c>
      <c r="D35" s="124" t="s">
        <v>166</v>
      </c>
      <c r="E35" s="331" t="s">
        <v>236</v>
      </c>
      <c r="F35" s="129">
        <v>54403</v>
      </c>
      <c r="G35" s="326" t="s">
        <v>468</v>
      </c>
      <c r="H35" s="127">
        <v>500</v>
      </c>
    </row>
    <row r="36" spans="1:11" ht="15.75" customHeight="1" x14ac:dyDescent="0.2">
      <c r="A36" s="123">
        <v>1</v>
      </c>
      <c r="B36" s="124" t="s">
        <v>165</v>
      </c>
      <c r="C36" s="124" t="s">
        <v>165</v>
      </c>
      <c r="D36" s="124" t="s">
        <v>166</v>
      </c>
      <c r="E36" s="331" t="s">
        <v>236</v>
      </c>
      <c r="F36" s="129">
        <v>55603</v>
      </c>
      <c r="G36" s="326" t="s">
        <v>111</v>
      </c>
      <c r="H36" s="127">
        <v>200</v>
      </c>
    </row>
    <row r="37" spans="1:11" ht="15.75" customHeight="1" x14ac:dyDescent="0.2">
      <c r="A37" s="123">
        <v>1</v>
      </c>
      <c r="B37" s="124" t="s">
        <v>165</v>
      </c>
      <c r="C37" s="124" t="s">
        <v>165</v>
      </c>
      <c r="D37" s="124" t="s">
        <v>166</v>
      </c>
      <c r="E37" s="331" t="s">
        <v>236</v>
      </c>
      <c r="F37" s="129">
        <v>55799</v>
      </c>
      <c r="G37" s="326" t="s">
        <v>88</v>
      </c>
      <c r="H37" s="270">
        <f>16510.62+31125.91</f>
        <v>47636.53</v>
      </c>
      <c r="J37" s="235"/>
    </row>
    <row r="38" spans="1:11" ht="15.75" customHeight="1" x14ac:dyDescent="0.2">
      <c r="A38" s="123">
        <v>1</v>
      </c>
      <c r="B38" s="124" t="s">
        <v>165</v>
      </c>
      <c r="C38" s="124" t="s">
        <v>165</v>
      </c>
      <c r="D38" s="124" t="s">
        <v>166</v>
      </c>
      <c r="E38" s="331" t="s">
        <v>236</v>
      </c>
      <c r="F38" s="129">
        <v>56201</v>
      </c>
      <c r="G38" s="326" t="s">
        <v>112</v>
      </c>
      <c r="H38" s="127">
        <v>4205</v>
      </c>
      <c r="J38" s="235"/>
      <c r="K38" s="235"/>
    </row>
    <row r="39" spans="1:11" ht="15.75" customHeight="1" x14ac:dyDescent="0.2">
      <c r="A39" s="123">
        <v>1</v>
      </c>
      <c r="B39" s="124" t="s">
        <v>165</v>
      </c>
      <c r="C39" s="124" t="s">
        <v>165</v>
      </c>
      <c r="D39" s="124" t="s">
        <v>166</v>
      </c>
      <c r="E39" s="331" t="s">
        <v>236</v>
      </c>
      <c r="F39" s="129">
        <v>5629501</v>
      </c>
      <c r="G39" s="326" t="s">
        <v>113</v>
      </c>
      <c r="H39" s="127">
        <v>2400</v>
      </c>
    </row>
    <row r="40" spans="1:11" ht="15.75" customHeight="1" x14ac:dyDescent="0.2">
      <c r="A40" s="123">
        <v>1</v>
      </c>
      <c r="B40" s="124" t="s">
        <v>165</v>
      </c>
      <c r="C40" s="124" t="s">
        <v>165</v>
      </c>
      <c r="D40" s="124" t="s">
        <v>166</v>
      </c>
      <c r="E40" s="331" t="s">
        <v>236</v>
      </c>
      <c r="F40" s="125">
        <v>61101</v>
      </c>
      <c r="G40" s="327" t="s">
        <v>132</v>
      </c>
      <c r="H40" s="53">
        <v>4000</v>
      </c>
    </row>
    <row r="41" spans="1:11" ht="15.75" customHeight="1" thickBot="1" x14ac:dyDescent="0.25">
      <c r="A41" s="123">
        <v>1</v>
      </c>
      <c r="B41" s="124" t="s">
        <v>165</v>
      </c>
      <c r="C41" s="124" t="s">
        <v>165</v>
      </c>
      <c r="D41" s="124" t="s">
        <v>166</v>
      </c>
      <c r="E41" s="331" t="s">
        <v>236</v>
      </c>
      <c r="F41" s="125">
        <v>61104</v>
      </c>
      <c r="G41" s="327" t="s">
        <v>469</v>
      </c>
      <c r="H41" s="330">
        <v>5000</v>
      </c>
    </row>
    <row r="42" spans="1:11" s="7" customFormat="1" ht="16.5" customHeight="1" thickBot="1" x14ac:dyDescent="0.25">
      <c r="A42" s="130"/>
      <c r="B42" s="131"/>
      <c r="C42" s="131"/>
      <c r="D42" s="131"/>
      <c r="E42" s="332"/>
      <c r="F42" s="334"/>
      <c r="G42" s="133" t="s">
        <v>168</v>
      </c>
      <c r="H42" s="328">
        <f>SUM(H12:H41)</f>
        <v>257889.61</v>
      </c>
    </row>
    <row r="43" spans="1:11" s="7" customFormat="1" ht="11.25" customHeight="1" x14ac:dyDescent="0.3">
      <c r="A43" s="135"/>
      <c r="B43" s="135"/>
      <c r="C43" s="136"/>
      <c r="D43" s="20"/>
      <c r="E43" s="20"/>
      <c r="F43" s="20"/>
      <c r="G43" s="22"/>
      <c r="H43" s="137"/>
    </row>
    <row r="44" spans="1:11" s="23" customFormat="1" ht="19.5" customHeight="1" x14ac:dyDescent="0.35">
      <c r="A44" s="432"/>
      <c r="B44" s="432"/>
      <c r="C44" s="432"/>
      <c r="D44" s="432"/>
      <c r="E44" s="432"/>
      <c r="F44" s="432"/>
      <c r="G44" s="22"/>
      <c r="H44" s="342"/>
      <c r="I44" s="7"/>
    </row>
    <row r="45" spans="1:11" s="23" customFormat="1" x14ac:dyDescent="0.3">
      <c r="A45" s="349"/>
      <c r="B45" s="349"/>
      <c r="C45" s="349"/>
      <c r="D45" s="349"/>
      <c r="E45" s="349"/>
      <c r="F45" s="349"/>
      <c r="G45" s="349"/>
      <c r="H45" s="342"/>
      <c r="I45" s="7"/>
    </row>
    <row r="46" spans="1:11" s="23" customFormat="1" x14ac:dyDescent="0.3">
      <c r="A46" s="349"/>
      <c r="B46" s="349"/>
      <c r="C46" s="349"/>
      <c r="D46" s="349"/>
      <c r="E46" s="349"/>
      <c r="F46" s="349"/>
      <c r="G46" s="349"/>
      <c r="H46" s="343"/>
      <c r="I46" s="7"/>
    </row>
    <row r="47" spans="1:11" s="23" customFormat="1" x14ac:dyDescent="0.3">
      <c r="A47" s="349"/>
      <c r="B47" s="349"/>
      <c r="C47" s="349"/>
      <c r="D47" s="349"/>
      <c r="E47" s="349"/>
      <c r="F47" s="349"/>
      <c r="G47" s="349"/>
      <c r="H47" s="343"/>
      <c r="I47" s="7"/>
    </row>
    <row r="48" spans="1:11" s="23" customFormat="1" ht="10.5" customHeight="1" x14ac:dyDescent="0.3">
      <c r="A48" s="349"/>
      <c r="B48" s="349"/>
      <c r="C48" s="349"/>
      <c r="D48" s="349"/>
      <c r="E48" s="349"/>
      <c r="F48" s="349"/>
      <c r="G48" s="349"/>
      <c r="H48" s="343"/>
      <c r="I48" s="7"/>
    </row>
    <row r="49" spans="1:9" s="23" customFormat="1" ht="18" x14ac:dyDescent="0.35">
      <c r="A49" s="139"/>
      <c r="B49" s="62"/>
      <c r="C49" s="62"/>
      <c r="D49" s="20"/>
      <c r="E49" s="20"/>
      <c r="F49" s="20"/>
      <c r="G49" s="22"/>
      <c r="H49" s="343"/>
      <c r="I49" s="7"/>
    </row>
    <row r="50" spans="1:9" s="23" customFormat="1" x14ac:dyDescent="0.3">
      <c r="A50" s="29"/>
      <c r="B50" s="30"/>
      <c r="C50" s="30"/>
      <c r="D50" s="20"/>
      <c r="E50" s="20"/>
      <c r="F50" s="20"/>
      <c r="G50" s="22"/>
      <c r="I50" s="7"/>
    </row>
    <row r="51" spans="1:9" s="23" customFormat="1" x14ac:dyDescent="0.3">
      <c r="A51" s="29"/>
      <c r="B51" s="135"/>
      <c r="C51" s="136"/>
      <c r="D51" s="20"/>
      <c r="E51" s="20"/>
      <c r="F51" s="20"/>
      <c r="G51" s="22"/>
      <c r="I51" s="7"/>
    </row>
    <row r="52" spans="1:9" s="23" customFormat="1" x14ac:dyDescent="0.3">
      <c r="A52" s="29"/>
      <c r="B52" s="135"/>
      <c r="C52" s="136"/>
      <c r="D52" s="20"/>
      <c r="E52" s="20"/>
      <c r="F52" s="20"/>
      <c r="G52" s="22"/>
      <c r="I52" s="7"/>
    </row>
    <row r="53" spans="1:9" s="23" customFormat="1" x14ac:dyDescent="0.3">
      <c r="A53" s="29"/>
      <c r="B53" s="135"/>
      <c r="C53" s="136"/>
      <c r="D53" s="20"/>
      <c r="E53" s="20"/>
      <c r="F53" s="20"/>
      <c r="G53" s="22"/>
      <c r="I53" s="7"/>
    </row>
    <row r="54" spans="1:9" s="23" customFormat="1" x14ac:dyDescent="0.3">
      <c r="A54" s="29"/>
      <c r="B54" s="135"/>
      <c r="C54" s="136"/>
      <c r="D54" s="20"/>
      <c r="E54" s="20"/>
      <c r="F54" s="20"/>
      <c r="G54" s="22"/>
      <c r="I54" s="7"/>
    </row>
    <row r="55" spans="1:9" s="23" customFormat="1" x14ac:dyDescent="0.3">
      <c r="A55" s="29"/>
      <c r="B55" s="135"/>
      <c r="C55" s="136"/>
      <c r="D55" s="20"/>
      <c r="E55" s="20"/>
      <c r="F55" s="20"/>
      <c r="G55" s="22"/>
      <c r="I55" s="7"/>
    </row>
    <row r="56" spans="1:9" s="23" customFormat="1" x14ac:dyDescent="0.3">
      <c r="A56" s="29"/>
      <c r="B56" s="135"/>
      <c r="C56" s="136"/>
      <c r="D56" s="20"/>
      <c r="E56" s="20"/>
      <c r="F56" s="20"/>
      <c r="G56" s="22"/>
      <c r="I56" s="7"/>
    </row>
    <row r="57" spans="1:9" s="23" customFormat="1" x14ac:dyDescent="0.3">
      <c r="A57" s="31"/>
      <c r="B57" s="135"/>
      <c r="C57" s="136"/>
      <c r="D57" s="20"/>
      <c r="E57" s="20"/>
      <c r="F57" s="20"/>
      <c r="G57" s="22"/>
      <c r="I57" s="7"/>
    </row>
    <row r="58" spans="1:9" s="23" customFormat="1" x14ac:dyDescent="0.3">
      <c r="A58" s="31"/>
      <c r="B58" s="135"/>
      <c r="C58" s="136"/>
      <c r="D58" s="20"/>
      <c r="E58" s="20"/>
      <c r="F58" s="20"/>
      <c r="G58" s="22"/>
      <c r="I58" s="7"/>
    </row>
    <row r="59" spans="1:9" s="23" customFormat="1" x14ac:dyDescent="0.3">
      <c r="A59" s="32"/>
      <c r="B59" s="135"/>
      <c r="C59" s="136"/>
      <c r="D59" s="20"/>
      <c r="E59" s="20"/>
      <c r="F59" s="20"/>
      <c r="G59" s="22"/>
      <c r="I59" s="7"/>
    </row>
    <row r="60" spans="1:9" s="22" customFormat="1" x14ac:dyDescent="0.3">
      <c r="A60" s="135"/>
      <c r="B60" s="135"/>
      <c r="C60" s="136"/>
      <c r="D60" s="20"/>
      <c r="E60" s="20"/>
      <c r="F60" s="20"/>
      <c r="H60" s="23"/>
      <c r="I60" s="7"/>
    </row>
  </sheetData>
  <protectedRanges>
    <protectedRange sqref="H42" name="Rango1"/>
  </protectedRanges>
  <mergeCells count="15">
    <mergeCell ref="A7:H7"/>
    <mergeCell ref="A2:H2"/>
    <mergeCell ref="A3:H3"/>
    <mergeCell ref="A4:H4"/>
    <mergeCell ref="A5:H5"/>
    <mergeCell ref="A6:H6"/>
    <mergeCell ref="A46:G46"/>
    <mergeCell ref="A47:G47"/>
    <mergeCell ref="A48:G48"/>
    <mergeCell ref="A8:H8"/>
    <mergeCell ref="A9:H9"/>
    <mergeCell ref="A10:E10"/>
    <mergeCell ref="F10:F11"/>
    <mergeCell ref="A44:F44"/>
    <mergeCell ref="A45:G45"/>
  </mergeCells>
  <pageMargins left="1.21" right="0.39" top="0.25" bottom="0.28000000000000003" header="0" footer="0"/>
  <pageSetup scale="75" orientation="portrait" r:id="rId1"/>
  <headerFooter alignWithMargins="0">
    <oddFooter>&amp;C pagina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pageSetUpPr fitToPage="1"/>
  </sheetPr>
  <dimension ref="A1:R93"/>
  <sheetViews>
    <sheetView topLeftCell="C70" zoomScale="120" zoomScaleNormal="120" workbookViewId="0">
      <selection activeCell="G12" sqref="G12"/>
    </sheetView>
  </sheetViews>
  <sheetFormatPr baseColWidth="10" defaultRowHeight="15" x14ac:dyDescent="0.3"/>
  <cols>
    <col min="1" max="1" width="4.5703125" style="140" customWidth="1"/>
    <col min="2" max="2" width="4.42578125" style="140" customWidth="1"/>
    <col min="3" max="3" width="4.5703125" style="141" customWidth="1"/>
    <col min="4" max="4" width="4.5703125" style="33" customWidth="1"/>
    <col min="5" max="5" width="6.140625" style="33" customWidth="1"/>
    <col min="6" max="6" width="11" style="33" customWidth="1"/>
    <col min="7" max="7" width="61" style="22" customWidth="1"/>
    <col min="8" max="8" width="24.7109375" style="23" customWidth="1"/>
    <col min="9" max="9" width="3.28515625" style="7" hidden="1" customWidth="1"/>
    <col min="10" max="10" width="11.85546875" style="8" customWidth="1"/>
    <col min="11" max="11" width="18.7109375" style="8" customWidth="1"/>
    <col min="12" max="12" width="16.140625" style="8" customWidth="1"/>
    <col min="13" max="15" width="11.42578125" style="8" customWidth="1"/>
    <col min="16" max="16" width="12.5703125" style="8" customWidth="1"/>
    <col min="17" max="17" width="44.85546875" style="8" bestFit="1" customWidth="1"/>
    <col min="18" max="18" width="16.28515625" style="8" bestFit="1" customWidth="1"/>
    <col min="19" max="16384" width="11.42578125" style="8"/>
  </cols>
  <sheetData>
    <row r="1" spans="1:16" ht="18" x14ac:dyDescent="0.35">
      <c r="A1" s="4"/>
      <c r="B1" s="5"/>
      <c r="C1" s="114"/>
      <c r="D1" s="114"/>
      <c r="E1" s="114"/>
      <c r="F1" s="114"/>
      <c r="G1" s="114"/>
      <c r="H1" s="115"/>
    </row>
    <row r="2" spans="1:16" ht="18.75" x14ac:dyDescent="0.3">
      <c r="A2" s="376" t="s">
        <v>26</v>
      </c>
      <c r="B2" s="377"/>
      <c r="C2" s="377"/>
      <c r="D2" s="377"/>
      <c r="E2" s="377"/>
      <c r="F2" s="377"/>
      <c r="G2" s="377"/>
      <c r="H2" s="377"/>
    </row>
    <row r="3" spans="1:16" ht="18.75" x14ac:dyDescent="0.3">
      <c r="A3" s="376" t="s">
        <v>239</v>
      </c>
      <c r="B3" s="377"/>
      <c r="C3" s="377"/>
      <c r="D3" s="377"/>
      <c r="E3" s="377"/>
      <c r="F3" s="377"/>
      <c r="G3" s="377"/>
      <c r="H3" s="377"/>
    </row>
    <row r="4" spans="1:16" ht="18.75" x14ac:dyDescent="0.3">
      <c r="A4" s="376" t="s">
        <v>43</v>
      </c>
      <c r="B4" s="377"/>
      <c r="C4" s="377"/>
      <c r="D4" s="377"/>
      <c r="E4" s="377"/>
      <c r="F4" s="377"/>
      <c r="G4" s="377"/>
      <c r="H4" s="377"/>
    </row>
    <row r="5" spans="1:16" ht="18.75" x14ac:dyDescent="0.3">
      <c r="A5" s="376" t="s">
        <v>358</v>
      </c>
      <c r="B5" s="377"/>
      <c r="C5" s="377"/>
      <c r="D5" s="377"/>
      <c r="E5" s="377"/>
      <c r="F5" s="377"/>
      <c r="G5" s="377"/>
      <c r="H5" s="377"/>
    </row>
    <row r="6" spans="1:16" ht="18.75" x14ac:dyDescent="0.3">
      <c r="A6" s="376" t="s">
        <v>44</v>
      </c>
      <c r="B6" s="377"/>
      <c r="C6" s="377"/>
      <c r="D6" s="377"/>
      <c r="E6" s="377"/>
      <c r="F6" s="377"/>
      <c r="G6" s="377"/>
      <c r="H6" s="377"/>
    </row>
    <row r="7" spans="1:16" ht="11.25" customHeight="1" x14ac:dyDescent="0.3">
      <c r="A7" s="433"/>
      <c r="B7" s="434"/>
      <c r="C7" s="434"/>
      <c r="D7" s="434"/>
      <c r="E7" s="434"/>
      <c r="F7" s="434"/>
      <c r="G7" s="434"/>
      <c r="H7" s="434"/>
    </row>
    <row r="8" spans="1:16" ht="18.75" x14ac:dyDescent="0.3">
      <c r="A8" s="426" t="s">
        <v>234</v>
      </c>
      <c r="B8" s="426"/>
      <c r="C8" s="426"/>
      <c r="D8" s="426"/>
      <c r="E8" s="426"/>
      <c r="F8" s="426"/>
      <c r="G8" s="426"/>
      <c r="H8" s="426"/>
    </row>
    <row r="9" spans="1:16" ht="16.5" customHeight="1" x14ac:dyDescent="0.3">
      <c r="A9" s="426" t="s">
        <v>240</v>
      </c>
      <c r="B9" s="426"/>
      <c r="C9" s="426"/>
      <c r="D9" s="426"/>
      <c r="E9" s="426"/>
      <c r="F9" s="426"/>
      <c r="G9" s="426"/>
      <c r="H9" s="426"/>
    </row>
    <row r="10" spans="1:16" ht="18.75" customHeight="1" thickBot="1" x14ac:dyDescent="0.35">
      <c r="A10" s="63"/>
      <c r="B10" s="63"/>
      <c r="C10" s="63"/>
      <c r="D10" s="63"/>
      <c r="E10" s="63"/>
      <c r="F10" s="142"/>
      <c r="G10" s="142"/>
      <c r="H10" s="237"/>
    </row>
    <row r="11" spans="1:16" ht="30.75" customHeight="1" thickBot="1" x14ac:dyDescent="0.35">
      <c r="A11" s="427" t="s">
        <v>155</v>
      </c>
      <c r="B11" s="428"/>
      <c r="C11" s="428"/>
      <c r="D11" s="428"/>
      <c r="E11" s="428"/>
      <c r="F11" s="143"/>
      <c r="G11" s="144"/>
      <c r="H11" s="117"/>
      <c r="J11" s="13"/>
      <c r="K11" s="13"/>
      <c r="L11" s="13"/>
      <c r="M11" s="13"/>
      <c r="N11" s="13"/>
      <c r="O11" s="13"/>
      <c r="P11" s="13"/>
    </row>
    <row r="12" spans="1:16" s="13" customFormat="1" ht="170.25" customHeight="1" thickBot="1" x14ac:dyDescent="0.25">
      <c r="A12" s="145" t="s">
        <v>156</v>
      </c>
      <c r="B12" s="146" t="s">
        <v>157</v>
      </c>
      <c r="C12" s="146" t="s">
        <v>158</v>
      </c>
      <c r="D12" s="146" t="s">
        <v>159</v>
      </c>
      <c r="E12" s="147" t="s">
        <v>160</v>
      </c>
      <c r="F12" s="148" t="s">
        <v>28</v>
      </c>
      <c r="G12" s="149" t="s">
        <v>161</v>
      </c>
      <c r="H12" s="122" t="s">
        <v>162</v>
      </c>
      <c r="I12" s="7"/>
    </row>
    <row r="13" spans="1:16" ht="15.75" customHeight="1" x14ac:dyDescent="0.2">
      <c r="A13" s="150">
        <v>1</v>
      </c>
      <c r="B13" s="151" t="s">
        <v>165</v>
      </c>
      <c r="C13" s="151" t="s">
        <v>165</v>
      </c>
      <c r="D13" s="151" t="s">
        <v>241</v>
      </c>
      <c r="E13" s="151" t="s">
        <v>242</v>
      </c>
      <c r="F13" s="152" t="str">
        <f>'[1]consolidacion de remuneraciones'!A8</f>
        <v>51101</v>
      </c>
      <c r="G13" s="126" t="s">
        <v>243</v>
      </c>
      <c r="H13" s="127">
        <v>50902.32</v>
      </c>
      <c r="J13" s="13"/>
      <c r="K13" s="234"/>
      <c r="L13" s="13"/>
      <c r="M13" s="13"/>
      <c r="N13" s="13"/>
      <c r="O13" s="13"/>
      <c r="P13" s="13"/>
    </row>
    <row r="14" spans="1:16" ht="15.75" customHeight="1" x14ac:dyDescent="0.2">
      <c r="A14" s="150">
        <v>1</v>
      </c>
      <c r="B14" s="151" t="s">
        <v>165</v>
      </c>
      <c r="C14" s="151" t="s">
        <v>165</v>
      </c>
      <c r="D14" s="151" t="s">
        <v>241</v>
      </c>
      <c r="E14" s="151" t="s">
        <v>242</v>
      </c>
      <c r="F14" s="125">
        <v>51105</v>
      </c>
      <c r="G14" s="126" t="s">
        <v>215</v>
      </c>
      <c r="H14" s="127">
        <v>22981.200000000001</v>
      </c>
      <c r="J14" s="13"/>
      <c r="K14" s="13"/>
      <c r="L14" s="13"/>
      <c r="M14" s="13"/>
      <c r="N14" s="13"/>
      <c r="O14" s="13"/>
      <c r="P14" s="13"/>
    </row>
    <row r="15" spans="1:16" ht="15.75" customHeight="1" x14ac:dyDescent="0.2">
      <c r="A15" s="150">
        <v>1</v>
      </c>
      <c r="B15" s="151" t="s">
        <v>165</v>
      </c>
      <c r="C15" s="151" t="s">
        <v>165</v>
      </c>
      <c r="D15" s="151" t="s">
        <v>241</v>
      </c>
      <c r="E15" s="151" t="s">
        <v>242</v>
      </c>
      <c r="F15" s="152" t="str">
        <f>'[1]consolidacion de remuneraciones'!A12</f>
        <v>51201</v>
      </c>
      <c r="G15" s="126" t="s">
        <v>244</v>
      </c>
      <c r="H15" s="127">
        <f>22094.2+40680</f>
        <v>62774.2</v>
      </c>
      <c r="J15" s="13"/>
      <c r="K15" s="234"/>
      <c r="L15" s="234"/>
      <c r="M15" s="13"/>
      <c r="N15" s="13"/>
      <c r="O15" s="13"/>
      <c r="P15" s="13"/>
    </row>
    <row r="16" spans="1:16" ht="15.75" customHeight="1" x14ac:dyDescent="0.2">
      <c r="A16" s="268">
        <v>1</v>
      </c>
      <c r="B16" s="269" t="s">
        <v>165</v>
      </c>
      <c r="C16" s="241" t="s">
        <v>165</v>
      </c>
      <c r="D16" s="241" t="s">
        <v>241</v>
      </c>
      <c r="E16" s="241" t="s">
        <v>242</v>
      </c>
      <c r="F16" s="152" t="s">
        <v>89</v>
      </c>
      <c r="G16" s="126" t="s">
        <v>362</v>
      </c>
      <c r="H16" s="127">
        <v>1527</v>
      </c>
      <c r="J16" s="13"/>
      <c r="K16" s="13"/>
      <c r="L16" s="234"/>
      <c r="M16" s="13"/>
      <c r="N16" s="13"/>
      <c r="O16" s="13"/>
      <c r="P16" s="233"/>
    </row>
    <row r="17" spans="1:16" ht="15.75" customHeight="1" x14ac:dyDescent="0.2">
      <c r="A17" s="150">
        <v>1</v>
      </c>
      <c r="B17" s="151" t="s">
        <v>165</v>
      </c>
      <c r="C17" s="151" t="s">
        <v>165</v>
      </c>
      <c r="D17" s="151" t="s">
        <v>241</v>
      </c>
      <c r="E17" s="241" t="s">
        <v>242</v>
      </c>
      <c r="F17" s="152" t="str">
        <f>'[1]consolidacion de remuneraciones'!A13</f>
        <v>51203</v>
      </c>
      <c r="G17" s="126" t="s">
        <v>245</v>
      </c>
      <c r="H17" s="127">
        <v>1900</v>
      </c>
      <c r="J17" s="13"/>
      <c r="K17" s="13"/>
      <c r="L17" s="234"/>
      <c r="M17" s="13"/>
      <c r="N17" s="13"/>
      <c r="O17" s="13"/>
      <c r="P17" s="13"/>
    </row>
    <row r="18" spans="1:16" ht="15.75" customHeight="1" x14ac:dyDescent="0.2">
      <c r="A18" s="150">
        <v>1</v>
      </c>
      <c r="B18" s="151" t="s">
        <v>165</v>
      </c>
      <c r="C18" s="151" t="s">
        <v>165</v>
      </c>
      <c r="D18" s="151" t="s">
        <v>241</v>
      </c>
      <c r="E18" s="241" t="s">
        <v>242</v>
      </c>
      <c r="F18" s="152" t="s">
        <v>229</v>
      </c>
      <c r="G18" s="126" t="s">
        <v>230</v>
      </c>
      <c r="H18" s="127">
        <f>3817.67</f>
        <v>3817.67</v>
      </c>
      <c r="J18" s="13"/>
      <c r="K18" s="13"/>
      <c r="L18" s="234"/>
      <c r="M18" s="13"/>
      <c r="N18" s="13"/>
      <c r="O18" s="13"/>
      <c r="P18" s="13"/>
    </row>
    <row r="19" spans="1:16" ht="15.75" customHeight="1" x14ac:dyDescent="0.2">
      <c r="A19" s="150">
        <v>1</v>
      </c>
      <c r="B19" s="151" t="s">
        <v>165</v>
      </c>
      <c r="C19" s="151" t="s">
        <v>165</v>
      </c>
      <c r="D19" s="151" t="s">
        <v>241</v>
      </c>
      <c r="E19" s="241" t="s">
        <v>242</v>
      </c>
      <c r="F19" s="152" t="s">
        <v>231</v>
      </c>
      <c r="G19" s="126" t="s">
        <v>232</v>
      </c>
      <c r="H19" s="127">
        <v>3944.93</v>
      </c>
      <c r="J19" s="13"/>
      <c r="K19" s="234"/>
      <c r="L19" s="13"/>
      <c r="M19" s="13"/>
      <c r="N19" s="13"/>
      <c r="O19" s="13"/>
      <c r="P19" s="13"/>
    </row>
    <row r="20" spans="1:16" ht="15.75" customHeight="1" x14ac:dyDescent="0.2">
      <c r="A20" s="150">
        <v>1</v>
      </c>
      <c r="B20" s="151" t="s">
        <v>165</v>
      </c>
      <c r="C20" s="151" t="s">
        <v>165</v>
      </c>
      <c r="D20" s="151" t="s">
        <v>241</v>
      </c>
      <c r="E20" s="241" t="s">
        <v>242</v>
      </c>
      <c r="F20" s="152" t="str">
        <f>'[1]consolidacion de remuneraciones'!A14</f>
        <v>51402</v>
      </c>
      <c r="G20" s="126" t="str">
        <f>'[1]consolidacion de remuneraciones'!B14</f>
        <v>CONTRIB PAT.INST.SEG.PUB. EVENTUALES</v>
      </c>
      <c r="H20" s="127">
        <f>1567.06+1723.59+3051+406.8+562.8</f>
        <v>7311.25</v>
      </c>
      <c r="J20" s="13"/>
      <c r="K20" s="208"/>
      <c r="L20" s="234"/>
      <c r="M20" s="13"/>
      <c r="N20" s="13"/>
      <c r="O20" s="13"/>
      <c r="P20" s="13"/>
    </row>
    <row r="21" spans="1:16" ht="15.75" customHeight="1" x14ac:dyDescent="0.2">
      <c r="A21" s="150">
        <v>1</v>
      </c>
      <c r="B21" s="151" t="s">
        <v>165</v>
      </c>
      <c r="C21" s="151" t="s">
        <v>165</v>
      </c>
      <c r="D21" s="151" t="s">
        <v>241</v>
      </c>
      <c r="E21" s="241" t="s">
        <v>242</v>
      </c>
      <c r="F21" s="152" t="str">
        <f>'[1]consolidacion de remuneraciones'!A15</f>
        <v>51502</v>
      </c>
      <c r="G21" s="153" t="str">
        <f>'[1]consolidacion de remuneraciones'!B15</f>
        <v>CONTRIB PAT.INST.SEG.PRIV. EVENTUALES</v>
      </c>
      <c r="H21" s="127">
        <f>1619.3+1380.85+2203.2</f>
        <v>5203.3499999999995</v>
      </c>
      <c r="J21" s="13"/>
      <c r="K21" s="234"/>
      <c r="L21" s="13"/>
      <c r="M21" s="13"/>
      <c r="N21" s="13"/>
      <c r="O21" s="13"/>
      <c r="P21" s="13"/>
    </row>
    <row r="22" spans="1:16" ht="15.75" customHeight="1" x14ac:dyDescent="0.2">
      <c r="A22" s="150">
        <v>1</v>
      </c>
      <c r="B22" s="151" t="s">
        <v>165</v>
      </c>
      <c r="C22" s="151" t="s">
        <v>165</v>
      </c>
      <c r="D22" s="151" t="s">
        <v>241</v>
      </c>
      <c r="E22" s="151" t="s">
        <v>242</v>
      </c>
      <c r="F22" s="152">
        <v>51601</v>
      </c>
      <c r="G22" s="126" t="s">
        <v>246</v>
      </c>
      <c r="H22" s="127">
        <v>8100</v>
      </c>
      <c r="J22" s="13"/>
      <c r="K22" s="13"/>
      <c r="L22" s="234" t="s">
        <v>324</v>
      </c>
      <c r="M22" s="13"/>
      <c r="N22" s="13"/>
      <c r="O22" s="13"/>
      <c r="P22" s="13"/>
    </row>
    <row r="23" spans="1:16" ht="15.75" customHeight="1" x14ac:dyDescent="0.2">
      <c r="A23" s="150">
        <v>1</v>
      </c>
      <c r="B23" s="151" t="s">
        <v>165</v>
      </c>
      <c r="C23" s="151" t="s">
        <v>165</v>
      </c>
      <c r="D23" s="151" t="s">
        <v>241</v>
      </c>
      <c r="E23" s="151" t="s">
        <v>242</v>
      </c>
      <c r="F23" s="152" t="s">
        <v>417</v>
      </c>
      <c r="G23" s="126" t="s">
        <v>418</v>
      </c>
      <c r="H23" s="127">
        <v>5000</v>
      </c>
      <c r="J23" s="13"/>
      <c r="K23" s="234"/>
      <c r="L23" s="234"/>
      <c r="M23" s="13"/>
      <c r="N23" s="13"/>
      <c r="O23" s="13"/>
      <c r="P23" s="13"/>
    </row>
    <row r="24" spans="1:16" ht="15.75" customHeight="1" x14ac:dyDescent="0.2">
      <c r="A24" s="150">
        <v>1</v>
      </c>
      <c r="B24" s="151" t="s">
        <v>165</v>
      </c>
      <c r="C24" s="151" t="s">
        <v>165</v>
      </c>
      <c r="D24" s="151" t="s">
        <v>241</v>
      </c>
      <c r="E24" s="151" t="s">
        <v>242</v>
      </c>
      <c r="F24" s="152">
        <v>51999</v>
      </c>
      <c r="G24" s="126" t="s">
        <v>247</v>
      </c>
      <c r="H24" s="127">
        <v>1804</v>
      </c>
      <c r="J24" s="13"/>
      <c r="K24" s="13" t="s">
        <v>324</v>
      </c>
      <c r="L24" s="13"/>
      <c r="M24" s="13"/>
      <c r="N24" s="13"/>
      <c r="O24" s="13"/>
      <c r="P24" s="234"/>
    </row>
    <row r="25" spans="1:16" ht="15.75" customHeight="1" x14ac:dyDescent="0.2">
      <c r="A25" s="150">
        <v>1</v>
      </c>
      <c r="B25" s="151" t="s">
        <v>165</v>
      </c>
      <c r="C25" s="151" t="s">
        <v>165</v>
      </c>
      <c r="D25" s="151" t="s">
        <v>241</v>
      </c>
      <c r="E25" s="151" t="s">
        <v>242</v>
      </c>
      <c r="F25" s="152">
        <v>54101</v>
      </c>
      <c r="G25" s="126" t="s">
        <v>248</v>
      </c>
      <c r="H25" s="127">
        <v>4089.42</v>
      </c>
      <c r="J25" s="13"/>
      <c r="K25" s="13"/>
      <c r="L25" s="13"/>
      <c r="M25" s="13"/>
      <c r="N25" s="13"/>
      <c r="O25" s="13"/>
      <c r="P25" s="234"/>
    </row>
    <row r="26" spans="1:16" ht="15.75" customHeight="1" x14ac:dyDescent="0.2">
      <c r="A26" s="150">
        <v>1</v>
      </c>
      <c r="B26" s="151" t="s">
        <v>165</v>
      </c>
      <c r="C26" s="151" t="s">
        <v>165</v>
      </c>
      <c r="D26" s="151" t="s">
        <v>241</v>
      </c>
      <c r="E26" s="151" t="s">
        <v>242</v>
      </c>
      <c r="F26" s="152">
        <v>54103</v>
      </c>
      <c r="G26" s="126" t="s">
        <v>249</v>
      </c>
      <c r="H26" s="127">
        <v>160</v>
      </c>
      <c r="J26" s="13"/>
      <c r="K26" s="13"/>
      <c r="L26" s="13"/>
      <c r="M26" s="13"/>
      <c r="N26" s="13"/>
      <c r="O26" s="13"/>
      <c r="P26" s="233"/>
    </row>
    <row r="27" spans="1:16" ht="15.75" customHeight="1" x14ac:dyDescent="0.2">
      <c r="A27" s="150">
        <v>1</v>
      </c>
      <c r="B27" s="151" t="s">
        <v>165</v>
      </c>
      <c r="C27" s="151" t="s">
        <v>165</v>
      </c>
      <c r="D27" s="151" t="s">
        <v>241</v>
      </c>
      <c r="E27" s="151" t="s">
        <v>242</v>
      </c>
      <c r="F27" s="152">
        <v>54104</v>
      </c>
      <c r="G27" s="126" t="s">
        <v>250</v>
      </c>
      <c r="H27" s="127">
        <v>2869</v>
      </c>
      <c r="J27" s="13"/>
      <c r="K27" s="13"/>
      <c r="L27" s="234"/>
      <c r="M27" s="13"/>
      <c r="N27" s="13"/>
      <c r="O27" s="13"/>
      <c r="P27" s="234"/>
    </row>
    <row r="28" spans="1:16" ht="15.75" customHeight="1" x14ac:dyDescent="0.2">
      <c r="A28" s="150">
        <v>1</v>
      </c>
      <c r="B28" s="151" t="s">
        <v>165</v>
      </c>
      <c r="C28" s="151" t="s">
        <v>165</v>
      </c>
      <c r="D28" s="151" t="s">
        <v>241</v>
      </c>
      <c r="E28" s="151" t="s">
        <v>242</v>
      </c>
      <c r="F28" s="152">
        <v>54105</v>
      </c>
      <c r="G28" s="126" t="s">
        <v>251</v>
      </c>
      <c r="H28" s="127">
        <v>1500</v>
      </c>
      <c r="J28" s="13"/>
      <c r="K28" s="13"/>
      <c r="L28" s="13"/>
      <c r="M28" s="13"/>
      <c r="N28" s="13"/>
      <c r="O28" s="13"/>
      <c r="P28" s="234"/>
    </row>
    <row r="29" spans="1:16" ht="15.75" customHeight="1" x14ac:dyDescent="0.2">
      <c r="A29" s="150">
        <v>1</v>
      </c>
      <c r="B29" s="151" t="s">
        <v>165</v>
      </c>
      <c r="C29" s="151" t="s">
        <v>165</v>
      </c>
      <c r="D29" s="151" t="s">
        <v>241</v>
      </c>
      <c r="E29" s="151" t="s">
        <v>242</v>
      </c>
      <c r="F29" s="152">
        <v>54106</v>
      </c>
      <c r="G29" s="126" t="s">
        <v>252</v>
      </c>
      <c r="H29" s="127">
        <v>100</v>
      </c>
      <c r="J29" s="13"/>
      <c r="K29" s="13"/>
      <c r="L29" s="13"/>
      <c r="M29" s="13"/>
      <c r="N29" s="13"/>
      <c r="O29" s="13"/>
      <c r="P29" s="13"/>
    </row>
    <row r="30" spans="1:16" ht="15.75" customHeight="1" x14ac:dyDescent="0.2">
      <c r="A30" s="150">
        <v>1</v>
      </c>
      <c r="B30" s="151" t="s">
        <v>165</v>
      </c>
      <c r="C30" s="151" t="s">
        <v>165</v>
      </c>
      <c r="D30" s="151" t="s">
        <v>241</v>
      </c>
      <c r="E30" s="151" t="s">
        <v>242</v>
      </c>
      <c r="F30" s="152">
        <v>54107</v>
      </c>
      <c r="G30" s="126" t="s">
        <v>253</v>
      </c>
      <c r="H30" s="127">
        <v>15616</v>
      </c>
      <c r="J30" s="13"/>
      <c r="K30" s="13"/>
      <c r="L30" s="13"/>
      <c r="M30" s="13"/>
      <c r="N30" s="13"/>
      <c r="O30" s="13"/>
      <c r="P30" s="234"/>
    </row>
    <row r="31" spans="1:16" ht="15.75" customHeight="1" x14ac:dyDescent="0.2">
      <c r="A31" s="150">
        <v>1</v>
      </c>
      <c r="B31" s="151" t="s">
        <v>165</v>
      </c>
      <c r="C31" s="151" t="s">
        <v>165</v>
      </c>
      <c r="D31" s="151" t="s">
        <v>241</v>
      </c>
      <c r="E31" s="151" t="s">
        <v>242</v>
      </c>
      <c r="F31" s="152">
        <v>54109</v>
      </c>
      <c r="G31" s="126" t="s">
        <v>254</v>
      </c>
      <c r="H31" s="127">
        <v>1000</v>
      </c>
      <c r="J31" s="13"/>
      <c r="K31" s="13"/>
      <c r="L31" s="13"/>
      <c r="M31" s="13"/>
      <c r="N31" s="13"/>
      <c r="O31" s="13"/>
      <c r="P31" s="13"/>
    </row>
    <row r="32" spans="1:16" ht="15.75" customHeight="1" x14ac:dyDescent="0.2">
      <c r="A32" s="150">
        <v>1</v>
      </c>
      <c r="B32" s="151" t="s">
        <v>165</v>
      </c>
      <c r="C32" s="151" t="s">
        <v>165</v>
      </c>
      <c r="D32" s="151" t="s">
        <v>241</v>
      </c>
      <c r="E32" s="151" t="s">
        <v>242</v>
      </c>
      <c r="F32" s="152" t="s">
        <v>363</v>
      </c>
      <c r="G32" s="126" t="s">
        <v>364</v>
      </c>
      <c r="H32" s="127">
        <v>833</v>
      </c>
      <c r="J32" s="13"/>
      <c r="K32" s="13"/>
      <c r="L32" s="13"/>
      <c r="M32" s="13"/>
      <c r="N32" s="13"/>
      <c r="O32" s="13"/>
      <c r="P32" s="234"/>
    </row>
    <row r="33" spans="1:16" ht="15.75" customHeight="1" x14ac:dyDescent="0.2">
      <c r="A33" s="150">
        <v>1</v>
      </c>
      <c r="B33" s="151" t="s">
        <v>165</v>
      </c>
      <c r="C33" s="151" t="s">
        <v>165</v>
      </c>
      <c r="D33" s="151" t="s">
        <v>241</v>
      </c>
      <c r="E33" s="151" t="s">
        <v>242</v>
      </c>
      <c r="F33" s="152">
        <v>54110</v>
      </c>
      <c r="G33" s="126" t="s">
        <v>255</v>
      </c>
      <c r="H33" s="127">
        <v>2076</v>
      </c>
      <c r="J33" s="13"/>
      <c r="K33" s="13"/>
      <c r="L33" s="13"/>
      <c r="M33" s="13"/>
      <c r="N33" s="13"/>
      <c r="O33" s="13"/>
      <c r="P33" s="234"/>
    </row>
    <row r="34" spans="1:16" ht="15.75" customHeight="1" x14ac:dyDescent="0.2">
      <c r="A34" s="150">
        <v>1</v>
      </c>
      <c r="B34" s="151" t="s">
        <v>165</v>
      </c>
      <c r="C34" s="151" t="s">
        <v>165</v>
      </c>
      <c r="D34" s="151" t="s">
        <v>241</v>
      </c>
      <c r="E34" s="151" t="s">
        <v>242</v>
      </c>
      <c r="F34" s="152">
        <v>54111</v>
      </c>
      <c r="G34" s="126" t="s">
        <v>256</v>
      </c>
      <c r="H34" s="127">
        <v>601</v>
      </c>
      <c r="J34" s="13"/>
      <c r="K34" s="13"/>
      <c r="L34" s="13"/>
      <c r="M34" s="13"/>
      <c r="N34" s="13"/>
      <c r="O34" s="13"/>
      <c r="P34" s="234"/>
    </row>
    <row r="35" spans="1:16" ht="15.75" customHeight="1" x14ac:dyDescent="0.2">
      <c r="A35" s="150">
        <v>1</v>
      </c>
      <c r="B35" s="151" t="s">
        <v>165</v>
      </c>
      <c r="C35" s="151" t="s">
        <v>165</v>
      </c>
      <c r="D35" s="151" t="s">
        <v>241</v>
      </c>
      <c r="E35" s="151" t="s">
        <v>242</v>
      </c>
      <c r="F35" s="152">
        <v>54112</v>
      </c>
      <c r="G35" s="126" t="s">
        <v>257</v>
      </c>
      <c r="H35" s="127">
        <v>1475.28</v>
      </c>
      <c r="J35" s="13"/>
      <c r="K35" s="13"/>
      <c r="L35" s="13"/>
      <c r="M35" s="13"/>
      <c r="N35" s="13"/>
      <c r="O35" s="13"/>
      <c r="P35" s="13"/>
    </row>
    <row r="36" spans="1:16" ht="15.75" customHeight="1" x14ac:dyDescent="0.2">
      <c r="A36" s="150">
        <v>1</v>
      </c>
      <c r="B36" s="151" t="s">
        <v>165</v>
      </c>
      <c r="C36" s="151" t="s">
        <v>165</v>
      </c>
      <c r="D36" s="151" t="s">
        <v>241</v>
      </c>
      <c r="E36" s="151" t="s">
        <v>242</v>
      </c>
      <c r="F36" s="152">
        <v>54114</v>
      </c>
      <c r="G36" s="126" t="s">
        <v>258</v>
      </c>
      <c r="H36" s="127">
        <v>1500</v>
      </c>
      <c r="J36" s="13"/>
      <c r="K36" s="13"/>
      <c r="L36" s="13"/>
      <c r="M36" s="13"/>
      <c r="N36" s="13"/>
      <c r="O36" s="13"/>
      <c r="P36" s="234"/>
    </row>
    <row r="37" spans="1:16" ht="15.75" customHeight="1" x14ac:dyDescent="0.2">
      <c r="A37" s="150">
        <v>1</v>
      </c>
      <c r="B37" s="151" t="s">
        <v>165</v>
      </c>
      <c r="C37" s="151" t="s">
        <v>165</v>
      </c>
      <c r="D37" s="151" t="s">
        <v>241</v>
      </c>
      <c r="E37" s="151" t="s">
        <v>242</v>
      </c>
      <c r="F37" s="152">
        <v>54115</v>
      </c>
      <c r="G37" s="126" t="s">
        <v>259</v>
      </c>
      <c r="H37" s="127">
        <v>1500</v>
      </c>
      <c r="J37" s="13"/>
      <c r="K37" s="13"/>
      <c r="L37" s="13"/>
      <c r="M37" s="13"/>
      <c r="N37" s="13"/>
      <c r="O37" s="13"/>
      <c r="P37" s="234"/>
    </row>
    <row r="38" spans="1:16" ht="15.75" customHeight="1" x14ac:dyDescent="0.2">
      <c r="A38" s="150">
        <v>1</v>
      </c>
      <c r="B38" s="151" t="s">
        <v>165</v>
      </c>
      <c r="C38" s="151" t="s">
        <v>165</v>
      </c>
      <c r="D38" s="151" t="s">
        <v>241</v>
      </c>
      <c r="E38" s="151" t="s">
        <v>242</v>
      </c>
      <c r="F38" s="152">
        <v>54116</v>
      </c>
      <c r="G38" s="126" t="s">
        <v>260</v>
      </c>
      <c r="H38" s="127">
        <v>250</v>
      </c>
      <c r="J38" s="13"/>
      <c r="K38" s="13"/>
      <c r="L38" s="13"/>
      <c r="M38" s="13"/>
      <c r="N38" s="13"/>
      <c r="O38" s="13"/>
      <c r="P38" s="233"/>
    </row>
    <row r="39" spans="1:16" ht="15.75" customHeight="1" x14ac:dyDescent="0.2">
      <c r="A39" s="150">
        <v>1</v>
      </c>
      <c r="B39" s="151" t="s">
        <v>165</v>
      </c>
      <c r="C39" s="151" t="s">
        <v>165</v>
      </c>
      <c r="D39" s="151" t="s">
        <v>241</v>
      </c>
      <c r="E39" s="151" t="s">
        <v>242</v>
      </c>
      <c r="F39" s="152">
        <v>54118</v>
      </c>
      <c r="G39" s="126" t="s">
        <v>261</v>
      </c>
      <c r="H39" s="127">
        <v>842</v>
      </c>
      <c r="J39" s="13"/>
      <c r="K39" s="13"/>
      <c r="L39" s="13"/>
      <c r="M39" s="13"/>
      <c r="N39" s="13"/>
      <c r="O39" s="13"/>
      <c r="P39" s="234"/>
    </row>
    <row r="40" spans="1:16" ht="15.75" customHeight="1" x14ac:dyDescent="0.2">
      <c r="A40" s="150">
        <v>1</v>
      </c>
      <c r="B40" s="151" t="s">
        <v>165</v>
      </c>
      <c r="C40" s="151" t="s">
        <v>165</v>
      </c>
      <c r="D40" s="151" t="s">
        <v>241</v>
      </c>
      <c r="E40" s="151" t="s">
        <v>242</v>
      </c>
      <c r="F40" s="152">
        <v>54119</v>
      </c>
      <c r="G40" s="126" t="s">
        <v>262</v>
      </c>
      <c r="H40" s="127">
        <v>898</v>
      </c>
      <c r="J40" s="13"/>
      <c r="K40" s="13"/>
      <c r="L40" s="13"/>
      <c r="M40" s="13"/>
      <c r="N40" s="13"/>
      <c r="O40" s="13"/>
      <c r="P40" s="234"/>
    </row>
    <row r="41" spans="1:16" ht="15.75" customHeight="1" x14ac:dyDescent="0.2">
      <c r="A41" s="150">
        <v>1</v>
      </c>
      <c r="B41" s="151" t="s">
        <v>165</v>
      </c>
      <c r="C41" s="151" t="s">
        <v>165</v>
      </c>
      <c r="D41" s="151" t="s">
        <v>241</v>
      </c>
      <c r="E41" s="151" t="s">
        <v>242</v>
      </c>
      <c r="F41" s="152">
        <v>54121</v>
      </c>
      <c r="G41" s="126" t="s">
        <v>263</v>
      </c>
      <c r="H41" s="127">
        <v>100</v>
      </c>
      <c r="J41" s="13"/>
      <c r="K41" s="13"/>
      <c r="L41" s="13"/>
      <c r="M41" s="13"/>
      <c r="N41" s="13"/>
      <c r="O41" s="13"/>
      <c r="P41" s="13"/>
    </row>
    <row r="42" spans="1:16" ht="15.75" customHeight="1" x14ac:dyDescent="0.2">
      <c r="A42" s="150">
        <v>1</v>
      </c>
      <c r="B42" s="151" t="s">
        <v>165</v>
      </c>
      <c r="C42" s="151" t="s">
        <v>165</v>
      </c>
      <c r="D42" s="151" t="s">
        <v>241</v>
      </c>
      <c r="E42" s="151" t="s">
        <v>242</v>
      </c>
      <c r="F42" s="152">
        <v>54199</v>
      </c>
      <c r="G42" s="126" t="s">
        <v>264</v>
      </c>
      <c r="H42" s="127">
        <v>1437</v>
      </c>
      <c r="J42" s="13"/>
      <c r="K42" s="13"/>
      <c r="L42" s="13"/>
      <c r="M42" s="13"/>
      <c r="N42" s="13"/>
      <c r="O42" s="13"/>
      <c r="P42" s="234"/>
    </row>
    <row r="43" spans="1:16" ht="15.75" customHeight="1" x14ac:dyDescent="0.2">
      <c r="A43" s="150">
        <v>1</v>
      </c>
      <c r="B43" s="151" t="s">
        <v>165</v>
      </c>
      <c r="C43" s="151" t="s">
        <v>165</v>
      </c>
      <c r="D43" s="151" t="s">
        <v>241</v>
      </c>
      <c r="E43" s="151" t="s">
        <v>242</v>
      </c>
      <c r="F43" s="152">
        <v>54201</v>
      </c>
      <c r="G43" s="126" t="s">
        <v>265</v>
      </c>
      <c r="H43" s="127">
        <v>20351.36</v>
      </c>
      <c r="J43" s="13"/>
      <c r="K43" s="13"/>
      <c r="L43" s="13"/>
      <c r="M43" s="13"/>
      <c r="N43" s="13"/>
      <c r="O43" s="13"/>
      <c r="P43" s="234"/>
    </row>
    <row r="44" spans="1:16" ht="15.75" customHeight="1" x14ac:dyDescent="0.2">
      <c r="A44" s="150">
        <v>1</v>
      </c>
      <c r="B44" s="151" t="s">
        <v>165</v>
      </c>
      <c r="C44" s="151" t="s">
        <v>165</v>
      </c>
      <c r="D44" s="151" t="s">
        <v>241</v>
      </c>
      <c r="E44" s="151" t="s">
        <v>242</v>
      </c>
      <c r="F44" s="152">
        <v>54202</v>
      </c>
      <c r="G44" s="126" t="s">
        <v>266</v>
      </c>
      <c r="H44" s="127">
        <v>2217</v>
      </c>
      <c r="J44" s="13"/>
      <c r="K44" s="13"/>
      <c r="L44" s="13"/>
      <c r="M44" s="13"/>
      <c r="N44" s="13"/>
      <c r="O44" s="13"/>
      <c r="P44" s="234"/>
    </row>
    <row r="45" spans="1:16" ht="15.75" customHeight="1" x14ac:dyDescent="0.2">
      <c r="A45" s="150">
        <v>1</v>
      </c>
      <c r="B45" s="151" t="s">
        <v>165</v>
      </c>
      <c r="C45" s="151" t="s">
        <v>165</v>
      </c>
      <c r="D45" s="151" t="s">
        <v>241</v>
      </c>
      <c r="E45" s="151" t="s">
        <v>242</v>
      </c>
      <c r="F45" s="152">
        <v>54203</v>
      </c>
      <c r="G45" s="126" t="s">
        <v>267</v>
      </c>
      <c r="H45" s="127">
        <v>5293.5</v>
      </c>
      <c r="J45" s="13"/>
      <c r="K45" s="13"/>
      <c r="L45" s="13"/>
      <c r="M45" s="13"/>
      <c r="N45" s="13"/>
      <c r="O45" s="13"/>
      <c r="P45" s="234"/>
    </row>
    <row r="46" spans="1:16" ht="15.75" customHeight="1" x14ac:dyDescent="0.2">
      <c r="A46" s="150">
        <v>1</v>
      </c>
      <c r="B46" s="151" t="s">
        <v>165</v>
      </c>
      <c r="C46" s="151" t="s">
        <v>165</v>
      </c>
      <c r="D46" s="151" t="s">
        <v>241</v>
      </c>
      <c r="E46" s="151" t="s">
        <v>242</v>
      </c>
      <c r="F46" s="152">
        <v>54205</v>
      </c>
      <c r="G46" s="126" t="s">
        <v>268</v>
      </c>
      <c r="H46" s="127">
        <v>36340</v>
      </c>
      <c r="J46" s="13"/>
      <c r="K46" s="13"/>
      <c r="L46" s="13"/>
      <c r="M46" s="13"/>
      <c r="N46" s="13"/>
      <c r="O46" s="13"/>
      <c r="P46" s="234"/>
    </row>
    <row r="47" spans="1:16" ht="15.75" customHeight="1" x14ac:dyDescent="0.2">
      <c r="A47" s="150">
        <v>1</v>
      </c>
      <c r="B47" s="151" t="s">
        <v>165</v>
      </c>
      <c r="C47" s="151" t="s">
        <v>165</v>
      </c>
      <c r="D47" s="151" t="s">
        <v>241</v>
      </c>
      <c r="E47" s="151" t="s">
        <v>242</v>
      </c>
      <c r="F47" s="152">
        <v>54301</v>
      </c>
      <c r="G47" s="126" t="s">
        <v>269</v>
      </c>
      <c r="H47" s="127">
        <v>1725</v>
      </c>
      <c r="J47" s="13"/>
      <c r="K47" s="13"/>
      <c r="L47" s="13"/>
      <c r="M47" s="13"/>
      <c r="N47" s="13"/>
      <c r="O47" s="13"/>
      <c r="P47" s="234"/>
    </row>
    <row r="48" spans="1:16" ht="15.75" customHeight="1" x14ac:dyDescent="0.2">
      <c r="A48" s="150">
        <v>1</v>
      </c>
      <c r="B48" s="151" t="s">
        <v>165</v>
      </c>
      <c r="C48" s="151" t="s">
        <v>165</v>
      </c>
      <c r="D48" s="151" t="s">
        <v>241</v>
      </c>
      <c r="E48" s="151" t="s">
        <v>242</v>
      </c>
      <c r="F48" s="152">
        <v>54302</v>
      </c>
      <c r="G48" s="126" t="s">
        <v>270</v>
      </c>
      <c r="H48" s="127">
        <v>1876</v>
      </c>
      <c r="J48" s="13"/>
      <c r="K48" s="13"/>
      <c r="L48" s="13"/>
      <c r="M48" s="13"/>
      <c r="N48" s="13"/>
      <c r="O48" s="13"/>
      <c r="P48" s="234"/>
    </row>
    <row r="49" spans="1:16" ht="15.75" customHeight="1" x14ac:dyDescent="0.2">
      <c r="A49" s="150">
        <v>1</v>
      </c>
      <c r="B49" s="151" t="s">
        <v>165</v>
      </c>
      <c r="C49" s="151" t="s">
        <v>165</v>
      </c>
      <c r="D49" s="151" t="s">
        <v>241</v>
      </c>
      <c r="E49" s="151" t="s">
        <v>242</v>
      </c>
      <c r="F49" s="152">
        <v>54303</v>
      </c>
      <c r="G49" s="126" t="s">
        <v>271</v>
      </c>
      <c r="H49" s="127">
        <v>775</v>
      </c>
      <c r="J49" s="13"/>
      <c r="K49" s="13"/>
      <c r="L49" s="13"/>
      <c r="M49" s="13"/>
      <c r="N49" s="13"/>
      <c r="O49" s="13"/>
      <c r="P49" s="234"/>
    </row>
    <row r="50" spans="1:16" ht="15.75" customHeight="1" x14ac:dyDescent="0.2">
      <c r="A50" s="150">
        <v>1</v>
      </c>
      <c r="B50" s="151" t="s">
        <v>165</v>
      </c>
      <c r="C50" s="151" t="s">
        <v>165</v>
      </c>
      <c r="D50" s="151" t="s">
        <v>241</v>
      </c>
      <c r="E50" s="151" t="s">
        <v>242</v>
      </c>
      <c r="F50" s="152">
        <v>54304</v>
      </c>
      <c r="G50" s="126" t="s">
        <v>272</v>
      </c>
      <c r="H50" s="127">
        <v>5265.15</v>
      </c>
      <c r="J50" s="13"/>
      <c r="K50" s="13"/>
      <c r="L50" s="13"/>
      <c r="M50" s="13"/>
      <c r="N50" s="13"/>
      <c r="O50" s="13"/>
      <c r="P50" s="234"/>
    </row>
    <row r="51" spans="1:16" ht="15.75" customHeight="1" x14ac:dyDescent="0.2">
      <c r="A51" s="150">
        <v>1</v>
      </c>
      <c r="B51" s="151" t="s">
        <v>165</v>
      </c>
      <c r="C51" s="151" t="s">
        <v>165</v>
      </c>
      <c r="D51" s="151" t="s">
        <v>241</v>
      </c>
      <c r="E51" s="151" t="s">
        <v>242</v>
      </c>
      <c r="F51" s="152">
        <v>54305</v>
      </c>
      <c r="G51" s="126" t="s">
        <v>273</v>
      </c>
      <c r="H51" s="127">
        <v>15744</v>
      </c>
      <c r="J51" s="13"/>
      <c r="K51" s="13"/>
      <c r="L51" s="13"/>
      <c r="M51" s="13"/>
      <c r="N51" s="13"/>
      <c r="O51" s="13"/>
      <c r="P51" s="234"/>
    </row>
    <row r="52" spans="1:16" ht="15.75" customHeight="1" x14ac:dyDescent="0.2">
      <c r="A52" s="150">
        <v>1</v>
      </c>
      <c r="B52" s="151" t="s">
        <v>165</v>
      </c>
      <c r="C52" s="151" t="s">
        <v>165</v>
      </c>
      <c r="D52" s="151" t="s">
        <v>241</v>
      </c>
      <c r="E52" s="151" t="s">
        <v>242</v>
      </c>
      <c r="F52" s="152" t="s">
        <v>372</v>
      </c>
      <c r="G52" s="126" t="s">
        <v>274</v>
      </c>
      <c r="H52" s="127">
        <v>413</v>
      </c>
      <c r="J52" s="13"/>
      <c r="K52" s="13"/>
      <c r="L52" s="13"/>
      <c r="M52" s="13"/>
      <c r="N52" s="13"/>
      <c r="O52" s="13"/>
      <c r="P52" s="234"/>
    </row>
    <row r="53" spans="1:16" ht="15.75" customHeight="1" x14ac:dyDescent="0.2">
      <c r="A53" s="150">
        <v>1</v>
      </c>
      <c r="B53" s="151" t="s">
        <v>165</v>
      </c>
      <c r="C53" s="151" t="s">
        <v>165</v>
      </c>
      <c r="D53" s="151" t="s">
        <v>241</v>
      </c>
      <c r="E53" s="151" t="s">
        <v>242</v>
      </c>
      <c r="F53" s="152">
        <v>54314</v>
      </c>
      <c r="G53" s="126" t="s">
        <v>275</v>
      </c>
      <c r="H53" s="127">
        <v>6528</v>
      </c>
      <c r="J53" s="13"/>
      <c r="K53" s="13"/>
      <c r="L53" s="13"/>
      <c r="M53" s="13"/>
      <c r="N53" s="13"/>
      <c r="O53" s="13"/>
      <c r="P53" s="234"/>
    </row>
    <row r="54" spans="1:16" ht="15.75" customHeight="1" x14ac:dyDescent="0.2">
      <c r="A54" s="150">
        <v>1</v>
      </c>
      <c r="B54" s="151" t="s">
        <v>165</v>
      </c>
      <c r="C54" s="151" t="s">
        <v>165</v>
      </c>
      <c r="D54" s="151" t="s">
        <v>241</v>
      </c>
      <c r="E54" s="151" t="s">
        <v>242</v>
      </c>
      <c r="F54" s="152">
        <v>54316</v>
      </c>
      <c r="G54" s="126" t="s">
        <v>276</v>
      </c>
      <c r="H54" s="127">
        <v>1136.27</v>
      </c>
      <c r="J54" s="13"/>
      <c r="K54" s="13"/>
      <c r="L54" s="13"/>
      <c r="M54" s="13"/>
      <c r="N54" s="13"/>
      <c r="O54" s="13"/>
      <c r="P54" s="234"/>
    </row>
    <row r="55" spans="1:16" ht="15.75" customHeight="1" x14ac:dyDescent="0.2">
      <c r="A55" s="150">
        <v>1</v>
      </c>
      <c r="B55" s="151" t="s">
        <v>165</v>
      </c>
      <c r="C55" s="151" t="s">
        <v>165</v>
      </c>
      <c r="D55" s="151" t="s">
        <v>241</v>
      </c>
      <c r="E55" s="151" t="s">
        <v>242</v>
      </c>
      <c r="F55" s="152">
        <v>54317</v>
      </c>
      <c r="G55" s="126" t="s">
        <v>277</v>
      </c>
      <c r="H55" s="127">
        <v>1800</v>
      </c>
      <c r="J55" s="13"/>
      <c r="K55" s="13"/>
      <c r="L55" s="13"/>
      <c r="M55" s="13"/>
      <c r="N55" s="13"/>
      <c r="O55" s="13"/>
      <c r="P55" s="234"/>
    </row>
    <row r="56" spans="1:16" ht="15.75" customHeight="1" x14ac:dyDescent="0.2">
      <c r="A56" s="150">
        <v>1</v>
      </c>
      <c r="B56" s="151" t="s">
        <v>165</v>
      </c>
      <c r="C56" s="151" t="s">
        <v>165</v>
      </c>
      <c r="D56" s="151" t="s">
        <v>241</v>
      </c>
      <c r="E56" s="151" t="s">
        <v>242</v>
      </c>
      <c r="F56" s="152">
        <v>54401</v>
      </c>
      <c r="G56" s="126" t="s">
        <v>278</v>
      </c>
      <c r="H56" s="127">
        <v>800</v>
      </c>
      <c r="J56" s="13"/>
      <c r="K56" s="13"/>
      <c r="L56" s="13"/>
      <c r="M56" s="13"/>
      <c r="N56" s="13"/>
      <c r="O56" s="13"/>
      <c r="P56" s="233"/>
    </row>
    <row r="57" spans="1:16" ht="15.75" customHeight="1" x14ac:dyDescent="0.2">
      <c r="A57" s="150">
        <v>1</v>
      </c>
      <c r="B57" s="151" t="s">
        <v>165</v>
      </c>
      <c r="C57" s="151" t="s">
        <v>165</v>
      </c>
      <c r="D57" s="151" t="s">
        <v>241</v>
      </c>
      <c r="E57" s="151" t="s">
        <v>242</v>
      </c>
      <c r="F57" s="152">
        <v>54403</v>
      </c>
      <c r="G57" s="126" t="s">
        <v>279</v>
      </c>
      <c r="H57" s="127">
        <v>900</v>
      </c>
      <c r="J57" s="13"/>
      <c r="K57" s="13"/>
      <c r="L57" s="13"/>
      <c r="M57" s="13"/>
      <c r="N57" s="13"/>
      <c r="O57" s="13"/>
      <c r="P57" s="233"/>
    </row>
    <row r="58" spans="1:16" ht="15.75" customHeight="1" x14ac:dyDescent="0.2">
      <c r="A58" s="150">
        <v>1</v>
      </c>
      <c r="B58" s="151" t="s">
        <v>165</v>
      </c>
      <c r="C58" s="151" t="s">
        <v>165</v>
      </c>
      <c r="D58" s="151" t="s">
        <v>241</v>
      </c>
      <c r="E58" s="151" t="s">
        <v>242</v>
      </c>
      <c r="F58" s="152">
        <v>54503</v>
      </c>
      <c r="G58" s="126" t="s">
        <v>280</v>
      </c>
      <c r="H58" s="127">
        <v>1130</v>
      </c>
      <c r="J58" s="13"/>
      <c r="K58" s="13"/>
      <c r="L58" s="13"/>
      <c r="M58" s="13"/>
      <c r="N58" s="13"/>
      <c r="O58" s="13"/>
      <c r="P58" s="234"/>
    </row>
    <row r="59" spans="1:16" ht="15.75" customHeight="1" x14ac:dyDescent="0.2">
      <c r="A59" s="150">
        <v>1</v>
      </c>
      <c r="B59" s="151" t="s">
        <v>165</v>
      </c>
      <c r="C59" s="151" t="s">
        <v>165</v>
      </c>
      <c r="D59" s="151" t="s">
        <v>241</v>
      </c>
      <c r="E59" s="151" t="s">
        <v>242</v>
      </c>
      <c r="F59" s="152">
        <v>54505</v>
      </c>
      <c r="G59" s="126" t="s">
        <v>281</v>
      </c>
      <c r="H59" s="127">
        <v>1000</v>
      </c>
      <c r="J59" s="13"/>
      <c r="K59" s="13"/>
      <c r="L59" s="13"/>
      <c r="M59" s="13"/>
      <c r="N59" s="13"/>
      <c r="O59" s="13"/>
      <c r="P59" s="234"/>
    </row>
    <row r="60" spans="1:16" ht="15.75" customHeight="1" x14ac:dyDescent="0.2">
      <c r="A60" s="150">
        <v>1</v>
      </c>
      <c r="B60" s="151" t="s">
        <v>165</v>
      </c>
      <c r="C60" s="151" t="s">
        <v>165</v>
      </c>
      <c r="D60" s="151" t="s">
        <v>241</v>
      </c>
      <c r="E60" s="151" t="s">
        <v>242</v>
      </c>
      <c r="F60" s="152" t="s">
        <v>365</v>
      </c>
      <c r="G60" s="126" t="s">
        <v>366</v>
      </c>
      <c r="H60" s="127">
        <v>550</v>
      </c>
      <c r="J60" s="13"/>
      <c r="K60" s="13"/>
      <c r="L60" s="13"/>
      <c r="M60" s="13"/>
      <c r="N60" s="13"/>
      <c r="O60" s="13"/>
      <c r="P60" s="234"/>
    </row>
    <row r="61" spans="1:16" ht="15.75" customHeight="1" x14ac:dyDescent="0.2">
      <c r="A61" s="150">
        <v>1</v>
      </c>
      <c r="B61" s="151" t="s">
        <v>165</v>
      </c>
      <c r="C61" s="151" t="s">
        <v>165</v>
      </c>
      <c r="D61" s="151" t="s">
        <v>241</v>
      </c>
      <c r="E61" s="151" t="s">
        <v>242</v>
      </c>
      <c r="F61" s="152" t="s">
        <v>367</v>
      </c>
      <c r="G61" s="126" t="s">
        <v>7</v>
      </c>
      <c r="H61" s="127">
        <v>200</v>
      </c>
      <c r="J61" s="13"/>
      <c r="K61" s="13"/>
      <c r="L61" s="13"/>
      <c r="M61" s="13"/>
      <c r="N61" s="13"/>
      <c r="O61" s="13"/>
      <c r="P61" s="234"/>
    </row>
    <row r="62" spans="1:16" ht="15.75" customHeight="1" x14ac:dyDescent="0.2">
      <c r="A62" s="150">
        <v>1</v>
      </c>
      <c r="B62" s="151" t="s">
        <v>165</v>
      </c>
      <c r="C62" s="151" t="s">
        <v>165</v>
      </c>
      <c r="D62" s="151" t="s">
        <v>241</v>
      </c>
      <c r="E62" s="151" t="s">
        <v>242</v>
      </c>
      <c r="F62" s="152">
        <v>55601</v>
      </c>
      <c r="G62" s="126" t="s">
        <v>282</v>
      </c>
      <c r="H62" s="127">
        <v>491</v>
      </c>
      <c r="J62" s="13"/>
      <c r="K62" s="13"/>
      <c r="L62" s="13"/>
      <c r="M62" s="13"/>
      <c r="N62" s="13"/>
      <c r="O62" s="13"/>
      <c r="P62" s="233"/>
    </row>
    <row r="63" spans="1:16" ht="15.75" customHeight="1" x14ac:dyDescent="0.2">
      <c r="A63" s="150">
        <v>1</v>
      </c>
      <c r="B63" s="151" t="s">
        <v>165</v>
      </c>
      <c r="C63" s="151" t="s">
        <v>165</v>
      </c>
      <c r="D63" s="151" t="s">
        <v>241</v>
      </c>
      <c r="E63" s="151" t="s">
        <v>242</v>
      </c>
      <c r="F63" s="152" t="s">
        <v>368</v>
      </c>
      <c r="G63" s="126" t="s">
        <v>369</v>
      </c>
      <c r="H63" s="127">
        <v>1059</v>
      </c>
      <c r="J63" s="13"/>
      <c r="K63" s="13"/>
      <c r="L63" s="13"/>
      <c r="M63" s="13"/>
      <c r="N63" s="13"/>
      <c r="O63" s="13"/>
      <c r="P63" s="234"/>
    </row>
    <row r="64" spans="1:16" ht="15.75" customHeight="1" x14ac:dyDescent="0.2">
      <c r="A64" s="150">
        <v>1</v>
      </c>
      <c r="B64" s="151" t="s">
        <v>165</v>
      </c>
      <c r="C64" s="151" t="s">
        <v>165</v>
      </c>
      <c r="D64" s="151" t="s">
        <v>241</v>
      </c>
      <c r="E64" s="151" t="s">
        <v>242</v>
      </c>
      <c r="F64" s="152">
        <v>55603</v>
      </c>
      <c r="G64" s="126" t="s">
        <v>283</v>
      </c>
      <c r="H64" s="127">
        <v>100</v>
      </c>
      <c r="J64" s="13"/>
      <c r="K64" s="13"/>
      <c r="L64" s="13"/>
      <c r="M64" s="13"/>
      <c r="N64" s="13"/>
      <c r="O64" s="13"/>
      <c r="P64" s="233"/>
    </row>
    <row r="65" spans="1:18" ht="15.75" customHeight="1" x14ac:dyDescent="0.2">
      <c r="A65" s="150"/>
      <c r="B65" s="151"/>
      <c r="C65" s="151" t="s">
        <v>165</v>
      </c>
      <c r="D65" s="151" t="s">
        <v>241</v>
      </c>
      <c r="E65" s="151" t="s">
        <v>242</v>
      </c>
      <c r="F65" s="152" t="s">
        <v>87</v>
      </c>
      <c r="G65" s="126" t="s">
        <v>470</v>
      </c>
      <c r="H65" s="127">
        <v>46265.21</v>
      </c>
      <c r="J65" s="13"/>
      <c r="K65" s="13"/>
      <c r="L65" s="13"/>
      <c r="M65" s="13"/>
      <c r="N65" s="13"/>
      <c r="O65" s="13"/>
      <c r="P65" s="233"/>
    </row>
    <row r="66" spans="1:18" ht="15.75" customHeight="1" x14ac:dyDescent="0.2">
      <c r="A66" s="150">
        <v>1</v>
      </c>
      <c r="B66" s="151" t="s">
        <v>165</v>
      </c>
      <c r="C66" s="151" t="s">
        <v>165</v>
      </c>
      <c r="D66" s="151" t="s">
        <v>241</v>
      </c>
      <c r="E66" s="151" t="s">
        <v>242</v>
      </c>
      <c r="F66" s="152">
        <v>56303</v>
      </c>
      <c r="G66" s="126" t="s">
        <v>284</v>
      </c>
      <c r="H66" s="127">
        <v>2577</v>
      </c>
      <c r="J66" s="13"/>
      <c r="K66" s="13"/>
      <c r="L66" s="13"/>
      <c r="M66" s="13"/>
      <c r="N66" s="13"/>
      <c r="O66" s="13"/>
      <c r="P66" s="234"/>
    </row>
    <row r="67" spans="1:18" ht="15.75" customHeight="1" x14ac:dyDescent="0.2">
      <c r="A67" s="150">
        <v>1</v>
      </c>
      <c r="B67" s="151" t="s">
        <v>165</v>
      </c>
      <c r="C67" s="151" t="s">
        <v>165</v>
      </c>
      <c r="D67" s="151" t="s">
        <v>241</v>
      </c>
      <c r="E67" s="151" t="s">
        <v>242</v>
      </c>
      <c r="F67" s="152">
        <v>56304</v>
      </c>
      <c r="G67" s="126" t="s">
        <v>285</v>
      </c>
      <c r="H67" s="127">
        <v>17000</v>
      </c>
      <c r="J67" s="13"/>
      <c r="K67" s="13"/>
      <c r="L67" s="13"/>
      <c r="M67" s="13"/>
      <c r="N67" s="13"/>
      <c r="O67" s="13"/>
      <c r="P67" s="234"/>
    </row>
    <row r="68" spans="1:18" ht="15.75" customHeight="1" x14ac:dyDescent="0.2">
      <c r="A68" s="150">
        <v>1</v>
      </c>
      <c r="B68" s="151" t="s">
        <v>165</v>
      </c>
      <c r="C68" s="151" t="s">
        <v>165</v>
      </c>
      <c r="D68" s="151" t="s">
        <v>241</v>
      </c>
      <c r="E68" s="151" t="s">
        <v>242</v>
      </c>
      <c r="F68" s="152">
        <v>61101</v>
      </c>
      <c r="G68" s="126" t="s">
        <v>286</v>
      </c>
      <c r="H68" s="127">
        <v>800</v>
      </c>
      <c r="J68" s="13"/>
      <c r="K68" s="13"/>
      <c r="L68" s="13"/>
      <c r="M68" s="13"/>
      <c r="N68" s="13"/>
      <c r="O68" s="13"/>
      <c r="P68" s="234"/>
    </row>
    <row r="69" spans="1:18" ht="15.75" customHeight="1" x14ac:dyDescent="0.2">
      <c r="A69" s="150">
        <v>1</v>
      </c>
      <c r="B69" s="151" t="s">
        <v>165</v>
      </c>
      <c r="C69" s="151" t="s">
        <v>165</v>
      </c>
      <c r="D69" s="151" t="s">
        <v>241</v>
      </c>
      <c r="E69" s="151" t="s">
        <v>242</v>
      </c>
      <c r="F69" s="152">
        <v>61102</v>
      </c>
      <c r="G69" s="126" t="s">
        <v>287</v>
      </c>
      <c r="H69" s="127">
        <v>500</v>
      </c>
      <c r="J69" s="13"/>
      <c r="K69" s="13"/>
      <c r="L69" s="13"/>
      <c r="M69" s="13"/>
      <c r="N69" s="13"/>
      <c r="O69" s="13"/>
      <c r="P69" s="233"/>
    </row>
    <row r="70" spans="1:18" ht="15.75" customHeight="1" x14ac:dyDescent="0.2">
      <c r="A70" s="150">
        <v>1</v>
      </c>
      <c r="B70" s="151" t="s">
        <v>165</v>
      </c>
      <c r="C70" s="151" t="s">
        <v>165</v>
      </c>
      <c r="D70" s="151" t="s">
        <v>241</v>
      </c>
      <c r="E70" s="151" t="s">
        <v>242</v>
      </c>
      <c r="F70" s="230" t="s">
        <v>370</v>
      </c>
      <c r="G70" s="231" t="s">
        <v>371</v>
      </c>
      <c r="H70" s="232">
        <v>500</v>
      </c>
      <c r="J70" s="13"/>
      <c r="K70" s="13"/>
      <c r="L70" s="13"/>
      <c r="M70" s="13"/>
      <c r="N70" s="13"/>
      <c r="O70" s="13"/>
      <c r="P70" s="13"/>
    </row>
    <row r="71" spans="1:18" ht="15.75" customHeight="1" x14ac:dyDescent="0.2">
      <c r="A71" s="150">
        <v>1</v>
      </c>
      <c r="B71" s="151" t="s">
        <v>165</v>
      </c>
      <c r="C71" s="151" t="s">
        <v>165</v>
      </c>
      <c r="D71" s="151" t="s">
        <v>241</v>
      </c>
      <c r="E71" s="151" t="s">
        <v>242</v>
      </c>
      <c r="F71" s="129">
        <v>56201</v>
      </c>
      <c r="G71" s="126" t="s">
        <v>420</v>
      </c>
      <c r="H71" s="232">
        <v>1200</v>
      </c>
      <c r="J71" s="13"/>
      <c r="K71" s="13"/>
      <c r="L71" s="13"/>
      <c r="M71" s="13"/>
      <c r="N71" s="13"/>
      <c r="O71" s="13"/>
      <c r="P71" s="13"/>
    </row>
    <row r="72" spans="1:18" ht="16.5" customHeight="1" thickBot="1" x14ac:dyDescent="0.25">
      <c r="A72" s="154"/>
      <c r="B72" s="155"/>
      <c r="C72" s="155"/>
      <c r="D72" s="155"/>
      <c r="E72" s="155"/>
      <c r="F72" s="132"/>
      <c r="G72" s="133" t="s">
        <v>168</v>
      </c>
      <c r="H72" s="134">
        <f>SUM(H13:H71)</f>
        <v>386649.1100000001</v>
      </c>
      <c r="J72" s="233"/>
      <c r="K72" s="335"/>
      <c r="L72" s="156"/>
      <c r="M72" s="156"/>
      <c r="N72" s="156"/>
      <c r="O72" s="156"/>
      <c r="P72" s="157"/>
      <c r="Q72" s="158"/>
      <c r="R72" s="159"/>
    </row>
    <row r="73" spans="1:18" x14ac:dyDescent="0.3">
      <c r="A73" s="135"/>
      <c r="B73" s="135"/>
      <c r="C73" s="136"/>
      <c r="D73" s="20"/>
      <c r="E73" s="20"/>
      <c r="F73" s="20"/>
      <c r="H73" s="137"/>
      <c r="J73" s="13"/>
      <c r="K73" s="337"/>
      <c r="L73" s="13"/>
      <c r="M73" s="13"/>
      <c r="N73" s="13"/>
      <c r="O73" s="13"/>
      <c r="P73" s="13"/>
    </row>
    <row r="74" spans="1:18" x14ac:dyDescent="0.3">
      <c r="A74" s="435"/>
      <c r="B74" s="435"/>
      <c r="C74" s="435"/>
      <c r="D74" s="435"/>
      <c r="E74" s="435"/>
      <c r="F74" s="435"/>
      <c r="H74" s="138"/>
      <c r="J74" s="233"/>
      <c r="K74" s="336"/>
      <c r="L74" s="13"/>
      <c r="M74" s="13"/>
      <c r="N74" s="13"/>
      <c r="O74" s="13"/>
      <c r="P74" s="13"/>
    </row>
    <row r="75" spans="1:18" ht="19.5" customHeight="1" x14ac:dyDescent="0.35">
      <c r="A75" s="432"/>
      <c r="B75" s="432"/>
      <c r="C75" s="432"/>
      <c r="D75" s="432"/>
      <c r="E75" s="432"/>
      <c r="F75" s="432"/>
      <c r="J75" s="13"/>
      <c r="K75" s="234"/>
      <c r="L75" s="13"/>
      <c r="M75" s="13"/>
      <c r="N75" s="13"/>
      <c r="O75" s="13"/>
      <c r="P75" s="13"/>
    </row>
    <row r="76" spans="1:18" x14ac:dyDescent="0.3">
      <c r="A76" s="349"/>
      <c r="B76" s="349"/>
      <c r="C76" s="349"/>
      <c r="D76" s="349"/>
      <c r="E76" s="349"/>
      <c r="F76" s="349"/>
      <c r="G76" s="349"/>
      <c r="J76" s="13"/>
      <c r="K76" s="13"/>
      <c r="L76" s="13"/>
      <c r="M76" s="13"/>
      <c r="N76" s="13"/>
      <c r="O76" s="13"/>
      <c r="P76" s="13"/>
    </row>
    <row r="77" spans="1:18" x14ac:dyDescent="0.3">
      <c r="A77" s="349"/>
      <c r="B77" s="349"/>
      <c r="C77" s="349"/>
      <c r="D77" s="349"/>
      <c r="E77" s="349"/>
      <c r="F77" s="349"/>
      <c r="G77" s="349"/>
      <c r="J77" s="13"/>
      <c r="K77" s="13"/>
      <c r="L77" s="13"/>
      <c r="M77" s="13"/>
      <c r="N77" s="13"/>
      <c r="O77" s="13"/>
      <c r="P77" s="13"/>
    </row>
    <row r="78" spans="1:18" x14ac:dyDescent="0.3">
      <c r="A78" s="349"/>
      <c r="B78" s="349"/>
      <c r="C78" s="349"/>
      <c r="D78" s="349"/>
      <c r="E78" s="349"/>
      <c r="F78" s="349"/>
      <c r="G78" s="349"/>
    </row>
    <row r="79" spans="1:18" x14ac:dyDescent="0.3">
      <c r="A79" s="349"/>
      <c r="B79" s="349"/>
      <c r="C79" s="349"/>
      <c r="D79" s="349"/>
      <c r="E79" s="349"/>
      <c r="F79" s="349"/>
      <c r="G79" s="349"/>
    </row>
    <row r="80" spans="1:18" x14ac:dyDescent="0.3">
      <c r="A80" s="349"/>
      <c r="B80" s="349"/>
      <c r="C80" s="349"/>
      <c r="D80" s="349"/>
      <c r="E80" s="349"/>
      <c r="F80" s="349"/>
      <c r="G80" s="349"/>
    </row>
    <row r="81" spans="1:6" ht="18" x14ac:dyDescent="0.35">
      <c r="A81" s="139"/>
      <c r="B81" s="62"/>
      <c r="C81" s="62"/>
      <c r="D81" s="20"/>
      <c r="E81" s="20"/>
      <c r="F81" s="20"/>
    </row>
    <row r="82" spans="1:6" ht="18" x14ac:dyDescent="0.35">
      <c r="A82" s="139"/>
      <c r="B82" s="62"/>
      <c r="C82" s="62"/>
      <c r="D82" s="20"/>
      <c r="E82" s="20"/>
      <c r="F82" s="20"/>
    </row>
    <row r="83" spans="1:6" x14ac:dyDescent="0.3">
      <c r="A83" s="29"/>
      <c r="B83" s="30"/>
      <c r="C83" s="30"/>
      <c r="D83" s="20"/>
      <c r="E83" s="20"/>
      <c r="F83" s="20"/>
    </row>
    <row r="84" spans="1:6" x14ac:dyDescent="0.3">
      <c r="A84" s="29"/>
      <c r="B84" s="135"/>
      <c r="C84" s="136"/>
      <c r="D84" s="20"/>
      <c r="E84" s="20"/>
      <c r="F84" s="20"/>
    </row>
    <row r="85" spans="1:6" x14ac:dyDescent="0.3">
      <c r="A85" s="29"/>
      <c r="B85" s="135"/>
      <c r="C85" s="136"/>
      <c r="D85" s="20"/>
      <c r="E85" s="20"/>
      <c r="F85" s="20"/>
    </row>
    <row r="86" spans="1:6" x14ac:dyDescent="0.3">
      <c r="A86" s="29"/>
      <c r="B86" s="135"/>
      <c r="C86" s="136"/>
      <c r="D86" s="20"/>
      <c r="E86" s="20"/>
      <c r="F86" s="20"/>
    </row>
    <row r="87" spans="1:6" x14ac:dyDescent="0.3">
      <c r="A87" s="29"/>
      <c r="B87" s="135"/>
      <c r="C87" s="136"/>
      <c r="D87" s="20"/>
      <c r="E87" s="20"/>
      <c r="F87" s="20"/>
    </row>
    <row r="88" spans="1:6" x14ac:dyDescent="0.3">
      <c r="A88" s="29"/>
      <c r="B88" s="135"/>
      <c r="C88" s="136"/>
      <c r="D88" s="20"/>
      <c r="E88" s="20"/>
      <c r="F88" s="20"/>
    </row>
    <row r="89" spans="1:6" x14ac:dyDescent="0.3">
      <c r="A89" s="29"/>
      <c r="B89" s="135"/>
      <c r="C89" s="136"/>
      <c r="D89" s="20"/>
      <c r="E89" s="20"/>
      <c r="F89" s="20"/>
    </row>
    <row r="90" spans="1:6" x14ac:dyDescent="0.3">
      <c r="A90" s="31"/>
      <c r="B90" s="135"/>
      <c r="C90" s="136"/>
      <c r="D90" s="20"/>
      <c r="E90" s="20"/>
      <c r="F90" s="20"/>
    </row>
    <row r="91" spans="1:6" x14ac:dyDescent="0.3">
      <c r="A91" s="31"/>
      <c r="B91" s="135"/>
      <c r="C91" s="136"/>
      <c r="D91" s="20"/>
      <c r="E91" s="20"/>
      <c r="F91" s="20"/>
    </row>
    <row r="92" spans="1:6" x14ac:dyDescent="0.3">
      <c r="A92" s="32"/>
      <c r="B92" s="135"/>
      <c r="C92" s="136"/>
      <c r="D92" s="20"/>
      <c r="E92" s="20"/>
      <c r="F92" s="20"/>
    </row>
    <row r="93" spans="1:6" x14ac:dyDescent="0.3">
      <c r="A93" s="135"/>
      <c r="B93" s="135"/>
      <c r="C93" s="136"/>
      <c r="D93" s="20"/>
      <c r="E93" s="20"/>
      <c r="F93" s="20"/>
    </row>
  </sheetData>
  <sheetProtection formatCells="0" formatColumns="0" autoFilter="0" pivotTables="0"/>
  <protectedRanges>
    <protectedRange sqref="R72 H13:H166" name="Rango1"/>
  </protectedRanges>
  <autoFilter ref="A12:H69"/>
  <mergeCells count="16">
    <mergeCell ref="A7:H7"/>
    <mergeCell ref="A2:H2"/>
    <mergeCell ref="A3:H3"/>
    <mergeCell ref="A4:H4"/>
    <mergeCell ref="A5:H5"/>
    <mergeCell ref="A6:H6"/>
    <mergeCell ref="A77:G77"/>
    <mergeCell ref="A78:G78"/>
    <mergeCell ref="A79:G79"/>
    <mergeCell ref="A80:G80"/>
    <mergeCell ref="A8:H8"/>
    <mergeCell ref="A9:H9"/>
    <mergeCell ref="A11:E11"/>
    <mergeCell ref="A74:F74"/>
    <mergeCell ref="A75:F75"/>
    <mergeCell ref="A76:G76"/>
  </mergeCells>
  <pageMargins left="1" right="1" top="1" bottom="1" header="0.5" footer="0.5"/>
  <pageSetup scale="69" fitToHeight="0" orientation="portrait" r:id="rId1"/>
  <headerFooter alignWithMargins="0">
    <oddFooter>&amp;C pagina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K933"/>
  <sheetViews>
    <sheetView tabSelected="1" topLeftCell="A37" zoomScale="130" zoomScaleNormal="130" workbookViewId="0">
      <selection activeCell="I43" sqref="I43"/>
    </sheetView>
  </sheetViews>
  <sheetFormatPr baseColWidth="10" defaultRowHeight="12.75" x14ac:dyDescent="0.2"/>
  <cols>
    <col min="1" max="1" width="6.5703125" style="66" customWidth="1"/>
    <col min="2" max="2" width="7" style="66" customWidth="1"/>
    <col min="3" max="3" width="7.28515625" style="66" customWidth="1"/>
    <col min="4" max="4" width="7.42578125" style="66" customWidth="1"/>
    <col min="5" max="5" width="7.85546875" style="66" customWidth="1"/>
    <col min="6" max="6" width="10.140625" style="66" customWidth="1"/>
    <col min="7" max="7" width="44.28515625" style="66" bestFit="1" customWidth="1"/>
    <col min="8" max="8" width="22.42578125" style="66" customWidth="1"/>
    <col min="9" max="9" width="18.42578125" style="66" customWidth="1"/>
    <col min="10" max="10" width="12.42578125" style="66" bestFit="1" customWidth="1"/>
    <col min="11" max="256" width="11.42578125" style="66"/>
    <col min="257" max="257" width="6.5703125" style="66" customWidth="1"/>
    <col min="258" max="258" width="7" style="66" customWidth="1"/>
    <col min="259" max="259" width="7.28515625" style="66" customWidth="1"/>
    <col min="260" max="260" width="7.42578125" style="66" customWidth="1"/>
    <col min="261" max="261" width="7.85546875" style="66" customWidth="1"/>
    <col min="262" max="262" width="10.140625" style="66" customWidth="1"/>
    <col min="263" max="263" width="37.5703125" style="66" customWidth="1"/>
    <col min="264" max="264" width="22.42578125" style="66" customWidth="1"/>
    <col min="265" max="512" width="11.42578125" style="66"/>
    <col min="513" max="513" width="6.5703125" style="66" customWidth="1"/>
    <col min="514" max="514" width="7" style="66" customWidth="1"/>
    <col min="515" max="515" width="7.28515625" style="66" customWidth="1"/>
    <col min="516" max="516" width="7.42578125" style="66" customWidth="1"/>
    <col min="517" max="517" width="7.85546875" style="66" customWidth="1"/>
    <col min="518" max="518" width="10.140625" style="66" customWidth="1"/>
    <col min="519" max="519" width="37.5703125" style="66" customWidth="1"/>
    <col min="520" max="520" width="22.42578125" style="66" customWidth="1"/>
    <col min="521" max="768" width="11.42578125" style="66"/>
    <col min="769" max="769" width="6.5703125" style="66" customWidth="1"/>
    <col min="770" max="770" width="7" style="66" customWidth="1"/>
    <col min="771" max="771" width="7.28515625" style="66" customWidth="1"/>
    <col min="772" max="772" width="7.42578125" style="66" customWidth="1"/>
    <col min="773" max="773" width="7.85546875" style="66" customWidth="1"/>
    <col min="774" max="774" width="10.140625" style="66" customWidth="1"/>
    <col min="775" max="775" width="37.5703125" style="66" customWidth="1"/>
    <col min="776" max="776" width="22.42578125" style="66" customWidth="1"/>
    <col min="777" max="1024" width="11.42578125" style="66"/>
    <col min="1025" max="1025" width="6.5703125" style="66" customWidth="1"/>
    <col min="1026" max="1026" width="7" style="66" customWidth="1"/>
    <col min="1027" max="1027" width="7.28515625" style="66" customWidth="1"/>
    <col min="1028" max="1028" width="7.42578125" style="66" customWidth="1"/>
    <col min="1029" max="1029" width="7.85546875" style="66" customWidth="1"/>
    <col min="1030" max="1030" width="10.140625" style="66" customWidth="1"/>
    <col min="1031" max="1031" width="37.5703125" style="66" customWidth="1"/>
    <col min="1032" max="1032" width="22.42578125" style="66" customWidth="1"/>
    <col min="1033" max="1280" width="11.42578125" style="66"/>
    <col min="1281" max="1281" width="6.5703125" style="66" customWidth="1"/>
    <col min="1282" max="1282" width="7" style="66" customWidth="1"/>
    <col min="1283" max="1283" width="7.28515625" style="66" customWidth="1"/>
    <col min="1284" max="1284" width="7.42578125" style="66" customWidth="1"/>
    <col min="1285" max="1285" width="7.85546875" style="66" customWidth="1"/>
    <col min="1286" max="1286" width="10.140625" style="66" customWidth="1"/>
    <col min="1287" max="1287" width="37.5703125" style="66" customWidth="1"/>
    <col min="1288" max="1288" width="22.42578125" style="66" customWidth="1"/>
    <col min="1289" max="1536" width="11.42578125" style="66"/>
    <col min="1537" max="1537" width="6.5703125" style="66" customWidth="1"/>
    <col min="1538" max="1538" width="7" style="66" customWidth="1"/>
    <col min="1539" max="1539" width="7.28515625" style="66" customWidth="1"/>
    <col min="1540" max="1540" width="7.42578125" style="66" customWidth="1"/>
    <col min="1541" max="1541" width="7.85546875" style="66" customWidth="1"/>
    <col min="1542" max="1542" width="10.140625" style="66" customWidth="1"/>
    <col min="1543" max="1543" width="37.5703125" style="66" customWidth="1"/>
    <col min="1544" max="1544" width="22.42578125" style="66" customWidth="1"/>
    <col min="1545" max="1792" width="11.42578125" style="66"/>
    <col min="1793" max="1793" width="6.5703125" style="66" customWidth="1"/>
    <col min="1794" max="1794" width="7" style="66" customWidth="1"/>
    <col min="1795" max="1795" width="7.28515625" style="66" customWidth="1"/>
    <col min="1796" max="1796" width="7.42578125" style="66" customWidth="1"/>
    <col min="1797" max="1797" width="7.85546875" style="66" customWidth="1"/>
    <col min="1798" max="1798" width="10.140625" style="66" customWidth="1"/>
    <col min="1799" max="1799" width="37.5703125" style="66" customWidth="1"/>
    <col min="1800" max="1800" width="22.42578125" style="66" customWidth="1"/>
    <col min="1801" max="2048" width="11.42578125" style="66"/>
    <col min="2049" max="2049" width="6.5703125" style="66" customWidth="1"/>
    <col min="2050" max="2050" width="7" style="66" customWidth="1"/>
    <col min="2051" max="2051" width="7.28515625" style="66" customWidth="1"/>
    <col min="2052" max="2052" width="7.42578125" style="66" customWidth="1"/>
    <col min="2053" max="2053" width="7.85546875" style="66" customWidth="1"/>
    <col min="2054" max="2054" width="10.140625" style="66" customWidth="1"/>
    <col min="2055" max="2055" width="37.5703125" style="66" customWidth="1"/>
    <col min="2056" max="2056" width="22.42578125" style="66" customWidth="1"/>
    <col min="2057" max="2304" width="11.42578125" style="66"/>
    <col min="2305" max="2305" width="6.5703125" style="66" customWidth="1"/>
    <col min="2306" max="2306" width="7" style="66" customWidth="1"/>
    <col min="2307" max="2307" width="7.28515625" style="66" customWidth="1"/>
    <col min="2308" max="2308" width="7.42578125" style="66" customWidth="1"/>
    <col min="2309" max="2309" width="7.85546875" style="66" customWidth="1"/>
    <col min="2310" max="2310" width="10.140625" style="66" customWidth="1"/>
    <col min="2311" max="2311" width="37.5703125" style="66" customWidth="1"/>
    <col min="2312" max="2312" width="22.42578125" style="66" customWidth="1"/>
    <col min="2313" max="2560" width="11.42578125" style="66"/>
    <col min="2561" max="2561" width="6.5703125" style="66" customWidth="1"/>
    <col min="2562" max="2562" width="7" style="66" customWidth="1"/>
    <col min="2563" max="2563" width="7.28515625" style="66" customWidth="1"/>
    <col min="2564" max="2564" width="7.42578125" style="66" customWidth="1"/>
    <col min="2565" max="2565" width="7.85546875" style="66" customWidth="1"/>
    <col min="2566" max="2566" width="10.140625" style="66" customWidth="1"/>
    <col min="2567" max="2567" width="37.5703125" style="66" customWidth="1"/>
    <col min="2568" max="2568" width="22.42578125" style="66" customWidth="1"/>
    <col min="2569" max="2816" width="11.42578125" style="66"/>
    <col min="2817" max="2817" width="6.5703125" style="66" customWidth="1"/>
    <col min="2818" max="2818" width="7" style="66" customWidth="1"/>
    <col min="2819" max="2819" width="7.28515625" style="66" customWidth="1"/>
    <col min="2820" max="2820" width="7.42578125" style="66" customWidth="1"/>
    <col min="2821" max="2821" width="7.85546875" style="66" customWidth="1"/>
    <col min="2822" max="2822" width="10.140625" style="66" customWidth="1"/>
    <col min="2823" max="2823" width="37.5703125" style="66" customWidth="1"/>
    <col min="2824" max="2824" width="22.42578125" style="66" customWidth="1"/>
    <col min="2825" max="3072" width="11.42578125" style="66"/>
    <col min="3073" max="3073" width="6.5703125" style="66" customWidth="1"/>
    <col min="3074" max="3074" width="7" style="66" customWidth="1"/>
    <col min="3075" max="3075" width="7.28515625" style="66" customWidth="1"/>
    <col min="3076" max="3076" width="7.42578125" style="66" customWidth="1"/>
    <col min="3077" max="3077" width="7.85546875" style="66" customWidth="1"/>
    <col min="3078" max="3078" width="10.140625" style="66" customWidth="1"/>
    <col min="3079" max="3079" width="37.5703125" style="66" customWidth="1"/>
    <col min="3080" max="3080" width="22.42578125" style="66" customWidth="1"/>
    <col min="3081" max="3328" width="11.42578125" style="66"/>
    <col min="3329" max="3329" width="6.5703125" style="66" customWidth="1"/>
    <col min="3330" max="3330" width="7" style="66" customWidth="1"/>
    <col min="3331" max="3331" width="7.28515625" style="66" customWidth="1"/>
    <col min="3332" max="3332" width="7.42578125" style="66" customWidth="1"/>
    <col min="3333" max="3333" width="7.85546875" style="66" customWidth="1"/>
    <col min="3334" max="3334" width="10.140625" style="66" customWidth="1"/>
    <col min="3335" max="3335" width="37.5703125" style="66" customWidth="1"/>
    <col min="3336" max="3336" width="22.42578125" style="66" customWidth="1"/>
    <col min="3337" max="3584" width="11.42578125" style="66"/>
    <col min="3585" max="3585" width="6.5703125" style="66" customWidth="1"/>
    <col min="3586" max="3586" width="7" style="66" customWidth="1"/>
    <col min="3587" max="3587" width="7.28515625" style="66" customWidth="1"/>
    <col min="3588" max="3588" width="7.42578125" style="66" customWidth="1"/>
    <col min="3589" max="3589" width="7.85546875" style="66" customWidth="1"/>
    <col min="3590" max="3590" width="10.140625" style="66" customWidth="1"/>
    <col min="3591" max="3591" width="37.5703125" style="66" customWidth="1"/>
    <col min="3592" max="3592" width="22.42578125" style="66" customWidth="1"/>
    <col min="3593" max="3840" width="11.42578125" style="66"/>
    <col min="3841" max="3841" width="6.5703125" style="66" customWidth="1"/>
    <col min="3842" max="3842" width="7" style="66" customWidth="1"/>
    <col min="3843" max="3843" width="7.28515625" style="66" customWidth="1"/>
    <col min="3844" max="3844" width="7.42578125" style="66" customWidth="1"/>
    <col min="3845" max="3845" width="7.85546875" style="66" customWidth="1"/>
    <col min="3846" max="3846" width="10.140625" style="66" customWidth="1"/>
    <col min="3847" max="3847" width="37.5703125" style="66" customWidth="1"/>
    <col min="3848" max="3848" width="22.42578125" style="66" customWidth="1"/>
    <col min="3849" max="4096" width="11.42578125" style="66"/>
    <col min="4097" max="4097" width="6.5703125" style="66" customWidth="1"/>
    <col min="4098" max="4098" width="7" style="66" customWidth="1"/>
    <col min="4099" max="4099" width="7.28515625" style="66" customWidth="1"/>
    <col min="4100" max="4100" width="7.42578125" style="66" customWidth="1"/>
    <col min="4101" max="4101" width="7.85546875" style="66" customWidth="1"/>
    <col min="4102" max="4102" width="10.140625" style="66" customWidth="1"/>
    <col min="4103" max="4103" width="37.5703125" style="66" customWidth="1"/>
    <col min="4104" max="4104" width="22.42578125" style="66" customWidth="1"/>
    <col min="4105" max="4352" width="11.42578125" style="66"/>
    <col min="4353" max="4353" width="6.5703125" style="66" customWidth="1"/>
    <col min="4354" max="4354" width="7" style="66" customWidth="1"/>
    <col min="4355" max="4355" width="7.28515625" style="66" customWidth="1"/>
    <col min="4356" max="4356" width="7.42578125" style="66" customWidth="1"/>
    <col min="4357" max="4357" width="7.85546875" style="66" customWidth="1"/>
    <col min="4358" max="4358" width="10.140625" style="66" customWidth="1"/>
    <col min="4359" max="4359" width="37.5703125" style="66" customWidth="1"/>
    <col min="4360" max="4360" width="22.42578125" style="66" customWidth="1"/>
    <col min="4361" max="4608" width="11.42578125" style="66"/>
    <col min="4609" max="4609" width="6.5703125" style="66" customWidth="1"/>
    <col min="4610" max="4610" width="7" style="66" customWidth="1"/>
    <col min="4611" max="4611" width="7.28515625" style="66" customWidth="1"/>
    <col min="4612" max="4612" width="7.42578125" style="66" customWidth="1"/>
    <col min="4613" max="4613" width="7.85546875" style="66" customWidth="1"/>
    <col min="4614" max="4614" width="10.140625" style="66" customWidth="1"/>
    <col min="4615" max="4615" width="37.5703125" style="66" customWidth="1"/>
    <col min="4616" max="4616" width="22.42578125" style="66" customWidth="1"/>
    <col min="4617" max="4864" width="11.42578125" style="66"/>
    <col min="4865" max="4865" width="6.5703125" style="66" customWidth="1"/>
    <col min="4866" max="4866" width="7" style="66" customWidth="1"/>
    <col min="4867" max="4867" width="7.28515625" style="66" customWidth="1"/>
    <col min="4868" max="4868" width="7.42578125" style="66" customWidth="1"/>
    <col min="4869" max="4869" width="7.85546875" style="66" customWidth="1"/>
    <col min="4870" max="4870" width="10.140625" style="66" customWidth="1"/>
    <col min="4871" max="4871" width="37.5703125" style="66" customWidth="1"/>
    <col min="4872" max="4872" width="22.42578125" style="66" customWidth="1"/>
    <col min="4873" max="5120" width="11.42578125" style="66"/>
    <col min="5121" max="5121" width="6.5703125" style="66" customWidth="1"/>
    <col min="5122" max="5122" width="7" style="66" customWidth="1"/>
    <col min="5123" max="5123" width="7.28515625" style="66" customWidth="1"/>
    <col min="5124" max="5124" width="7.42578125" style="66" customWidth="1"/>
    <col min="5125" max="5125" width="7.85546875" style="66" customWidth="1"/>
    <col min="5126" max="5126" width="10.140625" style="66" customWidth="1"/>
    <col min="5127" max="5127" width="37.5703125" style="66" customWidth="1"/>
    <col min="5128" max="5128" width="22.42578125" style="66" customWidth="1"/>
    <col min="5129" max="5376" width="11.42578125" style="66"/>
    <col min="5377" max="5377" width="6.5703125" style="66" customWidth="1"/>
    <col min="5378" max="5378" width="7" style="66" customWidth="1"/>
    <col min="5379" max="5379" width="7.28515625" style="66" customWidth="1"/>
    <col min="5380" max="5380" width="7.42578125" style="66" customWidth="1"/>
    <col min="5381" max="5381" width="7.85546875" style="66" customWidth="1"/>
    <col min="5382" max="5382" width="10.140625" style="66" customWidth="1"/>
    <col min="5383" max="5383" width="37.5703125" style="66" customWidth="1"/>
    <col min="5384" max="5384" width="22.42578125" style="66" customWidth="1"/>
    <col min="5385" max="5632" width="11.42578125" style="66"/>
    <col min="5633" max="5633" width="6.5703125" style="66" customWidth="1"/>
    <col min="5634" max="5634" width="7" style="66" customWidth="1"/>
    <col min="5635" max="5635" width="7.28515625" style="66" customWidth="1"/>
    <col min="5636" max="5636" width="7.42578125" style="66" customWidth="1"/>
    <col min="5637" max="5637" width="7.85546875" style="66" customWidth="1"/>
    <col min="5638" max="5638" width="10.140625" style="66" customWidth="1"/>
    <col min="5639" max="5639" width="37.5703125" style="66" customWidth="1"/>
    <col min="5640" max="5640" width="22.42578125" style="66" customWidth="1"/>
    <col min="5641" max="5888" width="11.42578125" style="66"/>
    <col min="5889" max="5889" width="6.5703125" style="66" customWidth="1"/>
    <col min="5890" max="5890" width="7" style="66" customWidth="1"/>
    <col min="5891" max="5891" width="7.28515625" style="66" customWidth="1"/>
    <col min="5892" max="5892" width="7.42578125" style="66" customWidth="1"/>
    <col min="5893" max="5893" width="7.85546875" style="66" customWidth="1"/>
    <col min="5894" max="5894" width="10.140625" style="66" customWidth="1"/>
    <col min="5895" max="5895" width="37.5703125" style="66" customWidth="1"/>
    <col min="5896" max="5896" width="22.42578125" style="66" customWidth="1"/>
    <col min="5897" max="6144" width="11.42578125" style="66"/>
    <col min="6145" max="6145" width="6.5703125" style="66" customWidth="1"/>
    <col min="6146" max="6146" width="7" style="66" customWidth="1"/>
    <col min="6147" max="6147" width="7.28515625" style="66" customWidth="1"/>
    <col min="6148" max="6148" width="7.42578125" style="66" customWidth="1"/>
    <col min="6149" max="6149" width="7.85546875" style="66" customWidth="1"/>
    <col min="6150" max="6150" width="10.140625" style="66" customWidth="1"/>
    <col min="6151" max="6151" width="37.5703125" style="66" customWidth="1"/>
    <col min="6152" max="6152" width="22.42578125" style="66" customWidth="1"/>
    <col min="6153" max="6400" width="11.42578125" style="66"/>
    <col min="6401" max="6401" width="6.5703125" style="66" customWidth="1"/>
    <col min="6402" max="6402" width="7" style="66" customWidth="1"/>
    <col min="6403" max="6403" width="7.28515625" style="66" customWidth="1"/>
    <col min="6404" max="6404" width="7.42578125" style="66" customWidth="1"/>
    <col min="6405" max="6405" width="7.85546875" style="66" customWidth="1"/>
    <col min="6406" max="6406" width="10.140625" style="66" customWidth="1"/>
    <col min="6407" max="6407" width="37.5703125" style="66" customWidth="1"/>
    <col min="6408" max="6408" width="22.42578125" style="66" customWidth="1"/>
    <col min="6409" max="6656" width="11.42578125" style="66"/>
    <col min="6657" max="6657" width="6.5703125" style="66" customWidth="1"/>
    <col min="6658" max="6658" width="7" style="66" customWidth="1"/>
    <col min="6659" max="6659" width="7.28515625" style="66" customWidth="1"/>
    <col min="6660" max="6660" width="7.42578125" style="66" customWidth="1"/>
    <col min="6661" max="6661" width="7.85546875" style="66" customWidth="1"/>
    <col min="6662" max="6662" width="10.140625" style="66" customWidth="1"/>
    <col min="6663" max="6663" width="37.5703125" style="66" customWidth="1"/>
    <col min="6664" max="6664" width="22.42578125" style="66" customWidth="1"/>
    <col min="6665" max="6912" width="11.42578125" style="66"/>
    <col min="6913" max="6913" width="6.5703125" style="66" customWidth="1"/>
    <col min="6914" max="6914" width="7" style="66" customWidth="1"/>
    <col min="6915" max="6915" width="7.28515625" style="66" customWidth="1"/>
    <col min="6916" max="6916" width="7.42578125" style="66" customWidth="1"/>
    <col min="6917" max="6917" width="7.85546875" style="66" customWidth="1"/>
    <col min="6918" max="6918" width="10.140625" style="66" customWidth="1"/>
    <col min="6919" max="6919" width="37.5703125" style="66" customWidth="1"/>
    <col min="6920" max="6920" width="22.42578125" style="66" customWidth="1"/>
    <col min="6921" max="7168" width="11.42578125" style="66"/>
    <col min="7169" max="7169" width="6.5703125" style="66" customWidth="1"/>
    <col min="7170" max="7170" width="7" style="66" customWidth="1"/>
    <col min="7171" max="7171" width="7.28515625" style="66" customWidth="1"/>
    <col min="7172" max="7172" width="7.42578125" style="66" customWidth="1"/>
    <col min="7173" max="7173" width="7.85546875" style="66" customWidth="1"/>
    <col min="7174" max="7174" width="10.140625" style="66" customWidth="1"/>
    <col min="7175" max="7175" width="37.5703125" style="66" customWidth="1"/>
    <col min="7176" max="7176" width="22.42578125" style="66" customWidth="1"/>
    <col min="7177" max="7424" width="11.42578125" style="66"/>
    <col min="7425" max="7425" width="6.5703125" style="66" customWidth="1"/>
    <col min="7426" max="7426" width="7" style="66" customWidth="1"/>
    <col min="7427" max="7427" width="7.28515625" style="66" customWidth="1"/>
    <col min="7428" max="7428" width="7.42578125" style="66" customWidth="1"/>
    <col min="7429" max="7429" width="7.85546875" style="66" customWidth="1"/>
    <col min="7430" max="7430" width="10.140625" style="66" customWidth="1"/>
    <col min="7431" max="7431" width="37.5703125" style="66" customWidth="1"/>
    <col min="7432" max="7432" width="22.42578125" style="66" customWidth="1"/>
    <col min="7433" max="7680" width="11.42578125" style="66"/>
    <col min="7681" max="7681" width="6.5703125" style="66" customWidth="1"/>
    <col min="7682" max="7682" width="7" style="66" customWidth="1"/>
    <col min="7683" max="7683" width="7.28515625" style="66" customWidth="1"/>
    <col min="7684" max="7684" width="7.42578125" style="66" customWidth="1"/>
    <col min="7685" max="7685" width="7.85546875" style="66" customWidth="1"/>
    <col min="7686" max="7686" width="10.140625" style="66" customWidth="1"/>
    <col min="7687" max="7687" width="37.5703125" style="66" customWidth="1"/>
    <col min="7688" max="7688" width="22.42578125" style="66" customWidth="1"/>
    <col min="7689" max="7936" width="11.42578125" style="66"/>
    <col min="7937" max="7937" width="6.5703125" style="66" customWidth="1"/>
    <col min="7938" max="7938" width="7" style="66" customWidth="1"/>
    <col min="7939" max="7939" width="7.28515625" style="66" customWidth="1"/>
    <col min="7940" max="7940" width="7.42578125" style="66" customWidth="1"/>
    <col min="7941" max="7941" width="7.85546875" style="66" customWidth="1"/>
    <col min="7942" max="7942" width="10.140625" style="66" customWidth="1"/>
    <col min="7943" max="7943" width="37.5703125" style="66" customWidth="1"/>
    <col min="7944" max="7944" width="22.42578125" style="66" customWidth="1"/>
    <col min="7945" max="8192" width="11.42578125" style="66"/>
    <col min="8193" max="8193" width="6.5703125" style="66" customWidth="1"/>
    <col min="8194" max="8194" width="7" style="66" customWidth="1"/>
    <col min="8195" max="8195" width="7.28515625" style="66" customWidth="1"/>
    <col min="8196" max="8196" width="7.42578125" style="66" customWidth="1"/>
    <col min="8197" max="8197" width="7.85546875" style="66" customWidth="1"/>
    <col min="8198" max="8198" width="10.140625" style="66" customWidth="1"/>
    <col min="8199" max="8199" width="37.5703125" style="66" customWidth="1"/>
    <col min="8200" max="8200" width="22.42578125" style="66" customWidth="1"/>
    <col min="8201" max="8448" width="11.42578125" style="66"/>
    <col min="8449" max="8449" width="6.5703125" style="66" customWidth="1"/>
    <col min="8450" max="8450" width="7" style="66" customWidth="1"/>
    <col min="8451" max="8451" width="7.28515625" style="66" customWidth="1"/>
    <col min="8452" max="8452" width="7.42578125" style="66" customWidth="1"/>
    <col min="8453" max="8453" width="7.85546875" style="66" customWidth="1"/>
    <col min="8454" max="8454" width="10.140625" style="66" customWidth="1"/>
    <col min="8455" max="8455" width="37.5703125" style="66" customWidth="1"/>
    <col min="8456" max="8456" width="22.42578125" style="66" customWidth="1"/>
    <col min="8457" max="8704" width="11.42578125" style="66"/>
    <col min="8705" max="8705" width="6.5703125" style="66" customWidth="1"/>
    <col min="8706" max="8706" width="7" style="66" customWidth="1"/>
    <col min="8707" max="8707" width="7.28515625" style="66" customWidth="1"/>
    <col min="8708" max="8708" width="7.42578125" style="66" customWidth="1"/>
    <col min="8709" max="8709" width="7.85546875" style="66" customWidth="1"/>
    <col min="8710" max="8710" width="10.140625" style="66" customWidth="1"/>
    <col min="8711" max="8711" width="37.5703125" style="66" customWidth="1"/>
    <col min="8712" max="8712" width="22.42578125" style="66" customWidth="1"/>
    <col min="8713" max="8960" width="11.42578125" style="66"/>
    <col min="8961" max="8961" width="6.5703125" style="66" customWidth="1"/>
    <col min="8962" max="8962" width="7" style="66" customWidth="1"/>
    <col min="8963" max="8963" width="7.28515625" style="66" customWidth="1"/>
    <col min="8964" max="8964" width="7.42578125" style="66" customWidth="1"/>
    <col min="8965" max="8965" width="7.85546875" style="66" customWidth="1"/>
    <col min="8966" max="8966" width="10.140625" style="66" customWidth="1"/>
    <col min="8967" max="8967" width="37.5703125" style="66" customWidth="1"/>
    <col min="8968" max="8968" width="22.42578125" style="66" customWidth="1"/>
    <col min="8969" max="9216" width="11.42578125" style="66"/>
    <col min="9217" max="9217" width="6.5703125" style="66" customWidth="1"/>
    <col min="9218" max="9218" width="7" style="66" customWidth="1"/>
    <col min="9219" max="9219" width="7.28515625" style="66" customWidth="1"/>
    <col min="9220" max="9220" width="7.42578125" style="66" customWidth="1"/>
    <col min="9221" max="9221" width="7.85546875" style="66" customWidth="1"/>
    <col min="9222" max="9222" width="10.140625" style="66" customWidth="1"/>
    <col min="9223" max="9223" width="37.5703125" style="66" customWidth="1"/>
    <col min="9224" max="9224" width="22.42578125" style="66" customWidth="1"/>
    <col min="9225" max="9472" width="11.42578125" style="66"/>
    <col min="9473" max="9473" width="6.5703125" style="66" customWidth="1"/>
    <col min="9474" max="9474" width="7" style="66" customWidth="1"/>
    <col min="9475" max="9475" width="7.28515625" style="66" customWidth="1"/>
    <col min="9476" max="9476" width="7.42578125" style="66" customWidth="1"/>
    <col min="9477" max="9477" width="7.85546875" style="66" customWidth="1"/>
    <col min="9478" max="9478" width="10.140625" style="66" customWidth="1"/>
    <col min="9479" max="9479" width="37.5703125" style="66" customWidth="1"/>
    <col min="9480" max="9480" width="22.42578125" style="66" customWidth="1"/>
    <col min="9481" max="9728" width="11.42578125" style="66"/>
    <col min="9729" max="9729" width="6.5703125" style="66" customWidth="1"/>
    <col min="9730" max="9730" width="7" style="66" customWidth="1"/>
    <col min="9731" max="9731" width="7.28515625" style="66" customWidth="1"/>
    <col min="9732" max="9732" width="7.42578125" style="66" customWidth="1"/>
    <col min="9733" max="9733" width="7.85546875" style="66" customWidth="1"/>
    <col min="9734" max="9734" width="10.140625" style="66" customWidth="1"/>
    <col min="9735" max="9735" width="37.5703125" style="66" customWidth="1"/>
    <col min="9736" max="9736" width="22.42578125" style="66" customWidth="1"/>
    <col min="9737" max="9984" width="11.42578125" style="66"/>
    <col min="9985" max="9985" width="6.5703125" style="66" customWidth="1"/>
    <col min="9986" max="9986" width="7" style="66" customWidth="1"/>
    <col min="9987" max="9987" width="7.28515625" style="66" customWidth="1"/>
    <col min="9988" max="9988" width="7.42578125" style="66" customWidth="1"/>
    <col min="9989" max="9989" width="7.85546875" style="66" customWidth="1"/>
    <col min="9990" max="9990" width="10.140625" style="66" customWidth="1"/>
    <col min="9991" max="9991" width="37.5703125" style="66" customWidth="1"/>
    <col min="9992" max="9992" width="22.42578125" style="66" customWidth="1"/>
    <col min="9993" max="10240" width="11.42578125" style="66"/>
    <col min="10241" max="10241" width="6.5703125" style="66" customWidth="1"/>
    <col min="10242" max="10242" width="7" style="66" customWidth="1"/>
    <col min="10243" max="10243" width="7.28515625" style="66" customWidth="1"/>
    <col min="10244" max="10244" width="7.42578125" style="66" customWidth="1"/>
    <col min="10245" max="10245" width="7.85546875" style="66" customWidth="1"/>
    <col min="10246" max="10246" width="10.140625" style="66" customWidth="1"/>
    <col min="10247" max="10247" width="37.5703125" style="66" customWidth="1"/>
    <col min="10248" max="10248" width="22.42578125" style="66" customWidth="1"/>
    <col min="10249" max="10496" width="11.42578125" style="66"/>
    <col min="10497" max="10497" width="6.5703125" style="66" customWidth="1"/>
    <col min="10498" max="10498" width="7" style="66" customWidth="1"/>
    <col min="10499" max="10499" width="7.28515625" style="66" customWidth="1"/>
    <col min="10500" max="10500" width="7.42578125" style="66" customWidth="1"/>
    <col min="10501" max="10501" width="7.85546875" style="66" customWidth="1"/>
    <col min="10502" max="10502" width="10.140625" style="66" customWidth="1"/>
    <col min="10503" max="10503" width="37.5703125" style="66" customWidth="1"/>
    <col min="10504" max="10504" width="22.42578125" style="66" customWidth="1"/>
    <col min="10505" max="10752" width="11.42578125" style="66"/>
    <col min="10753" max="10753" width="6.5703125" style="66" customWidth="1"/>
    <col min="10754" max="10754" width="7" style="66" customWidth="1"/>
    <col min="10755" max="10755" width="7.28515625" style="66" customWidth="1"/>
    <col min="10756" max="10756" width="7.42578125" style="66" customWidth="1"/>
    <col min="10757" max="10757" width="7.85546875" style="66" customWidth="1"/>
    <col min="10758" max="10758" width="10.140625" style="66" customWidth="1"/>
    <col min="10759" max="10759" width="37.5703125" style="66" customWidth="1"/>
    <col min="10760" max="10760" width="22.42578125" style="66" customWidth="1"/>
    <col min="10761" max="11008" width="11.42578125" style="66"/>
    <col min="11009" max="11009" width="6.5703125" style="66" customWidth="1"/>
    <col min="11010" max="11010" width="7" style="66" customWidth="1"/>
    <col min="11011" max="11011" width="7.28515625" style="66" customWidth="1"/>
    <col min="11012" max="11012" width="7.42578125" style="66" customWidth="1"/>
    <col min="11013" max="11013" width="7.85546875" style="66" customWidth="1"/>
    <col min="11014" max="11014" width="10.140625" style="66" customWidth="1"/>
    <col min="11015" max="11015" width="37.5703125" style="66" customWidth="1"/>
    <col min="11016" max="11016" width="22.42578125" style="66" customWidth="1"/>
    <col min="11017" max="11264" width="11.42578125" style="66"/>
    <col min="11265" max="11265" width="6.5703125" style="66" customWidth="1"/>
    <col min="11266" max="11266" width="7" style="66" customWidth="1"/>
    <col min="11267" max="11267" width="7.28515625" style="66" customWidth="1"/>
    <col min="11268" max="11268" width="7.42578125" style="66" customWidth="1"/>
    <col min="11269" max="11269" width="7.85546875" style="66" customWidth="1"/>
    <col min="11270" max="11270" width="10.140625" style="66" customWidth="1"/>
    <col min="11271" max="11271" width="37.5703125" style="66" customWidth="1"/>
    <col min="11272" max="11272" width="22.42578125" style="66" customWidth="1"/>
    <col min="11273" max="11520" width="11.42578125" style="66"/>
    <col min="11521" max="11521" width="6.5703125" style="66" customWidth="1"/>
    <col min="11522" max="11522" width="7" style="66" customWidth="1"/>
    <col min="11523" max="11523" width="7.28515625" style="66" customWidth="1"/>
    <col min="11524" max="11524" width="7.42578125" style="66" customWidth="1"/>
    <col min="11525" max="11525" width="7.85546875" style="66" customWidth="1"/>
    <col min="11526" max="11526" width="10.140625" style="66" customWidth="1"/>
    <col min="11527" max="11527" width="37.5703125" style="66" customWidth="1"/>
    <col min="11528" max="11528" width="22.42578125" style="66" customWidth="1"/>
    <col min="11529" max="11776" width="11.42578125" style="66"/>
    <col min="11777" max="11777" width="6.5703125" style="66" customWidth="1"/>
    <col min="11778" max="11778" width="7" style="66" customWidth="1"/>
    <col min="11779" max="11779" width="7.28515625" style="66" customWidth="1"/>
    <col min="11780" max="11780" width="7.42578125" style="66" customWidth="1"/>
    <col min="11781" max="11781" width="7.85546875" style="66" customWidth="1"/>
    <col min="11782" max="11782" width="10.140625" style="66" customWidth="1"/>
    <col min="11783" max="11783" width="37.5703125" style="66" customWidth="1"/>
    <col min="11784" max="11784" width="22.42578125" style="66" customWidth="1"/>
    <col min="11785" max="12032" width="11.42578125" style="66"/>
    <col min="12033" max="12033" width="6.5703125" style="66" customWidth="1"/>
    <col min="12034" max="12034" width="7" style="66" customWidth="1"/>
    <col min="12035" max="12035" width="7.28515625" style="66" customWidth="1"/>
    <col min="12036" max="12036" width="7.42578125" style="66" customWidth="1"/>
    <col min="12037" max="12037" width="7.85546875" style="66" customWidth="1"/>
    <col min="12038" max="12038" width="10.140625" style="66" customWidth="1"/>
    <col min="12039" max="12039" width="37.5703125" style="66" customWidth="1"/>
    <col min="12040" max="12040" width="22.42578125" style="66" customWidth="1"/>
    <col min="12041" max="12288" width="11.42578125" style="66"/>
    <col min="12289" max="12289" width="6.5703125" style="66" customWidth="1"/>
    <col min="12290" max="12290" width="7" style="66" customWidth="1"/>
    <col min="12291" max="12291" width="7.28515625" style="66" customWidth="1"/>
    <col min="12292" max="12292" width="7.42578125" style="66" customWidth="1"/>
    <col min="12293" max="12293" width="7.85546875" style="66" customWidth="1"/>
    <col min="12294" max="12294" width="10.140625" style="66" customWidth="1"/>
    <col min="12295" max="12295" width="37.5703125" style="66" customWidth="1"/>
    <col min="12296" max="12296" width="22.42578125" style="66" customWidth="1"/>
    <col min="12297" max="12544" width="11.42578125" style="66"/>
    <col min="12545" max="12545" width="6.5703125" style="66" customWidth="1"/>
    <col min="12546" max="12546" width="7" style="66" customWidth="1"/>
    <col min="12547" max="12547" width="7.28515625" style="66" customWidth="1"/>
    <col min="12548" max="12548" width="7.42578125" style="66" customWidth="1"/>
    <col min="12549" max="12549" width="7.85546875" style="66" customWidth="1"/>
    <col min="12550" max="12550" width="10.140625" style="66" customWidth="1"/>
    <col min="12551" max="12551" width="37.5703125" style="66" customWidth="1"/>
    <col min="12552" max="12552" width="22.42578125" style="66" customWidth="1"/>
    <col min="12553" max="12800" width="11.42578125" style="66"/>
    <col min="12801" max="12801" width="6.5703125" style="66" customWidth="1"/>
    <col min="12802" max="12802" width="7" style="66" customWidth="1"/>
    <col min="12803" max="12803" width="7.28515625" style="66" customWidth="1"/>
    <col min="12804" max="12804" width="7.42578125" style="66" customWidth="1"/>
    <col min="12805" max="12805" width="7.85546875" style="66" customWidth="1"/>
    <col min="12806" max="12806" width="10.140625" style="66" customWidth="1"/>
    <col min="12807" max="12807" width="37.5703125" style="66" customWidth="1"/>
    <col min="12808" max="12808" width="22.42578125" style="66" customWidth="1"/>
    <col min="12809" max="13056" width="11.42578125" style="66"/>
    <col min="13057" max="13057" width="6.5703125" style="66" customWidth="1"/>
    <col min="13058" max="13058" width="7" style="66" customWidth="1"/>
    <col min="13059" max="13059" width="7.28515625" style="66" customWidth="1"/>
    <col min="13060" max="13060" width="7.42578125" style="66" customWidth="1"/>
    <col min="13061" max="13061" width="7.85546875" style="66" customWidth="1"/>
    <col min="13062" max="13062" width="10.140625" style="66" customWidth="1"/>
    <col min="13063" max="13063" width="37.5703125" style="66" customWidth="1"/>
    <col min="13064" max="13064" width="22.42578125" style="66" customWidth="1"/>
    <col min="13065" max="13312" width="11.42578125" style="66"/>
    <col min="13313" max="13313" width="6.5703125" style="66" customWidth="1"/>
    <col min="13314" max="13314" width="7" style="66" customWidth="1"/>
    <col min="13315" max="13315" width="7.28515625" style="66" customWidth="1"/>
    <col min="13316" max="13316" width="7.42578125" style="66" customWidth="1"/>
    <col min="13317" max="13317" width="7.85546875" style="66" customWidth="1"/>
    <col min="13318" max="13318" width="10.140625" style="66" customWidth="1"/>
    <col min="13319" max="13319" width="37.5703125" style="66" customWidth="1"/>
    <col min="13320" max="13320" width="22.42578125" style="66" customWidth="1"/>
    <col min="13321" max="13568" width="11.42578125" style="66"/>
    <col min="13569" max="13569" width="6.5703125" style="66" customWidth="1"/>
    <col min="13570" max="13570" width="7" style="66" customWidth="1"/>
    <col min="13571" max="13571" width="7.28515625" style="66" customWidth="1"/>
    <col min="13572" max="13572" width="7.42578125" style="66" customWidth="1"/>
    <col min="13573" max="13573" width="7.85546875" style="66" customWidth="1"/>
    <col min="13574" max="13574" width="10.140625" style="66" customWidth="1"/>
    <col min="13575" max="13575" width="37.5703125" style="66" customWidth="1"/>
    <col min="13576" max="13576" width="22.42578125" style="66" customWidth="1"/>
    <col min="13577" max="13824" width="11.42578125" style="66"/>
    <col min="13825" max="13825" width="6.5703125" style="66" customWidth="1"/>
    <col min="13826" max="13826" width="7" style="66" customWidth="1"/>
    <col min="13827" max="13827" width="7.28515625" style="66" customWidth="1"/>
    <col min="13828" max="13828" width="7.42578125" style="66" customWidth="1"/>
    <col min="13829" max="13829" width="7.85546875" style="66" customWidth="1"/>
    <col min="13830" max="13830" width="10.140625" style="66" customWidth="1"/>
    <col min="13831" max="13831" width="37.5703125" style="66" customWidth="1"/>
    <col min="13832" max="13832" width="22.42578125" style="66" customWidth="1"/>
    <col min="13833" max="14080" width="11.42578125" style="66"/>
    <col min="14081" max="14081" width="6.5703125" style="66" customWidth="1"/>
    <col min="14082" max="14082" width="7" style="66" customWidth="1"/>
    <col min="14083" max="14083" width="7.28515625" style="66" customWidth="1"/>
    <col min="14084" max="14084" width="7.42578125" style="66" customWidth="1"/>
    <col min="14085" max="14085" width="7.85546875" style="66" customWidth="1"/>
    <col min="14086" max="14086" width="10.140625" style="66" customWidth="1"/>
    <col min="14087" max="14087" width="37.5703125" style="66" customWidth="1"/>
    <col min="14088" max="14088" width="22.42578125" style="66" customWidth="1"/>
    <col min="14089" max="14336" width="11.42578125" style="66"/>
    <col min="14337" max="14337" width="6.5703125" style="66" customWidth="1"/>
    <col min="14338" max="14338" width="7" style="66" customWidth="1"/>
    <col min="14339" max="14339" width="7.28515625" style="66" customWidth="1"/>
    <col min="14340" max="14340" width="7.42578125" style="66" customWidth="1"/>
    <col min="14341" max="14341" width="7.85546875" style="66" customWidth="1"/>
    <col min="14342" max="14342" width="10.140625" style="66" customWidth="1"/>
    <col min="14343" max="14343" width="37.5703125" style="66" customWidth="1"/>
    <col min="14344" max="14344" width="22.42578125" style="66" customWidth="1"/>
    <col min="14345" max="14592" width="11.42578125" style="66"/>
    <col min="14593" max="14593" width="6.5703125" style="66" customWidth="1"/>
    <col min="14594" max="14594" width="7" style="66" customWidth="1"/>
    <col min="14595" max="14595" width="7.28515625" style="66" customWidth="1"/>
    <col min="14596" max="14596" width="7.42578125" style="66" customWidth="1"/>
    <col min="14597" max="14597" width="7.85546875" style="66" customWidth="1"/>
    <col min="14598" max="14598" width="10.140625" style="66" customWidth="1"/>
    <col min="14599" max="14599" width="37.5703125" style="66" customWidth="1"/>
    <col min="14600" max="14600" width="22.42578125" style="66" customWidth="1"/>
    <col min="14601" max="14848" width="11.42578125" style="66"/>
    <col min="14849" max="14849" width="6.5703125" style="66" customWidth="1"/>
    <col min="14850" max="14850" width="7" style="66" customWidth="1"/>
    <col min="14851" max="14851" width="7.28515625" style="66" customWidth="1"/>
    <col min="14852" max="14852" width="7.42578125" style="66" customWidth="1"/>
    <col min="14853" max="14853" width="7.85546875" style="66" customWidth="1"/>
    <col min="14854" max="14854" width="10.140625" style="66" customWidth="1"/>
    <col min="14855" max="14855" width="37.5703125" style="66" customWidth="1"/>
    <col min="14856" max="14856" width="22.42578125" style="66" customWidth="1"/>
    <col min="14857" max="15104" width="11.42578125" style="66"/>
    <col min="15105" max="15105" width="6.5703125" style="66" customWidth="1"/>
    <col min="15106" max="15106" width="7" style="66" customWidth="1"/>
    <col min="15107" max="15107" width="7.28515625" style="66" customWidth="1"/>
    <col min="15108" max="15108" width="7.42578125" style="66" customWidth="1"/>
    <col min="15109" max="15109" width="7.85546875" style="66" customWidth="1"/>
    <col min="15110" max="15110" width="10.140625" style="66" customWidth="1"/>
    <col min="15111" max="15111" width="37.5703125" style="66" customWidth="1"/>
    <col min="15112" max="15112" width="22.42578125" style="66" customWidth="1"/>
    <col min="15113" max="15360" width="11.42578125" style="66"/>
    <col min="15361" max="15361" width="6.5703125" style="66" customWidth="1"/>
    <col min="15362" max="15362" width="7" style="66" customWidth="1"/>
    <col min="15363" max="15363" width="7.28515625" style="66" customWidth="1"/>
    <col min="15364" max="15364" width="7.42578125" style="66" customWidth="1"/>
    <col min="15365" max="15365" width="7.85546875" style="66" customWidth="1"/>
    <col min="15366" max="15366" width="10.140625" style="66" customWidth="1"/>
    <col min="15367" max="15367" width="37.5703125" style="66" customWidth="1"/>
    <col min="15368" max="15368" width="22.42578125" style="66" customWidth="1"/>
    <col min="15369" max="15616" width="11.42578125" style="66"/>
    <col min="15617" max="15617" width="6.5703125" style="66" customWidth="1"/>
    <col min="15618" max="15618" width="7" style="66" customWidth="1"/>
    <col min="15619" max="15619" width="7.28515625" style="66" customWidth="1"/>
    <col min="15620" max="15620" width="7.42578125" style="66" customWidth="1"/>
    <col min="15621" max="15621" width="7.85546875" style="66" customWidth="1"/>
    <col min="15622" max="15622" width="10.140625" style="66" customWidth="1"/>
    <col min="15623" max="15623" width="37.5703125" style="66" customWidth="1"/>
    <col min="15624" max="15624" width="22.42578125" style="66" customWidth="1"/>
    <col min="15625" max="15872" width="11.42578125" style="66"/>
    <col min="15873" max="15873" width="6.5703125" style="66" customWidth="1"/>
    <col min="15874" max="15874" width="7" style="66" customWidth="1"/>
    <col min="15875" max="15875" width="7.28515625" style="66" customWidth="1"/>
    <col min="15876" max="15876" width="7.42578125" style="66" customWidth="1"/>
    <col min="15877" max="15877" width="7.85546875" style="66" customWidth="1"/>
    <col min="15878" max="15878" width="10.140625" style="66" customWidth="1"/>
    <col min="15879" max="15879" width="37.5703125" style="66" customWidth="1"/>
    <col min="15880" max="15880" width="22.42578125" style="66" customWidth="1"/>
    <col min="15881" max="16128" width="11.42578125" style="66"/>
    <col min="16129" max="16129" width="6.5703125" style="66" customWidth="1"/>
    <col min="16130" max="16130" width="7" style="66" customWidth="1"/>
    <col min="16131" max="16131" width="7.28515625" style="66" customWidth="1"/>
    <col min="16132" max="16132" width="7.42578125" style="66" customWidth="1"/>
    <col min="16133" max="16133" width="7.85546875" style="66" customWidth="1"/>
    <col min="16134" max="16134" width="10.140625" style="66" customWidth="1"/>
    <col min="16135" max="16135" width="37.5703125" style="66" customWidth="1"/>
    <col min="16136" max="16136" width="22.42578125" style="66" customWidth="1"/>
    <col min="16137" max="16384" width="11.42578125" style="66"/>
  </cols>
  <sheetData>
    <row r="1" spans="1:10" ht="17.25" customHeight="1" x14ac:dyDescent="0.25">
      <c r="A1" s="474" t="s">
        <v>26</v>
      </c>
      <c r="B1" s="474"/>
      <c r="C1" s="474"/>
      <c r="D1" s="474"/>
      <c r="E1" s="474"/>
      <c r="F1" s="474"/>
      <c r="G1" s="474"/>
      <c r="H1" s="474"/>
    </row>
    <row r="2" spans="1:10" ht="18" customHeight="1" x14ac:dyDescent="0.3">
      <c r="A2" s="475" t="s">
        <v>42</v>
      </c>
      <c r="B2" s="475"/>
      <c r="C2" s="475"/>
      <c r="D2" s="475"/>
      <c r="E2" s="475"/>
      <c r="F2" s="475"/>
      <c r="G2" s="475"/>
      <c r="H2" s="475"/>
    </row>
    <row r="3" spans="1:10" ht="18.75" customHeight="1" x14ac:dyDescent="0.3">
      <c r="A3" s="475" t="s">
        <v>361</v>
      </c>
      <c r="B3" s="475"/>
      <c r="C3" s="475"/>
      <c r="D3" s="475"/>
      <c r="E3" s="475"/>
      <c r="F3" s="475"/>
      <c r="G3" s="475"/>
      <c r="H3" s="475"/>
    </row>
    <row r="4" spans="1:10" ht="16.5" customHeight="1" x14ac:dyDescent="0.25">
      <c r="A4" s="474" t="s">
        <v>44</v>
      </c>
      <c r="B4" s="474"/>
      <c r="C4" s="474"/>
      <c r="D4" s="474"/>
      <c r="E4" s="474"/>
      <c r="F4" s="474"/>
      <c r="G4" s="474"/>
      <c r="H4" s="474"/>
    </row>
    <row r="5" spans="1:10" ht="17.25" customHeight="1" x14ac:dyDescent="0.2">
      <c r="A5" s="161"/>
      <c r="B5" s="162"/>
      <c r="C5" s="163"/>
      <c r="D5" s="164"/>
      <c r="E5" s="164"/>
      <c r="F5" s="164"/>
      <c r="G5" s="161"/>
      <c r="H5" s="165"/>
    </row>
    <row r="6" spans="1:10" ht="18" x14ac:dyDescent="0.25">
      <c r="A6" s="476" t="s">
        <v>288</v>
      </c>
      <c r="B6" s="476"/>
      <c r="C6" s="476"/>
      <c r="D6" s="476"/>
      <c r="E6" s="476"/>
      <c r="F6" s="476"/>
      <c r="G6" s="476"/>
      <c r="H6" s="476"/>
    </row>
    <row r="7" spans="1:10" ht="18.75" thickBot="1" x14ac:dyDescent="0.3">
      <c r="A7" s="476" t="s">
        <v>382</v>
      </c>
      <c r="B7" s="476"/>
      <c r="C7" s="476"/>
      <c r="D7" s="476"/>
      <c r="E7" s="476"/>
      <c r="F7" s="476"/>
      <c r="G7" s="476"/>
      <c r="H7" s="476"/>
    </row>
    <row r="8" spans="1:10" ht="18.75" customHeight="1" thickBot="1" x14ac:dyDescent="0.35">
      <c r="A8" s="449" t="s">
        <v>155</v>
      </c>
      <c r="B8" s="450"/>
      <c r="C8" s="450"/>
      <c r="D8" s="450"/>
      <c r="E8" s="450"/>
      <c r="F8" s="451"/>
      <c r="G8" s="452" t="s">
        <v>161</v>
      </c>
      <c r="H8" s="454" t="s">
        <v>162</v>
      </c>
    </row>
    <row r="9" spans="1:10" ht="93" customHeight="1" thickBot="1" x14ac:dyDescent="0.25">
      <c r="A9" s="166" t="s">
        <v>156</v>
      </c>
      <c r="B9" s="166" t="s">
        <v>157</v>
      </c>
      <c r="C9" s="166" t="s">
        <v>158</v>
      </c>
      <c r="D9" s="166" t="s">
        <v>159</v>
      </c>
      <c r="E9" s="166" t="s">
        <v>160</v>
      </c>
      <c r="F9" s="166" t="s">
        <v>28</v>
      </c>
      <c r="G9" s="462"/>
      <c r="H9" s="455"/>
    </row>
    <row r="10" spans="1:10" x14ac:dyDescent="0.2">
      <c r="A10" s="206">
        <v>3</v>
      </c>
      <c r="B10" s="207" t="s">
        <v>289</v>
      </c>
      <c r="C10" s="207" t="s">
        <v>165</v>
      </c>
      <c r="D10" s="207" t="s">
        <v>166</v>
      </c>
      <c r="E10" s="200" t="s">
        <v>167</v>
      </c>
      <c r="F10" s="200">
        <v>51202</v>
      </c>
      <c r="G10" s="345" t="s">
        <v>90</v>
      </c>
      <c r="H10" s="128">
        <f>4349.46+3500+6000+4000+1000+5000</f>
        <v>23849.46</v>
      </c>
      <c r="I10" s="208"/>
      <c r="J10" s="209"/>
    </row>
    <row r="11" spans="1:10" x14ac:dyDescent="0.2">
      <c r="A11" s="206">
        <v>3</v>
      </c>
      <c r="B11" s="207" t="s">
        <v>289</v>
      </c>
      <c r="C11" s="207" t="s">
        <v>165</v>
      </c>
      <c r="D11" s="207" t="s">
        <v>166</v>
      </c>
      <c r="E11" s="200" t="s">
        <v>167</v>
      </c>
      <c r="F11" s="200">
        <v>51999</v>
      </c>
      <c r="G11" s="344" t="s">
        <v>114</v>
      </c>
      <c r="H11" s="128">
        <f>5000+4000+200</f>
        <v>9200</v>
      </c>
      <c r="I11" s="208"/>
      <c r="J11" s="209"/>
    </row>
    <row r="12" spans="1:10" x14ac:dyDescent="0.2">
      <c r="A12" s="206">
        <v>3</v>
      </c>
      <c r="B12" s="207" t="s">
        <v>289</v>
      </c>
      <c r="C12" s="207" t="s">
        <v>165</v>
      </c>
      <c r="D12" s="207" t="s">
        <v>166</v>
      </c>
      <c r="E12" s="200" t="s">
        <v>167</v>
      </c>
      <c r="F12" s="200">
        <v>54108</v>
      </c>
      <c r="G12" s="281" t="s">
        <v>139</v>
      </c>
      <c r="H12" s="282">
        <f>4076+3000</f>
        <v>7076</v>
      </c>
      <c r="I12" s="208"/>
      <c r="J12" s="209"/>
    </row>
    <row r="13" spans="1:10" x14ac:dyDescent="0.2">
      <c r="A13" s="206">
        <v>3</v>
      </c>
      <c r="B13" s="207" t="s">
        <v>289</v>
      </c>
      <c r="C13" s="207" t="s">
        <v>165</v>
      </c>
      <c r="D13" s="207" t="s">
        <v>166</v>
      </c>
      <c r="E13" s="200" t="s">
        <v>167</v>
      </c>
      <c r="F13" s="200">
        <v>54110</v>
      </c>
      <c r="G13" s="344" t="s">
        <v>64</v>
      </c>
      <c r="H13" s="128">
        <f>500+1000+1000+500</f>
        <v>3000</v>
      </c>
      <c r="I13" s="208"/>
      <c r="J13" s="209"/>
    </row>
    <row r="14" spans="1:10" x14ac:dyDescent="0.2">
      <c r="A14" s="206">
        <v>3</v>
      </c>
      <c r="B14" s="207" t="s">
        <v>289</v>
      </c>
      <c r="C14" s="207" t="s">
        <v>165</v>
      </c>
      <c r="D14" s="207" t="s">
        <v>166</v>
      </c>
      <c r="E14" s="200" t="s">
        <v>167</v>
      </c>
      <c r="F14" s="200">
        <v>54111</v>
      </c>
      <c r="G14" s="344" t="s">
        <v>92</v>
      </c>
      <c r="H14" s="128">
        <f>1000+1000+3000+1000+500</f>
        <v>6500</v>
      </c>
      <c r="I14" s="208"/>
      <c r="J14" s="209"/>
    </row>
    <row r="15" spans="1:10" x14ac:dyDescent="0.2">
      <c r="A15" s="206">
        <v>3</v>
      </c>
      <c r="B15" s="207" t="s">
        <v>289</v>
      </c>
      <c r="C15" s="207" t="s">
        <v>165</v>
      </c>
      <c r="D15" s="207" t="s">
        <v>166</v>
      </c>
      <c r="E15" s="200" t="s">
        <v>167</v>
      </c>
      <c r="F15" s="200">
        <v>54112</v>
      </c>
      <c r="G15" s="344" t="s">
        <v>94</v>
      </c>
      <c r="H15" s="128">
        <f>1000+2500+3500+5000+1000</f>
        <v>13000</v>
      </c>
      <c r="I15" s="208"/>
      <c r="J15" s="209"/>
    </row>
    <row r="16" spans="1:10" x14ac:dyDescent="0.2">
      <c r="A16" s="206">
        <v>3</v>
      </c>
      <c r="B16" s="207" t="s">
        <v>289</v>
      </c>
      <c r="C16" s="207" t="s">
        <v>165</v>
      </c>
      <c r="D16" s="207" t="s">
        <v>166</v>
      </c>
      <c r="E16" s="200" t="s">
        <v>167</v>
      </c>
      <c r="F16" s="200">
        <v>54501</v>
      </c>
      <c r="G16" s="344" t="s">
        <v>140</v>
      </c>
      <c r="H16" s="128">
        <f>2712+5424</f>
        <v>8136</v>
      </c>
      <c r="I16" s="208"/>
      <c r="J16" s="209"/>
    </row>
    <row r="17" spans="1:10" x14ac:dyDescent="0.2">
      <c r="A17" s="206">
        <v>3</v>
      </c>
      <c r="B17" s="207" t="s">
        <v>289</v>
      </c>
      <c r="C17" s="207" t="s">
        <v>165</v>
      </c>
      <c r="D17" s="207" t="s">
        <v>166</v>
      </c>
      <c r="E17" s="200" t="s">
        <v>167</v>
      </c>
      <c r="F17" s="200">
        <v>56304</v>
      </c>
      <c r="G17" s="344" t="s">
        <v>131</v>
      </c>
      <c r="H17" s="128">
        <f>3500+451.65+1500+1500+4400+7000+3000+2000</f>
        <v>23351.65</v>
      </c>
      <c r="I17" s="208"/>
      <c r="J17" s="209"/>
    </row>
    <row r="18" spans="1:10" x14ac:dyDescent="0.2">
      <c r="A18" s="206">
        <v>3</v>
      </c>
      <c r="B18" s="207" t="s">
        <v>289</v>
      </c>
      <c r="C18" s="207" t="s">
        <v>165</v>
      </c>
      <c r="D18" s="207" t="s">
        <v>166</v>
      </c>
      <c r="E18" s="200" t="s">
        <v>167</v>
      </c>
      <c r="F18" s="200">
        <v>54304</v>
      </c>
      <c r="G18" s="344" t="s">
        <v>79</v>
      </c>
      <c r="H18" s="128">
        <f>700+4000+300+29400+1000+1031.71</f>
        <v>36431.71</v>
      </c>
      <c r="I18" s="208"/>
      <c r="J18" s="209"/>
    </row>
    <row r="19" spans="1:10" x14ac:dyDescent="0.2">
      <c r="A19" s="206">
        <v>3</v>
      </c>
      <c r="B19" s="207" t="s">
        <v>289</v>
      </c>
      <c r="C19" s="207" t="s">
        <v>165</v>
      </c>
      <c r="D19" s="207" t="s">
        <v>166</v>
      </c>
      <c r="E19" s="200" t="s">
        <v>167</v>
      </c>
      <c r="F19" s="200">
        <v>54505</v>
      </c>
      <c r="G19" s="344" t="s">
        <v>290</v>
      </c>
      <c r="H19" s="128">
        <v>5100</v>
      </c>
      <c r="I19" s="208"/>
      <c r="J19" s="209"/>
    </row>
    <row r="20" spans="1:10" x14ac:dyDescent="0.2">
      <c r="A20" s="206">
        <v>3</v>
      </c>
      <c r="B20" s="207" t="s">
        <v>289</v>
      </c>
      <c r="C20" s="207" t="s">
        <v>165</v>
      </c>
      <c r="D20" s="207" t="s">
        <v>166</v>
      </c>
      <c r="E20" s="200" t="s">
        <v>167</v>
      </c>
      <c r="F20" s="200">
        <v>54101</v>
      </c>
      <c r="G20" s="344" t="s">
        <v>57</v>
      </c>
      <c r="H20" s="128">
        <f>500+1700+1000+351.71+500+1000.03</f>
        <v>5051.74</v>
      </c>
      <c r="I20" s="208"/>
      <c r="J20" s="209"/>
    </row>
    <row r="21" spans="1:10" x14ac:dyDescent="0.2">
      <c r="A21" s="206">
        <v>3</v>
      </c>
      <c r="B21" s="207" t="s">
        <v>289</v>
      </c>
      <c r="C21" s="207" t="s">
        <v>165</v>
      </c>
      <c r="D21" s="207" t="s">
        <v>166</v>
      </c>
      <c r="E21" s="200" t="s">
        <v>167</v>
      </c>
      <c r="F21" s="200" t="s">
        <v>58</v>
      </c>
      <c r="G21" s="344" t="s">
        <v>59</v>
      </c>
      <c r="H21" s="128">
        <f>100+100</f>
        <v>200</v>
      </c>
      <c r="I21" s="208"/>
      <c r="J21" s="209"/>
    </row>
    <row r="22" spans="1:10" x14ac:dyDescent="0.2">
      <c r="A22" s="206">
        <v>3</v>
      </c>
      <c r="B22" s="207" t="s">
        <v>289</v>
      </c>
      <c r="C22" s="207" t="s">
        <v>165</v>
      </c>
      <c r="D22" s="207" t="s">
        <v>166</v>
      </c>
      <c r="E22" s="200" t="s">
        <v>167</v>
      </c>
      <c r="F22" s="200">
        <v>54104</v>
      </c>
      <c r="G22" s="344" t="s">
        <v>61</v>
      </c>
      <c r="H22" s="128">
        <f>1500+100+500</f>
        <v>2100</v>
      </c>
      <c r="I22" s="208"/>
      <c r="J22" s="209"/>
    </row>
    <row r="23" spans="1:10" x14ac:dyDescent="0.2">
      <c r="A23" s="206">
        <v>3</v>
      </c>
      <c r="B23" s="207" t="s">
        <v>289</v>
      </c>
      <c r="C23" s="207" t="s">
        <v>165</v>
      </c>
      <c r="D23" s="207" t="s">
        <v>166</v>
      </c>
      <c r="E23" s="200" t="s">
        <v>167</v>
      </c>
      <c r="F23" s="200">
        <v>54199</v>
      </c>
      <c r="G23" s="344" t="s">
        <v>291</v>
      </c>
      <c r="H23" s="128">
        <v>982.05</v>
      </c>
      <c r="I23" s="208"/>
      <c r="J23" s="209"/>
    </row>
    <row r="24" spans="1:10" x14ac:dyDescent="0.2">
      <c r="A24" s="206">
        <v>3</v>
      </c>
      <c r="B24" s="207" t="s">
        <v>289</v>
      </c>
      <c r="C24" s="207" t="s">
        <v>165</v>
      </c>
      <c r="D24" s="207" t="s">
        <v>166</v>
      </c>
      <c r="E24" s="200" t="s">
        <v>167</v>
      </c>
      <c r="F24" s="200">
        <v>54119</v>
      </c>
      <c r="G24" s="344" t="s">
        <v>96</v>
      </c>
      <c r="H24" s="128">
        <f>6000+6000+1600</f>
        <v>13600</v>
      </c>
      <c r="I24" s="208"/>
      <c r="J24" s="209"/>
    </row>
    <row r="25" spans="1:10" x14ac:dyDescent="0.2">
      <c r="A25" s="206">
        <v>3</v>
      </c>
      <c r="B25" s="207" t="s">
        <v>289</v>
      </c>
      <c r="C25" s="207" t="s">
        <v>165</v>
      </c>
      <c r="D25" s="207" t="s">
        <v>166</v>
      </c>
      <c r="E25" s="200" t="s">
        <v>167</v>
      </c>
      <c r="F25" s="200">
        <v>54118</v>
      </c>
      <c r="G25" s="344" t="s">
        <v>119</v>
      </c>
      <c r="H25" s="128">
        <f>1000+500</f>
        <v>1500</v>
      </c>
      <c r="I25" s="208"/>
      <c r="J25" s="209"/>
    </row>
    <row r="26" spans="1:10" x14ac:dyDescent="0.2">
      <c r="A26" s="210">
        <v>3</v>
      </c>
      <c r="B26" s="211" t="s">
        <v>289</v>
      </c>
      <c r="C26" s="207" t="s">
        <v>165</v>
      </c>
      <c r="D26" s="211" t="s">
        <v>166</v>
      </c>
      <c r="E26" s="212" t="s">
        <v>167</v>
      </c>
      <c r="F26" s="200">
        <v>54109</v>
      </c>
      <c r="G26" s="344" t="s">
        <v>292</v>
      </c>
      <c r="H26" s="128">
        <v>500</v>
      </c>
      <c r="I26" s="208"/>
      <c r="J26" s="209"/>
    </row>
    <row r="27" spans="1:10" x14ac:dyDescent="0.2">
      <c r="A27" s="206">
        <v>3</v>
      </c>
      <c r="B27" s="207" t="s">
        <v>289</v>
      </c>
      <c r="C27" s="207" t="s">
        <v>165</v>
      </c>
      <c r="D27" s="207" t="s">
        <v>166</v>
      </c>
      <c r="E27" s="200" t="s">
        <v>167</v>
      </c>
      <c r="F27" s="200">
        <v>54316</v>
      </c>
      <c r="G27" s="344" t="s">
        <v>124</v>
      </c>
      <c r="H27" s="128">
        <f>800+500</f>
        <v>1300</v>
      </c>
      <c r="I27" s="208"/>
      <c r="J27" s="209"/>
    </row>
    <row r="28" spans="1:10" x14ac:dyDescent="0.2">
      <c r="A28" s="206">
        <v>3</v>
      </c>
      <c r="B28" s="207" t="s">
        <v>289</v>
      </c>
      <c r="C28" s="207" t="s">
        <v>165</v>
      </c>
      <c r="D28" s="207" t="s">
        <v>166</v>
      </c>
      <c r="E28" s="200" t="s">
        <v>167</v>
      </c>
      <c r="F28" s="200">
        <v>54317</v>
      </c>
      <c r="G28" s="344" t="s">
        <v>125</v>
      </c>
      <c r="H28" s="128">
        <f>500+500</f>
        <v>1000</v>
      </c>
      <c r="I28" s="208"/>
      <c r="J28" s="209"/>
    </row>
    <row r="29" spans="1:10" x14ac:dyDescent="0.2">
      <c r="A29" s="206">
        <v>3</v>
      </c>
      <c r="B29" s="207" t="s">
        <v>289</v>
      </c>
      <c r="C29" s="207" t="s">
        <v>165</v>
      </c>
      <c r="D29" s="207" t="s">
        <v>166</v>
      </c>
      <c r="E29" s="200" t="s">
        <v>167</v>
      </c>
      <c r="F29" s="200" t="s">
        <v>85</v>
      </c>
      <c r="G29" s="344" t="s">
        <v>293</v>
      </c>
      <c r="H29" s="128">
        <v>12707.16</v>
      </c>
      <c r="I29" s="208"/>
      <c r="J29" s="209"/>
    </row>
    <row r="30" spans="1:10" x14ac:dyDescent="0.2">
      <c r="A30" s="206">
        <v>3</v>
      </c>
      <c r="B30" s="207" t="s">
        <v>289</v>
      </c>
      <c r="C30" s="207" t="s">
        <v>165</v>
      </c>
      <c r="D30" s="207" t="s">
        <v>166</v>
      </c>
      <c r="E30" s="200" t="s">
        <v>167</v>
      </c>
      <c r="F30" s="200" t="s">
        <v>80</v>
      </c>
      <c r="G30" s="344" t="s">
        <v>81</v>
      </c>
      <c r="H30" s="128">
        <f>50+1368.29</f>
        <v>1418.29</v>
      </c>
      <c r="I30" s="208"/>
      <c r="J30" s="209"/>
    </row>
    <row r="31" spans="1:10" x14ac:dyDescent="0.2">
      <c r="A31" s="206">
        <v>3</v>
      </c>
      <c r="B31" s="207" t="s">
        <v>289</v>
      </c>
      <c r="C31" s="207" t="s">
        <v>165</v>
      </c>
      <c r="D31" s="207" t="s">
        <v>166</v>
      </c>
      <c r="E31" s="200" t="s">
        <v>167</v>
      </c>
      <c r="F31" s="200" t="s">
        <v>294</v>
      </c>
      <c r="G31" s="344" t="s">
        <v>123</v>
      </c>
      <c r="H31" s="128">
        <v>78000</v>
      </c>
      <c r="I31" s="208"/>
      <c r="J31" s="209"/>
    </row>
    <row r="32" spans="1:10" x14ac:dyDescent="0.2">
      <c r="A32" s="206">
        <v>3</v>
      </c>
      <c r="B32" s="207" t="s">
        <v>289</v>
      </c>
      <c r="C32" s="207" t="s">
        <v>165</v>
      </c>
      <c r="D32" s="207" t="s">
        <v>166</v>
      </c>
      <c r="E32" s="200" t="s">
        <v>167</v>
      </c>
      <c r="F32" s="200" t="s">
        <v>141</v>
      </c>
      <c r="G32" s="344" t="s">
        <v>142</v>
      </c>
      <c r="H32" s="128">
        <v>75000</v>
      </c>
      <c r="I32" s="208"/>
      <c r="J32" s="209"/>
    </row>
    <row r="33" spans="1:10" x14ac:dyDescent="0.2">
      <c r="A33" s="210">
        <v>3</v>
      </c>
      <c r="B33" s="211" t="s">
        <v>289</v>
      </c>
      <c r="C33" s="207" t="s">
        <v>165</v>
      </c>
      <c r="D33" s="211" t="s">
        <v>166</v>
      </c>
      <c r="E33" s="212" t="s">
        <v>167</v>
      </c>
      <c r="F33" s="200" t="s">
        <v>295</v>
      </c>
      <c r="G33" s="344" t="s">
        <v>296</v>
      </c>
      <c r="H33" s="128">
        <f>1100+800</f>
        <v>1900</v>
      </c>
      <c r="I33" s="208"/>
      <c r="J33" s="209"/>
    </row>
    <row r="34" spans="1:10" x14ac:dyDescent="0.2">
      <c r="A34" s="206">
        <v>3</v>
      </c>
      <c r="B34" s="207" t="s">
        <v>289</v>
      </c>
      <c r="C34" s="207" t="s">
        <v>165</v>
      </c>
      <c r="D34" s="207" t="s">
        <v>166</v>
      </c>
      <c r="E34" s="200" t="s">
        <v>167</v>
      </c>
      <c r="F34" s="200" t="s">
        <v>297</v>
      </c>
      <c r="G34" s="344" t="s">
        <v>62</v>
      </c>
      <c r="H34" s="128">
        <f>298.29</f>
        <v>298.29000000000002</v>
      </c>
      <c r="I34" s="208"/>
      <c r="J34" s="209"/>
    </row>
    <row r="35" spans="1:10" x14ac:dyDescent="0.2">
      <c r="A35" s="206">
        <v>5</v>
      </c>
      <c r="B35" s="207" t="s">
        <v>164</v>
      </c>
      <c r="C35" s="207" t="s">
        <v>165</v>
      </c>
      <c r="D35" s="207" t="s">
        <v>166</v>
      </c>
      <c r="E35" s="200" t="s">
        <v>167</v>
      </c>
      <c r="F35" s="200" t="s">
        <v>150</v>
      </c>
      <c r="G35" s="344" t="s">
        <v>163</v>
      </c>
      <c r="H35" s="128">
        <v>480</v>
      </c>
      <c r="I35" s="208"/>
      <c r="J35" s="209"/>
    </row>
    <row r="36" spans="1:10" x14ac:dyDescent="0.2">
      <c r="A36" s="206">
        <v>5</v>
      </c>
      <c r="B36" s="207" t="s">
        <v>164</v>
      </c>
      <c r="C36" s="207" t="s">
        <v>165</v>
      </c>
      <c r="D36" s="207" t="s">
        <v>166</v>
      </c>
      <c r="E36" s="200" t="s">
        <v>167</v>
      </c>
      <c r="F36" s="200" t="s">
        <v>149</v>
      </c>
      <c r="G36" s="344" t="s">
        <v>143</v>
      </c>
      <c r="H36" s="128">
        <v>22324.799999999999</v>
      </c>
      <c r="I36" s="208"/>
      <c r="J36" s="209"/>
    </row>
    <row r="37" spans="1:10" x14ac:dyDescent="0.2">
      <c r="A37" s="206">
        <v>5</v>
      </c>
      <c r="B37" s="207" t="s">
        <v>164</v>
      </c>
      <c r="C37" s="207" t="s">
        <v>165</v>
      </c>
      <c r="D37" s="207" t="s">
        <v>166</v>
      </c>
      <c r="E37" s="200" t="s">
        <v>167</v>
      </c>
      <c r="F37" s="200" t="s">
        <v>99</v>
      </c>
      <c r="G37" s="344" t="s">
        <v>100</v>
      </c>
      <c r="H37" s="128">
        <v>52825.18</v>
      </c>
      <c r="I37" s="208"/>
      <c r="J37" s="209"/>
    </row>
    <row r="38" spans="1:10" x14ac:dyDescent="0.2">
      <c r="A38" s="206">
        <v>3</v>
      </c>
      <c r="B38" s="207" t="s">
        <v>289</v>
      </c>
      <c r="C38" s="207" t="s">
        <v>165</v>
      </c>
      <c r="D38" s="207" t="s">
        <v>166</v>
      </c>
      <c r="E38" s="200" t="s">
        <v>167</v>
      </c>
      <c r="F38" s="200" t="s">
        <v>433</v>
      </c>
      <c r="G38" s="344" t="s">
        <v>432</v>
      </c>
      <c r="H38" s="128">
        <v>12000</v>
      </c>
      <c r="I38" s="208"/>
      <c r="J38" s="209"/>
    </row>
    <row r="39" spans="1:10" x14ac:dyDescent="0.2">
      <c r="A39" s="206">
        <v>3</v>
      </c>
      <c r="B39" s="207" t="s">
        <v>289</v>
      </c>
      <c r="C39" s="207" t="s">
        <v>165</v>
      </c>
      <c r="D39" s="207" t="s">
        <v>166</v>
      </c>
      <c r="E39" s="200" t="s">
        <v>167</v>
      </c>
      <c r="F39" s="200">
        <v>61608</v>
      </c>
      <c r="G39" s="344" t="s">
        <v>145</v>
      </c>
      <c r="H39" s="128">
        <v>18939.16</v>
      </c>
      <c r="I39" s="208"/>
      <c r="J39" s="209"/>
    </row>
    <row r="40" spans="1:10" x14ac:dyDescent="0.2">
      <c r="A40" s="206">
        <v>3</v>
      </c>
      <c r="B40" s="207" t="s">
        <v>289</v>
      </c>
      <c r="C40" s="207" t="s">
        <v>165</v>
      </c>
      <c r="D40" s="207" t="s">
        <v>166</v>
      </c>
      <c r="E40" s="200" t="s">
        <v>167</v>
      </c>
      <c r="F40" s="200" t="s">
        <v>97</v>
      </c>
      <c r="G40" s="344" t="s">
        <v>98</v>
      </c>
      <c r="H40" s="128">
        <f>10000+10511.06+1000+36808.35</f>
        <v>58319.409999999996</v>
      </c>
      <c r="I40" s="208"/>
      <c r="J40" s="209"/>
    </row>
    <row r="41" spans="1:10" x14ac:dyDescent="0.2">
      <c r="A41" s="206">
        <v>3</v>
      </c>
      <c r="B41" s="207" t="s">
        <v>289</v>
      </c>
      <c r="C41" s="207" t="s">
        <v>165</v>
      </c>
      <c r="D41" s="207" t="s">
        <v>166</v>
      </c>
      <c r="E41" s="200" t="s">
        <v>167</v>
      </c>
      <c r="F41" s="200">
        <v>61501</v>
      </c>
      <c r="G41" s="344" t="s">
        <v>146</v>
      </c>
      <c r="H41" s="128">
        <v>6313.05</v>
      </c>
      <c r="I41" s="208"/>
      <c r="J41" s="209"/>
    </row>
    <row r="42" spans="1:10" x14ac:dyDescent="0.2">
      <c r="A42" s="206">
        <v>3</v>
      </c>
      <c r="B42" s="207" t="s">
        <v>289</v>
      </c>
      <c r="C42" s="207" t="s">
        <v>165</v>
      </c>
      <c r="D42" s="207" t="s">
        <v>166</v>
      </c>
      <c r="E42" s="200" t="s">
        <v>167</v>
      </c>
      <c r="F42" s="200">
        <v>61502</v>
      </c>
      <c r="G42" s="344" t="s">
        <v>314</v>
      </c>
      <c r="H42" s="128">
        <v>6313.05</v>
      </c>
      <c r="I42" s="208"/>
      <c r="J42" s="209"/>
    </row>
    <row r="43" spans="1:10" x14ac:dyDescent="0.2">
      <c r="A43" s="206">
        <v>3</v>
      </c>
      <c r="B43" s="207" t="s">
        <v>289</v>
      </c>
      <c r="C43" s="207" t="s">
        <v>165</v>
      </c>
      <c r="D43" s="207" t="s">
        <v>166</v>
      </c>
      <c r="E43" s="200" t="s">
        <v>167</v>
      </c>
      <c r="F43" s="200">
        <v>61599</v>
      </c>
      <c r="G43" s="344" t="s">
        <v>315</v>
      </c>
      <c r="H43" s="128">
        <v>6313.06</v>
      </c>
      <c r="I43" s="208"/>
      <c r="J43" s="209"/>
    </row>
    <row r="44" spans="1:10" x14ac:dyDescent="0.2">
      <c r="A44" s="206">
        <v>3</v>
      </c>
      <c r="B44" s="207" t="s">
        <v>289</v>
      </c>
      <c r="C44" s="207" t="s">
        <v>165</v>
      </c>
      <c r="D44" s="207" t="s">
        <v>166</v>
      </c>
      <c r="E44" s="200" t="s">
        <v>167</v>
      </c>
      <c r="F44" s="200" t="s">
        <v>464</v>
      </c>
      <c r="G44" s="344" t="s">
        <v>463</v>
      </c>
      <c r="H44" s="128">
        <v>74313.440000000002</v>
      </c>
      <c r="I44" s="208"/>
      <c r="J44" s="209"/>
    </row>
    <row r="45" spans="1:10" x14ac:dyDescent="0.2">
      <c r="A45" s="206">
        <v>5</v>
      </c>
      <c r="B45" s="207" t="s">
        <v>164</v>
      </c>
      <c r="C45" s="207" t="s">
        <v>165</v>
      </c>
      <c r="D45" s="207" t="s">
        <v>166</v>
      </c>
      <c r="E45" s="200" t="s">
        <v>167</v>
      </c>
      <c r="F45" s="200" t="s">
        <v>152</v>
      </c>
      <c r="G45" s="171" t="s">
        <v>143</v>
      </c>
      <c r="H45" s="128">
        <v>103818.72</v>
      </c>
      <c r="I45" s="208"/>
      <c r="J45" s="209"/>
    </row>
    <row r="46" spans="1:10" ht="13.5" thickBot="1" x14ac:dyDescent="0.25">
      <c r="A46" s="206">
        <v>5</v>
      </c>
      <c r="B46" s="207" t="s">
        <v>164</v>
      </c>
      <c r="C46" s="207" t="s">
        <v>165</v>
      </c>
      <c r="D46" s="207" t="s">
        <v>166</v>
      </c>
      <c r="E46" s="200" t="s">
        <v>167</v>
      </c>
      <c r="F46" s="200" t="s">
        <v>101</v>
      </c>
      <c r="G46" s="171" t="s">
        <v>100</v>
      </c>
      <c r="H46" s="128">
        <v>12638.51</v>
      </c>
      <c r="I46" s="208"/>
      <c r="J46" s="209"/>
    </row>
    <row r="47" spans="1:10" ht="16.5" thickBot="1" x14ac:dyDescent="0.3">
      <c r="A47" s="81"/>
      <c r="B47" s="82"/>
      <c r="C47" s="82"/>
      <c r="D47" s="82"/>
      <c r="E47" s="82"/>
      <c r="F47" s="82"/>
      <c r="G47" s="172" t="s">
        <v>168</v>
      </c>
      <c r="H47" s="84">
        <f>SUM(H10:H46)</f>
        <v>705800.72999999975</v>
      </c>
      <c r="I47" s="173"/>
    </row>
    <row r="48" spans="1:10" ht="17.25" customHeight="1" thickBot="1" x14ac:dyDescent="0.35">
      <c r="A48" s="174"/>
      <c r="B48" s="174"/>
      <c r="C48" s="175"/>
      <c r="D48" s="176"/>
      <c r="E48" s="176"/>
      <c r="F48" s="176"/>
      <c r="G48" s="85"/>
      <c r="H48" s="86"/>
      <c r="I48" s="173"/>
    </row>
    <row r="49" spans="1:8" ht="15" x14ac:dyDescent="0.3">
      <c r="A49" s="456" t="s">
        <v>298</v>
      </c>
      <c r="B49" s="457"/>
      <c r="C49" s="457"/>
      <c r="D49" s="457"/>
      <c r="E49" s="457"/>
      <c r="F49" s="457"/>
      <c r="G49" s="459" t="s">
        <v>299</v>
      </c>
      <c r="H49" s="460"/>
    </row>
    <row r="50" spans="1:8" ht="15" x14ac:dyDescent="0.3">
      <c r="A50" s="177"/>
      <c r="B50" s="178"/>
      <c r="C50" s="178"/>
      <c r="D50" s="178"/>
      <c r="E50" s="178"/>
      <c r="F50" s="178"/>
      <c r="G50" s="177"/>
      <c r="H50" s="179"/>
    </row>
    <row r="51" spans="1:8" ht="14.25" customHeight="1" x14ac:dyDescent="0.3">
      <c r="A51" s="439" t="s">
        <v>300</v>
      </c>
      <c r="B51" s="463"/>
      <c r="C51" s="463"/>
      <c r="D51" s="463"/>
      <c r="E51" s="463"/>
      <c r="F51" s="464"/>
      <c r="G51" s="439" t="s">
        <v>301</v>
      </c>
      <c r="H51" s="440"/>
    </row>
    <row r="52" spans="1:8" ht="15" x14ac:dyDescent="0.3">
      <c r="A52" s="177"/>
      <c r="B52" s="178"/>
      <c r="C52" s="178"/>
      <c r="D52" s="178"/>
      <c r="E52" s="178"/>
      <c r="F52" s="178"/>
      <c r="G52" s="177"/>
      <c r="H52" s="179"/>
    </row>
    <row r="53" spans="1:8" ht="14.25" customHeight="1" x14ac:dyDescent="0.3">
      <c r="A53" s="436" t="s">
        <v>302</v>
      </c>
      <c r="B53" s="463"/>
      <c r="C53" s="463"/>
      <c r="D53" s="463"/>
      <c r="E53" s="463"/>
      <c r="F53" s="464"/>
      <c r="G53" s="439" t="s">
        <v>303</v>
      </c>
      <c r="H53" s="440"/>
    </row>
    <row r="54" spans="1:8" ht="15" x14ac:dyDescent="0.3">
      <c r="A54" s="180"/>
      <c r="B54" s="181"/>
      <c r="C54" s="181"/>
      <c r="D54" s="181"/>
      <c r="E54" s="181"/>
      <c r="F54" s="181"/>
      <c r="G54" s="180"/>
      <c r="H54" s="179"/>
    </row>
    <row r="55" spans="1:8" ht="15" customHeight="1" thickBot="1" x14ac:dyDescent="0.35">
      <c r="A55" s="441" t="s">
        <v>304</v>
      </c>
      <c r="B55" s="465"/>
      <c r="C55" s="465"/>
      <c r="D55" s="465"/>
      <c r="E55" s="465"/>
      <c r="F55" s="466"/>
      <c r="G55" s="441" t="s">
        <v>305</v>
      </c>
      <c r="H55" s="443"/>
    </row>
    <row r="59" spans="1:8" hidden="1" x14ac:dyDescent="0.2"/>
    <row r="60" spans="1:8" hidden="1" x14ac:dyDescent="0.2"/>
    <row r="61" spans="1:8" hidden="1" x14ac:dyDescent="0.2"/>
    <row r="62" spans="1:8" hidden="1" x14ac:dyDescent="0.2"/>
    <row r="63" spans="1:8" hidden="1" x14ac:dyDescent="0.2"/>
    <row r="64" spans="1:8" hidden="1" x14ac:dyDescent="0.2"/>
    <row r="65" spans="1:8" hidden="1" x14ac:dyDescent="0.2"/>
    <row r="66" spans="1:8" hidden="1" x14ac:dyDescent="0.2"/>
    <row r="67" spans="1:8" hidden="1" x14ac:dyDescent="0.2"/>
    <row r="68" spans="1:8" hidden="1" x14ac:dyDescent="0.2"/>
    <row r="69" spans="1:8" hidden="1" x14ac:dyDescent="0.2"/>
    <row r="70" spans="1:8" hidden="1" x14ac:dyDescent="0.2"/>
    <row r="71" spans="1:8" hidden="1" x14ac:dyDescent="0.2"/>
    <row r="72" spans="1:8" hidden="1" x14ac:dyDescent="0.2"/>
    <row r="73" spans="1:8" hidden="1" x14ac:dyDescent="0.2"/>
    <row r="74" spans="1:8" hidden="1" x14ac:dyDescent="0.2"/>
    <row r="75" spans="1:8" hidden="1" x14ac:dyDescent="0.2"/>
    <row r="76" spans="1:8" hidden="1" x14ac:dyDescent="0.2"/>
    <row r="77" spans="1:8" ht="18" hidden="1" customHeight="1" x14ac:dyDescent="0.2"/>
    <row r="78" spans="1:8" ht="18" x14ac:dyDescent="0.25">
      <c r="A78" s="444" t="s">
        <v>288</v>
      </c>
      <c r="B78" s="444"/>
      <c r="C78" s="444"/>
      <c r="D78" s="444"/>
      <c r="E78" s="444"/>
      <c r="F78" s="444"/>
      <c r="G78" s="444"/>
      <c r="H78" s="444"/>
    </row>
    <row r="79" spans="1:8" ht="18" x14ac:dyDescent="0.25">
      <c r="A79" s="444" t="s">
        <v>306</v>
      </c>
      <c r="B79" s="444"/>
      <c r="C79" s="444"/>
      <c r="D79" s="444"/>
      <c r="E79" s="444"/>
      <c r="F79" s="444"/>
      <c r="G79" s="444"/>
      <c r="H79" s="444"/>
    </row>
    <row r="80" spans="1:8" ht="18" customHeight="1" thickBot="1" x14ac:dyDescent="0.3">
      <c r="A80" s="194">
        <v>6</v>
      </c>
      <c r="B80" s="182"/>
      <c r="C80" s="182"/>
      <c r="D80" s="182"/>
      <c r="E80" s="182"/>
      <c r="F80" s="182"/>
      <c r="G80" s="182"/>
      <c r="H80" s="182"/>
    </row>
    <row r="81" spans="1:9" ht="39" customHeight="1" thickBot="1" x14ac:dyDescent="0.3">
      <c r="A81" s="446" t="s">
        <v>396</v>
      </c>
      <c r="B81" s="447"/>
      <c r="C81" s="447"/>
      <c r="D81" s="447"/>
      <c r="E81" s="447"/>
      <c r="F81" s="447"/>
      <c r="G81" s="447"/>
      <c r="H81" s="448"/>
    </row>
    <row r="82" spans="1:9" ht="13.5" customHeight="1" thickBot="1" x14ac:dyDescent="0.35">
      <c r="A82" s="449" t="s">
        <v>155</v>
      </c>
      <c r="B82" s="450"/>
      <c r="C82" s="450"/>
      <c r="D82" s="450"/>
      <c r="E82" s="450"/>
      <c r="F82" s="451"/>
      <c r="G82" s="452" t="s">
        <v>161</v>
      </c>
      <c r="H82" s="454" t="s">
        <v>162</v>
      </c>
    </row>
    <row r="83" spans="1:9" ht="139.5" customHeight="1" thickBot="1" x14ac:dyDescent="0.25">
      <c r="A83" s="166" t="s">
        <v>156</v>
      </c>
      <c r="B83" s="166" t="s">
        <v>157</v>
      </c>
      <c r="C83" s="166" t="s">
        <v>158</v>
      </c>
      <c r="D83" s="166" t="s">
        <v>159</v>
      </c>
      <c r="E83" s="166" t="s">
        <v>160</v>
      </c>
      <c r="F83" s="166" t="s">
        <v>28</v>
      </c>
      <c r="G83" s="462"/>
      <c r="H83" s="455"/>
      <c r="I83" s="70"/>
    </row>
    <row r="84" spans="1:9" ht="13.5" thickBot="1" x14ac:dyDescent="0.25">
      <c r="A84" s="167">
        <v>3</v>
      </c>
      <c r="B84" s="168" t="s">
        <v>289</v>
      </c>
      <c r="C84" s="168" t="s">
        <v>165</v>
      </c>
      <c r="D84" s="168" t="s">
        <v>166</v>
      </c>
      <c r="E84" s="169" t="s">
        <v>167</v>
      </c>
      <c r="F84" s="183">
        <v>54108</v>
      </c>
      <c r="G84" s="184" t="s">
        <v>139</v>
      </c>
      <c r="H84" s="65">
        <v>4076</v>
      </c>
      <c r="I84" s="70"/>
    </row>
    <row r="85" spans="1:9" ht="13.5" thickBot="1" x14ac:dyDescent="0.25">
      <c r="A85" s="167">
        <v>3</v>
      </c>
      <c r="B85" s="168" t="s">
        <v>289</v>
      </c>
      <c r="C85" s="168" t="s">
        <v>165</v>
      </c>
      <c r="D85" s="168" t="s">
        <v>166</v>
      </c>
      <c r="E85" s="169" t="s">
        <v>167</v>
      </c>
      <c r="F85" s="183">
        <v>54501</v>
      </c>
      <c r="G85" s="184" t="s">
        <v>140</v>
      </c>
      <c r="H85" s="65">
        <v>5424</v>
      </c>
    </row>
    <row r="86" spans="1:9" ht="13.5" thickBot="1" x14ac:dyDescent="0.25">
      <c r="A86" s="167">
        <v>3</v>
      </c>
      <c r="B86" s="168" t="s">
        <v>289</v>
      </c>
      <c r="C86" s="168" t="s">
        <v>165</v>
      </c>
      <c r="D86" s="168" t="s">
        <v>166</v>
      </c>
      <c r="E86" s="169" t="s">
        <v>167</v>
      </c>
      <c r="F86" s="183">
        <v>56304</v>
      </c>
      <c r="G86" s="184" t="s">
        <v>131</v>
      </c>
      <c r="H86" s="185">
        <v>3500</v>
      </c>
    </row>
    <row r="87" spans="1:9" ht="16.5" thickBot="1" x14ac:dyDescent="0.3">
      <c r="A87" s="247"/>
      <c r="B87" s="248"/>
      <c r="C87" s="248"/>
      <c r="D87" s="248"/>
      <c r="E87" s="248"/>
      <c r="F87" s="248"/>
      <c r="G87" s="172" t="s">
        <v>168</v>
      </c>
      <c r="H87" s="84">
        <f>SUM(H84:H86)</f>
        <v>13000</v>
      </c>
    </row>
    <row r="88" spans="1:9" ht="15.75" thickBot="1" x14ac:dyDescent="0.35">
      <c r="A88" s="174"/>
      <c r="B88" s="174"/>
      <c r="C88" s="175"/>
      <c r="D88" s="176"/>
      <c r="E88" s="176"/>
      <c r="F88" s="176"/>
      <c r="G88" s="85"/>
      <c r="H88" s="86"/>
    </row>
    <row r="89" spans="1:9" ht="15" x14ac:dyDescent="0.3">
      <c r="A89" s="456" t="s">
        <v>298</v>
      </c>
      <c r="B89" s="457"/>
      <c r="C89" s="457"/>
      <c r="D89" s="457"/>
      <c r="E89" s="457"/>
      <c r="F89" s="457"/>
      <c r="G89" s="459" t="s">
        <v>299</v>
      </c>
      <c r="H89" s="460"/>
    </row>
    <row r="90" spans="1:9" ht="15" x14ac:dyDescent="0.3">
      <c r="A90" s="177"/>
      <c r="B90" s="178"/>
      <c r="C90" s="178"/>
      <c r="D90" s="178"/>
      <c r="E90" s="178"/>
      <c r="F90" s="178"/>
      <c r="G90" s="177"/>
      <c r="H90" s="179"/>
    </row>
    <row r="91" spans="1:9" ht="14.25" customHeight="1" x14ac:dyDescent="0.3">
      <c r="A91" s="439" t="s">
        <v>300</v>
      </c>
      <c r="B91" s="463"/>
      <c r="C91" s="463"/>
      <c r="D91" s="463"/>
      <c r="E91" s="463"/>
      <c r="F91" s="464"/>
      <c r="G91" s="439" t="s">
        <v>301</v>
      </c>
      <c r="H91" s="440"/>
    </row>
    <row r="92" spans="1:9" ht="15" x14ac:dyDescent="0.3">
      <c r="A92" s="177"/>
      <c r="B92" s="178"/>
      <c r="C92" s="178"/>
      <c r="D92" s="178"/>
      <c r="E92" s="178"/>
      <c r="F92" s="178"/>
      <c r="G92" s="177"/>
      <c r="H92" s="179"/>
    </row>
    <row r="93" spans="1:9" ht="14.25" customHeight="1" x14ac:dyDescent="0.3">
      <c r="A93" s="436" t="s">
        <v>302</v>
      </c>
      <c r="B93" s="463"/>
      <c r="C93" s="463"/>
      <c r="D93" s="463"/>
      <c r="E93" s="463"/>
      <c r="F93" s="464"/>
      <c r="G93" s="439" t="s">
        <v>307</v>
      </c>
      <c r="H93" s="440"/>
    </row>
    <row r="94" spans="1:9" ht="15" x14ac:dyDescent="0.3">
      <c r="A94" s="180"/>
      <c r="B94" s="181"/>
      <c r="C94" s="181"/>
      <c r="D94" s="181"/>
      <c r="E94" s="181"/>
      <c r="F94" s="181"/>
      <c r="G94" s="180"/>
      <c r="H94" s="179"/>
    </row>
    <row r="95" spans="1:9" ht="15" customHeight="1" thickBot="1" x14ac:dyDescent="0.35">
      <c r="A95" s="441" t="s">
        <v>304</v>
      </c>
      <c r="B95" s="465"/>
      <c r="C95" s="465"/>
      <c r="D95" s="465"/>
      <c r="E95" s="465"/>
      <c r="F95" s="466"/>
      <c r="G95" s="441" t="s">
        <v>305</v>
      </c>
      <c r="H95" s="443"/>
    </row>
    <row r="96" spans="1:9" ht="15" customHeight="1" x14ac:dyDescent="0.3">
      <c r="A96" s="292"/>
      <c r="B96" s="293"/>
      <c r="C96" s="293"/>
      <c r="D96" s="293"/>
      <c r="E96" s="293"/>
      <c r="F96" s="293"/>
      <c r="G96" s="292"/>
      <c r="H96" s="292"/>
    </row>
    <row r="97" spans="1:9" ht="15" customHeight="1" x14ac:dyDescent="0.3">
      <c r="A97" s="292"/>
      <c r="B97" s="293"/>
      <c r="C97" s="293"/>
      <c r="D97" s="293"/>
      <c r="E97" s="293"/>
      <c r="F97" s="293"/>
      <c r="G97" s="292"/>
      <c r="H97" s="292"/>
    </row>
    <row r="98" spans="1:9" ht="18" customHeight="1" x14ac:dyDescent="0.2"/>
    <row r="99" spans="1:9" ht="18" x14ac:dyDescent="0.25">
      <c r="A99" s="444" t="s">
        <v>288</v>
      </c>
      <c r="B99" s="444"/>
      <c r="C99" s="444"/>
      <c r="D99" s="444"/>
      <c r="E99" s="444"/>
      <c r="F99" s="444"/>
      <c r="G99" s="444"/>
      <c r="H99" s="444"/>
    </row>
    <row r="100" spans="1:9" ht="18" x14ac:dyDescent="0.25">
      <c r="A100" s="444" t="s">
        <v>306</v>
      </c>
      <c r="B100" s="444"/>
      <c r="C100" s="444"/>
      <c r="D100" s="444"/>
      <c r="E100" s="444"/>
      <c r="F100" s="444"/>
      <c r="G100" s="444"/>
      <c r="H100" s="444"/>
    </row>
    <row r="101" spans="1:9" ht="18" customHeight="1" thickBot="1" x14ac:dyDescent="0.3">
      <c r="A101" s="194">
        <v>12</v>
      </c>
      <c r="B101" s="182"/>
      <c r="C101" s="182"/>
      <c r="D101" s="182"/>
      <c r="E101" s="182"/>
      <c r="F101" s="182"/>
      <c r="G101" s="182"/>
      <c r="H101" s="182"/>
    </row>
    <row r="102" spans="1:9" ht="36.75" customHeight="1" thickBot="1" x14ac:dyDescent="0.3">
      <c r="A102" s="446" t="s">
        <v>397</v>
      </c>
      <c r="B102" s="447"/>
      <c r="C102" s="447"/>
      <c r="D102" s="447"/>
      <c r="E102" s="447"/>
      <c r="F102" s="447"/>
      <c r="G102" s="447"/>
      <c r="H102" s="448"/>
    </row>
    <row r="103" spans="1:9" ht="13.5" customHeight="1" thickBot="1" x14ac:dyDescent="0.35">
      <c r="A103" s="449" t="s">
        <v>155</v>
      </c>
      <c r="B103" s="450"/>
      <c r="C103" s="450"/>
      <c r="D103" s="450"/>
      <c r="E103" s="450"/>
      <c r="F103" s="451"/>
      <c r="G103" s="452" t="s">
        <v>161</v>
      </c>
      <c r="H103" s="454" t="s">
        <v>162</v>
      </c>
      <c r="I103" s="70"/>
    </row>
    <row r="104" spans="1:9" ht="133.5" customHeight="1" thickBot="1" x14ac:dyDescent="0.25">
      <c r="A104" s="166" t="s">
        <v>156</v>
      </c>
      <c r="B104" s="166" t="s">
        <v>157</v>
      </c>
      <c r="C104" s="166" t="s">
        <v>158</v>
      </c>
      <c r="D104" s="166" t="s">
        <v>159</v>
      </c>
      <c r="E104" s="166" t="s">
        <v>160</v>
      </c>
      <c r="F104" s="166" t="s">
        <v>28</v>
      </c>
      <c r="G104" s="462"/>
      <c r="H104" s="455"/>
      <c r="I104" s="70"/>
    </row>
    <row r="105" spans="1:9" x14ac:dyDescent="0.2">
      <c r="A105" s="167">
        <v>3</v>
      </c>
      <c r="B105" s="168" t="s">
        <v>289</v>
      </c>
      <c r="C105" s="168" t="s">
        <v>165</v>
      </c>
      <c r="D105" s="168" t="s">
        <v>166</v>
      </c>
      <c r="E105" s="169" t="s">
        <v>167</v>
      </c>
      <c r="F105" s="170">
        <v>51202</v>
      </c>
      <c r="G105" s="170" t="s">
        <v>90</v>
      </c>
      <c r="H105" s="128">
        <v>4349.46</v>
      </c>
      <c r="I105" s="70"/>
    </row>
    <row r="106" spans="1:9" x14ac:dyDescent="0.2">
      <c r="A106" s="167">
        <v>3</v>
      </c>
      <c r="B106" s="168" t="s">
        <v>289</v>
      </c>
      <c r="C106" s="168" t="s">
        <v>165</v>
      </c>
      <c r="D106" s="168" t="s">
        <v>166</v>
      </c>
      <c r="E106" s="169" t="s">
        <v>167</v>
      </c>
      <c r="F106" s="171">
        <v>54110</v>
      </c>
      <c r="G106" s="171" t="s">
        <v>64</v>
      </c>
      <c r="H106" s="128">
        <v>500</v>
      </c>
      <c r="I106" s="70"/>
    </row>
    <row r="107" spans="1:9" x14ac:dyDescent="0.2">
      <c r="A107" s="167">
        <v>3</v>
      </c>
      <c r="B107" s="168" t="s">
        <v>289</v>
      </c>
      <c r="C107" s="168" t="s">
        <v>165</v>
      </c>
      <c r="D107" s="168" t="s">
        <v>166</v>
      </c>
      <c r="E107" s="169" t="s">
        <v>167</v>
      </c>
      <c r="F107" s="171">
        <v>54103</v>
      </c>
      <c r="G107" s="171" t="s">
        <v>59</v>
      </c>
      <c r="H107" s="128">
        <v>100</v>
      </c>
      <c r="I107" s="70"/>
    </row>
    <row r="108" spans="1:9" x14ac:dyDescent="0.2">
      <c r="A108" s="167">
        <v>3</v>
      </c>
      <c r="B108" s="168" t="s">
        <v>289</v>
      </c>
      <c r="C108" s="168" t="s">
        <v>165</v>
      </c>
      <c r="D108" s="168" t="s">
        <v>166</v>
      </c>
      <c r="E108" s="169" t="s">
        <v>167</v>
      </c>
      <c r="F108" s="171">
        <v>61601</v>
      </c>
      <c r="G108" s="171" t="s">
        <v>98</v>
      </c>
      <c r="H108" s="128">
        <v>1000</v>
      </c>
      <c r="I108" s="70"/>
    </row>
    <row r="109" spans="1:9" x14ac:dyDescent="0.2">
      <c r="A109" s="167">
        <v>3</v>
      </c>
      <c r="B109" s="168" t="s">
        <v>289</v>
      </c>
      <c r="C109" s="168" t="s">
        <v>165</v>
      </c>
      <c r="D109" s="168" t="s">
        <v>166</v>
      </c>
      <c r="E109" s="169" t="s">
        <v>167</v>
      </c>
      <c r="F109" s="171">
        <v>54111</v>
      </c>
      <c r="G109" s="171" t="s">
        <v>92</v>
      </c>
      <c r="H109" s="185">
        <v>1000</v>
      </c>
    </row>
    <row r="110" spans="1:9" x14ac:dyDescent="0.2">
      <c r="A110" s="167">
        <v>3</v>
      </c>
      <c r="B110" s="168" t="s">
        <v>289</v>
      </c>
      <c r="C110" s="168" t="s">
        <v>165</v>
      </c>
      <c r="D110" s="168" t="s">
        <v>166</v>
      </c>
      <c r="E110" s="169" t="s">
        <v>167</v>
      </c>
      <c r="F110" s="171">
        <v>54112</v>
      </c>
      <c r="G110" s="171" t="s">
        <v>94</v>
      </c>
      <c r="H110" s="185">
        <v>1000</v>
      </c>
    </row>
    <row r="111" spans="1:9" ht="13.5" thickBot="1" x14ac:dyDescent="0.25">
      <c r="A111" s="167">
        <v>3</v>
      </c>
      <c r="B111" s="168" t="s">
        <v>289</v>
      </c>
      <c r="C111" s="168" t="s">
        <v>165</v>
      </c>
      <c r="D111" s="168" t="s">
        <v>166</v>
      </c>
      <c r="E111" s="169" t="s">
        <v>167</v>
      </c>
      <c r="F111" s="183">
        <v>54304</v>
      </c>
      <c r="G111" s="186" t="s">
        <v>79</v>
      </c>
      <c r="H111" s="185">
        <v>700</v>
      </c>
    </row>
    <row r="112" spans="1:9" ht="16.5" thickBot="1" x14ac:dyDescent="0.3">
      <c r="A112" s="81"/>
      <c r="B112" s="248"/>
      <c r="C112" s="248"/>
      <c r="D112" s="248"/>
      <c r="E112" s="248"/>
      <c r="F112" s="248"/>
      <c r="G112" s="172" t="s">
        <v>168</v>
      </c>
      <c r="H112" s="84">
        <f>SUM(H105:H111)</f>
        <v>8649.4599999999991</v>
      </c>
      <c r="I112" s="173"/>
    </row>
    <row r="113" spans="1:8" ht="15.75" thickBot="1" x14ac:dyDescent="0.35">
      <c r="A113" s="174"/>
      <c r="B113" s="174"/>
      <c r="C113" s="175"/>
      <c r="D113" s="176"/>
      <c r="E113" s="176"/>
      <c r="F113" s="176"/>
      <c r="G113" s="85"/>
      <c r="H113" s="86"/>
    </row>
    <row r="114" spans="1:8" ht="15" x14ac:dyDescent="0.3">
      <c r="A114" s="456" t="s">
        <v>298</v>
      </c>
      <c r="B114" s="457"/>
      <c r="C114" s="457"/>
      <c r="D114" s="457"/>
      <c r="E114" s="457"/>
      <c r="F114" s="457"/>
      <c r="G114" s="459" t="s">
        <v>299</v>
      </c>
      <c r="H114" s="460"/>
    </row>
    <row r="115" spans="1:8" ht="15" x14ac:dyDescent="0.3">
      <c r="A115" s="177"/>
      <c r="B115" s="178"/>
      <c r="C115" s="178"/>
      <c r="D115" s="178"/>
      <c r="E115" s="178"/>
      <c r="F115" s="178"/>
      <c r="G115" s="177"/>
      <c r="H115" s="179"/>
    </row>
    <row r="116" spans="1:8" ht="14.25" customHeight="1" x14ac:dyDescent="0.3">
      <c r="A116" s="439" t="s">
        <v>300</v>
      </c>
      <c r="B116" s="463"/>
      <c r="C116" s="463"/>
      <c r="D116" s="463"/>
      <c r="E116" s="463"/>
      <c r="F116" s="464"/>
      <c r="G116" s="439" t="s">
        <v>301</v>
      </c>
      <c r="H116" s="440"/>
    </row>
    <row r="117" spans="1:8" ht="15" x14ac:dyDescent="0.3">
      <c r="A117" s="177"/>
      <c r="B117" s="178"/>
      <c r="C117" s="178"/>
      <c r="D117" s="178"/>
      <c r="E117" s="178"/>
      <c r="F117" s="178"/>
      <c r="G117" s="177"/>
      <c r="H117" s="179"/>
    </row>
    <row r="118" spans="1:8" ht="14.25" customHeight="1" x14ac:dyDescent="0.3">
      <c r="A118" s="436" t="s">
        <v>302</v>
      </c>
      <c r="B118" s="463"/>
      <c r="C118" s="463"/>
      <c r="D118" s="463"/>
      <c r="E118" s="463"/>
      <c r="F118" s="464"/>
      <c r="G118" s="439" t="s">
        <v>307</v>
      </c>
      <c r="H118" s="440"/>
    </row>
    <row r="119" spans="1:8" ht="15" x14ac:dyDescent="0.3">
      <c r="A119" s="180"/>
      <c r="B119" s="181"/>
      <c r="C119" s="181"/>
      <c r="D119" s="181"/>
      <c r="E119" s="181"/>
      <c r="F119" s="181"/>
      <c r="G119" s="180"/>
      <c r="H119" s="179"/>
    </row>
    <row r="120" spans="1:8" ht="15" customHeight="1" thickBot="1" x14ac:dyDescent="0.35">
      <c r="A120" s="441" t="s">
        <v>304</v>
      </c>
      <c r="B120" s="465"/>
      <c r="C120" s="465"/>
      <c r="D120" s="465"/>
      <c r="E120" s="465"/>
      <c r="F120" s="466"/>
      <c r="G120" s="441" t="s">
        <v>305</v>
      </c>
      <c r="H120" s="443"/>
    </row>
    <row r="123" spans="1:8" ht="18" customHeight="1" x14ac:dyDescent="0.2"/>
    <row r="124" spans="1:8" ht="18" x14ac:dyDescent="0.25">
      <c r="A124" s="444" t="s">
        <v>288</v>
      </c>
      <c r="B124" s="444"/>
      <c r="C124" s="444"/>
      <c r="D124" s="444"/>
      <c r="E124" s="444"/>
      <c r="F124" s="444"/>
      <c r="G124" s="444"/>
      <c r="H124" s="444"/>
    </row>
    <row r="125" spans="1:8" ht="18" x14ac:dyDescent="0.25">
      <c r="A125" s="444" t="s">
        <v>306</v>
      </c>
      <c r="B125" s="444"/>
      <c r="C125" s="444"/>
      <c r="D125" s="444"/>
      <c r="E125" s="444"/>
      <c r="F125" s="444"/>
      <c r="G125" s="444"/>
      <c r="H125" s="444"/>
    </row>
    <row r="126" spans="1:8" ht="18" customHeight="1" thickBot="1" x14ac:dyDescent="0.3">
      <c r="A126" s="194">
        <v>15</v>
      </c>
      <c r="B126" s="182"/>
      <c r="C126" s="182"/>
      <c r="D126" s="182"/>
      <c r="E126" s="182"/>
      <c r="F126" s="182"/>
      <c r="G126" s="182"/>
      <c r="H126" s="182"/>
    </row>
    <row r="127" spans="1:8" ht="36" customHeight="1" thickBot="1" x14ac:dyDescent="0.3">
      <c r="A127" s="446" t="s">
        <v>398</v>
      </c>
      <c r="B127" s="447"/>
      <c r="C127" s="447"/>
      <c r="D127" s="447"/>
      <c r="E127" s="447"/>
      <c r="F127" s="447"/>
      <c r="G127" s="447"/>
      <c r="H127" s="448"/>
    </row>
    <row r="128" spans="1:8" ht="13.5" customHeight="1" thickBot="1" x14ac:dyDescent="0.35">
      <c r="A128" s="449" t="s">
        <v>155</v>
      </c>
      <c r="B128" s="450"/>
      <c r="C128" s="450"/>
      <c r="D128" s="450"/>
      <c r="E128" s="450"/>
      <c r="F128" s="451"/>
      <c r="G128" s="452" t="s">
        <v>161</v>
      </c>
      <c r="H128" s="454" t="s">
        <v>162</v>
      </c>
    </row>
    <row r="129" spans="1:9" ht="128.25" customHeight="1" thickBot="1" x14ac:dyDescent="0.25">
      <c r="A129" s="166" t="s">
        <v>156</v>
      </c>
      <c r="B129" s="166" t="s">
        <v>157</v>
      </c>
      <c r="C129" s="166" t="s">
        <v>158</v>
      </c>
      <c r="D129" s="166" t="s">
        <v>159</v>
      </c>
      <c r="E129" s="166" t="s">
        <v>160</v>
      </c>
      <c r="F129" s="166" t="s">
        <v>28</v>
      </c>
      <c r="G129" s="462"/>
      <c r="H129" s="455"/>
      <c r="I129" s="187"/>
    </row>
    <row r="130" spans="1:9" ht="13.5" thickBot="1" x14ac:dyDescent="0.25">
      <c r="A130" s="167">
        <v>3</v>
      </c>
      <c r="B130" s="168" t="s">
        <v>289</v>
      </c>
      <c r="C130" s="168" t="s">
        <v>165</v>
      </c>
      <c r="D130" s="168" t="s">
        <v>166</v>
      </c>
      <c r="E130" s="169" t="s">
        <v>167</v>
      </c>
      <c r="F130" s="170">
        <v>54505</v>
      </c>
      <c r="G130" s="170" t="s">
        <v>290</v>
      </c>
      <c r="H130" s="185">
        <v>5100</v>
      </c>
      <c r="I130" s="70"/>
    </row>
    <row r="131" spans="1:9" ht="16.5" thickBot="1" x14ac:dyDescent="0.3">
      <c r="A131" s="81"/>
      <c r="B131" s="82"/>
      <c r="C131" s="82"/>
      <c r="D131" s="248"/>
      <c r="E131" s="248"/>
      <c r="F131" s="248"/>
      <c r="G131" s="172" t="s">
        <v>168</v>
      </c>
      <c r="H131" s="84">
        <f>SUM(H130:H130)</f>
        <v>5100</v>
      </c>
    </row>
    <row r="132" spans="1:9" ht="15.75" thickBot="1" x14ac:dyDescent="0.35">
      <c r="A132" s="174"/>
      <c r="B132" s="174"/>
      <c r="C132" s="175"/>
      <c r="D132" s="176"/>
      <c r="E132" s="176"/>
      <c r="F132" s="176"/>
      <c r="G132" s="85"/>
      <c r="H132" s="86"/>
    </row>
    <row r="133" spans="1:9" ht="15" x14ac:dyDescent="0.3">
      <c r="A133" s="456" t="s">
        <v>298</v>
      </c>
      <c r="B133" s="457"/>
      <c r="C133" s="457"/>
      <c r="D133" s="457"/>
      <c r="E133" s="457"/>
      <c r="F133" s="457"/>
      <c r="G133" s="459" t="s">
        <v>299</v>
      </c>
      <c r="H133" s="460"/>
    </row>
    <row r="134" spans="1:9" ht="15" x14ac:dyDescent="0.3">
      <c r="A134" s="177"/>
      <c r="B134" s="178"/>
      <c r="C134" s="178"/>
      <c r="D134" s="178"/>
      <c r="E134" s="178"/>
      <c r="F134" s="178"/>
      <c r="G134" s="177"/>
      <c r="H134" s="179"/>
    </row>
    <row r="135" spans="1:9" ht="14.25" customHeight="1" x14ac:dyDescent="0.3">
      <c r="A135" s="439" t="s">
        <v>300</v>
      </c>
      <c r="B135" s="463"/>
      <c r="C135" s="463"/>
      <c r="D135" s="463"/>
      <c r="E135" s="463"/>
      <c r="F135" s="464"/>
      <c r="G135" s="439" t="s">
        <v>301</v>
      </c>
      <c r="H135" s="440"/>
    </row>
    <row r="136" spans="1:9" ht="15" x14ac:dyDescent="0.3">
      <c r="A136" s="177"/>
      <c r="B136" s="178"/>
      <c r="C136" s="178"/>
      <c r="D136" s="178"/>
      <c r="E136" s="178"/>
      <c r="F136" s="178"/>
      <c r="G136" s="177"/>
      <c r="H136" s="179"/>
    </row>
    <row r="137" spans="1:9" ht="14.25" customHeight="1" x14ac:dyDescent="0.3">
      <c r="A137" s="436" t="s">
        <v>302</v>
      </c>
      <c r="B137" s="463"/>
      <c r="C137" s="463"/>
      <c r="D137" s="463"/>
      <c r="E137" s="463"/>
      <c r="F137" s="464"/>
      <c r="G137" s="439" t="s">
        <v>307</v>
      </c>
      <c r="H137" s="440"/>
    </row>
    <row r="138" spans="1:9" ht="15" x14ac:dyDescent="0.3">
      <c r="A138" s="180"/>
      <c r="B138" s="181"/>
      <c r="C138" s="181"/>
      <c r="D138" s="181"/>
      <c r="E138" s="181"/>
      <c r="F138" s="181"/>
      <c r="G138" s="180"/>
      <c r="H138" s="179"/>
    </row>
    <row r="139" spans="1:9" ht="15" customHeight="1" thickBot="1" x14ac:dyDescent="0.35">
      <c r="A139" s="441" t="s">
        <v>304</v>
      </c>
      <c r="B139" s="465"/>
      <c r="C139" s="465"/>
      <c r="D139" s="465"/>
      <c r="E139" s="465"/>
      <c r="F139" s="466"/>
      <c r="G139" s="441" t="s">
        <v>305</v>
      </c>
      <c r="H139" s="443"/>
    </row>
    <row r="140" spans="1:9" ht="18" customHeight="1" x14ac:dyDescent="0.2"/>
    <row r="142" spans="1:9" ht="18" customHeight="1" x14ac:dyDescent="0.2"/>
    <row r="143" spans="1:9" ht="18" x14ac:dyDescent="0.25">
      <c r="A143" s="444" t="s">
        <v>288</v>
      </c>
      <c r="B143" s="444"/>
      <c r="C143" s="444"/>
      <c r="D143" s="444"/>
      <c r="E143" s="444"/>
      <c r="F143" s="444"/>
      <c r="G143" s="444"/>
      <c r="H143" s="444"/>
    </row>
    <row r="144" spans="1:9" ht="18" x14ac:dyDescent="0.25">
      <c r="A144" s="444" t="s">
        <v>306</v>
      </c>
      <c r="B144" s="444"/>
      <c r="C144" s="444"/>
      <c r="D144" s="444"/>
      <c r="E144" s="444"/>
      <c r="F144" s="444"/>
      <c r="G144" s="444"/>
      <c r="H144" s="444"/>
    </row>
    <row r="145" spans="1:10" ht="18" customHeight="1" thickBot="1" x14ac:dyDescent="0.3">
      <c r="A145" s="194">
        <v>16</v>
      </c>
      <c r="B145" s="182"/>
      <c r="C145" s="182"/>
      <c r="D145" s="182"/>
      <c r="E145" s="182"/>
      <c r="F145" s="182"/>
      <c r="G145" s="182"/>
      <c r="H145" s="182"/>
    </row>
    <row r="146" spans="1:10" ht="37.5" customHeight="1" thickBot="1" x14ac:dyDescent="0.25">
      <c r="A146" s="471" t="s">
        <v>399</v>
      </c>
      <c r="B146" s="472"/>
      <c r="C146" s="472"/>
      <c r="D146" s="472"/>
      <c r="E146" s="472"/>
      <c r="F146" s="472"/>
      <c r="G146" s="472"/>
      <c r="H146" s="473"/>
    </row>
    <row r="147" spans="1:10" ht="13.5" customHeight="1" thickBot="1" x14ac:dyDescent="0.35">
      <c r="A147" s="449" t="s">
        <v>155</v>
      </c>
      <c r="B147" s="450"/>
      <c r="C147" s="450"/>
      <c r="D147" s="450"/>
      <c r="E147" s="450"/>
      <c r="F147" s="451"/>
      <c r="G147" s="452" t="s">
        <v>161</v>
      </c>
      <c r="H147" s="454" t="s">
        <v>162</v>
      </c>
    </row>
    <row r="148" spans="1:10" ht="133.5" customHeight="1" thickBot="1" x14ac:dyDescent="0.25">
      <c r="A148" s="166" t="s">
        <v>156</v>
      </c>
      <c r="B148" s="166" t="s">
        <v>157</v>
      </c>
      <c r="C148" s="166" t="s">
        <v>158</v>
      </c>
      <c r="D148" s="166" t="s">
        <v>159</v>
      </c>
      <c r="E148" s="166" t="s">
        <v>160</v>
      </c>
      <c r="F148" s="166" t="s">
        <v>28</v>
      </c>
      <c r="G148" s="462"/>
      <c r="H148" s="455"/>
      <c r="I148" s="70"/>
    </row>
    <row r="149" spans="1:10" x14ac:dyDescent="0.2">
      <c r="A149" s="167">
        <v>3</v>
      </c>
      <c r="B149" s="168" t="s">
        <v>289</v>
      </c>
      <c r="C149" s="168" t="s">
        <v>165</v>
      </c>
      <c r="D149" s="168" t="s">
        <v>166</v>
      </c>
      <c r="E149" s="169" t="s">
        <v>167</v>
      </c>
      <c r="F149" s="171">
        <v>54101</v>
      </c>
      <c r="G149" s="170" t="s">
        <v>57</v>
      </c>
      <c r="H149" s="185">
        <v>500</v>
      </c>
    </row>
    <row r="150" spans="1:10" x14ac:dyDescent="0.2">
      <c r="A150" s="167">
        <v>3</v>
      </c>
      <c r="B150" s="168" t="s">
        <v>289</v>
      </c>
      <c r="C150" s="168" t="s">
        <v>165</v>
      </c>
      <c r="D150" s="168" t="s">
        <v>166</v>
      </c>
      <c r="E150" s="169" t="s">
        <v>167</v>
      </c>
      <c r="F150" s="171">
        <v>54104</v>
      </c>
      <c r="G150" s="171" t="s">
        <v>61</v>
      </c>
      <c r="H150" s="185">
        <v>1500</v>
      </c>
    </row>
    <row r="151" spans="1:10" x14ac:dyDescent="0.2">
      <c r="A151" s="167">
        <v>3</v>
      </c>
      <c r="B151" s="168" t="s">
        <v>289</v>
      </c>
      <c r="C151" s="168" t="s">
        <v>165</v>
      </c>
      <c r="D151" s="168" t="s">
        <v>166</v>
      </c>
      <c r="E151" s="169" t="s">
        <v>167</v>
      </c>
      <c r="F151" s="171">
        <v>54199</v>
      </c>
      <c r="G151" s="171" t="s">
        <v>291</v>
      </c>
      <c r="H151" s="185">
        <v>500</v>
      </c>
      <c r="I151" s="70"/>
    </row>
    <row r="152" spans="1:10" ht="13.5" thickBot="1" x14ac:dyDescent="0.25">
      <c r="A152" s="167">
        <v>3</v>
      </c>
      <c r="B152" s="168" t="s">
        <v>289</v>
      </c>
      <c r="C152" s="168" t="s">
        <v>165</v>
      </c>
      <c r="D152" s="168" t="s">
        <v>166</v>
      </c>
      <c r="E152" s="169" t="s">
        <v>167</v>
      </c>
      <c r="F152" s="171">
        <v>56304</v>
      </c>
      <c r="G152" s="171" t="s">
        <v>131</v>
      </c>
      <c r="H152" s="185">
        <v>1500</v>
      </c>
    </row>
    <row r="153" spans="1:10" ht="16.5" thickBot="1" x14ac:dyDescent="0.3">
      <c r="A153" s="81"/>
      <c r="B153" s="82"/>
      <c r="C153" s="82"/>
      <c r="D153" s="82"/>
      <c r="E153" s="82"/>
      <c r="F153" s="248"/>
      <c r="G153" s="172" t="s">
        <v>168</v>
      </c>
      <c r="H153" s="84">
        <f>SUM(H149:H152)</f>
        <v>4000</v>
      </c>
      <c r="J153" s="173"/>
    </row>
    <row r="154" spans="1:10" ht="15.75" thickBot="1" x14ac:dyDescent="0.35">
      <c r="A154" s="174"/>
      <c r="B154" s="174"/>
      <c r="C154" s="175"/>
      <c r="D154" s="176"/>
      <c r="E154" s="176"/>
      <c r="F154" s="176"/>
      <c r="G154" s="85"/>
      <c r="H154" s="86"/>
    </row>
    <row r="155" spans="1:10" ht="15" x14ac:dyDescent="0.3">
      <c r="A155" s="456" t="s">
        <v>298</v>
      </c>
      <c r="B155" s="457"/>
      <c r="C155" s="457"/>
      <c r="D155" s="457"/>
      <c r="E155" s="457"/>
      <c r="F155" s="457"/>
      <c r="G155" s="459" t="s">
        <v>299</v>
      </c>
      <c r="H155" s="460"/>
    </row>
    <row r="156" spans="1:10" ht="15" x14ac:dyDescent="0.3">
      <c r="A156" s="177"/>
      <c r="B156" s="178"/>
      <c r="C156" s="178"/>
      <c r="D156" s="178"/>
      <c r="E156" s="178"/>
      <c r="F156" s="178"/>
      <c r="G156" s="177"/>
      <c r="H156" s="179"/>
    </row>
    <row r="157" spans="1:10" ht="14.25" customHeight="1" x14ac:dyDescent="0.3">
      <c r="A157" s="439" t="s">
        <v>300</v>
      </c>
      <c r="B157" s="463"/>
      <c r="C157" s="463"/>
      <c r="D157" s="463"/>
      <c r="E157" s="463"/>
      <c r="F157" s="464"/>
      <c r="G157" s="439" t="s">
        <v>301</v>
      </c>
      <c r="H157" s="440"/>
    </row>
    <row r="158" spans="1:10" ht="15" x14ac:dyDescent="0.3">
      <c r="A158" s="177"/>
      <c r="B158" s="178"/>
      <c r="C158" s="178"/>
      <c r="D158" s="178"/>
      <c r="E158" s="178"/>
      <c r="F158" s="178"/>
      <c r="G158" s="177"/>
      <c r="H158" s="179"/>
    </row>
    <row r="159" spans="1:10" ht="14.25" customHeight="1" x14ac:dyDescent="0.3">
      <c r="A159" s="436" t="s">
        <v>302</v>
      </c>
      <c r="B159" s="463"/>
      <c r="C159" s="463"/>
      <c r="D159" s="463"/>
      <c r="E159" s="463"/>
      <c r="F159" s="464"/>
      <c r="G159" s="439" t="s">
        <v>307</v>
      </c>
      <c r="H159" s="440"/>
    </row>
    <row r="160" spans="1:10" ht="15" x14ac:dyDescent="0.3">
      <c r="A160" s="180"/>
      <c r="B160" s="181"/>
      <c r="C160" s="181"/>
      <c r="D160" s="181"/>
      <c r="E160" s="181"/>
      <c r="F160" s="181"/>
      <c r="G160" s="180"/>
      <c r="H160" s="179"/>
    </row>
    <row r="161" spans="1:9" ht="15" customHeight="1" thickBot="1" x14ac:dyDescent="0.35">
      <c r="A161" s="441" t="s">
        <v>304</v>
      </c>
      <c r="B161" s="465"/>
      <c r="C161" s="465"/>
      <c r="D161" s="465"/>
      <c r="E161" s="465"/>
      <c r="F161" s="466"/>
      <c r="G161" s="441" t="s">
        <v>305</v>
      </c>
      <c r="H161" s="443"/>
    </row>
    <row r="162" spans="1:9" ht="15" customHeight="1" x14ac:dyDescent="0.3">
      <c r="A162" s="292"/>
      <c r="B162" s="293"/>
      <c r="C162" s="293"/>
      <c r="D162" s="293"/>
      <c r="E162" s="293"/>
      <c r="F162" s="293"/>
      <c r="G162" s="292"/>
      <c r="H162" s="292"/>
    </row>
    <row r="163" spans="1:9" ht="15" customHeight="1" x14ac:dyDescent="0.3">
      <c r="A163" s="292"/>
      <c r="B163" s="293"/>
      <c r="C163" s="293"/>
      <c r="D163" s="293"/>
      <c r="E163" s="293"/>
      <c r="F163" s="293"/>
      <c r="G163" s="292"/>
      <c r="H163" s="292"/>
    </row>
    <row r="164" spans="1:9" ht="18" customHeight="1" x14ac:dyDescent="0.2"/>
    <row r="165" spans="1:9" ht="18" x14ac:dyDescent="0.25">
      <c r="A165" s="444" t="s">
        <v>288</v>
      </c>
      <c r="B165" s="444"/>
      <c r="C165" s="444"/>
      <c r="D165" s="444"/>
      <c r="E165" s="444"/>
      <c r="F165" s="444"/>
      <c r="G165" s="444"/>
      <c r="H165" s="444"/>
    </row>
    <row r="166" spans="1:9" ht="18" x14ac:dyDescent="0.25">
      <c r="A166" s="444" t="s">
        <v>306</v>
      </c>
      <c r="B166" s="444"/>
      <c r="C166" s="444"/>
      <c r="D166" s="444"/>
      <c r="E166" s="444"/>
      <c r="F166" s="444"/>
      <c r="G166" s="444"/>
      <c r="H166" s="444"/>
    </row>
    <row r="167" spans="1:9" ht="18" customHeight="1" thickBot="1" x14ac:dyDescent="0.3">
      <c r="A167" s="194">
        <v>13</v>
      </c>
      <c r="B167" s="182"/>
      <c r="C167" s="182"/>
      <c r="D167" s="182"/>
      <c r="E167" s="182"/>
      <c r="F167" s="182"/>
      <c r="G167" s="182"/>
      <c r="H167" s="182"/>
    </row>
    <row r="168" spans="1:9" ht="36.75" customHeight="1" thickBot="1" x14ac:dyDescent="0.3">
      <c r="A168" s="446" t="s">
        <v>400</v>
      </c>
      <c r="B168" s="447"/>
      <c r="C168" s="447"/>
      <c r="D168" s="447"/>
      <c r="E168" s="447"/>
      <c r="F168" s="447"/>
      <c r="G168" s="447"/>
      <c r="H168" s="448"/>
    </row>
    <row r="169" spans="1:9" ht="13.5" customHeight="1" thickBot="1" x14ac:dyDescent="0.35">
      <c r="A169" s="449" t="s">
        <v>155</v>
      </c>
      <c r="B169" s="450"/>
      <c r="C169" s="450"/>
      <c r="D169" s="450"/>
      <c r="E169" s="450"/>
      <c r="F169" s="451"/>
      <c r="G169" s="452" t="s">
        <v>161</v>
      </c>
      <c r="H169" s="454" t="s">
        <v>162</v>
      </c>
    </row>
    <row r="170" spans="1:9" ht="140.25" customHeight="1" thickBot="1" x14ac:dyDescent="0.25">
      <c r="A170" s="166" t="s">
        <v>156</v>
      </c>
      <c r="B170" s="166" t="s">
        <v>157</v>
      </c>
      <c r="C170" s="166" t="s">
        <v>158</v>
      </c>
      <c r="D170" s="166" t="s">
        <v>159</v>
      </c>
      <c r="E170" s="166" t="s">
        <v>160</v>
      </c>
      <c r="F170" s="166" t="s">
        <v>28</v>
      </c>
      <c r="G170" s="462"/>
      <c r="H170" s="455"/>
      <c r="I170" s="70"/>
    </row>
    <row r="171" spans="1:9" x14ac:dyDescent="0.2">
      <c r="A171" s="167">
        <v>3</v>
      </c>
      <c r="B171" s="168" t="s">
        <v>289</v>
      </c>
      <c r="C171" s="168" t="s">
        <v>165</v>
      </c>
      <c r="D171" s="168" t="s">
        <v>166</v>
      </c>
      <c r="E171" s="169" t="s">
        <v>167</v>
      </c>
      <c r="F171" s="171">
        <v>51202</v>
      </c>
      <c r="G171" s="170" t="s">
        <v>90</v>
      </c>
      <c r="H171" s="128">
        <v>3500</v>
      </c>
      <c r="I171" s="70"/>
    </row>
    <row r="172" spans="1:9" x14ac:dyDescent="0.2">
      <c r="A172" s="167">
        <v>3</v>
      </c>
      <c r="B172" s="168" t="s">
        <v>289</v>
      </c>
      <c r="C172" s="168" t="s">
        <v>165</v>
      </c>
      <c r="D172" s="168" t="s">
        <v>166</v>
      </c>
      <c r="E172" s="169" t="s">
        <v>167</v>
      </c>
      <c r="F172" s="171">
        <v>51999</v>
      </c>
      <c r="G172" s="171" t="s">
        <v>114</v>
      </c>
      <c r="H172" s="128">
        <v>5000</v>
      </c>
      <c r="I172" s="70"/>
    </row>
    <row r="173" spans="1:9" x14ac:dyDescent="0.2">
      <c r="A173" s="167">
        <v>3</v>
      </c>
      <c r="B173" s="168" t="s">
        <v>289</v>
      </c>
      <c r="C173" s="168" t="s">
        <v>165</v>
      </c>
      <c r="D173" s="168" t="s">
        <v>166</v>
      </c>
      <c r="E173" s="169" t="s">
        <v>167</v>
      </c>
      <c r="F173" s="171">
        <v>54111</v>
      </c>
      <c r="G173" s="171" t="s">
        <v>92</v>
      </c>
      <c r="H173" s="128">
        <v>1000</v>
      </c>
      <c r="I173" s="70"/>
    </row>
    <row r="174" spans="1:9" x14ac:dyDescent="0.2">
      <c r="A174" s="167">
        <v>3</v>
      </c>
      <c r="B174" s="168" t="s">
        <v>289</v>
      </c>
      <c r="C174" s="168" t="s">
        <v>165</v>
      </c>
      <c r="D174" s="168" t="s">
        <v>166</v>
      </c>
      <c r="E174" s="169" t="s">
        <v>167</v>
      </c>
      <c r="F174" s="171">
        <v>54112</v>
      </c>
      <c r="G174" s="171" t="s">
        <v>94</v>
      </c>
      <c r="H174" s="128">
        <v>2500</v>
      </c>
      <c r="I174" s="70"/>
    </row>
    <row r="175" spans="1:9" ht="13.5" thickBot="1" x14ac:dyDescent="0.25">
      <c r="A175" s="167">
        <v>3</v>
      </c>
      <c r="B175" s="168" t="s">
        <v>289</v>
      </c>
      <c r="C175" s="168" t="s">
        <v>165</v>
      </c>
      <c r="D175" s="168" t="s">
        <v>166</v>
      </c>
      <c r="E175" s="169" t="s">
        <v>167</v>
      </c>
      <c r="F175" s="171">
        <v>54119</v>
      </c>
      <c r="G175" s="171" t="s">
        <v>96</v>
      </c>
      <c r="H175" s="185">
        <v>6000</v>
      </c>
    </row>
    <row r="176" spans="1:9" ht="16.5" thickBot="1" x14ac:dyDescent="0.3">
      <c r="A176" s="81"/>
      <c r="B176" s="82"/>
      <c r="C176" s="82"/>
      <c r="D176" s="82"/>
      <c r="E176" s="82"/>
      <c r="F176" s="82"/>
      <c r="G176" s="172" t="s">
        <v>168</v>
      </c>
      <c r="H176" s="84">
        <f>SUM(H171:H175)</f>
        <v>18000</v>
      </c>
      <c r="I176" s="173"/>
    </row>
    <row r="177" spans="1:8" ht="15.75" thickBot="1" x14ac:dyDescent="0.35">
      <c r="A177" s="174"/>
      <c r="B177" s="174"/>
      <c r="C177" s="175"/>
      <c r="D177" s="176"/>
      <c r="E177" s="176"/>
      <c r="F177" s="176"/>
      <c r="G177" s="85"/>
      <c r="H177" s="86"/>
    </row>
    <row r="178" spans="1:8" ht="15" x14ac:dyDescent="0.3">
      <c r="A178" s="456" t="s">
        <v>298</v>
      </c>
      <c r="B178" s="457"/>
      <c r="C178" s="457"/>
      <c r="D178" s="457"/>
      <c r="E178" s="457"/>
      <c r="F178" s="457"/>
      <c r="G178" s="459" t="s">
        <v>299</v>
      </c>
      <c r="H178" s="460"/>
    </row>
    <row r="179" spans="1:8" ht="15" x14ac:dyDescent="0.3">
      <c r="A179" s="177"/>
      <c r="B179" s="178"/>
      <c r="C179" s="178"/>
      <c r="D179" s="178"/>
      <c r="E179" s="178"/>
      <c r="F179" s="178"/>
      <c r="G179" s="177"/>
      <c r="H179" s="179"/>
    </row>
    <row r="180" spans="1:8" ht="14.25" customHeight="1" x14ac:dyDescent="0.3">
      <c r="A180" s="439" t="s">
        <v>300</v>
      </c>
      <c r="B180" s="463"/>
      <c r="C180" s="463"/>
      <c r="D180" s="463"/>
      <c r="E180" s="463"/>
      <c r="F180" s="464"/>
      <c r="G180" s="439" t="s">
        <v>301</v>
      </c>
      <c r="H180" s="440"/>
    </row>
    <row r="181" spans="1:8" ht="15" x14ac:dyDescent="0.3">
      <c r="A181" s="177"/>
      <c r="B181" s="178"/>
      <c r="C181" s="178"/>
      <c r="D181" s="178"/>
      <c r="E181" s="178"/>
      <c r="F181" s="178"/>
      <c r="G181" s="177"/>
      <c r="H181" s="179"/>
    </row>
    <row r="182" spans="1:8" ht="14.25" customHeight="1" x14ac:dyDescent="0.3">
      <c r="A182" s="436" t="s">
        <v>302</v>
      </c>
      <c r="B182" s="463"/>
      <c r="C182" s="463"/>
      <c r="D182" s="463"/>
      <c r="E182" s="463"/>
      <c r="F182" s="464"/>
      <c r="G182" s="439" t="s">
        <v>307</v>
      </c>
      <c r="H182" s="440"/>
    </row>
    <row r="183" spans="1:8" ht="15" x14ac:dyDescent="0.3">
      <c r="A183" s="180"/>
      <c r="B183" s="181"/>
      <c r="C183" s="181"/>
      <c r="D183" s="181"/>
      <c r="E183" s="181"/>
      <c r="F183" s="181"/>
      <c r="G183" s="180"/>
      <c r="H183" s="179"/>
    </row>
    <row r="184" spans="1:8" ht="15" customHeight="1" thickBot="1" x14ac:dyDescent="0.35">
      <c r="A184" s="441" t="s">
        <v>304</v>
      </c>
      <c r="B184" s="465"/>
      <c r="C184" s="465"/>
      <c r="D184" s="465"/>
      <c r="E184" s="465"/>
      <c r="F184" s="466"/>
      <c r="G184" s="441" t="s">
        <v>305</v>
      </c>
      <c r="H184" s="443"/>
    </row>
    <row r="187" spans="1:8" ht="18" customHeight="1" x14ac:dyDescent="0.2"/>
    <row r="188" spans="1:8" ht="18" x14ac:dyDescent="0.25">
      <c r="A188" s="444" t="s">
        <v>288</v>
      </c>
      <c r="B188" s="444"/>
      <c r="C188" s="444"/>
      <c r="D188" s="444"/>
      <c r="E188" s="444"/>
      <c r="F188" s="444"/>
      <c r="G188" s="444"/>
      <c r="H188" s="444"/>
    </row>
    <row r="189" spans="1:8" ht="18" x14ac:dyDescent="0.25">
      <c r="A189" s="444" t="s">
        <v>306</v>
      </c>
      <c r="B189" s="444"/>
      <c r="C189" s="444"/>
      <c r="D189" s="444"/>
      <c r="E189" s="444"/>
      <c r="F189" s="444"/>
      <c r="G189" s="444"/>
      <c r="H189" s="444"/>
    </row>
    <row r="190" spans="1:8" ht="17.25" customHeight="1" thickBot="1" x14ac:dyDescent="0.3">
      <c r="A190" s="194">
        <v>10</v>
      </c>
    </row>
    <row r="191" spans="1:8" ht="59.25" customHeight="1" thickBot="1" x14ac:dyDescent="0.3">
      <c r="A191" s="446" t="s">
        <v>383</v>
      </c>
      <c r="B191" s="447"/>
      <c r="C191" s="447"/>
      <c r="D191" s="447"/>
      <c r="E191" s="447"/>
      <c r="F191" s="447"/>
      <c r="G191" s="447"/>
      <c r="H191" s="448"/>
    </row>
    <row r="192" spans="1:8" ht="13.5" customHeight="1" thickBot="1" x14ac:dyDescent="0.35">
      <c r="A192" s="449" t="s">
        <v>155</v>
      </c>
      <c r="B192" s="450"/>
      <c r="C192" s="450"/>
      <c r="D192" s="450"/>
      <c r="E192" s="450"/>
      <c r="F192" s="451"/>
      <c r="G192" s="452" t="s">
        <v>161</v>
      </c>
      <c r="H192" s="454" t="s">
        <v>162</v>
      </c>
    </row>
    <row r="193" spans="1:9" ht="133.5" customHeight="1" thickBot="1" x14ac:dyDescent="0.25">
      <c r="A193" s="166" t="s">
        <v>156</v>
      </c>
      <c r="B193" s="166" t="s">
        <v>157</v>
      </c>
      <c r="C193" s="166" t="s">
        <v>158</v>
      </c>
      <c r="D193" s="166" t="s">
        <v>159</v>
      </c>
      <c r="E193" s="166" t="s">
        <v>160</v>
      </c>
      <c r="F193" s="166" t="s">
        <v>28</v>
      </c>
      <c r="G193" s="462"/>
      <c r="H193" s="455"/>
      <c r="I193" s="70"/>
    </row>
    <row r="194" spans="1:9" x14ac:dyDescent="0.2">
      <c r="A194" s="167">
        <v>3</v>
      </c>
      <c r="B194" s="168" t="s">
        <v>289</v>
      </c>
      <c r="C194" s="168" t="s">
        <v>165</v>
      </c>
      <c r="D194" s="168" t="s">
        <v>166</v>
      </c>
      <c r="E194" s="168">
        <v>111</v>
      </c>
      <c r="F194" s="170">
        <v>51202</v>
      </c>
      <c r="G194" s="170" t="s">
        <v>90</v>
      </c>
      <c r="H194" s="128">
        <v>6000</v>
      </c>
      <c r="I194" s="70"/>
    </row>
    <row r="195" spans="1:9" x14ac:dyDescent="0.2">
      <c r="A195" s="167">
        <v>3</v>
      </c>
      <c r="B195" s="168" t="s">
        <v>289</v>
      </c>
      <c r="C195" s="168" t="s">
        <v>165</v>
      </c>
      <c r="D195" s="168" t="s">
        <v>166</v>
      </c>
      <c r="E195" s="168">
        <v>111</v>
      </c>
      <c r="F195" s="171">
        <v>54101</v>
      </c>
      <c r="G195" s="171" t="s">
        <v>57</v>
      </c>
      <c r="H195" s="128">
        <v>1700</v>
      </c>
      <c r="I195" s="70"/>
    </row>
    <row r="196" spans="1:9" x14ac:dyDescent="0.2">
      <c r="A196" s="167">
        <v>3</v>
      </c>
      <c r="B196" s="168" t="s">
        <v>289</v>
      </c>
      <c r="C196" s="168" t="s">
        <v>165</v>
      </c>
      <c r="D196" s="168" t="s">
        <v>166</v>
      </c>
      <c r="E196" s="168">
        <v>111</v>
      </c>
      <c r="F196" s="285">
        <v>54110</v>
      </c>
      <c r="G196" s="171" t="s">
        <v>64</v>
      </c>
      <c r="H196" s="128">
        <v>1000</v>
      </c>
      <c r="I196" s="70"/>
    </row>
    <row r="197" spans="1:9" x14ac:dyDescent="0.2">
      <c r="A197" s="167">
        <v>3</v>
      </c>
      <c r="B197" s="168" t="s">
        <v>289</v>
      </c>
      <c r="C197" s="168" t="s">
        <v>165</v>
      </c>
      <c r="D197" s="168" t="s">
        <v>166</v>
      </c>
      <c r="E197" s="168">
        <v>111</v>
      </c>
      <c r="F197" s="171">
        <v>54111</v>
      </c>
      <c r="G197" s="171" t="s">
        <v>92</v>
      </c>
      <c r="H197" s="128">
        <v>3000</v>
      </c>
      <c r="I197" s="70"/>
    </row>
    <row r="198" spans="1:9" x14ac:dyDescent="0.2">
      <c r="A198" s="167">
        <v>3</v>
      </c>
      <c r="B198" s="168" t="s">
        <v>289</v>
      </c>
      <c r="C198" s="168" t="s">
        <v>165</v>
      </c>
      <c r="D198" s="168" t="s">
        <v>166</v>
      </c>
      <c r="E198" s="168">
        <v>111</v>
      </c>
      <c r="F198" s="171">
        <v>54112</v>
      </c>
      <c r="G198" s="171" t="s">
        <v>94</v>
      </c>
      <c r="H198" s="128">
        <v>3500</v>
      </c>
      <c r="I198" s="70"/>
    </row>
    <row r="199" spans="1:9" x14ac:dyDescent="0.2">
      <c r="A199" s="167">
        <v>3</v>
      </c>
      <c r="B199" s="168" t="s">
        <v>289</v>
      </c>
      <c r="C199" s="168" t="s">
        <v>165</v>
      </c>
      <c r="D199" s="168" t="s">
        <v>166</v>
      </c>
      <c r="E199" s="168">
        <v>111</v>
      </c>
      <c r="F199" s="171">
        <v>54118</v>
      </c>
      <c r="G199" s="171" t="s">
        <v>119</v>
      </c>
      <c r="H199" s="185">
        <v>1000</v>
      </c>
    </row>
    <row r="200" spans="1:9" x14ac:dyDescent="0.2">
      <c r="A200" s="167">
        <v>3</v>
      </c>
      <c r="B200" s="168" t="s">
        <v>289</v>
      </c>
      <c r="C200" s="168" t="s">
        <v>165</v>
      </c>
      <c r="D200" s="168" t="s">
        <v>166</v>
      </c>
      <c r="E200" s="168">
        <v>111</v>
      </c>
      <c r="F200" s="171">
        <v>54109</v>
      </c>
      <c r="G200" s="171" t="s">
        <v>292</v>
      </c>
      <c r="H200" s="185">
        <v>500</v>
      </c>
    </row>
    <row r="201" spans="1:9" x14ac:dyDescent="0.2">
      <c r="A201" s="167">
        <v>3</v>
      </c>
      <c r="B201" s="168" t="s">
        <v>289</v>
      </c>
      <c r="C201" s="168" t="s">
        <v>165</v>
      </c>
      <c r="D201" s="168" t="s">
        <v>166</v>
      </c>
      <c r="E201" s="168">
        <v>111</v>
      </c>
      <c r="F201" s="171">
        <v>54304</v>
      </c>
      <c r="G201" s="171" t="s">
        <v>79</v>
      </c>
      <c r="H201" s="185">
        <v>4000</v>
      </c>
    </row>
    <row r="202" spans="1:9" x14ac:dyDescent="0.2">
      <c r="A202" s="167">
        <v>3</v>
      </c>
      <c r="B202" s="168" t="s">
        <v>289</v>
      </c>
      <c r="C202" s="168" t="s">
        <v>165</v>
      </c>
      <c r="D202" s="168" t="s">
        <v>166</v>
      </c>
      <c r="E202" s="168">
        <v>111</v>
      </c>
      <c r="F202" s="171">
        <v>54316</v>
      </c>
      <c r="G202" s="171" t="s">
        <v>124</v>
      </c>
      <c r="H202" s="185">
        <v>800</v>
      </c>
    </row>
    <row r="203" spans="1:9" ht="13.5" thickBot="1" x14ac:dyDescent="0.25">
      <c r="A203" s="167">
        <v>3</v>
      </c>
      <c r="B203" s="168" t="s">
        <v>289</v>
      </c>
      <c r="C203" s="168" t="s">
        <v>165</v>
      </c>
      <c r="D203" s="168" t="s">
        <v>166</v>
      </c>
      <c r="E203" s="168">
        <v>111</v>
      </c>
      <c r="F203" s="171">
        <v>54317</v>
      </c>
      <c r="G203" s="189" t="s">
        <v>125</v>
      </c>
      <c r="H203" s="185">
        <v>500</v>
      </c>
    </row>
    <row r="204" spans="1:9" ht="16.5" thickBot="1" x14ac:dyDescent="0.3">
      <c r="A204" s="81"/>
      <c r="B204" s="82"/>
      <c r="C204" s="82"/>
      <c r="D204" s="82"/>
      <c r="E204" s="82"/>
      <c r="F204" s="82"/>
      <c r="G204" s="172" t="s">
        <v>168</v>
      </c>
      <c r="H204" s="84">
        <f>SUM(H194:H203)</f>
        <v>22000</v>
      </c>
      <c r="I204" s="173"/>
    </row>
    <row r="205" spans="1:9" ht="15.75" thickBot="1" x14ac:dyDescent="0.35">
      <c r="A205" s="174"/>
      <c r="B205" s="174"/>
      <c r="C205" s="175"/>
      <c r="D205" s="176"/>
      <c r="E205" s="176"/>
      <c r="F205" s="176"/>
      <c r="G205" s="85"/>
      <c r="H205" s="86"/>
    </row>
    <row r="206" spans="1:9" ht="15" x14ac:dyDescent="0.3">
      <c r="A206" s="456" t="s">
        <v>298</v>
      </c>
      <c r="B206" s="457"/>
      <c r="C206" s="457"/>
      <c r="D206" s="457"/>
      <c r="E206" s="457"/>
      <c r="F206" s="457"/>
      <c r="G206" s="459" t="s">
        <v>299</v>
      </c>
      <c r="H206" s="460"/>
    </row>
    <row r="207" spans="1:9" ht="15" x14ac:dyDescent="0.3">
      <c r="A207" s="177"/>
      <c r="B207" s="178"/>
      <c r="C207" s="178"/>
      <c r="D207" s="178"/>
      <c r="E207" s="178"/>
      <c r="F207" s="178"/>
      <c r="G207" s="177"/>
      <c r="H207" s="179"/>
    </row>
    <row r="208" spans="1:9" ht="14.25" customHeight="1" x14ac:dyDescent="0.3">
      <c r="A208" s="439" t="s">
        <v>300</v>
      </c>
      <c r="B208" s="463"/>
      <c r="C208" s="463"/>
      <c r="D208" s="463"/>
      <c r="E208" s="463"/>
      <c r="F208" s="464"/>
      <c r="G208" s="439" t="s">
        <v>301</v>
      </c>
      <c r="H208" s="440"/>
    </row>
    <row r="209" spans="1:9" ht="15" x14ac:dyDescent="0.3">
      <c r="A209" s="177"/>
      <c r="B209" s="178"/>
      <c r="C209" s="178"/>
      <c r="D209" s="178"/>
      <c r="E209" s="178"/>
      <c r="F209" s="178"/>
      <c r="G209" s="177"/>
      <c r="H209" s="179"/>
    </row>
    <row r="210" spans="1:9" ht="14.25" customHeight="1" x14ac:dyDescent="0.3">
      <c r="A210" s="436" t="s">
        <v>302</v>
      </c>
      <c r="B210" s="463"/>
      <c r="C210" s="463"/>
      <c r="D210" s="463"/>
      <c r="E210" s="463"/>
      <c r="F210" s="464"/>
      <c r="G210" s="439" t="s">
        <v>307</v>
      </c>
      <c r="H210" s="440"/>
    </row>
    <row r="211" spans="1:9" ht="15" x14ac:dyDescent="0.3">
      <c r="A211" s="180"/>
      <c r="B211" s="181"/>
      <c r="C211" s="181"/>
      <c r="D211" s="181"/>
      <c r="E211" s="181"/>
      <c r="F211" s="181"/>
      <c r="G211" s="180"/>
      <c r="H211" s="179"/>
    </row>
    <row r="212" spans="1:9" ht="15" customHeight="1" thickBot="1" x14ac:dyDescent="0.35">
      <c r="A212" s="441" t="s">
        <v>304</v>
      </c>
      <c r="B212" s="465"/>
      <c r="C212" s="465"/>
      <c r="D212" s="465"/>
      <c r="E212" s="465"/>
      <c r="F212" s="466"/>
      <c r="G212" s="441" t="s">
        <v>305</v>
      </c>
      <c r="H212" s="443"/>
    </row>
    <row r="213" spans="1:9" ht="18" customHeight="1" x14ac:dyDescent="0.2"/>
    <row r="214" spans="1:9" ht="18" customHeight="1" x14ac:dyDescent="0.2"/>
    <row r="215" spans="1:9" ht="18" customHeight="1" x14ac:dyDescent="0.2"/>
    <row r="216" spans="1:9" ht="18" x14ac:dyDescent="0.25">
      <c r="A216" s="444" t="s">
        <v>288</v>
      </c>
      <c r="B216" s="444"/>
      <c r="C216" s="444"/>
      <c r="D216" s="444"/>
      <c r="E216" s="444"/>
      <c r="F216" s="444"/>
      <c r="G216" s="444"/>
      <c r="H216" s="444"/>
    </row>
    <row r="217" spans="1:9" ht="18" x14ac:dyDescent="0.25">
      <c r="A217" s="444" t="s">
        <v>308</v>
      </c>
      <c r="B217" s="444"/>
      <c r="C217" s="444"/>
      <c r="D217" s="444"/>
      <c r="E217" s="444"/>
      <c r="F217" s="444"/>
      <c r="G217" s="444"/>
      <c r="H217" s="444"/>
    </row>
    <row r="218" spans="1:9" ht="18" customHeight="1" thickBot="1" x14ac:dyDescent="0.3">
      <c r="A218" s="194">
        <v>14</v>
      </c>
      <c r="B218" s="182"/>
      <c r="C218" s="182"/>
      <c r="D218" s="182"/>
      <c r="E218" s="182"/>
      <c r="F218" s="182"/>
      <c r="G218" s="182"/>
      <c r="H218" s="182"/>
    </row>
    <row r="219" spans="1:9" ht="38.25" customHeight="1" thickBot="1" x14ac:dyDescent="0.3">
      <c r="A219" s="446" t="s">
        <v>384</v>
      </c>
      <c r="B219" s="447"/>
      <c r="C219" s="447"/>
      <c r="D219" s="447"/>
      <c r="E219" s="447"/>
      <c r="F219" s="447"/>
      <c r="G219" s="447"/>
      <c r="H219" s="448"/>
    </row>
    <row r="220" spans="1:9" ht="13.5" customHeight="1" thickBot="1" x14ac:dyDescent="0.35">
      <c r="A220" s="449" t="s">
        <v>155</v>
      </c>
      <c r="B220" s="450"/>
      <c r="C220" s="450"/>
      <c r="D220" s="450"/>
      <c r="E220" s="450"/>
      <c r="F220" s="451"/>
      <c r="G220" s="452" t="s">
        <v>161</v>
      </c>
      <c r="H220" s="454" t="s">
        <v>162</v>
      </c>
    </row>
    <row r="221" spans="1:9" ht="136.5" customHeight="1" thickBot="1" x14ac:dyDescent="0.25">
      <c r="A221" s="166" t="s">
        <v>156</v>
      </c>
      <c r="B221" s="166" t="s">
        <v>157</v>
      </c>
      <c r="C221" s="166" t="s">
        <v>158</v>
      </c>
      <c r="D221" s="166" t="s">
        <v>159</v>
      </c>
      <c r="E221" s="166" t="s">
        <v>160</v>
      </c>
      <c r="F221" s="166" t="s">
        <v>28</v>
      </c>
      <c r="G221" s="462"/>
      <c r="H221" s="455"/>
      <c r="I221" s="70"/>
    </row>
    <row r="222" spans="1:9" x14ac:dyDescent="0.2">
      <c r="A222" s="167">
        <v>3</v>
      </c>
      <c r="B222" s="168" t="s">
        <v>289</v>
      </c>
      <c r="C222" s="168" t="s">
        <v>165</v>
      </c>
      <c r="D222" s="168" t="s">
        <v>166</v>
      </c>
      <c r="E222" s="169" t="s">
        <v>167</v>
      </c>
      <c r="F222" s="171">
        <v>51202</v>
      </c>
      <c r="G222" s="170" t="s">
        <v>90</v>
      </c>
      <c r="H222" s="128">
        <v>4000</v>
      </c>
      <c r="I222" s="70"/>
    </row>
    <row r="223" spans="1:9" x14ac:dyDescent="0.2">
      <c r="A223" s="167">
        <v>3</v>
      </c>
      <c r="B223" s="168" t="s">
        <v>289</v>
      </c>
      <c r="C223" s="168" t="s">
        <v>165</v>
      </c>
      <c r="D223" s="168" t="s">
        <v>166</v>
      </c>
      <c r="E223" s="169" t="s">
        <v>167</v>
      </c>
      <c r="F223" s="171">
        <v>51999</v>
      </c>
      <c r="G223" s="171" t="s">
        <v>114</v>
      </c>
      <c r="H223" s="128">
        <v>4000</v>
      </c>
      <c r="I223" s="70"/>
    </row>
    <row r="224" spans="1:9" x14ac:dyDescent="0.2">
      <c r="A224" s="167">
        <v>3</v>
      </c>
      <c r="B224" s="168" t="s">
        <v>289</v>
      </c>
      <c r="C224" s="168" t="s">
        <v>165</v>
      </c>
      <c r="D224" s="168" t="s">
        <v>166</v>
      </c>
      <c r="E224" s="169" t="s">
        <v>167</v>
      </c>
      <c r="F224" s="171">
        <v>54111</v>
      </c>
      <c r="G224" s="171" t="s">
        <v>92</v>
      </c>
      <c r="H224" s="128">
        <v>1000</v>
      </c>
      <c r="I224" s="70"/>
    </row>
    <row r="225" spans="1:9" x14ac:dyDescent="0.2">
      <c r="A225" s="167">
        <v>3</v>
      </c>
      <c r="B225" s="168" t="s">
        <v>289</v>
      </c>
      <c r="C225" s="168" t="s">
        <v>165</v>
      </c>
      <c r="D225" s="168" t="s">
        <v>166</v>
      </c>
      <c r="E225" s="169" t="s">
        <v>167</v>
      </c>
      <c r="F225" s="171">
        <v>54112</v>
      </c>
      <c r="G225" s="171" t="s">
        <v>94</v>
      </c>
      <c r="H225" s="128">
        <v>5000</v>
      </c>
      <c r="I225" s="70"/>
    </row>
    <row r="226" spans="1:9" ht="13.5" thickBot="1" x14ac:dyDescent="0.25">
      <c r="A226" s="167">
        <v>3</v>
      </c>
      <c r="B226" s="168" t="s">
        <v>289</v>
      </c>
      <c r="C226" s="168" t="s">
        <v>165</v>
      </c>
      <c r="D226" s="168" t="s">
        <v>166</v>
      </c>
      <c r="E226" s="169" t="s">
        <v>167</v>
      </c>
      <c r="F226" s="171">
        <v>54119</v>
      </c>
      <c r="G226" s="171" t="s">
        <v>96</v>
      </c>
      <c r="H226" s="185">
        <v>6000</v>
      </c>
      <c r="I226" s="70"/>
    </row>
    <row r="227" spans="1:9" ht="16.5" thickBot="1" x14ac:dyDescent="0.3">
      <c r="A227" s="81"/>
      <c r="B227" s="82"/>
      <c r="C227" s="82"/>
      <c r="D227" s="82"/>
      <c r="E227" s="82"/>
      <c r="F227" s="82"/>
      <c r="G227" s="172" t="s">
        <v>168</v>
      </c>
      <c r="H227" s="84">
        <f>SUM(H222:H226)</f>
        <v>20000</v>
      </c>
      <c r="I227" s="173"/>
    </row>
    <row r="228" spans="1:9" ht="15.75" thickBot="1" x14ac:dyDescent="0.35">
      <c r="A228" s="174"/>
      <c r="B228" s="174"/>
      <c r="C228" s="175"/>
      <c r="D228" s="176"/>
      <c r="E228" s="176"/>
      <c r="F228" s="176"/>
      <c r="G228" s="85"/>
      <c r="H228" s="86"/>
    </row>
    <row r="229" spans="1:9" ht="15" x14ac:dyDescent="0.3">
      <c r="A229" s="456" t="s">
        <v>298</v>
      </c>
      <c r="B229" s="457"/>
      <c r="C229" s="457"/>
      <c r="D229" s="457"/>
      <c r="E229" s="457"/>
      <c r="F229" s="457"/>
      <c r="G229" s="459" t="s">
        <v>299</v>
      </c>
      <c r="H229" s="460"/>
    </row>
    <row r="230" spans="1:9" ht="15" x14ac:dyDescent="0.3">
      <c r="A230" s="177"/>
      <c r="B230" s="178"/>
      <c r="C230" s="178"/>
      <c r="D230" s="178"/>
      <c r="E230" s="178"/>
      <c r="F230" s="178"/>
      <c r="G230" s="177"/>
      <c r="H230" s="179"/>
    </row>
    <row r="231" spans="1:9" ht="14.25" customHeight="1" x14ac:dyDescent="0.3">
      <c r="A231" s="439" t="s">
        <v>300</v>
      </c>
      <c r="B231" s="463"/>
      <c r="C231" s="463"/>
      <c r="D231" s="463"/>
      <c r="E231" s="463"/>
      <c r="F231" s="464"/>
      <c r="G231" s="439" t="s">
        <v>301</v>
      </c>
      <c r="H231" s="440"/>
    </row>
    <row r="232" spans="1:9" ht="15" x14ac:dyDescent="0.3">
      <c r="A232" s="177"/>
      <c r="B232" s="178"/>
      <c r="C232" s="178"/>
      <c r="D232" s="178"/>
      <c r="E232" s="178"/>
      <c r="F232" s="178"/>
      <c r="G232" s="177"/>
      <c r="H232" s="179"/>
    </row>
    <row r="233" spans="1:9" ht="14.25" customHeight="1" x14ac:dyDescent="0.3">
      <c r="A233" s="436" t="s">
        <v>302</v>
      </c>
      <c r="B233" s="463"/>
      <c r="C233" s="463"/>
      <c r="D233" s="463"/>
      <c r="E233" s="463"/>
      <c r="F233" s="464"/>
      <c r="G233" s="439" t="s">
        <v>309</v>
      </c>
      <c r="H233" s="440"/>
    </row>
    <row r="234" spans="1:9" ht="15" x14ac:dyDescent="0.3">
      <c r="A234" s="180"/>
      <c r="B234" s="181"/>
      <c r="C234" s="181"/>
      <c r="D234" s="181"/>
      <c r="E234" s="181"/>
      <c r="F234" s="181"/>
      <c r="G234" s="180"/>
      <c r="H234" s="179"/>
    </row>
    <row r="235" spans="1:9" ht="15" customHeight="1" thickBot="1" x14ac:dyDescent="0.35">
      <c r="A235" s="441" t="s">
        <v>304</v>
      </c>
      <c r="B235" s="465"/>
      <c r="C235" s="465"/>
      <c r="D235" s="465"/>
      <c r="E235" s="465"/>
      <c r="F235" s="466"/>
      <c r="G235" s="441" t="s">
        <v>305</v>
      </c>
      <c r="H235" s="443"/>
    </row>
    <row r="239" spans="1:9" ht="18" x14ac:dyDescent="0.25">
      <c r="A239" s="444" t="s">
        <v>288</v>
      </c>
      <c r="B239" s="444"/>
      <c r="C239" s="444"/>
      <c r="D239" s="444"/>
      <c r="E239" s="444"/>
      <c r="F239" s="444"/>
      <c r="G239" s="444"/>
      <c r="H239" s="444"/>
    </row>
    <row r="240" spans="1:9" ht="18" x14ac:dyDescent="0.25">
      <c r="A240" s="444" t="s">
        <v>308</v>
      </c>
      <c r="B240" s="444"/>
      <c r="C240" s="444"/>
      <c r="D240" s="444"/>
      <c r="E240" s="444"/>
      <c r="F240" s="444"/>
      <c r="G240" s="444"/>
      <c r="H240" s="444"/>
    </row>
    <row r="241" spans="1:9" ht="18" customHeight="1" thickBot="1" x14ac:dyDescent="0.3">
      <c r="A241" s="194">
        <v>17</v>
      </c>
      <c r="B241" s="182"/>
      <c r="C241" s="182"/>
      <c r="D241" s="182"/>
      <c r="E241" s="182"/>
      <c r="F241" s="182"/>
      <c r="G241" s="182"/>
      <c r="H241" s="182"/>
    </row>
    <row r="242" spans="1:9" ht="55.5" customHeight="1" thickBot="1" x14ac:dyDescent="0.3">
      <c r="A242" s="446" t="s">
        <v>385</v>
      </c>
      <c r="B242" s="447"/>
      <c r="C242" s="447"/>
      <c r="D242" s="447"/>
      <c r="E242" s="447"/>
      <c r="F242" s="447"/>
      <c r="G242" s="447"/>
      <c r="H242" s="448"/>
    </row>
    <row r="243" spans="1:9" ht="13.5" customHeight="1" thickBot="1" x14ac:dyDescent="0.35">
      <c r="A243" s="449" t="s">
        <v>155</v>
      </c>
      <c r="B243" s="450"/>
      <c r="C243" s="450"/>
      <c r="D243" s="450"/>
      <c r="E243" s="450"/>
      <c r="F243" s="451"/>
      <c r="G243" s="452" t="s">
        <v>161</v>
      </c>
      <c r="H243" s="454" t="s">
        <v>162</v>
      </c>
    </row>
    <row r="244" spans="1:9" ht="134.25" customHeight="1" thickBot="1" x14ac:dyDescent="0.25">
      <c r="A244" s="166" t="s">
        <v>156</v>
      </c>
      <c r="B244" s="166" t="s">
        <v>157</v>
      </c>
      <c r="C244" s="166" t="s">
        <v>158</v>
      </c>
      <c r="D244" s="166" t="s">
        <v>159</v>
      </c>
      <c r="E244" s="166" t="s">
        <v>160</v>
      </c>
      <c r="F244" s="166" t="s">
        <v>28</v>
      </c>
      <c r="G244" s="462"/>
      <c r="H244" s="455"/>
      <c r="I244" s="70"/>
    </row>
    <row r="245" spans="1:9" x14ac:dyDescent="0.2">
      <c r="A245" s="167">
        <v>3</v>
      </c>
      <c r="B245" s="168" t="s">
        <v>289</v>
      </c>
      <c r="C245" s="168" t="s">
        <v>165</v>
      </c>
      <c r="D245" s="168" t="s">
        <v>166</v>
      </c>
      <c r="E245" s="169" t="s">
        <v>167</v>
      </c>
      <c r="F245" s="169" t="s">
        <v>56</v>
      </c>
      <c r="G245" s="190" t="s">
        <v>57</v>
      </c>
      <c r="H245" s="185">
        <v>1000</v>
      </c>
      <c r="I245" s="70"/>
    </row>
    <row r="246" spans="1:9" x14ac:dyDescent="0.2">
      <c r="A246" s="167"/>
      <c r="B246" s="168"/>
      <c r="C246" s="168"/>
      <c r="D246" s="168"/>
      <c r="E246" s="169"/>
      <c r="F246" s="168" t="s">
        <v>295</v>
      </c>
      <c r="G246" s="190" t="s">
        <v>296</v>
      </c>
      <c r="H246" s="185">
        <v>1100</v>
      </c>
      <c r="I246" s="70"/>
    </row>
    <row r="247" spans="1:9" x14ac:dyDescent="0.2">
      <c r="A247" s="167">
        <v>3</v>
      </c>
      <c r="B247" s="168" t="s">
        <v>289</v>
      </c>
      <c r="C247" s="168" t="s">
        <v>165</v>
      </c>
      <c r="D247" s="168" t="s">
        <v>166</v>
      </c>
      <c r="E247" s="169" t="s">
        <v>167</v>
      </c>
      <c r="F247" s="169" t="s">
        <v>69</v>
      </c>
      <c r="G247" s="190" t="s">
        <v>291</v>
      </c>
      <c r="H247" s="185">
        <v>100</v>
      </c>
      <c r="I247" s="70"/>
    </row>
    <row r="248" spans="1:9" x14ac:dyDescent="0.2">
      <c r="A248" s="167">
        <v>3</v>
      </c>
      <c r="B248" s="168" t="s">
        <v>289</v>
      </c>
      <c r="C248" s="168" t="s">
        <v>165</v>
      </c>
      <c r="D248" s="168" t="s">
        <v>166</v>
      </c>
      <c r="E248" s="169" t="s">
        <v>167</v>
      </c>
      <c r="F248" s="169" t="s">
        <v>78</v>
      </c>
      <c r="G248" s="190" t="s">
        <v>79</v>
      </c>
      <c r="H248" s="185">
        <v>300</v>
      </c>
      <c r="I248" s="70"/>
    </row>
    <row r="249" spans="1:9" ht="13.5" thickBot="1" x14ac:dyDescent="0.25">
      <c r="A249" s="167">
        <v>3</v>
      </c>
      <c r="B249" s="168" t="s">
        <v>289</v>
      </c>
      <c r="C249" s="168" t="s">
        <v>165</v>
      </c>
      <c r="D249" s="168" t="s">
        <v>166</v>
      </c>
      <c r="E249" s="169" t="s">
        <v>167</v>
      </c>
      <c r="F249" s="169" t="s">
        <v>310</v>
      </c>
      <c r="G249" s="190" t="s">
        <v>131</v>
      </c>
      <c r="H249" s="185">
        <v>1500</v>
      </c>
      <c r="I249" s="70"/>
    </row>
    <row r="250" spans="1:9" ht="16.5" thickBot="1" x14ac:dyDescent="0.3">
      <c r="A250" s="81"/>
      <c r="B250" s="82"/>
      <c r="C250" s="82"/>
      <c r="D250" s="82"/>
      <c r="E250" s="82"/>
      <c r="F250" s="82"/>
      <c r="G250" s="172" t="s">
        <v>168</v>
      </c>
      <c r="H250" s="84">
        <f>SUM(H245:H249)</f>
        <v>4000</v>
      </c>
      <c r="I250" s="173"/>
    </row>
    <row r="251" spans="1:9" ht="15.75" thickBot="1" x14ac:dyDescent="0.35">
      <c r="A251" s="174"/>
      <c r="B251" s="174"/>
      <c r="C251" s="175"/>
      <c r="D251" s="176"/>
      <c r="E251" s="176"/>
      <c r="F251" s="176"/>
      <c r="G251" s="85"/>
      <c r="H251" s="86"/>
    </row>
    <row r="252" spans="1:9" ht="15" x14ac:dyDescent="0.3">
      <c r="A252" s="456" t="s">
        <v>298</v>
      </c>
      <c r="B252" s="457"/>
      <c r="C252" s="457"/>
      <c r="D252" s="457"/>
      <c r="E252" s="457"/>
      <c r="F252" s="457"/>
      <c r="G252" s="459" t="s">
        <v>299</v>
      </c>
      <c r="H252" s="460"/>
    </row>
    <row r="253" spans="1:9" ht="15" x14ac:dyDescent="0.3">
      <c r="A253" s="177"/>
      <c r="B253" s="178"/>
      <c r="C253" s="178"/>
      <c r="D253" s="178"/>
      <c r="E253" s="178"/>
      <c r="F253" s="178"/>
      <c r="G253" s="177"/>
      <c r="H253" s="179"/>
    </row>
    <row r="254" spans="1:9" ht="14.25" customHeight="1" x14ac:dyDescent="0.3">
      <c r="A254" s="439" t="s">
        <v>300</v>
      </c>
      <c r="B254" s="463"/>
      <c r="C254" s="463"/>
      <c r="D254" s="463"/>
      <c r="E254" s="463"/>
      <c r="F254" s="464"/>
      <c r="G254" s="439" t="s">
        <v>301</v>
      </c>
      <c r="H254" s="440"/>
    </row>
    <row r="255" spans="1:9" ht="15" x14ac:dyDescent="0.3">
      <c r="A255" s="177"/>
      <c r="B255" s="178"/>
      <c r="C255" s="178"/>
      <c r="D255" s="178"/>
      <c r="E255" s="178"/>
      <c r="F255" s="178"/>
      <c r="G255" s="177"/>
      <c r="H255" s="179"/>
    </row>
    <row r="256" spans="1:9" ht="14.25" customHeight="1" x14ac:dyDescent="0.3">
      <c r="A256" s="436" t="s">
        <v>302</v>
      </c>
      <c r="B256" s="463"/>
      <c r="C256" s="463"/>
      <c r="D256" s="463"/>
      <c r="E256" s="463"/>
      <c r="F256" s="464"/>
      <c r="G256" s="439" t="s">
        <v>311</v>
      </c>
      <c r="H256" s="440"/>
    </row>
    <row r="257" spans="1:9" ht="15" x14ac:dyDescent="0.3">
      <c r="A257" s="180"/>
      <c r="B257" s="181"/>
      <c r="C257" s="181"/>
      <c r="D257" s="181"/>
      <c r="E257" s="181"/>
      <c r="F257" s="181"/>
      <c r="G257" s="180"/>
      <c r="H257" s="179"/>
    </row>
    <row r="258" spans="1:9" ht="15" customHeight="1" thickBot="1" x14ac:dyDescent="0.35">
      <c r="A258" s="441" t="s">
        <v>304</v>
      </c>
      <c r="B258" s="465"/>
      <c r="C258" s="465"/>
      <c r="D258" s="465"/>
      <c r="E258" s="465"/>
      <c r="F258" s="466"/>
      <c r="G258" s="441" t="s">
        <v>305</v>
      </c>
      <c r="H258" s="443"/>
    </row>
    <row r="259" spans="1:9" ht="18" customHeight="1" x14ac:dyDescent="0.2"/>
    <row r="262" spans="1:9" ht="18" x14ac:dyDescent="0.25">
      <c r="A262" s="444" t="s">
        <v>288</v>
      </c>
      <c r="B262" s="444"/>
      <c r="C262" s="444"/>
      <c r="D262" s="444"/>
      <c r="E262" s="444"/>
      <c r="F262" s="444"/>
      <c r="G262" s="444"/>
      <c r="H262" s="444"/>
    </row>
    <row r="263" spans="1:9" ht="18" x14ac:dyDescent="0.25">
      <c r="A263" s="444" t="s">
        <v>308</v>
      </c>
      <c r="B263" s="444"/>
      <c r="C263" s="444"/>
      <c r="D263" s="444"/>
      <c r="E263" s="444"/>
      <c r="F263" s="444"/>
      <c r="G263" s="444"/>
      <c r="H263" s="444"/>
    </row>
    <row r="264" spans="1:9" ht="18" customHeight="1" thickBot="1" x14ac:dyDescent="0.3">
      <c r="A264" s="194">
        <v>18</v>
      </c>
      <c r="B264" s="182"/>
      <c r="C264" s="182"/>
      <c r="D264" s="182"/>
      <c r="E264" s="182"/>
      <c r="F264" s="182"/>
      <c r="G264" s="182"/>
      <c r="H264" s="182"/>
    </row>
    <row r="265" spans="1:9" ht="36" customHeight="1" thickBot="1" x14ac:dyDescent="0.3">
      <c r="A265" s="446" t="s">
        <v>386</v>
      </c>
      <c r="B265" s="447"/>
      <c r="C265" s="447"/>
      <c r="D265" s="447"/>
      <c r="E265" s="447"/>
      <c r="F265" s="447"/>
      <c r="G265" s="447"/>
      <c r="H265" s="448"/>
    </row>
    <row r="266" spans="1:9" ht="13.5" customHeight="1" thickBot="1" x14ac:dyDescent="0.35">
      <c r="A266" s="449" t="s">
        <v>155</v>
      </c>
      <c r="B266" s="450"/>
      <c r="C266" s="450"/>
      <c r="D266" s="450"/>
      <c r="E266" s="450"/>
      <c r="F266" s="451"/>
      <c r="G266" s="452" t="s">
        <v>161</v>
      </c>
      <c r="H266" s="454" t="s">
        <v>162</v>
      </c>
    </row>
    <row r="267" spans="1:9" ht="134.25" customHeight="1" thickBot="1" x14ac:dyDescent="0.25">
      <c r="A267" s="166" t="s">
        <v>156</v>
      </c>
      <c r="B267" s="166" t="s">
        <v>157</v>
      </c>
      <c r="C267" s="166" t="s">
        <v>158</v>
      </c>
      <c r="D267" s="166" t="s">
        <v>159</v>
      </c>
      <c r="E267" s="166" t="s">
        <v>160</v>
      </c>
      <c r="F267" s="166" t="s">
        <v>28</v>
      </c>
      <c r="G267" s="462"/>
      <c r="H267" s="455"/>
      <c r="I267" s="70"/>
    </row>
    <row r="268" spans="1:9" x14ac:dyDescent="0.2">
      <c r="A268" s="167">
        <v>3</v>
      </c>
      <c r="B268" s="168" t="s">
        <v>289</v>
      </c>
      <c r="C268" s="168" t="s">
        <v>165</v>
      </c>
      <c r="D268" s="168" t="s">
        <v>166</v>
      </c>
      <c r="E268" s="169" t="s">
        <v>167</v>
      </c>
      <c r="F268" s="169" t="s">
        <v>95</v>
      </c>
      <c r="G268" s="190" t="s">
        <v>96</v>
      </c>
      <c r="H268" s="185">
        <v>1600</v>
      </c>
      <c r="I268" s="70"/>
    </row>
    <row r="269" spans="1:9" x14ac:dyDescent="0.2">
      <c r="A269" s="167">
        <v>3</v>
      </c>
      <c r="B269" s="168" t="s">
        <v>289</v>
      </c>
      <c r="C269" s="168" t="s">
        <v>165</v>
      </c>
      <c r="D269" s="168" t="s">
        <v>166</v>
      </c>
      <c r="E269" s="169" t="s">
        <v>167</v>
      </c>
      <c r="F269" s="169" t="s">
        <v>69</v>
      </c>
      <c r="G269" s="190" t="s">
        <v>291</v>
      </c>
      <c r="H269" s="185">
        <v>200</v>
      </c>
      <c r="I269" s="70"/>
    </row>
    <row r="270" spans="1:9" x14ac:dyDescent="0.2">
      <c r="A270" s="167">
        <v>3</v>
      </c>
      <c r="B270" s="168" t="s">
        <v>289</v>
      </c>
      <c r="C270" s="168" t="s">
        <v>165</v>
      </c>
      <c r="D270" s="168" t="s">
        <v>166</v>
      </c>
      <c r="E270" s="169" t="s">
        <v>167</v>
      </c>
      <c r="F270" s="168" t="s">
        <v>295</v>
      </c>
      <c r="G270" s="190" t="s">
        <v>296</v>
      </c>
      <c r="H270" s="185">
        <v>800</v>
      </c>
      <c r="I270" s="70"/>
    </row>
    <row r="271" spans="1:9" ht="13.5" thickBot="1" x14ac:dyDescent="0.25">
      <c r="A271" s="167">
        <v>3</v>
      </c>
      <c r="B271" s="168" t="s">
        <v>289</v>
      </c>
      <c r="C271" s="168" t="s">
        <v>165</v>
      </c>
      <c r="D271" s="168" t="s">
        <v>166</v>
      </c>
      <c r="E271" s="169" t="s">
        <v>167</v>
      </c>
      <c r="F271" s="169" t="s">
        <v>310</v>
      </c>
      <c r="G271" s="190" t="s">
        <v>131</v>
      </c>
      <c r="H271" s="185">
        <v>4400</v>
      </c>
      <c r="I271" s="70"/>
    </row>
    <row r="272" spans="1:9" ht="16.5" thickBot="1" x14ac:dyDescent="0.3">
      <c r="A272" s="81"/>
      <c r="B272" s="82"/>
      <c r="C272" s="82"/>
      <c r="D272" s="82"/>
      <c r="E272" s="82"/>
      <c r="F272" s="82"/>
      <c r="G272" s="172" t="s">
        <v>168</v>
      </c>
      <c r="H272" s="84">
        <f>SUM(H268:H271)</f>
        <v>7000</v>
      </c>
      <c r="I272" s="173"/>
    </row>
    <row r="273" spans="1:8" ht="15.75" thickBot="1" x14ac:dyDescent="0.35">
      <c r="A273" s="174"/>
      <c r="B273" s="174"/>
      <c r="C273" s="175"/>
      <c r="D273" s="176"/>
      <c r="E273" s="176"/>
      <c r="F273" s="176"/>
      <c r="G273" s="85"/>
      <c r="H273" s="86"/>
    </row>
    <row r="274" spans="1:8" ht="15" x14ac:dyDescent="0.3">
      <c r="A274" s="456" t="s">
        <v>298</v>
      </c>
      <c r="B274" s="457"/>
      <c r="C274" s="457"/>
      <c r="D274" s="457"/>
      <c r="E274" s="457"/>
      <c r="F274" s="457"/>
      <c r="G274" s="459" t="s">
        <v>299</v>
      </c>
      <c r="H274" s="460"/>
    </row>
    <row r="275" spans="1:8" ht="15" x14ac:dyDescent="0.3">
      <c r="A275" s="177"/>
      <c r="B275" s="178"/>
      <c r="C275" s="178"/>
      <c r="D275" s="178"/>
      <c r="E275" s="178"/>
      <c r="F275" s="178"/>
      <c r="G275" s="177"/>
      <c r="H275" s="179"/>
    </row>
    <row r="276" spans="1:8" ht="14.25" customHeight="1" x14ac:dyDescent="0.3">
      <c r="A276" s="439" t="s">
        <v>300</v>
      </c>
      <c r="B276" s="463"/>
      <c r="C276" s="463"/>
      <c r="D276" s="463"/>
      <c r="E276" s="463"/>
      <c r="F276" s="464"/>
      <c r="G276" s="439" t="s">
        <v>301</v>
      </c>
      <c r="H276" s="440"/>
    </row>
    <row r="277" spans="1:8" ht="15" x14ac:dyDescent="0.3">
      <c r="A277" s="177"/>
      <c r="B277" s="178"/>
      <c r="C277" s="178"/>
      <c r="D277" s="178"/>
      <c r="E277" s="178"/>
      <c r="F277" s="178"/>
      <c r="G277" s="177"/>
      <c r="H277" s="179"/>
    </row>
    <row r="278" spans="1:8" ht="14.25" customHeight="1" x14ac:dyDescent="0.3">
      <c r="A278" s="436" t="s">
        <v>302</v>
      </c>
      <c r="B278" s="463"/>
      <c r="C278" s="463"/>
      <c r="D278" s="463"/>
      <c r="E278" s="463"/>
      <c r="F278" s="464"/>
      <c r="G278" s="439" t="s">
        <v>309</v>
      </c>
      <c r="H278" s="440"/>
    </row>
    <row r="279" spans="1:8" ht="15" x14ac:dyDescent="0.3">
      <c r="A279" s="180"/>
      <c r="B279" s="181"/>
      <c r="C279" s="181"/>
      <c r="D279" s="181"/>
      <c r="E279" s="181"/>
      <c r="F279" s="181"/>
      <c r="G279" s="180"/>
      <c r="H279" s="179"/>
    </row>
    <row r="280" spans="1:8" ht="15" customHeight="1" thickBot="1" x14ac:dyDescent="0.35">
      <c r="A280" s="441" t="s">
        <v>304</v>
      </c>
      <c r="B280" s="465"/>
      <c r="C280" s="465"/>
      <c r="D280" s="465"/>
      <c r="E280" s="465"/>
      <c r="F280" s="466"/>
      <c r="G280" s="441" t="s">
        <v>305</v>
      </c>
      <c r="H280" s="443"/>
    </row>
    <row r="281" spans="1:8" ht="15" customHeight="1" x14ac:dyDescent="0.3">
      <c r="A281" s="292"/>
      <c r="B281" s="293"/>
      <c r="C281" s="293"/>
      <c r="D281" s="293"/>
      <c r="E281" s="293"/>
      <c r="F281" s="293"/>
      <c r="G281" s="292"/>
      <c r="H281" s="292"/>
    </row>
    <row r="282" spans="1:8" ht="15" customHeight="1" x14ac:dyDescent="0.3">
      <c r="A282" s="292"/>
      <c r="B282" s="293"/>
      <c r="C282" s="293"/>
      <c r="D282" s="293"/>
      <c r="E282" s="293"/>
      <c r="F282" s="293"/>
      <c r="G282" s="292"/>
      <c r="H282" s="292"/>
    </row>
    <row r="283" spans="1:8" ht="18" customHeight="1" x14ac:dyDescent="0.2"/>
    <row r="284" spans="1:8" ht="18" x14ac:dyDescent="0.25">
      <c r="A284" s="444" t="s">
        <v>288</v>
      </c>
      <c r="B284" s="444"/>
      <c r="C284" s="444"/>
      <c r="D284" s="444"/>
      <c r="E284" s="444"/>
      <c r="F284" s="444"/>
      <c r="G284" s="444"/>
      <c r="H284" s="444"/>
    </row>
    <row r="285" spans="1:8" ht="18" x14ac:dyDescent="0.25">
      <c r="A285" s="444" t="s">
        <v>308</v>
      </c>
      <c r="B285" s="444"/>
      <c r="C285" s="444"/>
      <c r="D285" s="444"/>
      <c r="E285" s="444"/>
      <c r="F285" s="444"/>
      <c r="G285" s="444"/>
      <c r="H285" s="444"/>
    </row>
    <row r="286" spans="1:8" ht="18" customHeight="1" thickBot="1" x14ac:dyDescent="0.3">
      <c r="A286" s="194">
        <v>9</v>
      </c>
      <c r="B286" s="182"/>
      <c r="C286" s="182"/>
      <c r="D286" s="182"/>
      <c r="E286" s="182"/>
      <c r="F286" s="182"/>
      <c r="G286" s="182"/>
      <c r="H286" s="182"/>
    </row>
    <row r="287" spans="1:8" ht="36.75" customHeight="1" thickBot="1" x14ac:dyDescent="0.3">
      <c r="A287" s="446" t="s">
        <v>387</v>
      </c>
      <c r="B287" s="447"/>
      <c r="C287" s="447"/>
      <c r="D287" s="447"/>
      <c r="E287" s="447"/>
      <c r="F287" s="447"/>
      <c r="G287" s="447"/>
      <c r="H287" s="448"/>
    </row>
    <row r="288" spans="1:8" ht="13.5" customHeight="1" thickBot="1" x14ac:dyDescent="0.35">
      <c r="A288" s="449" t="s">
        <v>155</v>
      </c>
      <c r="B288" s="450"/>
      <c r="C288" s="450"/>
      <c r="D288" s="450"/>
      <c r="E288" s="450"/>
      <c r="F288" s="451"/>
      <c r="G288" s="452" t="s">
        <v>161</v>
      </c>
      <c r="H288" s="454" t="s">
        <v>162</v>
      </c>
    </row>
    <row r="289" spans="1:9" ht="131.25" customHeight="1" thickBot="1" x14ac:dyDescent="0.25">
      <c r="A289" s="166" t="s">
        <v>156</v>
      </c>
      <c r="B289" s="166" t="s">
        <v>157</v>
      </c>
      <c r="C289" s="166" t="s">
        <v>158</v>
      </c>
      <c r="D289" s="166" t="s">
        <v>159</v>
      </c>
      <c r="E289" s="166" t="s">
        <v>160</v>
      </c>
      <c r="F289" s="166" t="s">
        <v>28</v>
      </c>
      <c r="G289" s="462"/>
      <c r="H289" s="455"/>
      <c r="I289" s="70"/>
    </row>
    <row r="290" spans="1:9" x14ac:dyDescent="0.2">
      <c r="A290" s="167">
        <v>3</v>
      </c>
      <c r="B290" s="168" t="s">
        <v>289</v>
      </c>
      <c r="C290" s="168" t="s">
        <v>165</v>
      </c>
      <c r="D290" s="168" t="s">
        <v>166</v>
      </c>
      <c r="E290" s="169" t="s">
        <v>167</v>
      </c>
      <c r="F290" s="169" t="s">
        <v>78</v>
      </c>
      <c r="G290" s="190" t="s">
        <v>79</v>
      </c>
      <c r="H290" s="185">
        <v>29400</v>
      </c>
      <c r="I290" s="70"/>
    </row>
    <row r="291" spans="1:9" ht="13.5" thickBot="1" x14ac:dyDescent="0.25">
      <c r="A291" s="167">
        <v>3</v>
      </c>
      <c r="B291" s="168" t="s">
        <v>289</v>
      </c>
      <c r="C291" s="168" t="s">
        <v>165</v>
      </c>
      <c r="D291" s="168" t="s">
        <v>166</v>
      </c>
      <c r="E291" s="169" t="s">
        <v>167</v>
      </c>
      <c r="F291" s="169" t="s">
        <v>85</v>
      </c>
      <c r="G291" s="190" t="s">
        <v>293</v>
      </c>
      <c r="H291" s="185">
        <v>12707.16</v>
      </c>
      <c r="I291" s="70"/>
    </row>
    <row r="292" spans="1:9" ht="16.5" thickBot="1" x14ac:dyDescent="0.3">
      <c r="A292" s="81"/>
      <c r="B292" s="82"/>
      <c r="C292" s="82"/>
      <c r="D292" s="82"/>
      <c r="E292" s="82"/>
      <c r="F292" s="82"/>
      <c r="G292" s="172" t="s">
        <v>168</v>
      </c>
      <c r="H292" s="84">
        <f>SUM(H290:H291)</f>
        <v>42107.16</v>
      </c>
      <c r="I292" s="173"/>
    </row>
    <row r="293" spans="1:9" ht="15.75" thickBot="1" x14ac:dyDescent="0.35">
      <c r="A293" s="174"/>
      <c r="B293" s="174"/>
      <c r="C293" s="175"/>
      <c r="D293" s="176"/>
      <c r="E293" s="176"/>
      <c r="F293" s="176"/>
      <c r="G293" s="85"/>
      <c r="H293" s="86"/>
    </row>
    <row r="294" spans="1:9" ht="15" x14ac:dyDescent="0.3">
      <c r="A294" s="456" t="s">
        <v>298</v>
      </c>
      <c r="B294" s="457"/>
      <c r="C294" s="457"/>
      <c r="D294" s="457"/>
      <c r="E294" s="457"/>
      <c r="F294" s="457"/>
      <c r="G294" s="459" t="s">
        <v>299</v>
      </c>
      <c r="H294" s="460"/>
    </row>
    <row r="295" spans="1:9" ht="15" x14ac:dyDescent="0.3">
      <c r="A295" s="177"/>
      <c r="B295" s="178"/>
      <c r="C295" s="178"/>
      <c r="D295" s="178"/>
      <c r="E295" s="178"/>
      <c r="F295" s="178"/>
      <c r="G295" s="177"/>
      <c r="H295" s="179"/>
    </row>
    <row r="296" spans="1:9" ht="14.25" customHeight="1" x14ac:dyDescent="0.3">
      <c r="A296" s="439" t="s">
        <v>300</v>
      </c>
      <c r="B296" s="463"/>
      <c r="C296" s="463"/>
      <c r="D296" s="463"/>
      <c r="E296" s="463"/>
      <c r="F296" s="464"/>
      <c r="G296" s="439" t="s">
        <v>301</v>
      </c>
      <c r="H296" s="440"/>
    </row>
    <row r="297" spans="1:9" ht="15" x14ac:dyDescent="0.3">
      <c r="A297" s="177"/>
      <c r="B297" s="178"/>
      <c r="C297" s="178"/>
      <c r="D297" s="178"/>
      <c r="E297" s="178"/>
      <c r="F297" s="178"/>
      <c r="G297" s="177"/>
      <c r="H297" s="179"/>
    </row>
    <row r="298" spans="1:9" ht="14.25" customHeight="1" x14ac:dyDescent="0.3">
      <c r="A298" s="436" t="s">
        <v>302</v>
      </c>
      <c r="B298" s="463"/>
      <c r="C298" s="463"/>
      <c r="D298" s="463"/>
      <c r="E298" s="463"/>
      <c r="F298" s="464"/>
      <c r="G298" s="439" t="s">
        <v>309</v>
      </c>
      <c r="H298" s="440"/>
    </row>
    <row r="299" spans="1:9" ht="15" x14ac:dyDescent="0.3">
      <c r="A299" s="180"/>
      <c r="B299" s="181"/>
      <c r="C299" s="181"/>
      <c r="D299" s="181"/>
      <c r="E299" s="181"/>
      <c r="F299" s="181"/>
      <c r="G299" s="180"/>
      <c r="H299" s="179"/>
    </row>
    <row r="300" spans="1:9" ht="15" customHeight="1" thickBot="1" x14ac:dyDescent="0.35">
      <c r="A300" s="441" t="s">
        <v>304</v>
      </c>
      <c r="B300" s="465"/>
      <c r="C300" s="465"/>
      <c r="D300" s="465"/>
      <c r="E300" s="465"/>
      <c r="F300" s="466"/>
      <c r="G300" s="441" t="s">
        <v>305</v>
      </c>
      <c r="H300" s="443"/>
    </row>
    <row r="301" spans="1:9" ht="15" customHeight="1" x14ac:dyDescent="0.3">
      <c r="A301" s="292"/>
      <c r="B301" s="293"/>
      <c r="C301" s="293"/>
      <c r="D301" s="293"/>
      <c r="E301" s="293"/>
      <c r="F301" s="293"/>
      <c r="G301" s="292"/>
      <c r="H301" s="292"/>
    </row>
    <row r="302" spans="1:9" ht="15" customHeight="1" x14ac:dyDescent="0.3">
      <c r="A302" s="292"/>
      <c r="B302" s="293"/>
      <c r="C302" s="293"/>
      <c r="D302" s="293"/>
      <c r="E302" s="293"/>
      <c r="F302" s="293"/>
      <c r="G302" s="292"/>
      <c r="H302" s="292"/>
    </row>
    <row r="304" spans="1:9" ht="18" x14ac:dyDescent="0.25">
      <c r="A304" s="444" t="s">
        <v>288</v>
      </c>
      <c r="B304" s="444"/>
      <c r="C304" s="444"/>
      <c r="D304" s="444"/>
      <c r="E304" s="444"/>
      <c r="F304" s="444"/>
      <c r="G304" s="444"/>
      <c r="H304" s="444"/>
    </row>
    <row r="305" spans="1:9" ht="18" x14ac:dyDescent="0.25">
      <c r="A305" s="444" t="s">
        <v>308</v>
      </c>
      <c r="B305" s="444"/>
      <c r="C305" s="444"/>
      <c r="D305" s="444"/>
      <c r="E305" s="444"/>
      <c r="F305" s="444"/>
      <c r="G305" s="444"/>
      <c r="H305" s="444"/>
    </row>
    <row r="306" spans="1:9" ht="18" customHeight="1" thickBot="1" x14ac:dyDescent="0.3">
      <c r="A306" s="194">
        <v>19</v>
      </c>
      <c r="B306" s="182"/>
      <c r="C306" s="182"/>
      <c r="D306" s="182"/>
      <c r="E306" s="182"/>
      <c r="F306" s="182"/>
      <c r="G306" s="182"/>
      <c r="H306" s="182"/>
    </row>
    <row r="307" spans="1:9" ht="39.75" customHeight="1" thickBot="1" x14ac:dyDescent="0.3">
      <c r="A307" s="446" t="s">
        <v>388</v>
      </c>
      <c r="B307" s="447"/>
      <c r="C307" s="447"/>
      <c r="D307" s="447"/>
      <c r="E307" s="447"/>
      <c r="F307" s="447"/>
      <c r="G307" s="447"/>
      <c r="H307" s="448"/>
    </row>
    <row r="308" spans="1:9" ht="13.5" customHeight="1" thickBot="1" x14ac:dyDescent="0.35">
      <c r="A308" s="449" t="s">
        <v>155</v>
      </c>
      <c r="B308" s="450"/>
      <c r="C308" s="450"/>
      <c r="D308" s="450"/>
      <c r="E308" s="450"/>
      <c r="F308" s="451"/>
      <c r="G308" s="452" t="s">
        <v>161</v>
      </c>
      <c r="H308" s="454" t="s">
        <v>162</v>
      </c>
    </row>
    <row r="309" spans="1:9" ht="129.75" customHeight="1" thickBot="1" x14ac:dyDescent="0.25">
      <c r="A309" s="166" t="s">
        <v>156</v>
      </c>
      <c r="B309" s="166" t="s">
        <v>157</v>
      </c>
      <c r="C309" s="166" t="s">
        <v>158</v>
      </c>
      <c r="D309" s="166" t="s">
        <v>159</v>
      </c>
      <c r="E309" s="166" t="s">
        <v>160</v>
      </c>
      <c r="F309" s="166" t="s">
        <v>28</v>
      </c>
      <c r="G309" s="462"/>
      <c r="H309" s="455"/>
      <c r="I309" s="70"/>
    </row>
    <row r="310" spans="1:9" ht="13.5" thickBot="1" x14ac:dyDescent="0.25">
      <c r="A310" s="167">
        <v>3</v>
      </c>
      <c r="B310" s="168" t="s">
        <v>289</v>
      </c>
      <c r="C310" s="168" t="s">
        <v>165</v>
      </c>
      <c r="D310" s="168" t="s">
        <v>166</v>
      </c>
      <c r="E310" s="169" t="s">
        <v>167</v>
      </c>
      <c r="F310" s="168" t="s">
        <v>310</v>
      </c>
      <c r="G310" s="190" t="s">
        <v>131</v>
      </c>
      <c r="H310" s="185">
        <v>7000</v>
      </c>
      <c r="I310" s="70"/>
    </row>
    <row r="311" spans="1:9" ht="16.5" thickBot="1" x14ac:dyDescent="0.3">
      <c r="A311" s="81"/>
      <c r="B311" s="82"/>
      <c r="C311" s="82"/>
      <c r="D311" s="82"/>
      <c r="E311" s="82"/>
      <c r="F311" s="82"/>
      <c r="G311" s="172" t="s">
        <v>168</v>
      </c>
      <c r="H311" s="84">
        <f>SUM(H310:H310)</f>
        <v>7000</v>
      </c>
      <c r="I311" s="70"/>
    </row>
    <row r="312" spans="1:9" ht="15.75" thickBot="1" x14ac:dyDescent="0.35">
      <c r="A312" s="174"/>
      <c r="B312" s="174"/>
      <c r="C312" s="175"/>
      <c r="D312" s="176"/>
      <c r="E312" s="176"/>
      <c r="F312" s="176"/>
      <c r="G312" s="85"/>
      <c r="H312" s="86"/>
    </row>
    <row r="313" spans="1:9" ht="15" x14ac:dyDescent="0.3">
      <c r="A313" s="456" t="s">
        <v>298</v>
      </c>
      <c r="B313" s="457"/>
      <c r="C313" s="457"/>
      <c r="D313" s="457"/>
      <c r="E313" s="457"/>
      <c r="F313" s="457"/>
      <c r="G313" s="459" t="s">
        <v>299</v>
      </c>
      <c r="H313" s="460"/>
    </row>
    <row r="314" spans="1:9" ht="15" x14ac:dyDescent="0.3">
      <c r="A314" s="177"/>
      <c r="B314" s="178"/>
      <c r="C314" s="178"/>
      <c r="D314" s="178"/>
      <c r="E314" s="178"/>
      <c r="F314" s="178"/>
      <c r="G314" s="177"/>
      <c r="H314" s="179"/>
    </row>
    <row r="315" spans="1:9" ht="14.25" customHeight="1" x14ac:dyDescent="0.3">
      <c r="A315" s="439" t="s">
        <v>300</v>
      </c>
      <c r="B315" s="463"/>
      <c r="C315" s="463"/>
      <c r="D315" s="463"/>
      <c r="E315" s="463"/>
      <c r="F315" s="464"/>
      <c r="G315" s="439" t="s">
        <v>301</v>
      </c>
      <c r="H315" s="440"/>
    </row>
    <row r="316" spans="1:9" ht="15" x14ac:dyDescent="0.3">
      <c r="A316" s="177"/>
      <c r="B316" s="178"/>
      <c r="C316" s="178"/>
      <c r="D316" s="178"/>
      <c r="E316" s="178"/>
      <c r="F316" s="178"/>
      <c r="G316" s="177"/>
      <c r="H316" s="179"/>
    </row>
    <row r="317" spans="1:9" ht="14.25" customHeight="1" x14ac:dyDescent="0.3">
      <c r="A317" s="436" t="s">
        <v>302</v>
      </c>
      <c r="B317" s="463"/>
      <c r="C317" s="463"/>
      <c r="D317" s="463"/>
      <c r="E317" s="463"/>
      <c r="F317" s="464"/>
      <c r="G317" s="439" t="s">
        <v>311</v>
      </c>
      <c r="H317" s="440"/>
    </row>
    <row r="318" spans="1:9" ht="15" x14ac:dyDescent="0.3">
      <c r="A318" s="180"/>
      <c r="B318" s="181"/>
      <c r="C318" s="181"/>
      <c r="D318" s="181"/>
      <c r="E318" s="181"/>
      <c r="F318" s="181"/>
      <c r="G318" s="180"/>
      <c r="H318" s="179"/>
    </row>
    <row r="319" spans="1:9" ht="15" customHeight="1" thickBot="1" x14ac:dyDescent="0.35">
      <c r="A319" s="441" t="s">
        <v>304</v>
      </c>
      <c r="B319" s="465"/>
      <c r="C319" s="465"/>
      <c r="D319" s="465"/>
      <c r="E319" s="465"/>
      <c r="F319" s="466"/>
      <c r="G319" s="441" t="s">
        <v>305</v>
      </c>
      <c r="H319" s="443"/>
    </row>
    <row r="320" spans="1:9" ht="15" customHeight="1" x14ac:dyDescent="0.3">
      <c r="A320" s="292"/>
      <c r="B320" s="293"/>
      <c r="C320" s="293"/>
      <c r="D320" s="293"/>
      <c r="E320" s="293"/>
      <c r="F320" s="293"/>
      <c r="G320" s="292"/>
      <c r="H320" s="292"/>
    </row>
    <row r="321" spans="1:11" ht="15" customHeight="1" x14ac:dyDescent="0.3">
      <c r="A321" s="292"/>
      <c r="B321" s="293"/>
      <c r="C321" s="293"/>
      <c r="D321" s="293"/>
      <c r="E321" s="293"/>
      <c r="F321" s="293"/>
      <c r="G321" s="292"/>
      <c r="H321" s="292"/>
    </row>
    <row r="322" spans="1:11" ht="18" customHeight="1" x14ac:dyDescent="0.2"/>
    <row r="323" spans="1:11" ht="18" x14ac:dyDescent="0.25">
      <c r="A323" s="444" t="s">
        <v>288</v>
      </c>
      <c r="B323" s="444"/>
      <c r="C323" s="444"/>
      <c r="D323" s="444"/>
      <c r="E323" s="444"/>
      <c r="F323" s="444"/>
      <c r="G323" s="444"/>
      <c r="H323" s="444"/>
    </row>
    <row r="324" spans="1:11" ht="18" x14ac:dyDescent="0.25">
      <c r="A324" s="444" t="s">
        <v>308</v>
      </c>
      <c r="B324" s="444"/>
      <c r="C324" s="444"/>
      <c r="D324" s="444"/>
      <c r="E324" s="444"/>
      <c r="F324" s="444"/>
      <c r="G324" s="444"/>
      <c r="H324" s="444"/>
    </row>
    <row r="325" spans="1:11" ht="18" customHeight="1" thickBot="1" x14ac:dyDescent="0.3">
      <c r="A325" s="194">
        <v>7</v>
      </c>
      <c r="B325" s="182"/>
      <c r="C325" s="182"/>
      <c r="D325" s="182"/>
      <c r="E325" s="182"/>
      <c r="F325" s="182"/>
      <c r="G325" s="182"/>
      <c r="H325" s="182"/>
    </row>
    <row r="326" spans="1:11" ht="26.25" customHeight="1" thickBot="1" x14ac:dyDescent="0.3">
      <c r="A326" s="446" t="s">
        <v>389</v>
      </c>
      <c r="B326" s="447"/>
      <c r="C326" s="447"/>
      <c r="D326" s="447"/>
      <c r="E326" s="447"/>
      <c r="F326" s="447"/>
      <c r="G326" s="447"/>
      <c r="H326" s="448"/>
    </row>
    <row r="327" spans="1:11" ht="13.5" customHeight="1" thickBot="1" x14ac:dyDescent="0.35">
      <c r="A327" s="449" t="s">
        <v>155</v>
      </c>
      <c r="B327" s="450"/>
      <c r="C327" s="450"/>
      <c r="D327" s="450"/>
      <c r="E327" s="450"/>
      <c r="F327" s="451"/>
      <c r="G327" s="452" t="s">
        <v>161</v>
      </c>
      <c r="H327" s="454" t="s">
        <v>162</v>
      </c>
    </row>
    <row r="328" spans="1:11" ht="132" customHeight="1" thickBot="1" x14ac:dyDescent="0.25">
      <c r="A328" s="166" t="s">
        <v>156</v>
      </c>
      <c r="B328" s="166" t="s">
        <v>157</v>
      </c>
      <c r="C328" s="166" t="s">
        <v>158</v>
      </c>
      <c r="D328" s="166" t="s">
        <v>159</v>
      </c>
      <c r="E328" s="166" t="s">
        <v>160</v>
      </c>
      <c r="F328" s="166" t="s">
        <v>28</v>
      </c>
      <c r="G328" s="462"/>
      <c r="H328" s="455"/>
      <c r="I328" s="70"/>
    </row>
    <row r="329" spans="1:11" ht="13.5" thickBot="1" x14ac:dyDescent="0.25">
      <c r="A329" s="167">
        <v>3</v>
      </c>
      <c r="B329" s="168" t="s">
        <v>289</v>
      </c>
      <c r="C329" s="168" t="s">
        <v>165</v>
      </c>
      <c r="D329" s="168" t="s">
        <v>166</v>
      </c>
      <c r="E329" s="169" t="s">
        <v>167</v>
      </c>
      <c r="F329" s="168" t="s">
        <v>294</v>
      </c>
      <c r="G329" s="190" t="s">
        <v>123</v>
      </c>
      <c r="H329" s="185">
        <v>78000</v>
      </c>
      <c r="I329" s="70"/>
      <c r="J329" s="191"/>
      <c r="K329" s="191"/>
    </row>
    <row r="330" spans="1:11" ht="15.75" thickBot="1" x14ac:dyDescent="0.25">
      <c r="A330" s="81"/>
      <c r="B330" s="82"/>
      <c r="C330" s="82"/>
      <c r="D330" s="82"/>
      <c r="E330" s="82"/>
      <c r="F330" s="82"/>
      <c r="G330" s="279" t="s">
        <v>168</v>
      </c>
      <c r="H330" s="280">
        <f>SUM(H329:H329)</f>
        <v>78000</v>
      </c>
      <c r="I330" s="173"/>
    </row>
    <row r="331" spans="1:11" ht="15.75" thickBot="1" x14ac:dyDescent="0.35">
      <c r="A331" s="174"/>
      <c r="B331" s="174"/>
      <c r="C331" s="175"/>
      <c r="D331" s="176"/>
      <c r="E331" s="176"/>
      <c r="F331" s="176"/>
      <c r="G331" s="85"/>
      <c r="H331" s="86"/>
    </row>
    <row r="332" spans="1:11" ht="15" x14ac:dyDescent="0.3">
      <c r="A332" s="456" t="s">
        <v>298</v>
      </c>
      <c r="B332" s="457"/>
      <c r="C332" s="457"/>
      <c r="D332" s="457"/>
      <c r="E332" s="457"/>
      <c r="F332" s="457"/>
      <c r="G332" s="459" t="s">
        <v>299</v>
      </c>
      <c r="H332" s="460"/>
    </row>
    <row r="333" spans="1:11" ht="15" x14ac:dyDescent="0.3">
      <c r="A333" s="177"/>
      <c r="B333" s="178"/>
      <c r="C333" s="178"/>
      <c r="D333" s="178"/>
      <c r="E333" s="178"/>
      <c r="F333" s="178"/>
      <c r="G333" s="177"/>
      <c r="H333" s="179"/>
    </row>
    <row r="334" spans="1:11" ht="14.25" customHeight="1" x14ac:dyDescent="0.3">
      <c r="A334" s="439" t="s">
        <v>300</v>
      </c>
      <c r="B334" s="463"/>
      <c r="C334" s="463"/>
      <c r="D334" s="463"/>
      <c r="E334" s="463"/>
      <c r="F334" s="464"/>
      <c r="G334" s="439" t="s">
        <v>301</v>
      </c>
      <c r="H334" s="440"/>
    </row>
    <row r="335" spans="1:11" ht="15" x14ac:dyDescent="0.3">
      <c r="A335" s="177"/>
      <c r="B335" s="178"/>
      <c r="C335" s="178"/>
      <c r="D335" s="178"/>
      <c r="E335" s="178"/>
      <c r="F335" s="178"/>
      <c r="G335" s="177"/>
      <c r="H335" s="179"/>
    </row>
    <row r="336" spans="1:11" ht="14.25" customHeight="1" x14ac:dyDescent="0.3">
      <c r="A336" s="436" t="s">
        <v>302</v>
      </c>
      <c r="B336" s="463"/>
      <c r="C336" s="463"/>
      <c r="D336" s="463"/>
      <c r="E336" s="463"/>
      <c r="F336" s="464"/>
      <c r="G336" s="439" t="s">
        <v>311</v>
      </c>
      <c r="H336" s="440"/>
    </row>
    <row r="337" spans="1:9" ht="15" x14ac:dyDescent="0.3">
      <c r="A337" s="180"/>
      <c r="B337" s="181"/>
      <c r="C337" s="181"/>
      <c r="D337" s="181"/>
      <c r="E337" s="181"/>
      <c r="F337" s="181"/>
      <c r="G337" s="180"/>
      <c r="H337" s="179"/>
    </row>
    <row r="338" spans="1:9" ht="15" customHeight="1" thickBot="1" x14ac:dyDescent="0.35">
      <c r="A338" s="441" t="s">
        <v>304</v>
      </c>
      <c r="B338" s="465"/>
      <c r="C338" s="465"/>
      <c r="D338" s="465"/>
      <c r="E338" s="465"/>
      <c r="F338" s="466"/>
      <c r="G338" s="441" t="s">
        <v>305</v>
      </c>
      <c r="H338" s="443"/>
    </row>
    <row r="342" spans="1:9" ht="18" x14ac:dyDescent="0.25">
      <c r="A342" s="444" t="s">
        <v>288</v>
      </c>
      <c r="B342" s="444"/>
      <c r="C342" s="444"/>
      <c r="D342" s="444"/>
      <c r="E342" s="444"/>
      <c r="F342" s="444"/>
      <c r="G342" s="444"/>
      <c r="H342" s="444"/>
    </row>
    <row r="343" spans="1:9" ht="18" x14ac:dyDescent="0.25">
      <c r="A343" s="444" t="s">
        <v>308</v>
      </c>
      <c r="B343" s="444"/>
      <c r="C343" s="444"/>
      <c r="D343" s="444"/>
      <c r="E343" s="444"/>
      <c r="F343" s="444"/>
      <c r="G343" s="444"/>
      <c r="H343" s="444"/>
    </row>
    <row r="344" spans="1:9" ht="18.75" thickBot="1" x14ac:dyDescent="0.3">
      <c r="A344" s="194">
        <v>8</v>
      </c>
      <c r="B344" s="182"/>
      <c r="C344" s="182"/>
      <c r="D344" s="182"/>
      <c r="E344" s="182"/>
      <c r="F344" s="182"/>
      <c r="G344" s="182"/>
      <c r="H344" s="182"/>
    </row>
    <row r="345" spans="1:9" ht="40.5" customHeight="1" thickBot="1" x14ac:dyDescent="0.3">
      <c r="A345" s="446" t="s">
        <v>390</v>
      </c>
      <c r="B345" s="447"/>
      <c r="C345" s="447"/>
      <c r="D345" s="447"/>
      <c r="E345" s="447"/>
      <c r="F345" s="447"/>
      <c r="G345" s="447"/>
      <c r="H345" s="448"/>
    </row>
    <row r="346" spans="1:9" ht="13.5" customHeight="1" thickBot="1" x14ac:dyDescent="0.35">
      <c r="A346" s="449" t="s">
        <v>155</v>
      </c>
      <c r="B346" s="450"/>
      <c r="C346" s="450"/>
      <c r="D346" s="450"/>
      <c r="E346" s="450"/>
      <c r="F346" s="451"/>
      <c r="G346" s="452" t="s">
        <v>161</v>
      </c>
      <c r="H346" s="454" t="s">
        <v>162</v>
      </c>
    </row>
    <row r="347" spans="1:9" ht="131.25" customHeight="1" thickBot="1" x14ac:dyDescent="0.25">
      <c r="A347" s="166" t="s">
        <v>156</v>
      </c>
      <c r="B347" s="166" t="s">
        <v>157</v>
      </c>
      <c r="C347" s="166" t="s">
        <v>158</v>
      </c>
      <c r="D347" s="166" t="s">
        <v>159</v>
      </c>
      <c r="E347" s="166" t="s">
        <v>160</v>
      </c>
      <c r="F347" s="166" t="s">
        <v>28</v>
      </c>
      <c r="G347" s="462"/>
      <c r="H347" s="455"/>
      <c r="I347" s="70"/>
    </row>
    <row r="348" spans="1:9" ht="13.5" thickBot="1" x14ac:dyDescent="0.25">
      <c r="A348" s="167">
        <v>3</v>
      </c>
      <c r="B348" s="168" t="s">
        <v>289</v>
      </c>
      <c r="C348" s="168" t="s">
        <v>165</v>
      </c>
      <c r="D348" s="168" t="s">
        <v>166</v>
      </c>
      <c r="E348" s="169" t="s">
        <v>167</v>
      </c>
      <c r="F348" s="168" t="s">
        <v>141</v>
      </c>
      <c r="G348" s="190" t="s">
        <v>142</v>
      </c>
      <c r="H348" s="185">
        <v>75000</v>
      </c>
      <c r="I348" s="70"/>
    </row>
    <row r="349" spans="1:9" ht="16.5" thickBot="1" x14ac:dyDescent="0.3">
      <c r="A349" s="81"/>
      <c r="B349" s="82"/>
      <c r="C349" s="82"/>
      <c r="D349" s="82"/>
      <c r="E349" s="82"/>
      <c r="F349" s="82"/>
      <c r="G349" s="172" t="s">
        <v>168</v>
      </c>
      <c r="H349" s="84">
        <f>SUM(H348:H348)</f>
        <v>75000</v>
      </c>
    </row>
    <row r="350" spans="1:9" ht="15.75" thickBot="1" x14ac:dyDescent="0.35">
      <c r="A350" s="174"/>
      <c r="B350" s="174"/>
      <c r="C350" s="175"/>
      <c r="D350" s="176"/>
      <c r="E350" s="176"/>
      <c r="F350" s="176"/>
      <c r="G350" s="85"/>
      <c r="H350" s="86"/>
    </row>
    <row r="351" spans="1:9" ht="15" x14ac:dyDescent="0.3">
      <c r="A351" s="456" t="s">
        <v>298</v>
      </c>
      <c r="B351" s="457"/>
      <c r="C351" s="457"/>
      <c r="D351" s="457"/>
      <c r="E351" s="457"/>
      <c r="F351" s="457"/>
      <c r="G351" s="459" t="s">
        <v>299</v>
      </c>
      <c r="H351" s="460"/>
    </row>
    <row r="352" spans="1:9" ht="15" x14ac:dyDescent="0.3">
      <c r="A352" s="177"/>
      <c r="B352" s="178"/>
      <c r="C352" s="178"/>
      <c r="D352" s="178"/>
      <c r="E352" s="178"/>
      <c r="F352" s="178"/>
      <c r="G352" s="177"/>
      <c r="H352" s="179"/>
    </row>
    <row r="353" spans="1:9" ht="14.25" customHeight="1" x14ac:dyDescent="0.3">
      <c r="A353" s="439" t="s">
        <v>300</v>
      </c>
      <c r="B353" s="463"/>
      <c r="C353" s="463"/>
      <c r="D353" s="463"/>
      <c r="E353" s="463"/>
      <c r="F353" s="464"/>
      <c r="G353" s="439" t="s">
        <v>301</v>
      </c>
      <c r="H353" s="440"/>
    </row>
    <row r="354" spans="1:9" ht="15" x14ac:dyDescent="0.3">
      <c r="A354" s="177"/>
      <c r="B354" s="178"/>
      <c r="C354" s="178"/>
      <c r="D354" s="178"/>
      <c r="E354" s="178"/>
      <c r="F354" s="178"/>
      <c r="G354" s="177"/>
      <c r="H354" s="179"/>
    </row>
    <row r="355" spans="1:9" ht="14.25" customHeight="1" x14ac:dyDescent="0.3">
      <c r="A355" s="436" t="s">
        <v>302</v>
      </c>
      <c r="B355" s="463"/>
      <c r="C355" s="463"/>
      <c r="D355" s="463"/>
      <c r="E355" s="463"/>
      <c r="F355" s="464"/>
      <c r="G355" s="439" t="s">
        <v>311</v>
      </c>
      <c r="H355" s="440"/>
    </row>
    <row r="356" spans="1:9" ht="15" x14ac:dyDescent="0.3">
      <c r="A356" s="180"/>
      <c r="B356" s="181"/>
      <c r="C356" s="181"/>
      <c r="D356" s="181"/>
      <c r="E356" s="181"/>
      <c r="F356" s="181"/>
      <c r="G356" s="180"/>
      <c r="H356" s="179"/>
    </row>
    <row r="357" spans="1:9" ht="15" customHeight="1" thickBot="1" x14ac:dyDescent="0.35">
      <c r="A357" s="441" t="s">
        <v>304</v>
      </c>
      <c r="B357" s="465"/>
      <c r="C357" s="465"/>
      <c r="D357" s="465"/>
      <c r="E357" s="465"/>
      <c r="F357" s="466"/>
      <c r="G357" s="441" t="s">
        <v>305</v>
      </c>
      <c r="H357" s="443"/>
    </row>
    <row r="361" spans="1:9" ht="18" x14ac:dyDescent="0.25">
      <c r="A361" s="444" t="s">
        <v>288</v>
      </c>
      <c r="B361" s="444"/>
      <c r="C361" s="444"/>
      <c r="D361" s="444"/>
      <c r="E361" s="444"/>
      <c r="F361" s="444"/>
      <c r="G361" s="444"/>
      <c r="H361" s="444"/>
    </row>
    <row r="362" spans="1:9" ht="18" x14ac:dyDescent="0.25">
      <c r="A362" s="444" t="s">
        <v>308</v>
      </c>
      <c r="B362" s="444"/>
      <c r="C362" s="444"/>
      <c r="D362" s="444"/>
      <c r="E362" s="444"/>
      <c r="F362" s="444"/>
      <c r="G362" s="444"/>
      <c r="H362" s="444"/>
    </row>
    <row r="363" spans="1:9" ht="18.75" thickBot="1" x14ac:dyDescent="0.3">
      <c r="A363" s="194">
        <v>26</v>
      </c>
      <c r="B363" s="182"/>
      <c r="C363" s="182"/>
      <c r="D363" s="182"/>
      <c r="E363" s="182"/>
      <c r="F363" s="182"/>
      <c r="G363" s="182"/>
      <c r="H363" s="182"/>
    </row>
    <row r="364" spans="1:9" ht="40.5" customHeight="1" thickBot="1" x14ac:dyDescent="0.3">
      <c r="A364" s="446" t="s">
        <v>391</v>
      </c>
      <c r="B364" s="447"/>
      <c r="C364" s="447"/>
      <c r="D364" s="447"/>
      <c r="E364" s="447"/>
      <c r="F364" s="447"/>
      <c r="G364" s="447"/>
      <c r="H364" s="448"/>
    </row>
    <row r="365" spans="1:9" ht="13.5" customHeight="1" thickBot="1" x14ac:dyDescent="0.35">
      <c r="A365" s="449" t="s">
        <v>155</v>
      </c>
      <c r="B365" s="450"/>
      <c r="C365" s="450"/>
      <c r="D365" s="450"/>
      <c r="E365" s="450"/>
      <c r="F365" s="451"/>
      <c r="G365" s="452" t="s">
        <v>161</v>
      </c>
      <c r="H365" s="454" t="s">
        <v>162</v>
      </c>
    </row>
    <row r="366" spans="1:9" ht="131.25" customHeight="1" thickBot="1" x14ac:dyDescent="0.25">
      <c r="A366" s="166" t="s">
        <v>156</v>
      </c>
      <c r="B366" s="166" t="s">
        <v>157</v>
      </c>
      <c r="C366" s="166" t="s">
        <v>158</v>
      </c>
      <c r="D366" s="166" t="s">
        <v>159</v>
      </c>
      <c r="E366" s="166" t="s">
        <v>160</v>
      </c>
      <c r="F366" s="166" t="s">
        <v>28</v>
      </c>
      <c r="G366" s="462"/>
      <c r="H366" s="455"/>
      <c r="I366" s="70"/>
    </row>
    <row r="367" spans="1:9" ht="13.5" thickBot="1" x14ac:dyDescent="0.25">
      <c r="A367" s="167">
        <v>3</v>
      </c>
      <c r="B367" s="168" t="s">
        <v>289</v>
      </c>
      <c r="C367" s="168" t="s">
        <v>165</v>
      </c>
      <c r="D367" s="168" t="s">
        <v>166</v>
      </c>
      <c r="E367" s="169" t="s">
        <v>167</v>
      </c>
      <c r="F367" s="183">
        <v>54108</v>
      </c>
      <c r="G367" s="184" t="s">
        <v>139</v>
      </c>
      <c r="H367" s="185">
        <v>3000</v>
      </c>
      <c r="I367" s="70"/>
    </row>
    <row r="368" spans="1:9" ht="13.5" thickBot="1" x14ac:dyDescent="0.25">
      <c r="A368" s="167">
        <v>3</v>
      </c>
      <c r="B368" s="168" t="s">
        <v>289</v>
      </c>
      <c r="C368" s="168" t="s">
        <v>165</v>
      </c>
      <c r="D368" s="168" t="s">
        <v>166</v>
      </c>
      <c r="E368" s="169" t="s">
        <v>167</v>
      </c>
      <c r="F368" s="183">
        <v>54501</v>
      </c>
      <c r="G368" s="184" t="s">
        <v>140</v>
      </c>
      <c r="H368" s="185">
        <v>2712</v>
      </c>
      <c r="I368" s="70"/>
    </row>
    <row r="369" spans="1:9" ht="13.5" thickBot="1" x14ac:dyDescent="0.25">
      <c r="A369" s="167">
        <v>3</v>
      </c>
      <c r="B369" s="168" t="s">
        <v>289</v>
      </c>
      <c r="C369" s="168" t="s">
        <v>165</v>
      </c>
      <c r="D369" s="168" t="s">
        <v>166</v>
      </c>
      <c r="E369" s="169" t="s">
        <v>167</v>
      </c>
      <c r="F369" s="183">
        <v>56304</v>
      </c>
      <c r="G369" s="184" t="s">
        <v>131</v>
      </c>
      <c r="H369" s="185">
        <v>451.65</v>
      </c>
      <c r="I369" s="70"/>
    </row>
    <row r="370" spans="1:9" x14ac:dyDescent="0.2">
      <c r="A370" s="167"/>
      <c r="B370" s="168"/>
      <c r="C370" s="168"/>
      <c r="D370" s="168"/>
      <c r="E370" s="169"/>
      <c r="F370" s="168"/>
      <c r="G370" s="190"/>
      <c r="H370" s="185"/>
      <c r="I370" s="70"/>
    </row>
    <row r="371" spans="1:9" x14ac:dyDescent="0.2">
      <c r="A371" s="167"/>
      <c r="B371" s="168"/>
      <c r="C371" s="168"/>
      <c r="D371" s="168"/>
      <c r="E371" s="169"/>
      <c r="F371" s="168"/>
      <c r="G371" s="190"/>
      <c r="H371" s="185"/>
      <c r="I371" s="70"/>
    </row>
    <row r="372" spans="1:9" x14ac:dyDescent="0.2">
      <c r="A372" s="167"/>
      <c r="B372" s="168"/>
      <c r="C372" s="168"/>
      <c r="D372" s="168"/>
      <c r="E372" s="169"/>
      <c r="F372" s="168"/>
      <c r="G372" s="190"/>
      <c r="H372" s="185"/>
      <c r="I372" s="70"/>
    </row>
    <row r="373" spans="1:9" x14ac:dyDescent="0.2">
      <c r="A373" s="167"/>
      <c r="B373" s="168"/>
      <c r="C373" s="168"/>
      <c r="D373" s="168"/>
      <c r="E373" s="169"/>
      <c r="F373" s="168"/>
      <c r="G373" s="190"/>
      <c r="H373" s="185"/>
      <c r="I373" s="70"/>
    </row>
    <row r="374" spans="1:9" ht="13.5" thickBot="1" x14ac:dyDescent="0.25">
      <c r="A374" s="167"/>
      <c r="B374" s="168"/>
      <c r="C374" s="168"/>
      <c r="D374" s="168"/>
      <c r="E374" s="169"/>
      <c r="F374" s="168"/>
      <c r="G374" s="190"/>
      <c r="H374" s="185"/>
      <c r="I374" s="70"/>
    </row>
    <row r="375" spans="1:9" ht="16.5" thickBot="1" x14ac:dyDescent="0.3">
      <c r="A375" s="245"/>
      <c r="B375" s="246"/>
      <c r="C375" s="246"/>
      <c r="D375" s="246"/>
      <c r="E375" s="246"/>
      <c r="F375" s="246"/>
      <c r="G375" s="172" t="s">
        <v>168</v>
      </c>
      <c r="H375" s="84">
        <f>SUM(H367:H374)</f>
        <v>6163.65</v>
      </c>
      <c r="I375" s="70"/>
    </row>
    <row r="376" spans="1:9" ht="15.75" thickBot="1" x14ac:dyDescent="0.35">
      <c r="A376" s="174"/>
      <c r="B376" s="174"/>
      <c r="C376" s="175"/>
      <c r="D376" s="176"/>
      <c r="E376" s="176"/>
      <c r="F376" s="176"/>
      <c r="G376" s="85"/>
      <c r="H376" s="86"/>
      <c r="I376" s="70"/>
    </row>
    <row r="377" spans="1:9" ht="15" x14ac:dyDescent="0.3">
      <c r="A377" s="456" t="s">
        <v>298</v>
      </c>
      <c r="B377" s="457"/>
      <c r="C377" s="457"/>
      <c r="D377" s="457"/>
      <c r="E377" s="457"/>
      <c r="F377" s="457"/>
      <c r="G377" s="459" t="s">
        <v>299</v>
      </c>
      <c r="H377" s="460"/>
      <c r="I377" s="70"/>
    </row>
    <row r="378" spans="1:9" ht="15" x14ac:dyDescent="0.3">
      <c r="A378" s="177"/>
      <c r="B378" s="178"/>
      <c r="C378" s="178"/>
      <c r="D378" s="178"/>
      <c r="E378" s="178"/>
      <c r="F378" s="178"/>
      <c r="G378" s="177"/>
      <c r="H378" s="179"/>
      <c r="I378" s="70"/>
    </row>
    <row r="379" spans="1:9" ht="14.25" customHeight="1" x14ac:dyDescent="0.3">
      <c r="A379" s="439" t="s">
        <v>300</v>
      </c>
      <c r="B379" s="463"/>
      <c r="C379" s="463"/>
      <c r="D379" s="463"/>
      <c r="E379" s="463"/>
      <c r="F379" s="464"/>
      <c r="G379" s="439" t="s">
        <v>301</v>
      </c>
      <c r="H379" s="440"/>
      <c r="I379" s="70"/>
    </row>
    <row r="380" spans="1:9" ht="15" x14ac:dyDescent="0.3">
      <c r="A380" s="177"/>
      <c r="B380" s="178"/>
      <c r="C380" s="178"/>
      <c r="D380" s="178"/>
      <c r="E380" s="178"/>
      <c r="F380" s="178"/>
      <c r="G380" s="177"/>
      <c r="H380" s="179"/>
      <c r="I380" s="70"/>
    </row>
    <row r="381" spans="1:9" ht="14.25" customHeight="1" x14ac:dyDescent="0.3">
      <c r="A381" s="436" t="s">
        <v>302</v>
      </c>
      <c r="B381" s="463"/>
      <c r="C381" s="463"/>
      <c r="D381" s="463"/>
      <c r="E381" s="463"/>
      <c r="F381" s="464"/>
      <c r="G381" s="439" t="s">
        <v>311</v>
      </c>
      <c r="H381" s="440"/>
      <c r="I381" s="70"/>
    </row>
    <row r="382" spans="1:9" ht="15" x14ac:dyDescent="0.3">
      <c r="A382" s="180"/>
      <c r="B382" s="181"/>
      <c r="C382" s="181"/>
      <c r="D382" s="181"/>
      <c r="E382" s="181"/>
      <c r="F382" s="181"/>
      <c r="G382" s="180"/>
      <c r="H382" s="179"/>
      <c r="I382" s="70"/>
    </row>
    <row r="383" spans="1:9" ht="15" customHeight="1" thickBot="1" x14ac:dyDescent="0.35">
      <c r="A383" s="441" t="s">
        <v>304</v>
      </c>
      <c r="B383" s="465"/>
      <c r="C383" s="465"/>
      <c r="D383" s="465"/>
      <c r="E383" s="465"/>
      <c r="F383" s="466"/>
      <c r="G383" s="441" t="s">
        <v>305</v>
      </c>
      <c r="H383" s="443"/>
      <c r="I383" s="70"/>
    </row>
    <row r="384" spans="1:9" x14ac:dyDescent="0.2">
      <c r="I384" s="70"/>
    </row>
    <row r="385" spans="1:9" x14ac:dyDescent="0.2">
      <c r="I385" s="70"/>
    </row>
    <row r="386" spans="1:9" x14ac:dyDescent="0.2">
      <c r="I386" s="70"/>
    </row>
    <row r="387" spans="1:9" ht="18" x14ac:dyDescent="0.25">
      <c r="A387" s="444" t="s">
        <v>288</v>
      </c>
      <c r="B387" s="444"/>
      <c r="C387" s="444"/>
      <c r="D387" s="444"/>
      <c r="E387" s="444"/>
      <c r="F387" s="444"/>
      <c r="G387" s="444"/>
      <c r="H387" s="444"/>
      <c r="I387" s="70"/>
    </row>
    <row r="388" spans="1:9" ht="18" x14ac:dyDescent="0.25">
      <c r="A388" s="444" t="s">
        <v>308</v>
      </c>
      <c r="B388" s="444"/>
      <c r="C388" s="444"/>
      <c r="D388" s="444"/>
      <c r="E388" s="444"/>
      <c r="F388" s="444"/>
      <c r="G388" s="444"/>
      <c r="H388" s="444"/>
      <c r="I388" s="70"/>
    </row>
    <row r="389" spans="1:9" ht="18.75" thickBot="1" x14ac:dyDescent="0.3">
      <c r="A389" s="194">
        <v>20</v>
      </c>
      <c r="B389" s="182"/>
      <c r="C389" s="182"/>
      <c r="D389" s="182"/>
      <c r="E389" s="182"/>
      <c r="F389" s="182"/>
      <c r="G389" s="182"/>
      <c r="H389" s="182"/>
      <c r="I389" s="70"/>
    </row>
    <row r="390" spans="1:9" ht="42.75" customHeight="1" thickBot="1" x14ac:dyDescent="0.3">
      <c r="A390" s="446" t="s">
        <v>392</v>
      </c>
      <c r="B390" s="447"/>
      <c r="C390" s="447"/>
      <c r="D390" s="447"/>
      <c r="E390" s="447"/>
      <c r="F390" s="447"/>
      <c r="G390" s="447"/>
      <c r="H390" s="448"/>
      <c r="I390" s="70"/>
    </row>
    <row r="391" spans="1:9" ht="13.5" customHeight="1" thickBot="1" x14ac:dyDescent="0.35">
      <c r="A391" s="449" t="s">
        <v>155</v>
      </c>
      <c r="B391" s="450"/>
      <c r="C391" s="450"/>
      <c r="D391" s="450"/>
      <c r="E391" s="450"/>
      <c r="F391" s="451"/>
      <c r="G391" s="452" t="s">
        <v>161</v>
      </c>
      <c r="H391" s="454" t="s">
        <v>162</v>
      </c>
      <c r="I391" s="70"/>
    </row>
    <row r="392" spans="1:9" ht="135.75" customHeight="1" thickBot="1" x14ac:dyDescent="0.25">
      <c r="A392" s="166" t="s">
        <v>156</v>
      </c>
      <c r="B392" s="166" t="s">
        <v>157</v>
      </c>
      <c r="C392" s="166" t="s">
        <v>158</v>
      </c>
      <c r="D392" s="166" t="s">
        <v>159</v>
      </c>
      <c r="E392" s="166" t="s">
        <v>160</v>
      </c>
      <c r="F392" s="166" t="s">
        <v>28</v>
      </c>
      <c r="G392" s="462"/>
      <c r="H392" s="455"/>
      <c r="I392" s="70"/>
    </row>
    <row r="393" spans="1:9" x14ac:dyDescent="0.2">
      <c r="A393" s="167">
        <v>3</v>
      </c>
      <c r="B393" s="168" t="s">
        <v>289</v>
      </c>
      <c r="C393" s="168" t="s">
        <v>165</v>
      </c>
      <c r="D393" s="168" t="s">
        <v>166</v>
      </c>
      <c r="E393" s="169" t="s">
        <v>167</v>
      </c>
      <c r="F393" s="168" t="s">
        <v>297</v>
      </c>
      <c r="G393" s="190" t="s">
        <v>62</v>
      </c>
      <c r="H393" s="185">
        <v>298.29000000000002</v>
      </c>
      <c r="I393" s="70"/>
    </row>
    <row r="394" spans="1:9" x14ac:dyDescent="0.2">
      <c r="A394" s="167">
        <v>3</v>
      </c>
      <c r="B394" s="168" t="s">
        <v>289</v>
      </c>
      <c r="C394" s="168" t="s">
        <v>165</v>
      </c>
      <c r="D394" s="168" t="s">
        <v>166</v>
      </c>
      <c r="E394" s="169" t="s">
        <v>167</v>
      </c>
      <c r="F394" s="168" t="s">
        <v>60</v>
      </c>
      <c r="G394" s="190" t="s">
        <v>61</v>
      </c>
      <c r="H394" s="185">
        <v>100</v>
      </c>
      <c r="I394" s="70"/>
    </row>
    <row r="395" spans="1:9" x14ac:dyDescent="0.2">
      <c r="A395" s="167">
        <v>3</v>
      </c>
      <c r="B395" s="168" t="s">
        <v>289</v>
      </c>
      <c r="C395" s="168" t="s">
        <v>165</v>
      </c>
      <c r="D395" s="168" t="s">
        <v>166</v>
      </c>
      <c r="E395" s="169" t="s">
        <v>167</v>
      </c>
      <c r="F395" s="168" t="s">
        <v>56</v>
      </c>
      <c r="G395" s="190" t="s">
        <v>57</v>
      </c>
      <c r="H395" s="185">
        <v>351.71</v>
      </c>
      <c r="I395" s="70"/>
    </row>
    <row r="396" spans="1:9" x14ac:dyDescent="0.2">
      <c r="A396" s="167">
        <v>3</v>
      </c>
      <c r="B396" s="168" t="s">
        <v>289</v>
      </c>
      <c r="C396" s="168" t="s">
        <v>165</v>
      </c>
      <c r="D396" s="168" t="s">
        <v>166</v>
      </c>
      <c r="E396" s="169" t="s">
        <v>167</v>
      </c>
      <c r="F396" s="168" t="s">
        <v>312</v>
      </c>
      <c r="G396" s="190" t="s">
        <v>114</v>
      </c>
      <c r="H396" s="185">
        <v>200</v>
      </c>
      <c r="I396" s="70"/>
    </row>
    <row r="397" spans="1:9" x14ac:dyDescent="0.2">
      <c r="A397" s="167">
        <v>3</v>
      </c>
      <c r="B397" s="168" t="s">
        <v>289</v>
      </c>
      <c r="C397" s="168" t="s">
        <v>165</v>
      </c>
      <c r="D397" s="168" t="s">
        <v>166</v>
      </c>
      <c r="E397" s="169" t="s">
        <v>167</v>
      </c>
      <c r="F397" s="169" t="s">
        <v>310</v>
      </c>
      <c r="G397" s="190" t="s">
        <v>131</v>
      </c>
      <c r="H397" s="185">
        <v>3000</v>
      </c>
      <c r="I397" s="70"/>
    </row>
    <row r="398" spans="1:9" ht="13.5" thickBot="1" x14ac:dyDescent="0.25">
      <c r="A398" s="167">
        <v>3</v>
      </c>
      <c r="B398" s="168" t="s">
        <v>289</v>
      </c>
      <c r="C398" s="168" t="s">
        <v>165</v>
      </c>
      <c r="D398" s="168" t="s">
        <v>166</v>
      </c>
      <c r="E398" s="169" t="s">
        <v>167</v>
      </c>
      <c r="F398" s="168" t="s">
        <v>80</v>
      </c>
      <c r="G398" s="190" t="s">
        <v>81</v>
      </c>
      <c r="H398" s="185">
        <v>50</v>
      </c>
      <c r="I398" s="70"/>
    </row>
    <row r="399" spans="1:9" ht="16.5" thickBot="1" x14ac:dyDescent="0.3">
      <c r="A399" s="81"/>
      <c r="B399" s="82"/>
      <c r="C399" s="82"/>
      <c r="D399" s="82"/>
      <c r="E399" s="82"/>
      <c r="F399" s="82"/>
      <c r="G399" s="172" t="s">
        <v>168</v>
      </c>
      <c r="H399" s="84">
        <f>SUM(H393:H398)</f>
        <v>4000</v>
      </c>
      <c r="I399" s="173"/>
    </row>
    <row r="400" spans="1:9" ht="15.75" thickBot="1" x14ac:dyDescent="0.35">
      <c r="A400" s="174"/>
      <c r="B400" s="174"/>
      <c r="C400" s="175"/>
      <c r="D400" s="176"/>
      <c r="E400" s="176"/>
      <c r="F400" s="176"/>
      <c r="G400" s="85"/>
      <c r="H400" s="86"/>
    </row>
    <row r="401" spans="1:9" ht="15" x14ac:dyDescent="0.3">
      <c r="A401" s="456" t="s">
        <v>298</v>
      </c>
      <c r="B401" s="457"/>
      <c r="C401" s="457"/>
      <c r="D401" s="457"/>
      <c r="E401" s="457"/>
      <c r="F401" s="457"/>
      <c r="G401" s="459" t="s">
        <v>299</v>
      </c>
      <c r="H401" s="460"/>
    </row>
    <row r="402" spans="1:9" ht="15" x14ac:dyDescent="0.3">
      <c r="A402" s="177"/>
      <c r="B402" s="178"/>
      <c r="C402" s="178"/>
      <c r="D402" s="178"/>
      <c r="E402" s="178"/>
      <c r="F402" s="178"/>
      <c r="G402" s="177"/>
      <c r="H402" s="179"/>
    </row>
    <row r="403" spans="1:9" ht="14.25" customHeight="1" x14ac:dyDescent="0.3">
      <c r="A403" s="439" t="s">
        <v>300</v>
      </c>
      <c r="B403" s="463"/>
      <c r="C403" s="463"/>
      <c r="D403" s="463"/>
      <c r="E403" s="463"/>
      <c r="F403" s="464"/>
      <c r="G403" s="439" t="s">
        <v>301</v>
      </c>
      <c r="H403" s="440"/>
    </row>
    <row r="404" spans="1:9" ht="15" x14ac:dyDescent="0.3">
      <c r="A404" s="177"/>
      <c r="B404" s="178"/>
      <c r="C404" s="178"/>
      <c r="D404" s="178"/>
      <c r="E404" s="178"/>
      <c r="F404" s="178"/>
      <c r="G404" s="177"/>
      <c r="H404" s="179"/>
    </row>
    <row r="405" spans="1:9" ht="14.25" customHeight="1" x14ac:dyDescent="0.3">
      <c r="A405" s="436" t="s">
        <v>302</v>
      </c>
      <c r="B405" s="463"/>
      <c r="C405" s="463"/>
      <c r="D405" s="463"/>
      <c r="E405" s="463"/>
      <c r="F405" s="464"/>
      <c r="G405" s="439" t="s">
        <v>311</v>
      </c>
      <c r="H405" s="440"/>
    </row>
    <row r="406" spans="1:9" ht="15" x14ac:dyDescent="0.3">
      <c r="A406" s="180"/>
      <c r="B406" s="181"/>
      <c r="C406" s="181"/>
      <c r="D406" s="181"/>
      <c r="E406" s="181"/>
      <c r="F406" s="181"/>
      <c r="G406" s="180"/>
      <c r="H406" s="179"/>
    </row>
    <row r="407" spans="1:9" ht="15" customHeight="1" thickBot="1" x14ac:dyDescent="0.35">
      <c r="A407" s="441" t="s">
        <v>304</v>
      </c>
      <c r="B407" s="465"/>
      <c r="C407" s="465"/>
      <c r="D407" s="465"/>
      <c r="E407" s="465"/>
      <c r="F407" s="466"/>
      <c r="G407" s="441" t="s">
        <v>305</v>
      </c>
      <c r="H407" s="443"/>
    </row>
    <row r="411" spans="1:9" ht="18" x14ac:dyDescent="0.25">
      <c r="A411" s="470" t="s">
        <v>288</v>
      </c>
      <c r="B411" s="470"/>
      <c r="C411" s="470"/>
      <c r="D411" s="470"/>
      <c r="E411" s="470"/>
      <c r="F411" s="470"/>
      <c r="G411" s="470"/>
      <c r="H411" s="470"/>
      <c r="I411" s="70"/>
    </row>
    <row r="412" spans="1:9" ht="18" x14ac:dyDescent="0.25">
      <c r="A412" s="444" t="s">
        <v>308</v>
      </c>
      <c r="B412" s="444"/>
      <c r="C412" s="444"/>
      <c r="D412" s="444"/>
      <c r="E412" s="444"/>
      <c r="F412" s="444"/>
      <c r="G412" s="444"/>
      <c r="H412" s="444"/>
      <c r="I412" s="70"/>
    </row>
    <row r="413" spans="1:9" ht="18.75" thickBot="1" x14ac:dyDescent="0.3">
      <c r="A413" s="194">
        <v>21</v>
      </c>
      <c r="B413" s="182"/>
      <c r="C413" s="182"/>
      <c r="D413" s="182"/>
      <c r="E413" s="182"/>
      <c r="F413" s="182"/>
      <c r="G413" s="182"/>
      <c r="H413" s="182"/>
      <c r="I413" s="70"/>
    </row>
    <row r="414" spans="1:9" ht="18.75" customHeight="1" thickBot="1" x14ac:dyDescent="0.3">
      <c r="A414" s="446" t="s">
        <v>393</v>
      </c>
      <c r="B414" s="447"/>
      <c r="C414" s="447"/>
      <c r="D414" s="447"/>
      <c r="E414" s="447"/>
      <c r="F414" s="447"/>
      <c r="G414" s="447"/>
      <c r="H414" s="448"/>
      <c r="I414" s="70"/>
    </row>
    <row r="415" spans="1:9" ht="13.5" customHeight="1" thickBot="1" x14ac:dyDescent="0.35">
      <c r="A415" s="449" t="s">
        <v>155</v>
      </c>
      <c r="B415" s="450"/>
      <c r="C415" s="450"/>
      <c r="D415" s="450"/>
      <c r="E415" s="450"/>
      <c r="F415" s="451"/>
      <c r="G415" s="452" t="s">
        <v>161</v>
      </c>
      <c r="H415" s="454" t="s">
        <v>162</v>
      </c>
      <c r="I415" s="70"/>
    </row>
    <row r="416" spans="1:9" ht="129.75" customHeight="1" thickBot="1" x14ac:dyDescent="0.25">
      <c r="A416" s="166" t="s">
        <v>156</v>
      </c>
      <c r="B416" s="166" t="s">
        <v>157</v>
      </c>
      <c r="C416" s="166" t="s">
        <v>158</v>
      </c>
      <c r="D416" s="166" t="s">
        <v>159</v>
      </c>
      <c r="E416" s="274" t="s">
        <v>160</v>
      </c>
      <c r="F416" s="166" t="s">
        <v>28</v>
      </c>
      <c r="G416" s="462"/>
      <c r="H416" s="455"/>
      <c r="I416" s="70"/>
    </row>
    <row r="417" spans="1:9" x14ac:dyDescent="0.2">
      <c r="A417" s="167">
        <v>3</v>
      </c>
      <c r="B417" s="168" t="s">
        <v>289</v>
      </c>
      <c r="C417" s="168" t="s">
        <v>165</v>
      </c>
      <c r="D417" s="168" t="s">
        <v>166</v>
      </c>
      <c r="E417" s="169" t="s">
        <v>167</v>
      </c>
      <c r="F417" s="207" t="s">
        <v>89</v>
      </c>
      <c r="G417" s="291" t="s">
        <v>90</v>
      </c>
      <c r="H417" s="128">
        <v>1000</v>
      </c>
      <c r="I417" s="70"/>
    </row>
    <row r="418" spans="1:9" x14ac:dyDescent="0.2">
      <c r="A418" s="167">
        <v>3</v>
      </c>
      <c r="B418" s="168" t="s">
        <v>289</v>
      </c>
      <c r="C418" s="168" t="s">
        <v>165</v>
      </c>
      <c r="D418" s="168" t="s">
        <v>166</v>
      </c>
      <c r="E418" s="169" t="s">
        <v>167</v>
      </c>
      <c r="F418" s="207" t="s">
        <v>63</v>
      </c>
      <c r="G418" s="291" t="s">
        <v>64</v>
      </c>
      <c r="H418" s="128">
        <v>1000</v>
      </c>
      <c r="I418" s="70"/>
    </row>
    <row r="419" spans="1:9" ht="13.5" thickBot="1" x14ac:dyDescent="0.25">
      <c r="A419" s="167">
        <v>3</v>
      </c>
      <c r="B419" s="168" t="s">
        <v>289</v>
      </c>
      <c r="C419" s="168" t="s">
        <v>165</v>
      </c>
      <c r="D419" s="168" t="s">
        <v>166</v>
      </c>
      <c r="E419" s="169" t="s">
        <v>167</v>
      </c>
      <c r="F419" s="169" t="s">
        <v>310</v>
      </c>
      <c r="G419" s="190" t="s">
        <v>131</v>
      </c>
      <c r="H419" s="185">
        <v>2000</v>
      </c>
      <c r="I419" s="70"/>
    </row>
    <row r="420" spans="1:9" ht="16.5" thickBot="1" x14ac:dyDescent="0.3">
      <c r="A420" s="81"/>
      <c r="B420" s="82"/>
      <c r="C420" s="82"/>
      <c r="D420" s="82"/>
      <c r="E420" s="82"/>
      <c r="F420" s="82"/>
      <c r="G420" s="172" t="s">
        <v>168</v>
      </c>
      <c r="H420" s="84">
        <f>SUM(H417:H419)</f>
        <v>4000</v>
      </c>
      <c r="I420" s="173"/>
    </row>
    <row r="421" spans="1:9" ht="15.75" thickBot="1" x14ac:dyDescent="0.35">
      <c r="A421" s="174"/>
      <c r="B421" s="174"/>
      <c r="C421" s="175"/>
      <c r="D421" s="176"/>
      <c r="E421" s="176"/>
      <c r="F421" s="176"/>
      <c r="G421" s="85"/>
      <c r="H421" s="86"/>
    </row>
    <row r="422" spans="1:9" ht="15" x14ac:dyDescent="0.3">
      <c r="A422" s="456" t="s">
        <v>298</v>
      </c>
      <c r="B422" s="457"/>
      <c r="C422" s="457"/>
      <c r="D422" s="457"/>
      <c r="E422" s="457"/>
      <c r="F422" s="457"/>
      <c r="G422" s="459" t="s">
        <v>299</v>
      </c>
      <c r="H422" s="460"/>
    </row>
    <row r="423" spans="1:9" ht="15" x14ac:dyDescent="0.3">
      <c r="A423" s="177"/>
      <c r="B423" s="178"/>
      <c r="C423" s="178"/>
      <c r="D423" s="178"/>
      <c r="E423" s="178"/>
      <c r="F423" s="178"/>
      <c r="G423" s="177"/>
      <c r="H423" s="179"/>
    </row>
    <row r="424" spans="1:9" ht="14.25" customHeight="1" x14ac:dyDescent="0.3">
      <c r="A424" s="439" t="s">
        <v>300</v>
      </c>
      <c r="B424" s="463"/>
      <c r="C424" s="463"/>
      <c r="D424" s="463"/>
      <c r="E424" s="463"/>
      <c r="F424" s="464"/>
      <c r="G424" s="439" t="s">
        <v>301</v>
      </c>
      <c r="H424" s="440"/>
    </row>
    <row r="425" spans="1:9" ht="15" x14ac:dyDescent="0.3">
      <c r="A425" s="177"/>
      <c r="B425" s="178"/>
      <c r="C425" s="178"/>
      <c r="D425" s="178"/>
      <c r="E425" s="178"/>
      <c r="F425" s="178"/>
      <c r="G425" s="177"/>
      <c r="H425" s="179"/>
    </row>
    <row r="426" spans="1:9" ht="14.25" customHeight="1" x14ac:dyDescent="0.3">
      <c r="A426" s="436" t="s">
        <v>302</v>
      </c>
      <c r="B426" s="463"/>
      <c r="C426" s="463"/>
      <c r="D426" s="463"/>
      <c r="E426" s="463"/>
      <c r="F426" s="464"/>
      <c r="G426" s="439" t="s">
        <v>311</v>
      </c>
      <c r="H426" s="440"/>
    </row>
    <row r="427" spans="1:9" ht="15" x14ac:dyDescent="0.3">
      <c r="A427" s="180"/>
      <c r="B427" s="181"/>
      <c r="C427" s="181"/>
      <c r="D427" s="181"/>
      <c r="E427" s="181"/>
      <c r="F427" s="181"/>
      <c r="G427" s="180"/>
      <c r="H427" s="179"/>
    </row>
    <row r="428" spans="1:9" ht="15" customHeight="1" thickBot="1" x14ac:dyDescent="0.35">
      <c r="A428" s="441" t="s">
        <v>304</v>
      </c>
      <c r="B428" s="465"/>
      <c r="C428" s="465"/>
      <c r="D428" s="465"/>
      <c r="E428" s="465"/>
      <c r="F428" s="466"/>
      <c r="G428" s="441" t="s">
        <v>305</v>
      </c>
      <c r="H428" s="443"/>
    </row>
    <row r="432" spans="1:9" ht="18" x14ac:dyDescent="0.25">
      <c r="A432" s="444" t="s">
        <v>288</v>
      </c>
      <c r="B432" s="444"/>
      <c r="C432" s="444"/>
      <c r="D432" s="444"/>
      <c r="E432" s="444"/>
      <c r="F432" s="444"/>
      <c r="G432" s="444"/>
      <c r="H432" s="444"/>
      <c r="I432" s="70"/>
    </row>
    <row r="433" spans="1:9" ht="18" x14ac:dyDescent="0.25">
      <c r="A433" s="444" t="s">
        <v>308</v>
      </c>
      <c r="B433" s="444"/>
      <c r="C433" s="444"/>
      <c r="D433" s="444"/>
      <c r="E433" s="444"/>
      <c r="F433" s="444"/>
      <c r="G433" s="444"/>
      <c r="H433" s="444"/>
      <c r="I433" s="70"/>
    </row>
    <row r="434" spans="1:9" ht="18.75" thickBot="1" x14ac:dyDescent="0.3">
      <c r="A434" s="194">
        <v>11</v>
      </c>
      <c r="B434" s="182"/>
      <c r="C434" s="182"/>
      <c r="D434" s="182"/>
      <c r="E434" s="182"/>
      <c r="F434" s="182"/>
      <c r="G434" s="182"/>
      <c r="H434" s="182"/>
      <c r="I434" s="70"/>
    </row>
    <row r="435" spans="1:9" ht="18.75" customHeight="1" thickBot="1" x14ac:dyDescent="0.3">
      <c r="A435" s="446" t="s">
        <v>394</v>
      </c>
      <c r="B435" s="447"/>
      <c r="C435" s="447"/>
      <c r="D435" s="447"/>
      <c r="E435" s="447"/>
      <c r="F435" s="447"/>
      <c r="G435" s="447"/>
      <c r="H435" s="448"/>
      <c r="I435" s="70"/>
    </row>
    <row r="436" spans="1:9" ht="13.5" customHeight="1" thickBot="1" x14ac:dyDescent="0.35">
      <c r="A436" s="449" t="s">
        <v>155</v>
      </c>
      <c r="B436" s="450"/>
      <c r="C436" s="450"/>
      <c r="D436" s="450"/>
      <c r="E436" s="450"/>
      <c r="F436" s="451"/>
      <c r="G436" s="452" t="s">
        <v>161</v>
      </c>
      <c r="H436" s="454" t="s">
        <v>162</v>
      </c>
      <c r="I436" s="70"/>
    </row>
    <row r="437" spans="1:9" ht="131.25" customHeight="1" thickBot="1" x14ac:dyDescent="0.25">
      <c r="A437" s="166" t="s">
        <v>156</v>
      </c>
      <c r="B437" s="166" t="s">
        <v>157</v>
      </c>
      <c r="C437" s="166" t="s">
        <v>158</v>
      </c>
      <c r="D437" s="166" t="s">
        <v>159</v>
      </c>
      <c r="E437" s="166" t="s">
        <v>160</v>
      </c>
      <c r="F437" s="166" t="s">
        <v>28</v>
      </c>
      <c r="G437" s="462"/>
      <c r="H437" s="455"/>
      <c r="I437" s="192"/>
    </row>
    <row r="438" spans="1:9" x14ac:dyDescent="0.2">
      <c r="A438" s="167">
        <v>3</v>
      </c>
      <c r="B438" s="168" t="s">
        <v>289</v>
      </c>
      <c r="C438" s="168" t="s">
        <v>165</v>
      </c>
      <c r="D438" s="168" t="s">
        <v>166</v>
      </c>
      <c r="E438" s="169" t="s">
        <v>167</v>
      </c>
      <c r="F438" s="170">
        <v>51202</v>
      </c>
      <c r="G438" s="170" t="s">
        <v>90</v>
      </c>
      <c r="H438" s="128">
        <v>5000</v>
      </c>
      <c r="I438" s="70"/>
    </row>
    <row r="439" spans="1:9" x14ac:dyDescent="0.2">
      <c r="A439" s="167">
        <v>3</v>
      </c>
      <c r="B439" s="168" t="s">
        <v>289</v>
      </c>
      <c r="C439" s="168" t="s">
        <v>165</v>
      </c>
      <c r="D439" s="168" t="s">
        <v>166</v>
      </c>
      <c r="E439" s="169" t="s">
        <v>167</v>
      </c>
      <c r="F439" s="171">
        <v>54101</v>
      </c>
      <c r="G439" s="171" t="s">
        <v>57</v>
      </c>
      <c r="H439" s="128">
        <v>500</v>
      </c>
      <c r="I439" s="70"/>
    </row>
    <row r="440" spans="1:9" x14ac:dyDescent="0.2">
      <c r="A440" s="167">
        <v>3</v>
      </c>
      <c r="B440" s="168" t="s">
        <v>289</v>
      </c>
      <c r="C440" s="168" t="s">
        <v>165</v>
      </c>
      <c r="D440" s="168" t="s">
        <v>166</v>
      </c>
      <c r="E440" s="169" t="s">
        <v>167</v>
      </c>
      <c r="F440" s="285">
        <v>54110</v>
      </c>
      <c r="G440" s="171" t="s">
        <v>64</v>
      </c>
      <c r="H440" s="128">
        <v>500</v>
      </c>
      <c r="I440" s="70"/>
    </row>
    <row r="441" spans="1:9" x14ac:dyDescent="0.2">
      <c r="A441" s="167">
        <v>3</v>
      </c>
      <c r="B441" s="168" t="s">
        <v>289</v>
      </c>
      <c r="C441" s="168" t="s">
        <v>165</v>
      </c>
      <c r="D441" s="168" t="s">
        <v>166</v>
      </c>
      <c r="E441" s="169" t="s">
        <v>167</v>
      </c>
      <c r="F441" s="171">
        <v>54111</v>
      </c>
      <c r="G441" s="171" t="s">
        <v>92</v>
      </c>
      <c r="H441" s="185">
        <v>500</v>
      </c>
      <c r="I441" s="70"/>
    </row>
    <row r="442" spans="1:9" x14ac:dyDescent="0.2">
      <c r="A442" s="167">
        <v>3</v>
      </c>
      <c r="B442" s="168" t="s">
        <v>289</v>
      </c>
      <c r="C442" s="168" t="s">
        <v>165</v>
      </c>
      <c r="D442" s="168" t="s">
        <v>166</v>
      </c>
      <c r="E442" s="169" t="s">
        <v>167</v>
      </c>
      <c r="F442" s="171">
        <v>61601</v>
      </c>
      <c r="G442" s="171" t="s">
        <v>98</v>
      </c>
      <c r="H442" s="185">
        <v>10000</v>
      </c>
      <c r="I442" s="70"/>
    </row>
    <row r="443" spans="1:9" x14ac:dyDescent="0.2">
      <c r="A443" s="167">
        <v>3</v>
      </c>
      <c r="B443" s="168" t="s">
        <v>289</v>
      </c>
      <c r="C443" s="168" t="s">
        <v>165</v>
      </c>
      <c r="D443" s="168" t="s">
        <v>166</v>
      </c>
      <c r="E443" s="169" t="s">
        <v>167</v>
      </c>
      <c r="F443" s="171">
        <v>54112</v>
      </c>
      <c r="G443" s="171" t="s">
        <v>94</v>
      </c>
      <c r="H443" s="185">
        <v>1000</v>
      </c>
      <c r="I443" s="70"/>
    </row>
    <row r="444" spans="1:9" x14ac:dyDescent="0.2">
      <c r="A444" s="167">
        <v>3</v>
      </c>
      <c r="B444" s="168" t="s">
        <v>289</v>
      </c>
      <c r="C444" s="168" t="s">
        <v>165</v>
      </c>
      <c r="D444" s="168" t="s">
        <v>166</v>
      </c>
      <c r="E444" s="169" t="s">
        <v>167</v>
      </c>
      <c r="F444" s="171">
        <v>54118</v>
      </c>
      <c r="G444" s="171" t="s">
        <v>119</v>
      </c>
      <c r="H444" s="185">
        <v>500</v>
      </c>
      <c r="I444" s="70"/>
    </row>
    <row r="445" spans="1:9" x14ac:dyDescent="0.2">
      <c r="A445" s="167">
        <v>3</v>
      </c>
      <c r="B445" s="168" t="s">
        <v>289</v>
      </c>
      <c r="C445" s="168" t="s">
        <v>165</v>
      </c>
      <c r="D445" s="168" t="s">
        <v>166</v>
      </c>
      <c r="E445" s="169" t="s">
        <v>167</v>
      </c>
      <c r="F445" s="171">
        <v>54304</v>
      </c>
      <c r="G445" s="171" t="s">
        <v>79</v>
      </c>
      <c r="H445" s="185">
        <v>1000</v>
      </c>
      <c r="I445" s="70"/>
    </row>
    <row r="446" spans="1:9" x14ac:dyDescent="0.2">
      <c r="A446" s="167">
        <v>3</v>
      </c>
      <c r="B446" s="168" t="s">
        <v>289</v>
      </c>
      <c r="C446" s="168" t="s">
        <v>165</v>
      </c>
      <c r="D446" s="168" t="s">
        <v>166</v>
      </c>
      <c r="E446" s="169" t="s">
        <v>167</v>
      </c>
      <c r="F446" s="171">
        <v>54316</v>
      </c>
      <c r="G446" s="171" t="s">
        <v>124</v>
      </c>
      <c r="H446" s="185">
        <v>500</v>
      </c>
      <c r="I446" s="70"/>
    </row>
    <row r="447" spans="1:9" ht="13.5" thickBot="1" x14ac:dyDescent="0.25">
      <c r="A447" s="167">
        <v>3</v>
      </c>
      <c r="B447" s="168" t="s">
        <v>289</v>
      </c>
      <c r="C447" s="168" t="s">
        <v>165</v>
      </c>
      <c r="D447" s="168" t="s">
        <v>166</v>
      </c>
      <c r="E447" s="169" t="s">
        <v>167</v>
      </c>
      <c r="F447" s="171">
        <v>54317</v>
      </c>
      <c r="G447" s="189" t="s">
        <v>125</v>
      </c>
      <c r="H447" s="185">
        <v>500</v>
      </c>
      <c r="I447" s="70"/>
    </row>
    <row r="448" spans="1:9" ht="16.5" thickBot="1" x14ac:dyDescent="0.3">
      <c r="A448" s="81"/>
      <c r="B448" s="82"/>
      <c r="C448" s="82"/>
      <c r="D448" s="82"/>
      <c r="E448" s="82"/>
      <c r="F448" s="82"/>
      <c r="G448" s="172" t="s">
        <v>168</v>
      </c>
      <c r="H448" s="84">
        <f>SUM(H438:H447)</f>
        <v>20000</v>
      </c>
      <c r="I448" s="173"/>
    </row>
    <row r="449" spans="1:9" ht="15.75" thickBot="1" x14ac:dyDescent="0.35">
      <c r="A449" s="174"/>
      <c r="B449" s="174"/>
      <c r="C449" s="175"/>
      <c r="D449" s="176"/>
      <c r="E449" s="176"/>
      <c r="F449" s="176"/>
      <c r="G449" s="85"/>
      <c r="H449" s="86"/>
    </row>
    <row r="450" spans="1:9" ht="15" x14ac:dyDescent="0.3">
      <c r="A450" s="456" t="s">
        <v>298</v>
      </c>
      <c r="B450" s="457"/>
      <c r="C450" s="457"/>
      <c r="D450" s="457"/>
      <c r="E450" s="457"/>
      <c r="F450" s="457"/>
      <c r="G450" s="459" t="s">
        <v>299</v>
      </c>
      <c r="H450" s="460"/>
    </row>
    <row r="451" spans="1:9" ht="15" x14ac:dyDescent="0.3">
      <c r="A451" s="177"/>
      <c r="B451" s="178"/>
      <c r="C451" s="178"/>
      <c r="D451" s="178"/>
      <c r="E451" s="178"/>
      <c r="F451" s="178"/>
      <c r="G451" s="177"/>
      <c r="H451" s="179"/>
    </row>
    <row r="452" spans="1:9" ht="14.25" customHeight="1" x14ac:dyDescent="0.3">
      <c r="A452" s="439" t="s">
        <v>300</v>
      </c>
      <c r="B452" s="463"/>
      <c r="C452" s="463"/>
      <c r="D452" s="463"/>
      <c r="E452" s="463"/>
      <c r="F452" s="464"/>
      <c r="G452" s="439" t="s">
        <v>301</v>
      </c>
      <c r="H452" s="440"/>
    </row>
    <row r="453" spans="1:9" ht="15" x14ac:dyDescent="0.3">
      <c r="A453" s="177"/>
      <c r="B453" s="178"/>
      <c r="C453" s="178"/>
      <c r="D453" s="178"/>
      <c r="E453" s="178"/>
      <c r="F453" s="178"/>
      <c r="G453" s="177"/>
      <c r="H453" s="179"/>
    </row>
    <row r="454" spans="1:9" ht="14.25" customHeight="1" x14ac:dyDescent="0.3">
      <c r="A454" s="436" t="s">
        <v>302</v>
      </c>
      <c r="B454" s="463"/>
      <c r="C454" s="463"/>
      <c r="D454" s="463"/>
      <c r="E454" s="463"/>
      <c r="F454" s="464"/>
      <c r="G454" s="439" t="s">
        <v>311</v>
      </c>
      <c r="H454" s="440"/>
    </row>
    <row r="455" spans="1:9" ht="15" x14ac:dyDescent="0.3">
      <c r="A455" s="180"/>
      <c r="B455" s="181"/>
      <c r="C455" s="181"/>
      <c r="D455" s="181"/>
      <c r="E455" s="181"/>
      <c r="F455" s="181"/>
      <c r="G455" s="180"/>
      <c r="H455" s="179"/>
    </row>
    <row r="456" spans="1:9" ht="15" customHeight="1" thickBot="1" x14ac:dyDescent="0.35">
      <c r="A456" s="441" t="s">
        <v>304</v>
      </c>
      <c r="B456" s="465"/>
      <c r="C456" s="465"/>
      <c r="D456" s="465"/>
      <c r="E456" s="465"/>
      <c r="F456" s="466"/>
      <c r="G456" s="441" t="s">
        <v>305</v>
      </c>
      <c r="H456" s="443"/>
    </row>
    <row r="457" spans="1:9" ht="15" customHeight="1" x14ac:dyDescent="0.3">
      <c r="A457" s="292"/>
      <c r="B457" s="293"/>
      <c r="C457" s="293"/>
      <c r="D457" s="293"/>
      <c r="E457" s="293"/>
      <c r="F457" s="293"/>
      <c r="G457" s="292"/>
      <c r="H457" s="292"/>
    </row>
    <row r="458" spans="1:9" ht="15" customHeight="1" x14ac:dyDescent="0.3">
      <c r="A458" s="292"/>
      <c r="B458" s="293"/>
      <c r="C458" s="293"/>
      <c r="D458" s="293"/>
      <c r="E458" s="293"/>
      <c r="F458" s="293"/>
      <c r="G458" s="292"/>
      <c r="H458" s="292"/>
    </row>
    <row r="460" spans="1:9" ht="18" x14ac:dyDescent="0.25">
      <c r="A460" s="444" t="s">
        <v>288</v>
      </c>
      <c r="B460" s="444"/>
      <c r="C460" s="444"/>
      <c r="D460" s="444"/>
      <c r="E460" s="444"/>
      <c r="F460" s="444"/>
      <c r="G460" s="444"/>
      <c r="H460" s="444"/>
    </row>
    <row r="461" spans="1:9" ht="18.75" thickBot="1" x14ac:dyDescent="0.3">
      <c r="A461" s="444" t="s">
        <v>308</v>
      </c>
      <c r="B461" s="444"/>
      <c r="C461" s="444"/>
      <c r="D461" s="444"/>
      <c r="E461" s="444"/>
      <c r="F461" s="444"/>
      <c r="G461" s="444"/>
      <c r="H461" s="444"/>
    </row>
    <row r="462" spans="1:9" ht="18.75" thickBot="1" x14ac:dyDescent="0.3">
      <c r="A462" s="446" t="s">
        <v>410</v>
      </c>
      <c r="B462" s="447"/>
      <c r="C462" s="447"/>
      <c r="D462" s="447"/>
      <c r="E462" s="447"/>
      <c r="F462" s="447"/>
      <c r="G462" s="447"/>
      <c r="H462" s="448"/>
      <c r="I462" s="70"/>
    </row>
    <row r="463" spans="1:9" ht="13.5" customHeight="1" thickBot="1" x14ac:dyDescent="0.35">
      <c r="A463" s="449" t="s">
        <v>155</v>
      </c>
      <c r="B463" s="450"/>
      <c r="C463" s="450"/>
      <c r="D463" s="450"/>
      <c r="E463" s="450"/>
      <c r="F463" s="451"/>
      <c r="G463" s="452" t="s">
        <v>161</v>
      </c>
      <c r="H463" s="454" t="s">
        <v>162</v>
      </c>
      <c r="I463" s="70"/>
    </row>
    <row r="464" spans="1:9" ht="131.25" customHeight="1" thickBot="1" x14ac:dyDescent="0.25">
      <c r="A464" s="166" t="s">
        <v>156</v>
      </c>
      <c r="B464" s="166" t="s">
        <v>157</v>
      </c>
      <c r="C464" s="166" t="s">
        <v>158</v>
      </c>
      <c r="D464" s="166" t="s">
        <v>159</v>
      </c>
      <c r="E464" s="166" t="s">
        <v>160</v>
      </c>
      <c r="F464" s="166" t="s">
        <v>28</v>
      </c>
      <c r="G464" s="462"/>
      <c r="H464" s="455"/>
      <c r="I464" s="192"/>
    </row>
    <row r="465" spans="1:9" ht="13.5" thickBot="1" x14ac:dyDescent="0.25">
      <c r="A465" s="167">
        <v>3</v>
      </c>
      <c r="B465" s="168" t="s">
        <v>289</v>
      </c>
      <c r="C465" s="168" t="s">
        <v>165</v>
      </c>
      <c r="D465" s="168" t="s">
        <v>166</v>
      </c>
      <c r="E465" s="169" t="s">
        <v>167</v>
      </c>
      <c r="F465" s="171">
        <v>61601</v>
      </c>
      <c r="G465" s="171" t="s">
        <v>98</v>
      </c>
      <c r="H465" s="128">
        <v>45000</v>
      </c>
      <c r="I465" s="70"/>
    </row>
    <row r="466" spans="1:9" ht="16.5" thickBot="1" x14ac:dyDescent="0.3">
      <c r="A466" s="81"/>
      <c r="B466" s="82"/>
      <c r="C466" s="82"/>
      <c r="D466" s="82"/>
      <c r="E466" s="82"/>
      <c r="F466" s="82"/>
      <c r="G466" s="172" t="s">
        <v>168</v>
      </c>
      <c r="H466" s="84">
        <f>SUM(H465:H465)</f>
        <v>45000</v>
      </c>
    </row>
    <row r="467" spans="1:9" ht="15.75" thickBot="1" x14ac:dyDescent="0.35">
      <c r="A467" s="174"/>
      <c r="B467" s="174"/>
      <c r="C467" s="175"/>
      <c r="D467" s="176"/>
      <c r="E467" s="176"/>
      <c r="F467" s="176"/>
      <c r="G467" s="85"/>
      <c r="H467" s="86"/>
    </row>
    <row r="468" spans="1:9" ht="15" x14ac:dyDescent="0.3">
      <c r="A468" s="456" t="s">
        <v>298</v>
      </c>
      <c r="B468" s="457"/>
      <c r="C468" s="457"/>
      <c r="D468" s="457"/>
      <c r="E468" s="457"/>
      <c r="F468" s="457"/>
      <c r="G468" s="459" t="s">
        <v>299</v>
      </c>
      <c r="H468" s="460"/>
      <c r="I468" s="70"/>
    </row>
    <row r="469" spans="1:9" ht="15" x14ac:dyDescent="0.3">
      <c r="A469" s="177"/>
      <c r="B469" s="178"/>
      <c r="C469" s="178"/>
      <c r="D469" s="178"/>
      <c r="E469" s="178"/>
      <c r="F469" s="178"/>
      <c r="G469" s="177"/>
      <c r="H469" s="179"/>
      <c r="I469" s="173"/>
    </row>
    <row r="470" spans="1:9" ht="14.25" customHeight="1" x14ac:dyDescent="0.3">
      <c r="A470" s="439" t="s">
        <v>300</v>
      </c>
      <c r="B470" s="463"/>
      <c r="C470" s="463"/>
      <c r="D470" s="463"/>
      <c r="E470" s="463"/>
      <c r="F470" s="464"/>
      <c r="G470" s="439" t="s">
        <v>301</v>
      </c>
      <c r="H470" s="440"/>
    </row>
    <row r="471" spans="1:9" ht="15" x14ac:dyDescent="0.3">
      <c r="A471" s="177"/>
      <c r="B471" s="178"/>
      <c r="C471" s="178"/>
      <c r="D471" s="178"/>
      <c r="E471" s="178"/>
      <c r="F471" s="178"/>
      <c r="G471" s="177"/>
      <c r="H471" s="179"/>
    </row>
    <row r="472" spans="1:9" ht="14.25" customHeight="1" x14ac:dyDescent="0.3">
      <c r="A472" s="436" t="s">
        <v>302</v>
      </c>
      <c r="B472" s="463"/>
      <c r="C472" s="463"/>
      <c r="D472" s="463"/>
      <c r="E472" s="463"/>
      <c r="F472" s="464"/>
      <c r="G472" s="439" t="s">
        <v>311</v>
      </c>
      <c r="H472" s="440"/>
    </row>
    <row r="473" spans="1:9" ht="15" x14ac:dyDescent="0.3">
      <c r="A473" s="180"/>
      <c r="B473" s="181"/>
      <c r="C473" s="181"/>
      <c r="D473" s="181"/>
      <c r="E473" s="181"/>
      <c r="F473" s="181"/>
      <c r="G473" s="180"/>
      <c r="H473" s="179"/>
    </row>
    <row r="474" spans="1:9" ht="15" customHeight="1" thickBot="1" x14ac:dyDescent="0.35">
      <c r="A474" s="441" t="s">
        <v>304</v>
      </c>
      <c r="B474" s="465"/>
      <c r="C474" s="465"/>
      <c r="D474" s="465"/>
      <c r="E474" s="465"/>
      <c r="F474" s="466"/>
      <c r="G474" s="441" t="s">
        <v>305</v>
      </c>
      <c r="H474" s="443"/>
    </row>
    <row r="475" spans="1:9" ht="15" customHeight="1" x14ac:dyDescent="0.3">
      <c r="A475" s="292"/>
      <c r="B475" s="293"/>
      <c r="C475" s="293"/>
      <c r="D475" s="293"/>
      <c r="E475" s="293"/>
      <c r="F475" s="293"/>
      <c r="G475" s="292"/>
      <c r="H475" s="292"/>
    </row>
    <row r="476" spans="1:9" ht="15" customHeight="1" x14ac:dyDescent="0.3">
      <c r="A476" s="292"/>
      <c r="B476" s="293"/>
      <c r="C476" s="293"/>
      <c r="D476" s="293"/>
      <c r="E476" s="293"/>
      <c r="F476" s="293"/>
      <c r="G476" s="292"/>
      <c r="H476" s="292"/>
    </row>
    <row r="477" spans="1:9" ht="15" customHeight="1" x14ac:dyDescent="0.3">
      <c r="A477" s="292"/>
      <c r="B477" s="293"/>
      <c r="C477" s="293"/>
      <c r="D477" s="293"/>
      <c r="E477" s="293"/>
      <c r="F477" s="293"/>
      <c r="G477" s="292"/>
      <c r="H477" s="292"/>
    </row>
    <row r="478" spans="1:9" ht="18" x14ac:dyDescent="0.25">
      <c r="A478" s="444" t="s">
        <v>288</v>
      </c>
      <c r="B478" s="444"/>
      <c r="C478" s="444"/>
      <c r="D478" s="444"/>
      <c r="E478" s="444"/>
      <c r="F478" s="444"/>
      <c r="G478" s="444"/>
      <c r="H478" s="444"/>
    </row>
    <row r="479" spans="1:9" ht="18.75" thickBot="1" x14ac:dyDescent="0.3">
      <c r="A479" s="444" t="s">
        <v>308</v>
      </c>
      <c r="B479" s="444"/>
      <c r="C479" s="444"/>
      <c r="D479" s="444"/>
      <c r="E479" s="444"/>
      <c r="F479" s="444"/>
      <c r="G479" s="444"/>
      <c r="H479" s="444"/>
    </row>
    <row r="480" spans="1:9" ht="18.75" thickBot="1" x14ac:dyDescent="0.3">
      <c r="A480" s="446" t="s">
        <v>411</v>
      </c>
      <c r="B480" s="447"/>
      <c r="C480" s="447"/>
      <c r="D480" s="447"/>
      <c r="E480" s="447"/>
      <c r="F480" s="447"/>
      <c r="G480" s="447"/>
      <c r="H480" s="448"/>
      <c r="I480" s="70"/>
    </row>
    <row r="481" spans="1:10" ht="13.5" customHeight="1" thickBot="1" x14ac:dyDescent="0.35">
      <c r="A481" s="449" t="s">
        <v>155</v>
      </c>
      <c r="B481" s="450"/>
      <c r="C481" s="450"/>
      <c r="D481" s="450"/>
      <c r="E481" s="450"/>
      <c r="F481" s="451"/>
      <c r="G481" s="452" t="s">
        <v>161</v>
      </c>
      <c r="H481" s="454" t="s">
        <v>162</v>
      </c>
      <c r="I481" s="70"/>
    </row>
    <row r="482" spans="1:10" ht="128.25" customHeight="1" thickBot="1" x14ac:dyDescent="0.25">
      <c r="A482" s="166" t="s">
        <v>156</v>
      </c>
      <c r="B482" s="166" t="s">
        <v>157</v>
      </c>
      <c r="C482" s="166" t="s">
        <v>158</v>
      </c>
      <c r="D482" s="166" t="s">
        <v>159</v>
      </c>
      <c r="E482" s="166" t="s">
        <v>160</v>
      </c>
      <c r="F482" s="166" t="s">
        <v>28</v>
      </c>
      <c r="G482" s="462"/>
      <c r="H482" s="469"/>
      <c r="I482" s="192"/>
    </row>
    <row r="483" spans="1:10" ht="15" x14ac:dyDescent="0.2">
      <c r="A483" s="167">
        <v>3</v>
      </c>
      <c r="B483" s="168" t="s">
        <v>289</v>
      </c>
      <c r="C483" s="168" t="s">
        <v>165</v>
      </c>
      <c r="D483" s="168" t="s">
        <v>166</v>
      </c>
      <c r="E483" s="168" t="s">
        <v>167</v>
      </c>
      <c r="F483" s="170">
        <v>51202</v>
      </c>
      <c r="G483" s="170" t="s">
        <v>90</v>
      </c>
      <c r="H483" s="290">
        <v>8000</v>
      </c>
      <c r="I483" s="192"/>
    </row>
    <row r="484" spans="1:10" ht="15" x14ac:dyDescent="0.2">
      <c r="A484" s="167">
        <v>3</v>
      </c>
      <c r="B484" s="168" t="s">
        <v>289</v>
      </c>
      <c r="C484" s="168" t="s">
        <v>165</v>
      </c>
      <c r="D484" s="168" t="s">
        <v>166</v>
      </c>
      <c r="E484" s="168" t="s">
        <v>167</v>
      </c>
      <c r="F484" s="171">
        <v>54111</v>
      </c>
      <c r="G484" s="171" t="s">
        <v>92</v>
      </c>
      <c r="H484" s="290">
        <v>8000</v>
      </c>
      <c r="I484" s="192"/>
    </row>
    <row r="485" spans="1:10" ht="15" x14ac:dyDescent="0.2">
      <c r="A485" s="167">
        <v>3</v>
      </c>
      <c r="B485" s="168" t="s">
        <v>289</v>
      </c>
      <c r="C485" s="168" t="s">
        <v>165</v>
      </c>
      <c r="D485" s="168" t="s">
        <v>166</v>
      </c>
      <c r="E485" s="168" t="s">
        <v>167</v>
      </c>
      <c r="F485" s="171">
        <v>54112</v>
      </c>
      <c r="G485" s="171" t="s">
        <v>94</v>
      </c>
      <c r="H485" s="290">
        <v>2000</v>
      </c>
      <c r="I485" s="192"/>
    </row>
    <row r="486" spans="1:10" ht="15.75" thickBot="1" x14ac:dyDescent="0.25">
      <c r="A486" s="167">
        <v>3</v>
      </c>
      <c r="B486" s="168" t="s">
        <v>289</v>
      </c>
      <c r="C486" s="168" t="s">
        <v>165</v>
      </c>
      <c r="D486" s="168" t="s">
        <v>166</v>
      </c>
      <c r="E486" s="168" t="s">
        <v>167</v>
      </c>
      <c r="F486" s="171">
        <v>54304</v>
      </c>
      <c r="G486" s="171" t="s">
        <v>79</v>
      </c>
      <c r="H486" s="290">
        <v>2000</v>
      </c>
      <c r="I486" s="192"/>
    </row>
    <row r="487" spans="1:10" ht="16.5" thickBot="1" x14ac:dyDescent="0.3">
      <c r="A487" s="81"/>
      <c r="B487" s="82"/>
      <c r="C487" s="197"/>
      <c r="D487" s="197"/>
      <c r="E487" s="197"/>
      <c r="F487" s="197"/>
      <c r="G487" s="302" t="s">
        <v>168</v>
      </c>
      <c r="H487" s="303">
        <f>SUM(H483:H486)</f>
        <v>20000</v>
      </c>
      <c r="I487" s="191"/>
      <c r="J487" s="199"/>
    </row>
    <row r="488" spans="1:10" ht="15.75" thickBot="1" x14ac:dyDescent="0.35">
      <c r="A488" s="174"/>
      <c r="B488" s="174"/>
      <c r="C488" s="175"/>
      <c r="D488" s="176"/>
      <c r="E488" s="176"/>
      <c r="F488" s="176"/>
      <c r="G488" s="85"/>
      <c r="H488" s="304"/>
      <c r="I488" s="191"/>
      <c r="J488" s="199"/>
    </row>
    <row r="489" spans="1:10" ht="15" x14ac:dyDescent="0.3">
      <c r="A489" s="456" t="s">
        <v>298</v>
      </c>
      <c r="B489" s="457"/>
      <c r="C489" s="457"/>
      <c r="D489" s="457"/>
      <c r="E489" s="457"/>
      <c r="F489" s="457"/>
      <c r="G489" s="459" t="s">
        <v>299</v>
      </c>
      <c r="H489" s="467"/>
      <c r="I489" s="191"/>
      <c r="J489" s="199"/>
    </row>
    <row r="490" spans="1:10" ht="15" x14ac:dyDescent="0.3">
      <c r="A490" s="177"/>
      <c r="B490" s="178"/>
      <c r="C490" s="178"/>
      <c r="D490" s="178"/>
      <c r="E490" s="178"/>
      <c r="F490" s="178"/>
      <c r="G490" s="177"/>
      <c r="H490" s="201"/>
      <c r="I490" s="191"/>
      <c r="J490" s="199"/>
    </row>
    <row r="491" spans="1:10" ht="15" x14ac:dyDescent="0.3">
      <c r="A491" s="439" t="s">
        <v>300</v>
      </c>
      <c r="B491" s="463"/>
      <c r="C491" s="463"/>
      <c r="D491" s="463"/>
      <c r="E491" s="463"/>
      <c r="F491" s="464"/>
      <c r="G491" s="439" t="s">
        <v>301</v>
      </c>
      <c r="H491" s="468"/>
      <c r="I491" s="191"/>
      <c r="J491" s="199"/>
    </row>
    <row r="492" spans="1:10" ht="15" x14ac:dyDescent="0.3">
      <c r="A492" s="177"/>
      <c r="B492" s="178"/>
      <c r="C492" s="178"/>
      <c r="D492" s="178"/>
      <c r="E492" s="178"/>
      <c r="F492" s="178"/>
      <c r="G492" s="177"/>
      <c r="H492" s="179"/>
    </row>
    <row r="493" spans="1:10" ht="15" x14ac:dyDescent="0.3">
      <c r="A493" s="436" t="s">
        <v>302</v>
      </c>
      <c r="B493" s="463"/>
      <c r="C493" s="463"/>
      <c r="D493" s="463"/>
      <c r="E493" s="463"/>
      <c r="F493" s="464"/>
      <c r="G493" s="439" t="s">
        <v>311</v>
      </c>
      <c r="H493" s="440"/>
    </row>
    <row r="494" spans="1:10" ht="15" x14ac:dyDescent="0.3">
      <c r="A494" s="180"/>
      <c r="B494" s="181"/>
      <c r="C494" s="181"/>
      <c r="D494" s="181"/>
      <c r="E494" s="181"/>
      <c r="F494" s="181"/>
      <c r="G494" s="180"/>
      <c r="H494" s="179"/>
    </row>
    <row r="495" spans="1:10" ht="15.75" thickBot="1" x14ac:dyDescent="0.35">
      <c r="A495" s="441" t="s">
        <v>304</v>
      </c>
      <c r="B495" s="465"/>
      <c r="C495" s="465"/>
      <c r="D495" s="465"/>
      <c r="E495" s="465"/>
      <c r="F495" s="466"/>
      <c r="G495" s="441" t="s">
        <v>305</v>
      </c>
      <c r="H495" s="443"/>
    </row>
    <row r="496" spans="1:10" ht="15" x14ac:dyDescent="0.3">
      <c r="A496" s="292"/>
      <c r="B496" s="293"/>
      <c r="C496" s="293"/>
      <c r="D496" s="293"/>
      <c r="E496" s="293"/>
      <c r="F496" s="293"/>
      <c r="G496" s="292"/>
      <c r="H496" s="292"/>
    </row>
    <row r="497" spans="1:9" ht="15" x14ac:dyDescent="0.3">
      <c r="A497" s="292"/>
      <c r="B497" s="293"/>
      <c r="C497" s="293"/>
      <c r="D497" s="293"/>
      <c r="E497" s="293"/>
      <c r="F497" s="293"/>
      <c r="G497" s="292"/>
      <c r="H497" s="292"/>
    </row>
    <row r="498" spans="1:9" ht="15" x14ac:dyDescent="0.3">
      <c r="A498" s="292"/>
      <c r="B498" s="293"/>
      <c r="C498" s="293"/>
      <c r="D498" s="293"/>
      <c r="E498" s="293"/>
      <c r="F498" s="293"/>
      <c r="G498" s="292"/>
      <c r="H498" s="292"/>
    </row>
    <row r="499" spans="1:9" ht="18" x14ac:dyDescent="0.25">
      <c r="A499" s="444" t="s">
        <v>288</v>
      </c>
      <c r="B499" s="444"/>
      <c r="C499" s="444"/>
      <c r="D499" s="444"/>
      <c r="E499" s="444"/>
      <c r="F499" s="444"/>
      <c r="G499" s="444"/>
      <c r="H499" s="444"/>
    </row>
    <row r="500" spans="1:9" ht="18.75" thickBot="1" x14ac:dyDescent="0.3">
      <c r="A500" s="444" t="s">
        <v>308</v>
      </c>
      <c r="B500" s="444"/>
      <c r="C500" s="444"/>
      <c r="D500" s="444"/>
      <c r="E500" s="444"/>
      <c r="F500" s="444"/>
      <c r="G500" s="444"/>
      <c r="H500" s="444"/>
    </row>
    <row r="501" spans="1:9" ht="18.75" thickBot="1" x14ac:dyDescent="0.3">
      <c r="A501" s="446" t="s">
        <v>401</v>
      </c>
      <c r="B501" s="447"/>
      <c r="C501" s="447"/>
      <c r="D501" s="447"/>
      <c r="E501" s="447"/>
      <c r="F501" s="447"/>
      <c r="G501" s="447"/>
      <c r="H501" s="448"/>
    </row>
    <row r="502" spans="1:9" ht="13.5" customHeight="1" thickBot="1" x14ac:dyDescent="0.35">
      <c r="A502" s="449" t="s">
        <v>155</v>
      </c>
      <c r="B502" s="450"/>
      <c r="C502" s="450"/>
      <c r="D502" s="450"/>
      <c r="E502" s="450"/>
      <c r="F502" s="451"/>
      <c r="G502" s="452" t="s">
        <v>161</v>
      </c>
      <c r="H502" s="454" t="s">
        <v>162</v>
      </c>
    </row>
    <row r="503" spans="1:9" ht="127.5" customHeight="1" thickBot="1" x14ac:dyDescent="0.25">
      <c r="A503" s="166" t="s">
        <v>156</v>
      </c>
      <c r="B503" s="166" t="s">
        <v>157</v>
      </c>
      <c r="C503" s="166" t="s">
        <v>158</v>
      </c>
      <c r="D503" s="166" t="s">
        <v>159</v>
      </c>
      <c r="E503" s="166" t="s">
        <v>160</v>
      </c>
      <c r="F503" s="166" t="s">
        <v>28</v>
      </c>
      <c r="G503" s="462"/>
      <c r="H503" s="455"/>
    </row>
    <row r="504" spans="1:9" ht="15.75" thickBot="1" x14ac:dyDescent="0.25">
      <c r="A504" s="167">
        <v>3</v>
      </c>
      <c r="B504" s="168" t="s">
        <v>289</v>
      </c>
      <c r="C504" s="168" t="s">
        <v>165</v>
      </c>
      <c r="D504" s="168" t="s">
        <v>166</v>
      </c>
      <c r="E504" s="169" t="s">
        <v>167</v>
      </c>
      <c r="F504" s="170">
        <v>61501</v>
      </c>
      <c r="G504" s="170" t="s">
        <v>146</v>
      </c>
      <c r="H504" s="193">
        <v>6313.05</v>
      </c>
    </row>
    <row r="505" spans="1:9" ht="15.75" thickBot="1" x14ac:dyDescent="0.25">
      <c r="A505" s="167"/>
      <c r="B505" s="168"/>
      <c r="C505" s="168"/>
      <c r="D505" s="168"/>
      <c r="E505" s="169"/>
      <c r="F505" s="170">
        <v>61502</v>
      </c>
      <c r="G505" s="170" t="s">
        <v>314</v>
      </c>
      <c r="H505" s="193">
        <v>6313.05</v>
      </c>
      <c r="I505" s="70"/>
    </row>
    <row r="506" spans="1:9" ht="15.75" thickBot="1" x14ac:dyDescent="0.25">
      <c r="A506" s="167"/>
      <c r="B506" s="168"/>
      <c r="C506" s="168"/>
      <c r="D506" s="168"/>
      <c r="E506" s="169"/>
      <c r="F506" s="170">
        <v>61599</v>
      </c>
      <c r="G506" s="170" t="s">
        <v>315</v>
      </c>
      <c r="H506" s="193">
        <v>6313.06</v>
      </c>
    </row>
    <row r="507" spans="1:9" ht="16.5" thickBot="1" x14ac:dyDescent="0.3">
      <c r="A507" s="81"/>
      <c r="B507" s="82"/>
      <c r="C507" s="82"/>
      <c r="D507" s="82"/>
      <c r="E507" s="82"/>
      <c r="F507" s="82"/>
      <c r="G507" s="172" t="s">
        <v>168</v>
      </c>
      <c r="H507" s="84">
        <f>SUM(H504:H506)</f>
        <v>18939.16</v>
      </c>
    </row>
    <row r="508" spans="1:9" ht="15.75" thickBot="1" x14ac:dyDescent="0.35">
      <c r="A508" s="174"/>
      <c r="B508" s="174"/>
      <c r="C508" s="175"/>
      <c r="D508" s="176"/>
      <c r="E508" s="176"/>
      <c r="F508" s="176"/>
      <c r="G508" s="85"/>
      <c r="H508" s="86"/>
    </row>
    <row r="509" spans="1:9" ht="15" x14ac:dyDescent="0.3">
      <c r="A509" s="456" t="s">
        <v>298</v>
      </c>
      <c r="B509" s="457"/>
      <c r="C509" s="457"/>
      <c r="D509" s="457"/>
      <c r="E509" s="457"/>
      <c r="F509" s="457"/>
      <c r="G509" s="459" t="s">
        <v>299</v>
      </c>
      <c r="H509" s="460"/>
    </row>
    <row r="510" spans="1:9" ht="15" x14ac:dyDescent="0.3">
      <c r="A510" s="177"/>
      <c r="B510" s="178"/>
      <c r="C510" s="178"/>
      <c r="D510" s="178"/>
      <c r="E510" s="178"/>
      <c r="F510" s="178"/>
      <c r="G510" s="177"/>
      <c r="H510" s="179"/>
    </row>
    <row r="511" spans="1:9" ht="15" x14ac:dyDescent="0.3">
      <c r="A511" s="439" t="s">
        <v>300</v>
      </c>
      <c r="B511" s="463"/>
      <c r="C511" s="463"/>
      <c r="D511" s="463"/>
      <c r="E511" s="463"/>
      <c r="F511" s="464"/>
      <c r="G511" s="439" t="s">
        <v>301</v>
      </c>
      <c r="H511" s="440"/>
    </row>
    <row r="512" spans="1:9" ht="15" x14ac:dyDescent="0.3">
      <c r="A512" s="177"/>
      <c r="B512" s="178"/>
      <c r="C512" s="178"/>
      <c r="D512" s="178"/>
      <c r="E512" s="178"/>
      <c r="F512" s="178"/>
      <c r="G512" s="177"/>
      <c r="H512" s="179"/>
    </row>
    <row r="513" spans="1:9" ht="15" x14ac:dyDescent="0.3">
      <c r="A513" s="436" t="s">
        <v>302</v>
      </c>
      <c r="B513" s="463"/>
      <c r="C513" s="463"/>
      <c r="D513" s="463"/>
      <c r="E513" s="463"/>
      <c r="F513" s="464"/>
      <c r="G513" s="439" t="s">
        <v>311</v>
      </c>
      <c r="H513" s="440"/>
    </row>
    <row r="514" spans="1:9" ht="15" x14ac:dyDescent="0.3">
      <c r="A514" s="180"/>
      <c r="B514" s="181"/>
      <c r="C514" s="181"/>
      <c r="D514" s="181"/>
      <c r="E514" s="181"/>
      <c r="F514" s="181"/>
      <c r="G514" s="180"/>
      <c r="H514" s="179"/>
    </row>
    <row r="515" spans="1:9" ht="15.75" thickBot="1" x14ac:dyDescent="0.35">
      <c r="A515" s="441" t="s">
        <v>304</v>
      </c>
      <c r="B515" s="465"/>
      <c r="C515" s="465"/>
      <c r="D515" s="465"/>
      <c r="E515" s="465"/>
      <c r="F515" s="466"/>
      <c r="G515" s="441" t="s">
        <v>305</v>
      </c>
      <c r="H515" s="443"/>
    </row>
    <row r="516" spans="1:9" ht="15" x14ac:dyDescent="0.3">
      <c r="A516" s="292"/>
      <c r="B516" s="293"/>
      <c r="C516" s="293"/>
      <c r="D516" s="293"/>
      <c r="E516" s="293"/>
      <c r="F516" s="293"/>
      <c r="G516" s="292"/>
      <c r="H516" s="292"/>
    </row>
    <row r="517" spans="1:9" ht="15" x14ac:dyDescent="0.3">
      <c r="A517" s="292"/>
      <c r="B517" s="293"/>
      <c r="C517" s="293"/>
      <c r="D517" s="293"/>
      <c r="E517" s="293"/>
      <c r="F517" s="293"/>
      <c r="G517" s="292"/>
      <c r="H517" s="292"/>
    </row>
    <row r="518" spans="1:9" ht="15" x14ac:dyDescent="0.3">
      <c r="A518" s="292"/>
      <c r="B518" s="293"/>
      <c r="C518" s="293"/>
      <c r="D518" s="293"/>
      <c r="E518" s="293"/>
      <c r="F518" s="293"/>
      <c r="G518" s="292"/>
      <c r="H518" s="292"/>
    </row>
    <row r="519" spans="1:9" ht="18" x14ac:dyDescent="0.25">
      <c r="A519" s="444" t="s">
        <v>288</v>
      </c>
      <c r="B519" s="444"/>
      <c r="C519" s="444"/>
      <c r="D519" s="444"/>
      <c r="E519" s="444"/>
      <c r="F519" s="444"/>
      <c r="G519" s="444"/>
      <c r="H519" s="444"/>
    </row>
    <row r="520" spans="1:9" ht="18.75" thickBot="1" x14ac:dyDescent="0.3">
      <c r="A520" s="444" t="s">
        <v>308</v>
      </c>
      <c r="B520" s="444"/>
      <c r="C520" s="444"/>
      <c r="D520" s="444"/>
      <c r="E520" s="444"/>
      <c r="F520" s="444"/>
      <c r="G520" s="444"/>
      <c r="H520" s="444"/>
    </row>
    <row r="521" spans="1:9" ht="18.75" thickBot="1" x14ac:dyDescent="0.3">
      <c r="A521" s="446" t="s">
        <v>402</v>
      </c>
      <c r="B521" s="447"/>
      <c r="C521" s="447"/>
      <c r="D521" s="447"/>
      <c r="E521" s="447"/>
      <c r="F521" s="447"/>
      <c r="G521" s="447"/>
      <c r="H521" s="448"/>
    </row>
    <row r="522" spans="1:9" ht="13.5" customHeight="1" thickBot="1" x14ac:dyDescent="0.35">
      <c r="A522" s="449" t="s">
        <v>155</v>
      </c>
      <c r="B522" s="450"/>
      <c r="C522" s="450"/>
      <c r="D522" s="450"/>
      <c r="E522" s="450"/>
      <c r="F522" s="451"/>
      <c r="G522" s="452" t="s">
        <v>161</v>
      </c>
      <c r="H522" s="454" t="s">
        <v>162</v>
      </c>
    </row>
    <row r="523" spans="1:9" ht="129.75" customHeight="1" thickBot="1" x14ac:dyDescent="0.25">
      <c r="A523" s="166" t="s">
        <v>156</v>
      </c>
      <c r="B523" s="166" t="s">
        <v>157</v>
      </c>
      <c r="C523" s="166" t="s">
        <v>158</v>
      </c>
      <c r="D523" s="166" t="s">
        <v>159</v>
      </c>
      <c r="E523" s="166" t="s">
        <v>160</v>
      </c>
      <c r="F523" s="166" t="s">
        <v>28</v>
      </c>
      <c r="G523" s="462"/>
      <c r="H523" s="455"/>
    </row>
    <row r="524" spans="1:9" ht="15.75" thickBot="1" x14ac:dyDescent="0.25">
      <c r="A524" s="167">
        <v>3</v>
      </c>
      <c r="B524" s="168" t="s">
        <v>289</v>
      </c>
      <c r="C524" s="168" t="s">
        <v>165</v>
      </c>
      <c r="D524" s="168" t="s">
        <v>166</v>
      </c>
      <c r="E524" s="168" t="s">
        <v>167</v>
      </c>
      <c r="F524" s="190">
        <v>61608</v>
      </c>
      <c r="G524" s="66" t="s">
        <v>145</v>
      </c>
      <c r="H524" s="193">
        <v>18939.16</v>
      </c>
      <c r="I524" s="70"/>
    </row>
    <row r="525" spans="1:9" ht="16.5" thickBot="1" x14ac:dyDescent="0.3">
      <c r="A525" s="81"/>
      <c r="B525" s="82"/>
      <c r="C525" s="82"/>
      <c r="D525" s="82"/>
      <c r="E525" s="82"/>
      <c r="F525" s="82"/>
      <c r="G525" s="172" t="s">
        <v>168</v>
      </c>
      <c r="H525" s="84">
        <f>SUM(H524:H524)</f>
        <v>18939.16</v>
      </c>
    </row>
    <row r="526" spans="1:9" ht="15.75" thickBot="1" x14ac:dyDescent="0.35">
      <c r="A526" s="174"/>
      <c r="B526" s="174"/>
      <c r="C526" s="175"/>
      <c r="D526" s="176"/>
      <c r="E526" s="176"/>
      <c r="F526" s="176"/>
      <c r="G526" s="85"/>
      <c r="H526" s="86"/>
    </row>
    <row r="527" spans="1:9" ht="15" x14ac:dyDescent="0.3">
      <c r="A527" s="456" t="s">
        <v>298</v>
      </c>
      <c r="B527" s="457"/>
      <c r="C527" s="457"/>
      <c r="D527" s="457"/>
      <c r="E527" s="457"/>
      <c r="F527" s="457"/>
      <c r="G527" s="459" t="s">
        <v>299</v>
      </c>
      <c r="H527" s="460"/>
    </row>
    <row r="528" spans="1:9" ht="15" x14ac:dyDescent="0.3">
      <c r="A528" s="177"/>
      <c r="B528" s="178"/>
      <c r="C528" s="178"/>
      <c r="D528" s="178"/>
      <c r="E528" s="178"/>
      <c r="F528" s="178"/>
      <c r="G528" s="177"/>
      <c r="H528" s="179"/>
    </row>
    <row r="529" spans="1:8" ht="15" x14ac:dyDescent="0.3">
      <c r="A529" s="439" t="s">
        <v>300</v>
      </c>
      <c r="B529" s="463"/>
      <c r="C529" s="463"/>
      <c r="D529" s="463"/>
      <c r="E529" s="463"/>
      <c r="F529" s="464"/>
      <c r="G529" s="439" t="s">
        <v>301</v>
      </c>
      <c r="H529" s="440"/>
    </row>
    <row r="530" spans="1:8" ht="15" x14ac:dyDescent="0.3">
      <c r="A530" s="177"/>
      <c r="B530" s="178"/>
      <c r="C530" s="178"/>
      <c r="D530" s="178"/>
      <c r="E530" s="178"/>
      <c r="F530" s="178"/>
      <c r="G530" s="177"/>
      <c r="H530" s="179"/>
    </row>
    <row r="531" spans="1:8" ht="15" x14ac:dyDescent="0.3">
      <c r="A531" s="436" t="s">
        <v>302</v>
      </c>
      <c r="B531" s="463"/>
      <c r="C531" s="463"/>
      <c r="D531" s="463"/>
      <c r="E531" s="463"/>
      <c r="F531" s="464"/>
      <c r="G531" s="439" t="s">
        <v>311</v>
      </c>
      <c r="H531" s="440"/>
    </row>
    <row r="532" spans="1:8" ht="15" x14ac:dyDescent="0.3">
      <c r="A532" s="180"/>
      <c r="B532" s="181"/>
      <c r="C532" s="181"/>
      <c r="D532" s="181"/>
      <c r="E532" s="181"/>
      <c r="F532" s="181"/>
      <c r="G532" s="180"/>
      <c r="H532" s="179"/>
    </row>
    <row r="533" spans="1:8" ht="15.75" thickBot="1" x14ac:dyDescent="0.35">
      <c r="A533" s="441" t="s">
        <v>304</v>
      </c>
      <c r="B533" s="465"/>
      <c r="C533" s="465"/>
      <c r="D533" s="465"/>
      <c r="E533" s="465"/>
      <c r="F533" s="466"/>
      <c r="G533" s="441" t="s">
        <v>305</v>
      </c>
      <c r="H533" s="443"/>
    </row>
    <row r="534" spans="1:8" ht="15" x14ac:dyDescent="0.3">
      <c r="A534" s="292"/>
      <c r="B534" s="293"/>
      <c r="C534" s="293"/>
      <c r="D534" s="293"/>
      <c r="E534" s="293"/>
      <c r="F534" s="293"/>
      <c r="G534" s="292"/>
      <c r="H534" s="292"/>
    </row>
    <row r="535" spans="1:8" ht="15" x14ac:dyDescent="0.3">
      <c r="A535" s="292"/>
      <c r="B535" s="293"/>
      <c r="C535" s="293"/>
      <c r="D535" s="293"/>
      <c r="E535" s="293"/>
      <c r="F535" s="293"/>
      <c r="G535" s="292"/>
      <c r="H535" s="292"/>
    </row>
    <row r="536" spans="1:8" ht="15" x14ac:dyDescent="0.3">
      <c r="A536" s="292"/>
      <c r="B536" s="293"/>
      <c r="C536" s="293"/>
      <c r="D536" s="293"/>
      <c r="E536" s="293"/>
      <c r="F536" s="293"/>
      <c r="G536" s="292"/>
      <c r="H536" s="292"/>
    </row>
    <row r="537" spans="1:8" ht="18" x14ac:dyDescent="0.25">
      <c r="A537" s="444" t="s">
        <v>288</v>
      </c>
      <c r="B537" s="444"/>
      <c r="C537" s="444"/>
      <c r="D537" s="444"/>
      <c r="E537" s="444"/>
      <c r="F537" s="444"/>
      <c r="G537" s="444"/>
      <c r="H537" s="444"/>
    </row>
    <row r="538" spans="1:8" ht="18.75" thickBot="1" x14ac:dyDescent="0.3">
      <c r="A538" s="444" t="s">
        <v>308</v>
      </c>
      <c r="B538" s="444"/>
      <c r="C538" s="444"/>
      <c r="D538" s="444"/>
      <c r="E538" s="444"/>
      <c r="F538" s="444"/>
      <c r="G538" s="444"/>
      <c r="H538" s="444"/>
    </row>
    <row r="539" spans="1:8" ht="18.75" thickBot="1" x14ac:dyDescent="0.3">
      <c r="A539" s="446" t="s">
        <v>395</v>
      </c>
      <c r="B539" s="447"/>
      <c r="C539" s="447"/>
      <c r="D539" s="447"/>
      <c r="E539" s="447"/>
      <c r="F539" s="447"/>
      <c r="G539" s="447"/>
      <c r="H539" s="448"/>
    </row>
    <row r="540" spans="1:8" ht="15.75" thickBot="1" x14ac:dyDescent="0.35">
      <c r="A540" s="449" t="s">
        <v>155</v>
      </c>
      <c r="B540" s="450"/>
      <c r="C540" s="450"/>
      <c r="D540" s="450"/>
      <c r="E540" s="450"/>
      <c r="F540" s="451"/>
      <c r="G540" s="452" t="s">
        <v>161</v>
      </c>
      <c r="H540" s="454" t="s">
        <v>162</v>
      </c>
    </row>
    <row r="541" spans="1:8" ht="156" thickBot="1" x14ac:dyDescent="0.25">
      <c r="A541" s="166" t="s">
        <v>156</v>
      </c>
      <c r="B541" s="166" t="s">
        <v>157</v>
      </c>
      <c r="C541" s="166" t="s">
        <v>158</v>
      </c>
      <c r="D541" s="166" t="s">
        <v>159</v>
      </c>
      <c r="E541" s="166" t="s">
        <v>160</v>
      </c>
      <c r="F541" s="166" t="s">
        <v>28</v>
      </c>
      <c r="G541" s="462"/>
      <c r="H541" s="455"/>
    </row>
    <row r="542" spans="1:8" ht="15" x14ac:dyDescent="0.2">
      <c r="A542" s="167">
        <v>3</v>
      </c>
      <c r="B542" s="168" t="s">
        <v>289</v>
      </c>
      <c r="C542" s="168" t="s">
        <v>165</v>
      </c>
      <c r="D542" s="168" t="s">
        <v>166</v>
      </c>
      <c r="E542" s="168" t="s">
        <v>167</v>
      </c>
      <c r="F542" s="190" t="s">
        <v>60</v>
      </c>
      <c r="G542" s="195" t="s">
        <v>319</v>
      </c>
      <c r="H542" s="193">
        <v>500</v>
      </c>
    </row>
    <row r="543" spans="1:8" ht="15" x14ac:dyDescent="0.2">
      <c r="A543" s="167">
        <v>3</v>
      </c>
      <c r="B543" s="168" t="s">
        <v>289</v>
      </c>
      <c r="C543" s="168" t="s">
        <v>165</v>
      </c>
      <c r="D543" s="168" t="s">
        <v>166</v>
      </c>
      <c r="E543" s="168" t="s">
        <v>167</v>
      </c>
      <c r="F543" s="190" t="s">
        <v>56</v>
      </c>
      <c r="G543" s="195" t="s">
        <v>313</v>
      </c>
      <c r="H543" s="193">
        <v>1100</v>
      </c>
    </row>
    <row r="544" spans="1:8" ht="15" x14ac:dyDescent="0.2">
      <c r="A544" s="167">
        <v>3</v>
      </c>
      <c r="B544" s="168" t="s">
        <v>289</v>
      </c>
      <c r="C544" s="168" t="s">
        <v>165</v>
      </c>
      <c r="D544" s="168" t="s">
        <v>166</v>
      </c>
      <c r="E544" s="168" t="s">
        <v>167</v>
      </c>
      <c r="F544" s="190" t="s">
        <v>80</v>
      </c>
      <c r="G544" s="195" t="s">
        <v>81</v>
      </c>
      <c r="H544" s="193">
        <v>1368.29</v>
      </c>
    </row>
    <row r="545" spans="1:9" ht="15.75" thickBot="1" x14ac:dyDescent="0.25">
      <c r="A545" s="167">
        <v>3</v>
      </c>
      <c r="B545" s="168" t="s">
        <v>289</v>
      </c>
      <c r="C545" s="168" t="s">
        <v>165</v>
      </c>
      <c r="D545" s="168" t="s">
        <v>166</v>
      </c>
      <c r="E545" s="168" t="s">
        <v>167</v>
      </c>
      <c r="F545" s="190" t="s">
        <v>78</v>
      </c>
      <c r="G545" s="195" t="s">
        <v>320</v>
      </c>
      <c r="H545" s="193">
        <v>1031.71</v>
      </c>
      <c r="I545" s="70"/>
    </row>
    <row r="546" spans="1:9" ht="16.5" thickBot="1" x14ac:dyDescent="0.3">
      <c r="A546" s="81"/>
      <c r="B546" s="82"/>
      <c r="C546" s="82"/>
      <c r="D546" s="82"/>
      <c r="E546" s="82"/>
      <c r="F546" s="82"/>
      <c r="G546" s="172" t="s">
        <v>168</v>
      </c>
      <c r="H546" s="84">
        <f>SUM(H542:H545)</f>
        <v>4000</v>
      </c>
    </row>
    <row r="547" spans="1:9" ht="15.75" thickBot="1" x14ac:dyDescent="0.35">
      <c r="A547" s="174"/>
      <c r="B547" s="174"/>
      <c r="C547" s="175"/>
      <c r="D547" s="176"/>
      <c r="E547" s="176"/>
      <c r="F547" s="176"/>
      <c r="G547" s="85"/>
      <c r="H547" s="86"/>
    </row>
    <row r="548" spans="1:9" ht="15" x14ac:dyDescent="0.3">
      <c r="A548" s="456" t="s">
        <v>298</v>
      </c>
      <c r="B548" s="457"/>
      <c r="C548" s="457"/>
      <c r="D548" s="457"/>
      <c r="E548" s="457"/>
      <c r="F548" s="457"/>
      <c r="G548" s="459" t="s">
        <v>299</v>
      </c>
      <c r="H548" s="460"/>
    </row>
    <row r="549" spans="1:9" ht="15" x14ac:dyDescent="0.3">
      <c r="A549" s="177"/>
      <c r="B549" s="178"/>
      <c r="C549" s="178"/>
      <c r="D549" s="178"/>
      <c r="E549" s="178"/>
      <c r="F549" s="178"/>
      <c r="G549" s="177"/>
      <c r="H549" s="179"/>
    </row>
    <row r="550" spans="1:9" ht="15" x14ac:dyDescent="0.3">
      <c r="A550" s="439" t="s">
        <v>300</v>
      </c>
      <c r="B550" s="463"/>
      <c r="C550" s="463"/>
      <c r="D550" s="463"/>
      <c r="E550" s="463"/>
      <c r="F550" s="464"/>
      <c r="G550" s="439" t="s">
        <v>301</v>
      </c>
      <c r="H550" s="440"/>
    </row>
    <row r="551" spans="1:9" ht="15" x14ac:dyDescent="0.3">
      <c r="A551" s="177"/>
      <c r="B551" s="178"/>
      <c r="C551" s="178"/>
      <c r="D551" s="178"/>
      <c r="E551" s="178"/>
      <c r="F551" s="178"/>
      <c r="G551" s="177"/>
      <c r="H551" s="179"/>
    </row>
    <row r="552" spans="1:9" ht="15" x14ac:dyDescent="0.3">
      <c r="A552" s="436" t="s">
        <v>302</v>
      </c>
      <c r="B552" s="463"/>
      <c r="C552" s="463"/>
      <c r="D552" s="463"/>
      <c r="E552" s="463"/>
      <c r="F552" s="464"/>
      <c r="G552" s="439" t="s">
        <v>311</v>
      </c>
      <c r="H552" s="440"/>
    </row>
    <row r="553" spans="1:9" ht="15" x14ac:dyDescent="0.3">
      <c r="A553" s="180"/>
      <c r="B553" s="181"/>
      <c r="C553" s="181"/>
      <c r="D553" s="181"/>
      <c r="E553" s="181"/>
      <c r="F553" s="181"/>
      <c r="G553" s="180"/>
      <c r="H553" s="179"/>
    </row>
    <row r="554" spans="1:9" ht="15.75" thickBot="1" x14ac:dyDescent="0.35">
      <c r="A554" s="441" t="s">
        <v>304</v>
      </c>
      <c r="B554" s="465"/>
      <c r="C554" s="465"/>
      <c r="D554" s="465"/>
      <c r="E554" s="465"/>
      <c r="F554" s="466"/>
      <c r="G554" s="441" t="s">
        <v>305</v>
      </c>
      <c r="H554" s="443"/>
    </row>
    <row r="555" spans="1:9" ht="15" x14ac:dyDescent="0.3">
      <c r="A555" s="292"/>
      <c r="B555" s="293"/>
      <c r="C555" s="293"/>
      <c r="D555" s="293"/>
      <c r="E555" s="293"/>
      <c r="F555" s="293"/>
      <c r="G555" s="292"/>
      <c r="H555" s="292"/>
    </row>
    <row r="556" spans="1:9" ht="15" x14ac:dyDescent="0.3">
      <c r="A556" s="292"/>
      <c r="B556" s="293"/>
      <c r="C556" s="293"/>
      <c r="D556" s="293"/>
      <c r="E556" s="293"/>
      <c r="F556" s="293"/>
      <c r="G556" s="292"/>
      <c r="H556" s="292"/>
    </row>
    <row r="558" spans="1:9" ht="18" x14ac:dyDescent="0.25">
      <c r="A558" s="444" t="s">
        <v>288</v>
      </c>
      <c r="B558" s="444"/>
      <c r="C558" s="444"/>
      <c r="D558" s="444"/>
      <c r="E558" s="444"/>
      <c r="F558" s="444"/>
      <c r="G558" s="444"/>
      <c r="H558" s="444"/>
    </row>
    <row r="559" spans="1:9" ht="18.75" thickBot="1" x14ac:dyDescent="0.3">
      <c r="A559" s="444" t="s">
        <v>308</v>
      </c>
      <c r="B559" s="444"/>
      <c r="C559" s="444"/>
      <c r="D559" s="444"/>
      <c r="E559" s="444"/>
      <c r="F559" s="444"/>
      <c r="G559" s="444"/>
      <c r="H559" s="444"/>
    </row>
    <row r="560" spans="1:9" ht="18.75" thickBot="1" x14ac:dyDescent="0.3">
      <c r="A560" s="446" t="s">
        <v>412</v>
      </c>
      <c r="B560" s="447"/>
      <c r="C560" s="447"/>
      <c r="D560" s="447"/>
      <c r="E560" s="447"/>
      <c r="F560" s="447"/>
      <c r="G560" s="447"/>
      <c r="H560" s="448"/>
    </row>
    <row r="561" spans="1:9" ht="15.75" thickBot="1" x14ac:dyDescent="0.35">
      <c r="A561" s="449" t="s">
        <v>155</v>
      </c>
      <c r="B561" s="450"/>
      <c r="C561" s="450"/>
      <c r="D561" s="450"/>
      <c r="E561" s="450"/>
      <c r="F561" s="451"/>
      <c r="G561" s="452" t="s">
        <v>161</v>
      </c>
      <c r="H561" s="454" t="s">
        <v>162</v>
      </c>
    </row>
    <row r="562" spans="1:9" ht="156" thickBot="1" x14ac:dyDescent="0.25">
      <c r="A562" s="166" t="s">
        <v>156</v>
      </c>
      <c r="B562" s="166" t="s">
        <v>157</v>
      </c>
      <c r="C562" s="166" t="s">
        <v>158</v>
      </c>
      <c r="D562" s="166" t="s">
        <v>159</v>
      </c>
      <c r="E562" s="166" t="s">
        <v>160</v>
      </c>
      <c r="F562" s="166" t="s">
        <v>28</v>
      </c>
      <c r="G562" s="462"/>
      <c r="H562" s="455"/>
    </row>
    <row r="563" spans="1:9" ht="15.75" thickBot="1" x14ac:dyDescent="0.25">
      <c r="A563" s="167">
        <v>3</v>
      </c>
      <c r="B563" s="168" t="s">
        <v>289</v>
      </c>
      <c r="C563" s="168" t="s">
        <v>165</v>
      </c>
      <c r="D563" s="168" t="s">
        <v>166</v>
      </c>
      <c r="E563" s="168" t="s">
        <v>167</v>
      </c>
      <c r="F563" s="249">
        <v>61601</v>
      </c>
      <c r="G563" s="198" t="s">
        <v>98</v>
      </c>
      <c r="H563" s="193">
        <v>60000</v>
      </c>
      <c r="I563" s="70"/>
    </row>
    <row r="564" spans="1:9" ht="16.5" thickBot="1" x14ac:dyDescent="0.3">
      <c r="A564" s="81"/>
      <c r="B564" s="82"/>
      <c r="C564" s="82"/>
      <c r="D564" s="82"/>
      <c r="E564" s="82"/>
      <c r="F564" s="82"/>
      <c r="G564" s="172" t="s">
        <v>168</v>
      </c>
      <c r="H564" s="84">
        <f>SUM(H563:H563)</f>
        <v>60000</v>
      </c>
    </row>
    <row r="565" spans="1:9" ht="15.75" thickBot="1" x14ac:dyDescent="0.35">
      <c r="A565" s="174"/>
      <c r="B565" s="174"/>
      <c r="C565" s="175"/>
      <c r="D565" s="176"/>
      <c r="E565" s="176"/>
      <c r="F565" s="176"/>
      <c r="G565" s="85"/>
      <c r="H565" s="86"/>
    </row>
    <row r="566" spans="1:9" ht="15" x14ac:dyDescent="0.3">
      <c r="A566" s="456" t="s">
        <v>298</v>
      </c>
      <c r="B566" s="457"/>
      <c r="C566" s="457"/>
      <c r="D566" s="457"/>
      <c r="E566" s="457"/>
      <c r="F566" s="457"/>
      <c r="G566" s="459" t="s">
        <v>299</v>
      </c>
      <c r="H566" s="460"/>
    </row>
    <row r="567" spans="1:9" ht="15" x14ac:dyDescent="0.3">
      <c r="A567" s="177"/>
      <c r="B567" s="178"/>
      <c r="C567" s="178"/>
      <c r="D567" s="178"/>
      <c r="E567" s="178"/>
      <c r="F567" s="178"/>
      <c r="G567" s="177"/>
      <c r="H567" s="179"/>
    </row>
    <row r="568" spans="1:9" ht="15" x14ac:dyDescent="0.3">
      <c r="A568" s="439" t="s">
        <v>300</v>
      </c>
      <c r="B568" s="463"/>
      <c r="C568" s="463"/>
      <c r="D568" s="463"/>
      <c r="E568" s="463"/>
      <c r="F568" s="464"/>
      <c r="G568" s="439" t="s">
        <v>301</v>
      </c>
      <c r="H568" s="440"/>
    </row>
    <row r="569" spans="1:9" ht="15" x14ac:dyDescent="0.3">
      <c r="A569" s="177"/>
      <c r="B569" s="178"/>
      <c r="C569" s="178"/>
      <c r="D569" s="178"/>
      <c r="E569" s="178"/>
      <c r="F569" s="178"/>
      <c r="G569" s="177"/>
      <c r="H569" s="179"/>
    </row>
    <row r="570" spans="1:9" ht="15" x14ac:dyDescent="0.3">
      <c r="A570" s="436" t="s">
        <v>302</v>
      </c>
      <c r="B570" s="463"/>
      <c r="C570" s="463"/>
      <c r="D570" s="463"/>
      <c r="E570" s="463"/>
      <c r="F570" s="464"/>
      <c r="G570" s="439" t="s">
        <v>311</v>
      </c>
      <c r="H570" s="440"/>
    </row>
    <row r="571" spans="1:9" ht="15" x14ac:dyDescent="0.3">
      <c r="A571" s="180"/>
      <c r="B571" s="181"/>
      <c r="C571" s="181"/>
      <c r="D571" s="181"/>
      <c r="E571" s="181"/>
      <c r="F571" s="181"/>
      <c r="G571" s="180"/>
      <c r="H571" s="179"/>
    </row>
    <row r="572" spans="1:9" ht="15.75" thickBot="1" x14ac:dyDescent="0.35">
      <c r="A572" s="441" t="s">
        <v>304</v>
      </c>
      <c r="B572" s="465"/>
      <c r="C572" s="465"/>
      <c r="D572" s="465"/>
      <c r="E572" s="465"/>
      <c r="F572" s="466"/>
      <c r="G572" s="441" t="s">
        <v>305</v>
      </c>
      <c r="H572" s="443"/>
    </row>
    <row r="576" spans="1:9" ht="18" x14ac:dyDescent="0.25">
      <c r="A576" s="444" t="s">
        <v>288</v>
      </c>
      <c r="B576" s="444"/>
      <c r="C576" s="444"/>
      <c r="D576" s="444"/>
      <c r="E576" s="444"/>
      <c r="F576" s="444"/>
      <c r="G576" s="444"/>
      <c r="H576" s="444"/>
    </row>
    <row r="577" spans="1:9" ht="18.75" thickBot="1" x14ac:dyDescent="0.3">
      <c r="A577" s="444" t="s">
        <v>308</v>
      </c>
      <c r="B577" s="444"/>
      <c r="C577" s="444"/>
      <c r="D577" s="444"/>
      <c r="E577" s="444"/>
      <c r="F577" s="444"/>
      <c r="G577" s="444"/>
      <c r="H577" s="444"/>
    </row>
    <row r="578" spans="1:9" ht="40.5" customHeight="1" thickBot="1" x14ac:dyDescent="0.3">
      <c r="A578" s="446" t="s">
        <v>422</v>
      </c>
      <c r="B578" s="447"/>
      <c r="C578" s="447"/>
      <c r="D578" s="447"/>
      <c r="E578" s="447"/>
      <c r="F578" s="447"/>
      <c r="G578" s="447"/>
      <c r="H578" s="448"/>
    </row>
    <row r="579" spans="1:9" ht="15.75" thickBot="1" x14ac:dyDescent="0.35">
      <c r="A579" s="449" t="s">
        <v>155</v>
      </c>
      <c r="B579" s="450"/>
      <c r="C579" s="450"/>
      <c r="D579" s="450"/>
      <c r="E579" s="450"/>
      <c r="F579" s="451"/>
      <c r="G579" s="452" t="s">
        <v>161</v>
      </c>
      <c r="H579" s="454" t="s">
        <v>162</v>
      </c>
    </row>
    <row r="580" spans="1:9" ht="156" thickBot="1" x14ac:dyDescent="0.25">
      <c r="A580" s="166" t="s">
        <v>156</v>
      </c>
      <c r="B580" s="166" t="s">
        <v>157</v>
      </c>
      <c r="C580" s="166" t="s">
        <v>158</v>
      </c>
      <c r="D580" s="166" t="s">
        <v>159</v>
      </c>
      <c r="E580" s="166" t="s">
        <v>160</v>
      </c>
      <c r="F580" s="166" t="s">
        <v>28</v>
      </c>
      <c r="G580" s="462"/>
      <c r="H580" s="455"/>
    </row>
    <row r="581" spans="1:9" ht="15.75" thickBot="1" x14ac:dyDescent="0.25">
      <c r="A581" s="167">
        <v>3</v>
      </c>
      <c r="B581" s="168" t="s">
        <v>289</v>
      </c>
      <c r="C581" s="168" t="s">
        <v>165</v>
      </c>
      <c r="D581" s="168" t="s">
        <v>166</v>
      </c>
      <c r="E581" s="168" t="s">
        <v>167</v>
      </c>
      <c r="F581" s="249">
        <v>61601</v>
      </c>
      <c r="G581" s="198" t="s">
        <v>98</v>
      </c>
      <c r="H581" s="196">
        <v>36808.35</v>
      </c>
      <c r="I581" s="70"/>
    </row>
    <row r="582" spans="1:9" ht="16.5" thickBot="1" x14ac:dyDescent="0.3">
      <c r="A582" s="81"/>
      <c r="B582" s="82"/>
      <c r="C582" s="82"/>
      <c r="D582" s="82"/>
      <c r="E582" s="82"/>
      <c r="F582" s="82"/>
      <c r="G582" s="172" t="s">
        <v>168</v>
      </c>
      <c r="H582" s="84">
        <f>SUM(H581:H581)</f>
        <v>36808.35</v>
      </c>
    </row>
    <row r="583" spans="1:9" ht="15.75" thickBot="1" x14ac:dyDescent="0.35">
      <c r="A583" s="174"/>
      <c r="B583" s="174"/>
      <c r="C583" s="175"/>
      <c r="D583" s="176"/>
      <c r="E583" s="176"/>
      <c r="F583" s="176"/>
      <c r="G583" s="85"/>
      <c r="H583" s="86"/>
    </row>
    <row r="584" spans="1:9" ht="15" x14ac:dyDescent="0.3">
      <c r="A584" s="456" t="s">
        <v>298</v>
      </c>
      <c r="B584" s="457"/>
      <c r="C584" s="457"/>
      <c r="D584" s="457"/>
      <c r="E584" s="457"/>
      <c r="F584" s="457"/>
      <c r="G584" s="459" t="s">
        <v>299</v>
      </c>
      <c r="H584" s="460"/>
    </row>
    <row r="585" spans="1:9" ht="15" x14ac:dyDescent="0.3">
      <c r="A585" s="177"/>
      <c r="B585" s="178"/>
      <c r="C585" s="178"/>
      <c r="D585" s="178"/>
      <c r="E585" s="178"/>
      <c r="F585" s="178"/>
      <c r="G585" s="177"/>
      <c r="H585" s="179"/>
    </row>
    <row r="586" spans="1:9" ht="15" x14ac:dyDescent="0.3">
      <c r="A586" s="439" t="s">
        <v>300</v>
      </c>
      <c r="B586" s="463"/>
      <c r="C586" s="463"/>
      <c r="D586" s="463"/>
      <c r="E586" s="463"/>
      <c r="F586" s="464"/>
      <c r="G586" s="439" t="s">
        <v>301</v>
      </c>
      <c r="H586" s="440"/>
    </row>
    <row r="587" spans="1:9" ht="15" x14ac:dyDescent="0.3">
      <c r="A587" s="177"/>
      <c r="B587" s="178"/>
      <c r="C587" s="178"/>
      <c r="D587" s="178"/>
      <c r="E587" s="178"/>
      <c r="F587" s="178"/>
      <c r="G587" s="275"/>
      <c r="H587" s="179"/>
    </row>
    <row r="588" spans="1:9" ht="15" x14ac:dyDescent="0.3">
      <c r="A588" s="436" t="s">
        <v>302</v>
      </c>
      <c r="B588" s="463"/>
      <c r="C588" s="463"/>
      <c r="D588" s="463"/>
      <c r="E588" s="463"/>
      <c r="F588" s="464"/>
      <c r="G588" s="439" t="s">
        <v>311</v>
      </c>
      <c r="H588" s="440"/>
    </row>
    <row r="589" spans="1:9" ht="15" x14ac:dyDescent="0.3">
      <c r="A589" s="180"/>
      <c r="B589" s="181"/>
      <c r="C589" s="181"/>
      <c r="D589" s="181"/>
      <c r="E589" s="181"/>
      <c r="F589" s="181"/>
      <c r="G589" s="180"/>
      <c r="H589" s="179"/>
    </row>
    <row r="590" spans="1:9" ht="15.75" thickBot="1" x14ac:dyDescent="0.35">
      <c r="A590" s="441" t="s">
        <v>304</v>
      </c>
      <c r="B590" s="465"/>
      <c r="C590" s="465"/>
      <c r="D590" s="465"/>
      <c r="E590" s="465"/>
      <c r="F590" s="466"/>
      <c r="G590" s="441" t="s">
        <v>305</v>
      </c>
      <c r="H590" s="443"/>
    </row>
    <row r="591" spans="1:9" ht="15" x14ac:dyDescent="0.3">
      <c r="A591" s="292"/>
      <c r="B591" s="293"/>
      <c r="C591" s="293"/>
      <c r="D591" s="293"/>
      <c r="E591" s="293"/>
      <c r="F591" s="293"/>
      <c r="G591" s="292"/>
      <c r="H591" s="292"/>
    </row>
    <row r="592" spans="1:9" ht="15" x14ac:dyDescent="0.3">
      <c r="A592" s="292"/>
      <c r="B592" s="293"/>
      <c r="C592" s="293"/>
      <c r="D592" s="293"/>
      <c r="E592" s="293"/>
      <c r="F592" s="293"/>
      <c r="G592" s="292"/>
      <c r="H592" s="292"/>
    </row>
    <row r="594" spans="1:9" ht="18" x14ac:dyDescent="0.25">
      <c r="A594" s="444" t="s">
        <v>288</v>
      </c>
      <c r="B594" s="444"/>
      <c r="C594" s="444"/>
      <c r="D594" s="444"/>
      <c r="E594" s="444"/>
      <c r="F594" s="444"/>
      <c r="G594" s="444"/>
      <c r="H594" s="444"/>
    </row>
    <row r="595" spans="1:9" ht="18.75" thickBot="1" x14ac:dyDescent="0.3">
      <c r="A595" s="444" t="s">
        <v>308</v>
      </c>
      <c r="B595" s="444"/>
      <c r="C595" s="444"/>
      <c r="D595" s="444"/>
      <c r="E595" s="444"/>
      <c r="F595" s="444"/>
      <c r="G595" s="444"/>
      <c r="H595" s="444"/>
    </row>
    <row r="596" spans="1:9" ht="36" customHeight="1" thickBot="1" x14ac:dyDescent="0.3">
      <c r="A596" s="446" t="s">
        <v>407</v>
      </c>
      <c r="B596" s="447"/>
      <c r="C596" s="447"/>
      <c r="D596" s="447"/>
      <c r="E596" s="447"/>
      <c r="F596" s="447"/>
      <c r="G596" s="447"/>
      <c r="H596" s="448"/>
    </row>
    <row r="597" spans="1:9" ht="15.75" thickBot="1" x14ac:dyDescent="0.35">
      <c r="A597" s="449" t="s">
        <v>155</v>
      </c>
      <c r="B597" s="450"/>
      <c r="C597" s="450"/>
      <c r="D597" s="450"/>
      <c r="E597" s="450"/>
      <c r="F597" s="451"/>
      <c r="G597" s="452" t="s">
        <v>161</v>
      </c>
      <c r="H597" s="454" t="s">
        <v>162</v>
      </c>
    </row>
    <row r="598" spans="1:9" ht="156" thickBot="1" x14ac:dyDescent="0.25">
      <c r="A598" s="166" t="s">
        <v>156</v>
      </c>
      <c r="B598" s="166" t="s">
        <v>157</v>
      </c>
      <c r="C598" s="166" t="s">
        <v>158</v>
      </c>
      <c r="D598" s="166" t="s">
        <v>159</v>
      </c>
      <c r="E598" s="166" t="s">
        <v>160</v>
      </c>
      <c r="F598" s="166" t="s">
        <v>28</v>
      </c>
      <c r="G598" s="462"/>
      <c r="H598" s="455"/>
    </row>
    <row r="599" spans="1:9" ht="15.75" thickBot="1" x14ac:dyDescent="0.25">
      <c r="A599" s="167">
        <v>3</v>
      </c>
      <c r="B599" s="168" t="s">
        <v>289</v>
      </c>
      <c r="C599" s="168" t="s">
        <v>165</v>
      </c>
      <c r="D599" s="168" t="s">
        <v>166</v>
      </c>
      <c r="E599" s="168" t="s">
        <v>167</v>
      </c>
      <c r="F599" s="198">
        <v>61601</v>
      </c>
      <c r="G599" s="198" t="s">
        <v>98</v>
      </c>
      <c r="H599" s="193">
        <v>47355.3</v>
      </c>
      <c r="I599" s="70"/>
    </row>
    <row r="600" spans="1:9" ht="16.5" thickBot="1" x14ac:dyDescent="0.3">
      <c r="A600" s="81"/>
      <c r="B600" s="82"/>
      <c r="C600" s="82"/>
      <c r="D600" s="82"/>
      <c r="E600" s="82"/>
      <c r="F600" s="82"/>
      <c r="G600" s="172" t="s">
        <v>168</v>
      </c>
      <c r="H600" s="84">
        <f>SUM(H599:H599)</f>
        <v>47355.3</v>
      </c>
    </row>
    <row r="601" spans="1:9" ht="15.75" thickBot="1" x14ac:dyDescent="0.35">
      <c r="A601" s="174"/>
      <c r="B601" s="174"/>
      <c r="C601" s="175"/>
      <c r="D601" s="176"/>
      <c r="E601" s="176"/>
      <c r="F601" s="176"/>
      <c r="G601" s="85"/>
      <c r="H601" s="86"/>
    </row>
    <row r="602" spans="1:9" ht="15" x14ac:dyDescent="0.3">
      <c r="A602" s="456" t="s">
        <v>298</v>
      </c>
      <c r="B602" s="457"/>
      <c r="C602" s="457"/>
      <c r="D602" s="457"/>
      <c r="E602" s="457"/>
      <c r="F602" s="457"/>
      <c r="G602" s="459" t="s">
        <v>299</v>
      </c>
      <c r="H602" s="460"/>
    </row>
    <row r="603" spans="1:9" ht="15" x14ac:dyDescent="0.3">
      <c r="A603" s="177"/>
      <c r="B603" s="178"/>
      <c r="C603" s="178"/>
      <c r="D603" s="178"/>
      <c r="E603" s="178"/>
      <c r="F603" s="178"/>
      <c r="G603" s="177"/>
      <c r="H603" s="179"/>
    </row>
    <row r="604" spans="1:9" ht="15" x14ac:dyDescent="0.3">
      <c r="A604" s="439" t="s">
        <v>300</v>
      </c>
      <c r="B604" s="463"/>
      <c r="C604" s="463"/>
      <c r="D604" s="463"/>
      <c r="E604" s="463"/>
      <c r="F604" s="464"/>
      <c r="G604" s="439" t="s">
        <v>408</v>
      </c>
      <c r="H604" s="440"/>
    </row>
    <row r="605" spans="1:9" ht="15" x14ac:dyDescent="0.3">
      <c r="A605" s="177"/>
      <c r="B605" s="178"/>
      <c r="C605" s="178"/>
      <c r="D605" s="178"/>
      <c r="E605" s="178"/>
      <c r="F605" s="178"/>
      <c r="G605" s="177"/>
      <c r="H605" s="179"/>
    </row>
    <row r="606" spans="1:9" ht="15" x14ac:dyDescent="0.3">
      <c r="A606" s="436" t="s">
        <v>302</v>
      </c>
      <c r="B606" s="463"/>
      <c r="C606" s="463"/>
      <c r="D606" s="463"/>
      <c r="E606" s="463"/>
      <c r="F606" s="464"/>
      <c r="G606" s="439" t="s">
        <v>409</v>
      </c>
      <c r="H606" s="440"/>
    </row>
    <row r="607" spans="1:9" ht="15" x14ac:dyDescent="0.3">
      <c r="A607" s="180"/>
      <c r="B607" s="181"/>
      <c r="C607" s="181"/>
      <c r="D607" s="181"/>
      <c r="E607" s="181"/>
      <c r="F607" s="181"/>
      <c r="G607" s="180"/>
      <c r="H607" s="179"/>
    </row>
    <row r="608" spans="1:9" ht="15.75" thickBot="1" x14ac:dyDescent="0.35">
      <c r="A608" s="441" t="s">
        <v>304</v>
      </c>
      <c r="B608" s="465"/>
      <c r="C608" s="465"/>
      <c r="D608" s="465"/>
      <c r="E608" s="465"/>
      <c r="F608" s="466"/>
      <c r="G608" s="441" t="s">
        <v>305</v>
      </c>
      <c r="H608" s="443"/>
    </row>
    <row r="609" spans="1:9" ht="15" x14ac:dyDescent="0.3">
      <c r="A609" s="292"/>
      <c r="B609" s="293"/>
      <c r="C609" s="293"/>
      <c r="D609" s="293"/>
      <c r="E609" s="293"/>
      <c r="F609" s="293"/>
      <c r="G609" s="292"/>
      <c r="H609" s="292"/>
    </row>
    <row r="610" spans="1:9" ht="15" x14ac:dyDescent="0.3">
      <c r="A610" s="292"/>
      <c r="B610" s="293"/>
      <c r="C610" s="293"/>
      <c r="D610" s="293"/>
      <c r="E610" s="293"/>
      <c r="F610" s="293"/>
      <c r="G610" s="292"/>
      <c r="H610" s="292"/>
    </row>
    <row r="611" spans="1:9" ht="15" x14ac:dyDescent="0.3">
      <c r="A611" s="292"/>
      <c r="B611" s="293"/>
      <c r="C611" s="293"/>
      <c r="D611" s="293"/>
      <c r="E611" s="293"/>
      <c r="F611" s="293"/>
      <c r="G611" s="292"/>
      <c r="H611" s="292"/>
    </row>
    <row r="615" spans="1:9" ht="18" x14ac:dyDescent="0.25">
      <c r="A615" s="477" t="s">
        <v>26</v>
      </c>
      <c r="B615" s="477"/>
      <c r="C615" s="477"/>
      <c r="D615" s="477"/>
      <c r="E615" s="477"/>
      <c r="F615" s="477"/>
      <c r="G615" s="477"/>
      <c r="H615" s="477"/>
    </row>
    <row r="616" spans="1:9" ht="18" x14ac:dyDescent="0.25">
      <c r="A616" s="477" t="s">
        <v>42</v>
      </c>
      <c r="B616" s="477"/>
      <c r="C616" s="477"/>
      <c r="D616" s="477"/>
      <c r="E616" s="477"/>
      <c r="F616" s="477"/>
      <c r="G616" s="477"/>
      <c r="H616" s="477"/>
    </row>
    <row r="617" spans="1:9" ht="18" x14ac:dyDescent="0.25">
      <c r="A617" s="477" t="s">
        <v>361</v>
      </c>
      <c r="B617" s="477"/>
      <c r="C617" s="477"/>
      <c r="D617" s="477"/>
      <c r="E617" s="477"/>
      <c r="F617" s="477"/>
      <c r="G617" s="477"/>
      <c r="H617" s="477"/>
    </row>
    <row r="618" spans="1:9" ht="18" x14ac:dyDescent="0.25">
      <c r="A618" s="477" t="s">
        <v>44</v>
      </c>
      <c r="B618" s="477"/>
      <c r="C618" s="477"/>
      <c r="D618" s="477"/>
      <c r="E618" s="477"/>
      <c r="F618" s="477"/>
      <c r="G618" s="477"/>
      <c r="H618" s="477"/>
    </row>
    <row r="619" spans="1:9" x14ac:dyDescent="0.2">
      <c r="A619" s="67"/>
      <c r="B619" s="68"/>
      <c r="C619" s="68"/>
      <c r="D619" s="68"/>
      <c r="E619" s="68"/>
      <c r="F619" s="68"/>
      <c r="G619" s="67"/>
      <c r="H619" s="69"/>
    </row>
    <row r="620" spans="1:9" ht="18.75" thickBot="1" x14ac:dyDescent="0.3">
      <c r="A620" s="445" t="s">
        <v>154</v>
      </c>
      <c r="B620" s="445"/>
      <c r="C620" s="445"/>
      <c r="D620" s="445"/>
      <c r="E620" s="445"/>
      <c r="F620" s="445"/>
      <c r="G620" s="445"/>
      <c r="H620" s="445"/>
    </row>
    <row r="621" spans="1:9" ht="18.75" thickBot="1" x14ac:dyDescent="0.3">
      <c r="A621" s="194">
        <v>5</v>
      </c>
      <c r="B621" s="472" t="s">
        <v>403</v>
      </c>
      <c r="C621" s="472"/>
      <c r="D621" s="472"/>
      <c r="E621" s="472"/>
      <c r="F621" s="472"/>
      <c r="G621" s="472"/>
      <c r="H621" s="472"/>
    </row>
    <row r="622" spans="1:9" ht="16.5" customHeight="1" thickBot="1" x14ac:dyDescent="0.35">
      <c r="A622" s="449" t="s">
        <v>155</v>
      </c>
      <c r="B622" s="450"/>
      <c r="C622" s="450"/>
      <c r="D622" s="450"/>
      <c r="E622" s="450"/>
      <c r="F622" s="451"/>
      <c r="G622" s="452" t="s">
        <v>161</v>
      </c>
      <c r="H622" s="454" t="s">
        <v>162</v>
      </c>
    </row>
    <row r="623" spans="1:9" ht="118.5" customHeight="1" thickBot="1" x14ac:dyDescent="0.25">
      <c r="A623" s="166" t="s">
        <v>156</v>
      </c>
      <c r="B623" s="166" t="s">
        <v>157</v>
      </c>
      <c r="C623" s="166" t="s">
        <v>158</v>
      </c>
      <c r="D623" s="166" t="s">
        <v>159</v>
      </c>
      <c r="E623" s="166" t="s">
        <v>160</v>
      </c>
      <c r="F623" s="166" t="s">
        <v>28</v>
      </c>
      <c r="G623" s="462"/>
      <c r="H623" s="455"/>
    </row>
    <row r="624" spans="1:9" ht="15.75" thickBot="1" x14ac:dyDescent="0.25">
      <c r="A624" s="71">
        <v>5</v>
      </c>
      <c r="B624" s="72" t="s">
        <v>164</v>
      </c>
      <c r="C624" s="72" t="s">
        <v>165</v>
      </c>
      <c r="D624" s="72" t="s">
        <v>166</v>
      </c>
      <c r="E624" s="72" t="s">
        <v>167</v>
      </c>
      <c r="F624" s="73" t="s">
        <v>150</v>
      </c>
      <c r="G624" s="74" t="s">
        <v>163</v>
      </c>
      <c r="H624" s="75">
        <v>480</v>
      </c>
      <c r="I624" s="70"/>
    </row>
    <row r="625" spans="1:9" ht="16.5" thickBot="1" x14ac:dyDescent="0.3">
      <c r="A625" s="81"/>
      <c r="B625" s="82"/>
      <c r="C625" s="82"/>
      <c r="D625" s="82"/>
      <c r="E625" s="82"/>
      <c r="F625" s="82"/>
      <c r="G625" s="83" t="s">
        <v>168</v>
      </c>
      <c r="H625" s="84">
        <f>SUM(H624:H624)</f>
        <v>480</v>
      </c>
    </row>
    <row r="626" spans="1:9" ht="15.75" x14ac:dyDescent="0.25">
      <c r="A626" s="298"/>
      <c r="B626" s="299"/>
      <c r="C626" s="299"/>
      <c r="D626" s="299"/>
      <c r="E626" s="299"/>
      <c r="F626" s="299"/>
      <c r="G626" s="300"/>
      <c r="H626" s="301"/>
    </row>
    <row r="627" spans="1:9" ht="15.75" x14ac:dyDescent="0.25">
      <c r="A627" s="298"/>
      <c r="B627" s="299"/>
      <c r="C627" s="299"/>
      <c r="D627" s="299"/>
      <c r="E627" s="299"/>
      <c r="F627" s="299"/>
      <c r="G627" s="300"/>
      <c r="H627" s="301"/>
    </row>
    <row r="629" spans="1:9" ht="18" x14ac:dyDescent="0.25">
      <c r="A629" s="477" t="s">
        <v>26</v>
      </c>
      <c r="B629" s="477"/>
      <c r="C629" s="477"/>
      <c r="D629" s="477"/>
      <c r="E629" s="477"/>
      <c r="F629" s="477"/>
      <c r="G629" s="477"/>
      <c r="H629" s="477"/>
    </row>
    <row r="630" spans="1:9" ht="18" x14ac:dyDescent="0.25">
      <c r="A630" s="477" t="s">
        <v>42</v>
      </c>
      <c r="B630" s="477"/>
      <c r="C630" s="477"/>
      <c r="D630" s="477"/>
      <c r="E630" s="477"/>
      <c r="F630" s="477"/>
      <c r="G630" s="477"/>
      <c r="H630" s="477"/>
    </row>
    <row r="631" spans="1:9" ht="18" x14ac:dyDescent="0.25">
      <c r="A631" s="477" t="s">
        <v>361</v>
      </c>
      <c r="B631" s="477"/>
      <c r="C631" s="477"/>
      <c r="D631" s="477"/>
      <c r="E631" s="477"/>
      <c r="F631" s="477"/>
      <c r="G631" s="477"/>
      <c r="H631" s="477"/>
    </row>
    <row r="632" spans="1:9" ht="18" x14ac:dyDescent="0.25">
      <c r="A632" s="477" t="s">
        <v>44</v>
      </c>
      <c r="B632" s="477"/>
      <c r="C632" s="477"/>
      <c r="D632" s="477"/>
      <c r="E632" s="477"/>
      <c r="F632" s="477"/>
      <c r="G632" s="477"/>
      <c r="H632" s="477"/>
    </row>
    <row r="633" spans="1:9" x14ac:dyDescent="0.2">
      <c r="A633" s="67"/>
      <c r="B633" s="68"/>
      <c r="C633" s="68"/>
      <c r="D633" s="68"/>
      <c r="E633" s="68"/>
      <c r="F633" s="68"/>
      <c r="G633" s="67"/>
      <c r="H633" s="69"/>
    </row>
    <row r="634" spans="1:9" ht="18.75" thickBot="1" x14ac:dyDescent="0.3">
      <c r="A634" s="445" t="s">
        <v>154</v>
      </c>
      <c r="B634" s="445"/>
      <c r="C634" s="445"/>
      <c r="D634" s="445"/>
      <c r="E634" s="445"/>
      <c r="F634" s="445"/>
      <c r="G634" s="445"/>
      <c r="H634" s="445"/>
    </row>
    <row r="636" spans="1:9" ht="18.75" thickBot="1" x14ac:dyDescent="0.3">
      <c r="A636" s="194">
        <v>4</v>
      </c>
      <c r="B636" s="478" t="s">
        <v>404</v>
      </c>
      <c r="C636" s="478"/>
      <c r="D636" s="478"/>
      <c r="E636" s="478"/>
      <c r="F636" s="478"/>
      <c r="G636" s="478"/>
      <c r="H636" s="478"/>
    </row>
    <row r="637" spans="1:9" ht="15.75" thickBot="1" x14ac:dyDescent="0.35">
      <c r="A637" s="449" t="s">
        <v>155</v>
      </c>
      <c r="B637" s="450"/>
      <c r="C637" s="450"/>
      <c r="D637" s="450"/>
      <c r="E637" s="450"/>
      <c r="F637" s="451"/>
      <c r="G637" s="452" t="s">
        <v>161</v>
      </c>
      <c r="H637" s="454" t="s">
        <v>162</v>
      </c>
    </row>
    <row r="638" spans="1:9" ht="156" thickBot="1" x14ac:dyDescent="0.25">
      <c r="A638" s="166" t="s">
        <v>156</v>
      </c>
      <c r="B638" s="166" t="s">
        <v>157</v>
      </c>
      <c r="C638" s="166" t="s">
        <v>158</v>
      </c>
      <c r="D638" s="166" t="s">
        <v>159</v>
      </c>
      <c r="E638" s="166" t="s">
        <v>160</v>
      </c>
      <c r="F638" s="166" t="s">
        <v>28</v>
      </c>
      <c r="G638" s="462"/>
      <c r="H638" s="455"/>
    </row>
    <row r="639" spans="1:9" ht="15" x14ac:dyDescent="0.2">
      <c r="A639" s="76">
        <v>5</v>
      </c>
      <c r="B639" s="77" t="s">
        <v>164</v>
      </c>
      <c r="C639" s="77" t="s">
        <v>165</v>
      </c>
      <c r="D639" s="77" t="s">
        <v>166</v>
      </c>
      <c r="E639" s="77" t="s">
        <v>167</v>
      </c>
      <c r="F639" s="78" t="s">
        <v>99</v>
      </c>
      <c r="G639" s="79" t="s">
        <v>100</v>
      </c>
      <c r="H639" s="80">
        <v>52825.18</v>
      </c>
    </row>
    <row r="640" spans="1:9" ht="15.75" thickBot="1" x14ac:dyDescent="0.25">
      <c r="A640" s="76">
        <v>7</v>
      </c>
      <c r="B640" s="77" t="s">
        <v>164</v>
      </c>
      <c r="C640" s="77" t="s">
        <v>165</v>
      </c>
      <c r="D640" s="77" t="s">
        <v>166</v>
      </c>
      <c r="E640" s="77" t="s">
        <v>167</v>
      </c>
      <c r="F640" s="78" t="s">
        <v>101</v>
      </c>
      <c r="G640" s="79" t="s">
        <v>100</v>
      </c>
      <c r="H640" s="80">
        <v>12638.51</v>
      </c>
      <c r="I640" s="70"/>
    </row>
    <row r="641" spans="1:8" ht="16.5" thickBot="1" x14ac:dyDescent="0.3">
      <c r="A641" s="81"/>
      <c r="B641" s="82"/>
      <c r="C641" s="82"/>
      <c r="D641" s="82"/>
      <c r="E641" s="82"/>
      <c r="F641" s="82"/>
      <c r="G641" s="83" t="s">
        <v>168</v>
      </c>
      <c r="H641" s="84">
        <f>SUM(H639:H640)</f>
        <v>65463.69</v>
      </c>
    </row>
    <row r="642" spans="1:8" ht="15.75" x14ac:dyDescent="0.25">
      <c r="A642" s="294"/>
      <c r="B642" s="295"/>
      <c r="C642" s="295"/>
      <c r="D642" s="295"/>
      <c r="E642" s="295"/>
      <c r="F642" s="295"/>
      <c r="G642" s="296"/>
      <c r="H642" s="297"/>
    </row>
    <row r="643" spans="1:8" ht="15.75" x14ac:dyDescent="0.25">
      <c r="A643" s="294"/>
      <c r="B643" s="295"/>
      <c r="C643" s="295"/>
      <c r="D643" s="295"/>
      <c r="E643" s="295"/>
      <c r="F643" s="295"/>
      <c r="G643" s="296"/>
      <c r="H643" s="297"/>
    </row>
    <row r="644" spans="1:8" ht="15.75" x14ac:dyDescent="0.25">
      <c r="A644" s="294"/>
      <c r="B644" s="295"/>
      <c r="C644" s="295"/>
      <c r="D644" s="295"/>
      <c r="E644" s="295"/>
      <c r="F644" s="295"/>
      <c r="G644" s="296"/>
      <c r="H644" s="297"/>
    </row>
    <row r="645" spans="1:8" ht="15.75" x14ac:dyDescent="0.25">
      <c r="A645" s="298"/>
      <c r="B645" s="299"/>
      <c r="C645" s="299"/>
      <c r="D645" s="299"/>
      <c r="E645" s="299"/>
      <c r="F645" s="299"/>
      <c r="G645" s="300"/>
      <c r="H645" s="301"/>
    </row>
    <row r="646" spans="1:8" ht="15.75" x14ac:dyDescent="0.25">
      <c r="A646" s="298"/>
      <c r="B646" s="299"/>
      <c r="C646" s="299"/>
      <c r="D646" s="299"/>
      <c r="E646" s="299"/>
      <c r="F646" s="299"/>
      <c r="G646" s="300"/>
      <c r="H646" s="301"/>
    </row>
    <row r="647" spans="1:8" ht="15.75" x14ac:dyDescent="0.25">
      <c r="A647" s="298"/>
      <c r="B647" s="299"/>
      <c r="C647" s="299"/>
      <c r="D647" s="299"/>
      <c r="E647" s="299"/>
      <c r="F647" s="299"/>
      <c r="G647" s="300"/>
      <c r="H647" s="301"/>
    </row>
    <row r="648" spans="1:8" ht="15.75" x14ac:dyDescent="0.25">
      <c r="A648" s="298"/>
      <c r="B648" s="299"/>
      <c r="C648" s="299"/>
      <c r="D648" s="299"/>
      <c r="E648" s="299"/>
      <c r="F648" s="299"/>
      <c r="G648" s="300"/>
      <c r="H648" s="301"/>
    </row>
    <row r="649" spans="1:8" ht="15.75" x14ac:dyDescent="0.25">
      <c r="A649" s="298"/>
      <c r="B649" s="299"/>
      <c r="C649" s="299"/>
      <c r="D649" s="299"/>
      <c r="E649" s="299"/>
      <c r="F649" s="299"/>
      <c r="G649" s="300"/>
      <c r="H649" s="301"/>
    </row>
    <row r="650" spans="1:8" ht="15.75" x14ac:dyDescent="0.25">
      <c r="A650" s="298"/>
      <c r="B650" s="299"/>
      <c r="C650" s="299"/>
      <c r="D650" s="299"/>
      <c r="E650" s="299"/>
      <c r="F650" s="299"/>
      <c r="G650" s="300"/>
      <c r="H650" s="301"/>
    </row>
    <row r="651" spans="1:8" ht="15.75" x14ac:dyDescent="0.25">
      <c r="A651" s="298"/>
      <c r="B651" s="299"/>
      <c r="C651" s="299"/>
      <c r="D651" s="299"/>
      <c r="E651" s="299"/>
      <c r="F651" s="299"/>
      <c r="G651" s="300"/>
      <c r="H651" s="301"/>
    </row>
    <row r="652" spans="1:8" ht="15.75" x14ac:dyDescent="0.25">
      <c r="A652" s="298"/>
      <c r="B652" s="299"/>
      <c r="C652" s="299"/>
      <c r="D652" s="299"/>
      <c r="E652" s="299"/>
      <c r="F652" s="299"/>
      <c r="G652" s="300"/>
      <c r="H652" s="301"/>
    </row>
    <row r="653" spans="1:8" ht="15.75" x14ac:dyDescent="0.25">
      <c r="A653" s="298"/>
      <c r="B653" s="299"/>
      <c r="C653" s="299"/>
      <c r="D653" s="299"/>
      <c r="E653" s="299"/>
      <c r="F653" s="299"/>
      <c r="G653" s="300"/>
      <c r="H653" s="301"/>
    </row>
    <row r="654" spans="1:8" ht="15.75" x14ac:dyDescent="0.25">
      <c r="A654" s="298"/>
      <c r="B654" s="299"/>
      <c r="C654" s="299"/>
      <c r="D654" s="299"/>
      <c r="E654" s="299"/>
      <c r="F654" s="299"/>
      <c r="G654" s="300"/>
      <c r="H654" s="301"/>
    </row>
    <row r="655" spans="1:8" ht="15.75" x14ac:dyDescent="0.25">
      <c r="A655" s="298"/>
      <c r="B655" s="299"/>
      <c r="C655" s="299"/>
      <c r="D655" s="299"/>
      <c r="E655" s="299"/>
      <c r="F655" s="299"/>
      <c r="G655" s="300"/>
      <c r="H655" s="301"/>
    </row>
    <row r="657" spans="1:9" ht="18" x14ac:dyDescent="0.25">
      <c r="A657" s="477" t="s">
        <v>26</v>
      </c>
      <c r="B657" s="477"/>
      <c r="C657" s="477"/>
      <c r="D657" s="477"/>
      <c r="E657" s="477"/>
      <c r="F657" s="477"/>
      <c r="G657" s="477"/>
      <c r="H657" s="477"/>
    </row>
    <row r="658" spans="1:9" ht="18" x14ac:dyDescent="0.25">
      <c r="A658" s="477" t="s">
        <v>42</v>
      </c>
      <c r="B658" s="477"/>
      <c r="C658" s="477"/>
      <c r="D658" s="477"/>
      <c r="E658" s="477"/>
      <c r="F658" s="477"/>
      <c r="G658" s="477"/>
      <c r="H658" s="477"/>
    </row>
    <row r="659" spans="1:9" ht="18" x14ac:dyDescent="0.25">
      <c r="A659" s="477" t="s">
        <v>361</v>
      </c>
      <c r="B659" s="477"/>
      <c r="C659" s="477"/>
      <c r="D659" s="477"/>
      <c r="E659" s="477"/>
      <c r="F659" s="477"/>
      <c r="G659" s="477"/>
      <c r="H659" s="477"/>
    </row>
    <row r="660" spans="1:9" ht="18" x14ac:dyDescent="0.25">
      <c r="A660" s="477" t="s">
        <v>44</v>
      </c>
      <c r="B660" s="477"/>
      <c r="C660" s="477"/>
      <c r="D660" s="477"/>
      <c r="E660" s="477"/>
      <c r="F660" s="477"/>
      <c r="G660" s="477"/>
      <c r="H660" s="477"/>
    </row>
    <row r="661" spans="1:9" x14ac:dyDescent="0.2">
      <c r="A661" s="67"/>
      <c r="B661" s="68"/>
      <c r="C661" s="68"/>
      <c r="D661" s="68"/>
      <c r="E661" s="68"/>
      <c r="F661" s="68"/>
      <c r="G661" s="67"/>
      <c r="H661" s="69"/>
    </row>
    <row r="662" spans="1:9" ht="18.75" thickBot="1" x14ac:dyDescent="0.3">
      <c r="A662" s="445" t="s">
        <v>154</v>
      </c>
      <c r="B662" s="445"/>
      <c r="C662" s="445"/>
      <c r="D662" s="445"/>
      <c r="E662" s="445"/>
      <c r="F662" s="445"/>
      <c r="G662" s="445"/>
      <c r="H662" s="445"/>
    </row>
    <row r="665" spans="1:9" ht="18.75" thickBot="1" x14ac:dyDescent="0.3">
      <c r="A665" s="194">
        <v>3</v>
      </c>
      <c r="B665" s="478" t="s">
        <v>405</v>
      </c>
      <c r="C665" s="478"/>
      <c r="D665" s="478"/>
      <c r="E665" s="478"/>
      <c r="F665" s="478"/>
      <c r="G665" s="478"/>
      <c r="H665" s="478"/>
    </row>
    <row r="666" spans="1:9" ht="15.75" thickBot="1" x14ac:dyDescent="0.35">
      <c r="A666" s="449" t="s">
        <v>155</v>
      </c>
      <c r="B666" s="450"/>
      <c r="C666" s="450"/>
      <c r="D666" s="450"/>
      <c r="E666" s="450"/>
      <c r="F666" s="451"/>
      <c r="G666" s="452" t="s">
        <v>161</v>
      </c>
      <c r="H666" s="454" t="s">
        <v>162</v>
      </c>
    </row>
    <row r="667" spans="1:9" ht="156" thickBot="1" x14ac:dyDescent="0.25">
      <c r="A667" s="166" t="s">
        <v>156</v>
      </c>
      <c r="B667" s="166" t="s">
        <v>157</v>
      </c>
      <c r="C667" s="166" t="s">
        <v>158</v>
      </c>
      <c r="D667" s="166" t="s">
        <v>159</v>
      </c>
      <c r="E667" s="166" t="s">
        <v>160</v>
      </c>
      <c r="F667" s="166" t="s">
        <v>28</v>
      </c>
      <c r="G667" s="462"/>
      <c r="H667" s="455"/>
    </row>
    <row r="668" spans="1:9" ht="15" x14ac:dyDescent="0.2">
      <c r="A668" s="76">
        <v>5</v>
      </c>
      <c r="B668" s="77" t="s">
        <v>164</v>
      </c>
      <c r="C668" s="77" t="s">
        <v>165</v>
      </c>
      <c r="D668" s="77" t="s">
        <v>166</v>
      </c>
      <c r="E668" s="77" t="s">
        <v>167</v>
      </c>
      <c r="F668" s="78" t="s">
        <v>149</v>
      </c>
      <c r="G668" s="79" t="s">
        <v>143</v>
      </c>
      <c r="H668" s="80">
        <v>22324.799999999999</v>
      </c>
    </row>
    <row r="669" spans="1:9" ht="15.75" thickBot="1" x14ac:dyDescent="0.25">
      <c r="A669" s="76">
        <v>6</v>
      </c>
      <c r="B669" s="77" t="s">
        <v>164</v>
      </c>
      <c r="C669" s="77" t="s">
        <v>165</v>
      </c>
      <c r="D669" s="77" t="s">
        <v>166</v>
      </c>
      <c r="E669" s="77" t="s">
        <v>167</v>
      </c>
      <c r="F669" s="78" t="s">
        <v>152</v>
      </c>
      <c r="G669" s="79" t="s">
        <v>143</v>
      </c>
      <c r="H669" s="80">
        <v>103818.72</v>
      </c>
      <c r="I669" s="70"/>
    </row>
    <row r="670" spans="1:9" ht="16.5" thickBot="1" x14ac:dyDescent="0.3">
      <c r="A670" s="81"/>
      <c r="B670" s="82"/>
      <c r="C670" s="82"/>
      <c r="D670" s="82"/>
      <c r="E670" s="82"/>
      <c r="F670" s="82"/>
      <c r="G670" s="83" t="s">
        <v>168</v>
      </c>
      <c r="H670" s="84">
        <f>SUM(H668:H669)</f>
        <v>126143.52</v>
      </c>
    </row>
    <row r="671" spans="1:9" ht="15.75" x14ac:dyDescent="0.25">
      <c r="A671" s="298"/>
      <c r="B671" s="299"/>
      <c r="C671" s="299"/>
      <c r="D671" s="299"/>
      <c r="E671" s="299"/>
      <c r="F671" s="299"/>
      <c r="G671" s="300"/>
      <c r="H671" s="301"/>
    </row>
    <row r="672" spans="1:9" ht="15.75" x14ac:dyDescent="0.25">
      <c r="A672" s="298"/>
      <c r="B672" s="299"/>
      <c r="C672" s="299"/>
      <c r="D672" s="299"/>
      <c r="E672" s="299"/>
      <c r="F672" s="299"/>
      <c r="G672" s="300"/>
      <c r="H672" s="301"/>
    </row>
    <row r="673" spans="1:9" ht="15.75" x14ac:dyDescent="0.25">
      <c r="A673" s="298"/>
      <c r="B673" s="299"/>
      <c r="C673" s="299"/>
      <c r="D673" s="299"/>
      <c r="E673" s="299"/>
      <c r="F673" s="299"/>
      <c r="G673" s="300"/>
      <c r="H673" s="301"/>
    </row>
    <row r="674" spans="1:9" ht="15.75" x14ac:dyDescent="0.25">
      <c r="A674" s="298"/>
      <c r="B674" s="299"/>
      <c r="C674" s="299"/>
      <c r="D674" s="299"/>
      <c r="E674" s="299"/>
      <c r="F674" s="299"/>
      <c r="G674" s="300"/>
      <c r="H674" s="301"/>
    </row>
    <row r="675" spans="1:9" ht="15.75" x14ac:dyDescent="0.25">
      <c r="A675" s="298"/>
      <c r="B675" s="299"/>
      <c r="C675" s="299"/>
      <c r="D675" s="299"/>
      <c r="E675" s="299"/>
      <c r="F675" s="299"/>
      <c r="G675" s="300"/>
      <c r="H675" s="301"/>
    </row>
    <row r="676" spans="1:9" ht="15.75" x14ac:dyDescent="0.25">
      <c r="A676" s="298"/>
      <c r="B676" s="299"/>
      <c r="C676" s="299"/>
      <c r="D676" s="299"/>
      <c r="E676" s="299"/>
      <c r="F676" s="299"/>
      <c r="G676" s="300"/>
      <c r="H676" s="301"/>
    </row>
    <row r="677" spans="1:9" ht="18" x14ac:dyDescent="0.25">
      <c r="A677" s="444" t="s">
        <v>288</v>
      </c>
      <c r="B677" s="444"/>
      <c r="C677" s="444"/>
      <c r="D677" s="444"/>
      <c r="E677" s="444"/>
      <c r="F677" s="444"/>
      <c r="G677" s="444"/>
      <c r="H677" s="444"/>
    </row>
    <row r="678" spans="1:9" ht="18.75" thickBot="1" x14ac:dyDescent="0.3">
      <c r="A678" s="445" t="s">
        <v>308</v>
      </c>
      <c r="B678" s="445"/>
      <c r="C678" s="445"/>
      <c r="D678" s="445"/>
      <c r="E678" s="445"/>
      <c r="F678" s="445"/>
      <c r="G678" s="445"/>
      <c r="H678" s="445"/>
    </row>
    <row r="679" spans="1:9" ht="18.75" customHeight="1" thickBot="1" x14ac:dyDescent="0.3">
      <c r="A679" s="446" t="s">
        <v>462</v>
      </c>
      <c r="B679" s="447"/>
      <c r="C679" s="447"/>
      <c r="D679" s="447"/>
      <c r="E679" s="447"/>
      <c r="F679" s="447"/>
      <c r="G679" s="447"/>
      <c r="H679" s="448"/>
    </row>
    <row r="680" spans="1:9" ht="15.75" customHeight="1" thickBot="1" x14ac:dyDescent="0.35">
      <c r="A680" s="449" t="s">
        <v>155</v>
      </c>
      <c r="B680" s="450"/>
      <c r="C680" s="450"/>
      <c r="D680" s="450"/>
      <c r="E680" s="450"/>
      <c r="F680" s="451"/>
      <c r="G680" s="452" t="s">
        <v>161</v>
      </c>
      <c r="H680" s="454" t="s">
        <v>162</v>
      </c>
    </row>
    <row r="681" spans="1:9" ht="156" thickBot="1" x14ac:dyDescent="0.25">
      <c r="A681" s="166" t="s">
        <v>156</v>
      </c>
      <c r="B681" s="166" t="s">
        <v>157</v>
      </c>
      <c r="C681" s="166" t="s">
        <v>158</v>
      </c>
      <c r="D681" s="166" t="s">
        <v>159</v>
      </c>
      <c r="E681" s="166" t="s">
        <v>160</v>
      </c>
      <c r="F681" s="166" t="s">
        <v>28</v>
      </c>
      <c r="G681" s="453"/>
      <c r="H681" s="455"/>
    </row>
    <row r="682" spans="1:9" ht="13.5" thickBot="1" x14ac:dyDescent="0.25">
      <c r="A682" s="167">
        <v>3</v>
      </c>
      <c r="B682" s="168" t="s">
        <v>289</v>
      </c>
      <c r="C682" s="168" t="s">
        <v>165</v>
      </c>
      <c r="D682" s="168" t="s">
        <v>166</v>
      </c>
      <c r="E682" s="169" t="s">
        <v>167</v>
      </c>
      <c r="F682" s="183">
        <v>61699</v>
      </c>
      <c r="G682" s="184" t="s">
        <v>463</v>
      </c>
      <c r="H682" s="65">
        <v>74313.440000000002</v>
      </c>
    </row>
    <row r="683" spans="1:9" ht="16.5" thickBot="1" x14ac:dyDescent="0.3">
      <c r="A683" s="81"/>
      <c r="B683" s="82"/>
      <c r="C683" s="82"/>
      <c r="D683" s="82"/>
      <c r="E683" s="82"/>
      <c r="F683" s="82"/>
      <c r="G683" s="172" t="s">
        <v>168</v>
      </c>
      <c r="H683" s="84">
        <f>SUM(H682:H682)</f>
        <v>74313.440000000002</v>
      </c>
      <c r="I683" s="70"/>
    </row>
    <row r="684" spans="1:9" ht="15.75" thickBot="1" x14ac:dyDescent="0.35">
      <c r="A684" s="174"/>
      <c r="B684" s="174"/>
      <c r="C684" s="175"/>
      <c r="D684" s="176"/>
      <c r="E684" s="176"/>
      <c r="F684" s="176"/>
      <c r="G684" s="85"/>
      <c r="H684" s="86"/>
      <c r="I684" s="70"/>
    </row>
    <row r="685" spans="1:9" ht="15" x14ac:dyDescent="0.3">
      <c r="A685" s="456" t="s">
        <v>298</v>
      </c>
      <c r="B685" s="457"/>
      <c r="C685" s="457"/>
      <c r="D685" s="457"/>
      <c r="E685" s="457"/>
      <c r="F685" s="458"/>
      <c r="G685" s="459" t="s">
        <v>299</v>
      </c>
      <c r="H685" s="460"/>
      <c r="I685" s="70"/>
    </row>
    <row r="686" spans="1:9" ht="15" x14ac:dyDescent="0.3">
      <c r="A686" s="177"/>
      <c r="B686" s="178"/>
      <c r="C686" s="178"/>
      <c r="D686" s="178"/>
      <c r="E686" s="178"/>
      <c r="F686" s="178"/>
      <c r="G686" s="177"/>
      <c r="H686" s="179"/>
      <c r="I686" s="70"/>
    </row>
    <row r="687" spans="1:9" ht="15" customHeight="1" x14ac:dyDescent="0.3">
      <c r="A687" s="439" t="s">
        <v>300</v>
      </c>
      <c r="B687" s="461"/>
      <c r="C687" s="461"/>
      <c r="D687" s="461"/>
      <c r="E687" s="461"/>
      <c r="F687" s="440"/>
      <c r="G687" s="439" t="s">
        <v>301</v>
      </c>
      <c r="H687" s="440"/>
      <c r="I687" s="70"/>
    </row>
    <row r="688" spans="1:9" ht="15" x14ac:dyDescent="0.3">
      <c r="A688" s="177"/>
      <c r="B688" s="178"/>
      <c r="C688" s="178"/>
      <c r="D688" s="178"/>
      <c r="E688" s="178"/>
      <c r="F688" s="178"/>
      <c r="G688" s="177"/>
      <c r="H688" s="179"/>
      <c r="I688" s="70"/>
    </row>
    <row r="689" spans="1:9" ht="15" x14ac:dyDescent="0.3">
      <c r="A689" s="436" t="s">
        <v>302</v>
      </c>
      <c r="B689" s="437"/>
      <c r="C689" s="437"/>
      <c r="D689" s="437"/>
      <c r="E689" s="437"/>
      <c r="F689" s="438"/>
      <c r="G689" s="439" t="s">
        <v>307</v>
      </c>
      <c r="H689" s="440"/>
      <c r="I689" s="70"/>
    </row>
    <row r="690" spans="1:9" ht="15" x14ac:dyDescent="0.3">
      <c r="A690" s="180"/>
      <c r="B690" s="181"/>
      <c r="C690" s="181"/>
      <c r="D690" s="181"/>
      <c r="E690" s="181"/>
      <c r="F690" s="181"/>
      <c r="G690" s="180"/>
      <c r="H690" s="179"/>
    </row>
    <row r="691" spans="1:9" ht="15.75" customHeight="1" thickBot="1" x14ac:dyDescent="0.35">
      <c r="A691" s="441" t="s">
        <v>304</v>
      </c>
      <c r="B691" s="442"/>
      <c r="C691" s="442"/>
      <c r="D691" s="442"/>
      <c r="E691" s="442"/>
      <c r="F691" s="443"/>
      <c r="G691" s="441" t="s">
        <v>305</v>
      </c>
      <c r="H691" s="443"/>
    </row>
    <row r="692" spans="1:9" ht="15" x14ac:dyDescent="0.3">
      <c r="A692" s="292"/>
      <c r="B692" s="293"/>
      <c r="C692" s="293"/>
      <c r="D692" s="293"/>
      <c r="E692" s="293"/>
      <c r="F692" s="293"/>
      <c r="G692" s="292"/>
      <c r="H692" s="292"/>
    </row>
    <row r="693" spans="1:9" ht="15.75" x14ac:dyDescent="0.25">
      <c r="A693" s="298"/>
      <c r="B693" s="299"/>
      <c r="C693" s="299"/>
      <c r="D693" s="299"/>
      <c r="E693" s="299"/>
      <c r="F693" s="299"/>
      <c r="G693" s="300"/>
      <c r="H693" s="301"/>
    </row>
    <row r="694" spans="1:9" ht="15.75" x14ac:dyDescent="0.25">
      <c r="A694" s="298"/>
      <c r="B694" s="299"/>
      <c r="C694" s="299"/>
      <c r="D694" s="299"/>
      <c r="E694" s="299"/>
      <c r="F694" s="299"/>
      <c r="G694" s="300"/>
      <c r="H694" s="301"/>
    </row>
    <row r="695" spans="1:9" ht="15.75" x14ac:dyDescent="0.25">
      <c r="A695" s="298"/>
      <c r="B695" s="299"/>
      <c r="C695" s="299"/>
      <c r="D695" s="299"/>
      <c r="E695" s="299"/>
      <c r="F695" s="299"/>
      <c r="G695" s="300"/>
      <c r="H695" s="301"/>
    </row>
    <row r="696" spans="1:9" ht="15.75" x14ac:dyDescent="0.25">
      <c r="A696" s="298"/>
      <c r="B696" s="299"/>
      <c r="C696" s="299"/>
      <c r="D696" s="299"/>
      <c r="E696" s="299"/>
      <c r="F696" s="299"/>
      <c r="G696" s="300"/>
      <c r="H696" s="301"/>
    </row>
    <row r="697" spans="1:9" ht="15.75" x14ac:dyDescent="0.25">
      <c r="A697" s="298"/>
      <c r="B697" s="299"/>
      <c r="C697" s="299"/>
      <c r="D697" s="299"/>
      <c r="E697" s="299"/>
      <c r="F697" s="299"/>
      <c r="G697" s="300"/>
      <c r="H697" s="301"/>
    </row>
    <row r="698" spans="1:9" ht="15.75" x14ac:dyDescent="0.25">
      <c r="A698" s="298"/>
      <c r="B698" s="299"/>
      <c r="C698" s="299"/>
      <c r="D698" s="299"/>
      <c r="E698" s="299"/>
      <c r="F698" s="299"/>
      <c r="G698" s="300"/>
      <c r="H698" s="301"/>
    </row>
    <row r="699" spans="1:9" ht="15.75" x14ac:dyDescent="0.25">
      <c r="A699" s="298"/>
      <c r="B699" s="299"/>
      <c r="C699" s="299"/>
      <c r="D699" s="299"/>
      <c r="E699" s="299"/>
      <c r="F699" s="299"/>
      <c r="G699" s="300"/>
      <c r="H699" s="301"/>
    </row>
    <row r="700" spans="1:9" ht="18" x14ac:dyDescent="0.25">
      <c r="A700" s="444" t="s">
        <v>288</v>
      </c>
      <c r="B700" s="444"/>
      <c r="C700" s="444"/>
      <c r="D700" s="444"/>
      <c r="E700" s="444"/>
      <c r="F700" s="444"/>
      <c r="G700" s="444"/>
      <c r="H700" s="444"/>
    </row>
    <row r="701" spans="1:9" ht="18.75" thickBot="1" x14ac:dyDescent="0.3">
      <c r="A701" s="444" t="s">
        <v>308</v>
      </c>
      <c r="B701" s="444"/>
      <c r="C701" s="444"/>
      <c r="D701" s="444"/>
      <c r="E701" s="444"/>
      <c r="F701" s="444"/>
      <c r="G701" s="444"/>
      <c r="H701" s="444"/>
    </row>
    <row r="702" spans="1:9" ht="18.75" thickBot="1" x14ac:dyDescent="0.3">
      <c r="A702" s="446" t="s">
        <v>406</v>
      </c>
      <c r="B702" s="447"/>
      <c r="C702" s="447"/>
      <c r="D702" s="447"/>
      <c r="E702" s="447"/>
      <c r="F702" s="447"/>
      <c r="G702" s="447"/>
      <c r="H702" s="448"/>
    </row>
    <row r="703" spans="1:9" ht="25.5" customHeight="1" thickBot="1" x14ac:dyDescent="0.35">
      <c r="A703" s="449" t="s">
        <v>155</v>
      </c>
      <c r="B703" s="450"/>
      <c r="C703" s="450"/>
      <c r="D703" s="450"/>
      <c r="E703" s="450"/>
      <c r="F703" s="451"/>
      <c r="G703" s="452" t="s">
        <v>161</v>
      </c>
      <c r="H703" s="454" t="s">
        <v>162</v>
      </c>
    </row>
    <row r="704" spans="1:9" ht="156" thickBot="1" x14ac:dyDescent="0.25">
      <c r="A704" s="166" t="s">
        <v>156</v>
      </c>
      <c r="B704" s="166" t="s">
        <v>157</v>
      </c>
      <c r="C704" s="166" t="s">
        <v>158</v>
      </c>
      <c r="D704" s="166" t="s">
        <v>159</v>
      </c>
      <c r="E704" s="166" t="s">
        <v>160</v>
      </c>
      <c r="F704" s="166" t="s">
        <v>28</v>
      </c>
      <c r="G704" s="462"/>
      <c r="H704" s="455"/>
    </row>
    <row r="705" spans="1:9" ht="13.5" thickBot="1" x14ac:dyDescent="0.25">
      <c r="A705" s="167">
        <v>3</v>
      </c>
      <c r="B705" s="168" t="s">
        <v>289</v>
      </c>
      <c r="C705" s="168" t="s">
        <v>165</v>
      </c>
      <c r="D705" s="168" t="s">
        <v>166</v>
      </c>
      <c r="E705" s="169" t="s">
        <v>167</v>
      </c>
      <c r="F705" s="183">
        <v>61601</v>
      </c>
      <c r="G705" s="184" t="s">
        <v>98</v>
      </c>
      <c r="H705" s="65">
        <v>10511.06</v>
      </c>
      <c r="I705" s="70"/>
    </row>
    <row r="706" spans="1:9" ht="16.5" thickBot="1" x14ac:dyDescent="0.3">
      <c r="A706" s="81"/>
      <c r="B706" s="82"/>
      <c r="C706" s="82"/>
      <c r="D706" s="82"/>
      <c r="E706" s="82"/>
      <c r="F706" s="82"/>
      <c r="G706" s="172" t="s">
        <v>168</v>
      </c>
      <c r="H706" s="84">
        <f>SUM(H705:H705)</f>
        <v>10511.06</v>
      </c>
    </row>
    <row r="707" spans="1:9" ht="15.75" thickBot="1" x14ac:dyDescent="0.35">
      <c r="A707" s="174"/>
      <c r="B707" s="174"/>
      <c r="C707" s="175"/>
      <c r="D707" s="176"/>
      <c r="E707" s="176"/>
      <c r="F707" s="176"/>
      <c r="G707" s="85"/>
      <c r="H707" s="86"/>
    </row>
    <row r="708" spans="1:9" ht="15" x14ac:dyDescent="0.3">
      <c r="A708" s="456" t="s">
        <v>298</v>
      </c>
      <c r="B708" s="457"/>
      <c r="C708" s="457"/>
      <c r="D708" s="457"/>
      <c r="E708" s="457"/>
      <c r="F708" s="457"/>
      <c r="G708" s="459" t="s">
        <v>299</v>
      </c>
      <c r="H708" s="460"/>
    </row>
    <row r="709" spans="1:9" ht="15" x14ac:dyDescent="0.3">
      <c r="A709" s="177"/>
      <c r="B709" s="178"/>
      <c r="C709" s="178"/>
      <c r="D709" s="178"/>
      <c r="E709" s="178"/>
      <c r="F709" s="178"/>
      <c r="G709" s="177"/>
      <c r="H709" s="179"/>
    </row>
    <row r="710" spans="1:9" ht="15" x14ac:dyDescent="0.3">
      <c r="A710" s="439" t="s">
        <v>300</v>
      </c>
      <c r="B710" s="463"/>
      <c r="C710" s="463"/>
      <c r="D710" s="463"/>
      <c r="E710" s="463"/>
      <c r="F710" s="464"/>
      <c r="G710" s="439" t="s">
        <v>301</v>
      </c>
      <c r="H710" s="440"/>
    </row>
    <row r="711" spans="1:9" ht="15" x14ac:dyDescent="0.3">
      <c r="A711" s="177"/>
      <c r="B711" s="178"/>
      <c r="C711" s="178"/>
      <c r="D711" s="178"/>
      <c r="E711" s="178"/>
      <c r="F711" s="178"/>
      <c r="G711" s="177"/>
      <c r="H711" s="179"/>
    </row>
    <row r="712" spans="1:9" ht="15" x14ac:dyDescent="0.3">
      <c r="A712" s="436" t="s">
        <v>302</v>
      </c>
      <c r="B712" s="463"/>
      <c r="C712" s="463"/>
      <c r="D712" s="463"/>
      <c r="E712" s="463"/>
      <c r="F712" s="464"/>
      <c r="G712" s="439" t="s">
        <v>307</v>
      </c>
      <c r="H712" s="440"/>
    </row>
    <row r="713" spans="1:9" ht="15" x14ac:dyDescent="0.3">
      <c r="A713" s="180"/>
      <c r="B713" s="181"/>
      <c r="C713" s="181"/>
      <c r="D713" s="181"/>
      <c r="E713" s="181"/>
      <c r="F713" s="181"/>
      <c r="G713" s="180"/>
      <c r="H713" s="179"/>
    </row>
    <row r="714" spans="1:9" ht="15.75" thickBot="1" x14ac:dyDescent="0.35">
      <c r="A714" s="441" t="s">
        <v>304</v>
      </c>
      <c r="B714" s="465"/>
      <c r="C714" s="465"/>
      <c r="D714" s="465"/>
      <c r="E714" s="465"/>
      <c r="F714" s="466"/>
      <c r="G714" s="441" t="s">
        <v>305</v>
      </c>
      <c r="H714" s="443"/>
    </row>
    <row r="715" spans="1:9" ht="15" x14ac:dyDescent="0.3">
      <c r="A715" s="292"/>
      <c r="B715" s="293"/>
      <c r="C715" s="293"/>
      <c r="D715" s="293"/>
      <c r="E715" s="293"/>
      <c r="F715" s="293"/>
      <c r="G715" s="292"/>
      <c r="H715" s="292"/>
    </row>
    <row r="716" spans="1:9" ht="15" x14ac:dyDescent="0.3">
      <c r="A716" s="292"/>
      <c r="B716" s="293"/>
      <c r="C716" s="293"/>
      <c r="D716" s="293"/>
      <c r="E716" s="293"/>
      <c r="F716" s="293"/>
      <c r="G716" s="292"/>
      <c r="H716" s="292"/>
    </row>
    <row r="717" spans="1:9" ht="15" x14ac:dyDescent="0.3">
      <c r="A717" s="292"/>
      <c r="B717" s="293"/>
      <c r="C717" s="293"/>
      <c r="D717" s="293"/>
      <c r="E717" s="293"/>
      <c r="F717" s="293"/>
      <c r="G717" s="292"/>
      <c r="H717" s="292"/>
    </row>
    <row r="718" spans="1:9" ht="15" x14ac:dyDescent="0.3">
      <c r="A718" s="292"/>
      <c r="B718" s="293"/>
      <c r="C718" s="293"/>
      <c r="D718" s="293"/>
      <c r="E718" s="293"/>
      <c r="F718" s="293"/>
      <c r="G718" s="292"/>
      <c r="H718" s="292"/>
    </row>
    <row r="719" spans="1:9" ht="15" x14ac:dyDescent="0.3">
      <c r="A719" s="292"/>
      <c r="B719" s="293"/>
      <c r="C719" s="293"/>
      <c r="D719" s="293"/>
      <c r="E719" s="293"/>
      <c r="F719" s="293"/>
      <c r="G719" s="292"/>
      <c r="H719" s="292"/>
    </row>
    <row r="720" spans="1:9" ht="15" x14ac:dyDescent="0.3">
      <c r="A720" s="292"/>
      <c r="B720" s="293"/>
      <c r="C720" s="293"/>
      <c r="D720" s="293"/>
      <c r="E720" s="293"/>
      <c r="F720" s="293"/>
      <c r="G720" s="292"/>
      <c r="H720" s="292"/>
    </row>
    <row r="721" spans="1:9" ht="15" x14ac:dyDescent="0.3">
      <c r="A721" s="292"/>
      <c r="B721" s="293"/>
      <c r="C721" s="293"/>
      <c r="D721" s="293"/>
      <c r="E721" s="293"/>
      <c r="F721" s="293"/>
      <c r="G721" s="292"/>
      <c r="H721" s="292"/>
    </row>
    <row r="722" spans="1:9" ht="15" x14ac:dyDescent="0.3">
      <c r="A722" s="292"/>
      <c r="B722" s="293"/>
      <c r="C722" s="293"/>
      <c r="D722" s="293"/>
      <c r="E722" s="293"/>
      <c r="F722" s="293"/>
      <c r="G722" s="292"/>
      <c r="H722" s="292"/>
    </row>
    <row r="726" spans="1:9" ht="18" x14ac:dyDescent="0.25">
      <c r="A726" s="444" t="s">
        <v>288</v>
      </c>
      <c r="B726" s="444"/>
      <c r="C726" s="444"/>
      <c r="D726" s="444"/>
      <c r="E726" s="444"/>
      <c r="F726" s="444"/>
      <c r="G726" s="444"/>
      <c r="H726" s="444"/>
    </row>
    <row r="727" spans="1:9" ht="18" x14ac:dyDescent="0.25">
      <c r="A727" s="444" t="s">
        <v>308</v>
      </c>
      <c r="B727" s="444"/>
      <c r="C727" s="444"/>
      <c r="D727" s="444"/>
      <c r="E727" s="444"/>
      <c r="F727" s="444"/>
      <c r="G727" s="444"/>
      <c r="H727" s="444"/>
    </row>
    <row r="728" spans="1:9" ht="18.75" thickBot="1" x14ac:dyDescent="0.3">
      <c r="A728" s="194">
        <v>30</v>
      </c>
      <c r="B728" s="182"/>
      <c r="C728" s="182"/>
      <c r="D728" s="182"/>
      <c r="E728" s="182"/>
      <c r="F728" s="182"/>
      <c r="G728" s="182"/>
      <c r="H728" s="182"/>
    </row>
    <row r="729" spans="1:9" ht="18.75" thickBot="1" x14ac:dyDescent="0.3">
      <c r="A729" s="446" t="s">
        <v>413</v>
      </c>
      <c r="B729" s="447"/>
      <c r="C729" s="447"/>
      <c r="D729" s="447"/>
      <c r="E729" s="447"/>
      <c r="F729" s="447"/>
      <c r="G729" s="447"/>
      <c r="H729" s="448"/>
    </row>
    <row r="730" spans="1:9" ht="15.75" thickBot="1" x14ac:dyDescent="0.35">
      <c r="A730" s="449" t="s">
        <v>155</v>
      </c>
      <c r="B730" s="450"/>
      <c r="C730" s="450"/>
      <c r="D730" s="450"/>
      <c r="E730" s="450"/>
      <c r="F730" s="451"/>
      <c r="G730" s="452" t="s">
        <v>161</v>
      </c>
      <c r="H730" s="454" t="s">
        <v>162</v>
      </c>
    </row>
    <row r="731" spans="1:9" ht="156" thickBot="1" x14ac:dyDescent="0.25">
      <c r="A731" s="166" t="s">
        <v>156</v>
      </c>
      <c r="B731" s="166" t="s">
        <v>157</v>
      </c>
      <c r="C731" s="166" t="s">
        <v>158</v>
      </c>
      <c r="D731" s="166" t="s">
        <v>159</v>
      </c>
      <c r="E731" s="166" t="s">
        <v>160</v>
      </c>
      <c r="F731" s="166" t="s">
        <v>28</v>
      </c>
      <c r="G731" s="462"/>
      <c r="H731" s="455"/>
    </row>
    <row r="732" spans="1:9" x14ac:dyDescent="0.2">
      <c r="A732" s="206">
        <v>3</v>
      </c>
      <c r="B732" s="207" t="s">
        <v>289</v>
      </c>
      <c r="C732" s="207" t="s">
        <v>421</v>
      </c>
      <c r="D732" s="207" t="s">
        <v>166</v>
      </c>
      <c r="E732" s="200" t="s">
        <v>167</v>
      </c>
      <c r="F732" s="170">
        <v>51202</v>
      </c>
      <c r="G732" s="170" t="s">
        <v>90</v>
      </c>
      <c r="H732" s="128">
        <v>4000</v>
      </c>
      <c r="I732" s="208"/>
    </row>
    <row r="733" spans="1:9" x14ac:dyDescent="0.2">
      <c r="A733" s="206">
        <v>3</v>
      </c>
      <c r="B733" s="207" t="s">
        <v>289</v>
      </c>
      <c r="C733" s="207" t="s">
        <v>421</v>
      </c>
      <c r="D733" s="207" t="s">
        <v>166</v>
      </c>
      <c r="E733" s="200" t="s">
        <v>167</v>
      </c>
      <c r="F733" s="171">
        <v>54107</v>
      </c>
      <c r="G733" s="171" t="s">
        <v>116</v>
      </c>
      <c r="H733" s="128">
        <v>3000</v>
      </c>
      <c r="I733" s="70"/>
    </row>
    <row r="734" spans="1:9" x14ac:dyDescent="0.2">
      <c r="A734" s="206">
        <v>3</v>
      </c>
      <c r="B734" s="207" t="s">
        <v>289</v>
      </c>
      <c r="C734" s="207" t="s">
        <v>421</v>
      </c>
      <c r="D734" s="207" t="s">
        <v>166</v>
      </c>
      <c r="E734" s="200" t="s">
        <v>167</v>
      </c>
      <c r="F734" s="285">
        <v>54110</v>
      </c>
      <c r="G734" s="171" t="s">
        <v>64</v>
      </c>
      <c r="H734" s="128">
        <v>200</v>
      </c>
      <c r="I734" s="70"/>
    </row>
    <row r="735" spans="1:9" x14ac:dyDescent="0.2">
      <c r="A735" s="206">
        <v>3</v>
      </c>
      <c r="B735" s="207" t="s">
        <v>289</v>
      </c>
      <c r="C735" s="207" t="s">
        <v>421</v>
      </c>
      <c r="D735" s="207" t="s">
        <v>166</v>
      </c>
      <c r="E735" s="200" t="s">
        <v>167</v>
      </c>
      <c r="F735" s="171">
        <v>54111</v>
      </c>
      <c r="G735" s="171" t="s">
        <v>92</v>
      </c>
      <c r="H735" s="128">
        <v>3050</v>
      </c>
      <c r="I735" s="70"/>
    </row>
    <row r="736" spans="1:9" x14ac:dyDescent="0.2">
      <c r="A736" s="206">
        <v>3</v>
      </c>
      <c r="B736" s="207" t="s">
        <v>289</v>
      </c>
      <c r="C736" s="207" t="s">
        <v>421</v>
      </c>
      <c r="D736" s="207" t="s">
        <v>166</v>
      </c>
      <c r="E736" s="200" t="s">
        <v>167</v>
      </c>
      <c r="F736" s="171">
        <v>54112</v>
      </c>
      <c r="G736" s="171" t="s">
        <v>94</v>
      </c>
      <c r="H736" s="128">
        <v>50</v>
      </c>
      <c r="I736" s="70"/>
    </row>
    <row r="737" spans="1:9" x14ac:dyDescent="0.2">
      <c r="A737" s="206">
        <v>3</v>
      </c>
      <c r="B737" s="207" t="s">
        <v>289</v>
      </c>
      <c r="C737" s="207" t="s">
        <v>421</v>
      </c>
      <c r="D737" s="207" t="s">
        <v>166</v>
      </c>
      <c r="E737" s="200" t="s">
        <v>167</v>
      </c>
      <c r="F737" s="171">
        <v>54118</v>
      </c>
      <c r="G737" s="171" t="s">
        <v>119</v>
      </c>
      <c r="H737" s="128">
        <v>200</v>
      </c>
      <c r="I737" s="70"/>
    </row>
    <row r="738" spans="1:9" x14ac:dyDescent="0.2">
      <c r="A738" s="206">
        <v>3</v>
      </c>
      <c r="B738" s="207" t="s">
        <v>289</v>
      </c>
      <c r="C738" s="207" t="s">
        <v>421</v>
      </c>
      <c r="D738" s="207" t="s">
        <v>166</v>
      </c>
      <c r="E738" s="200" t="s">
        <v>167</v>
      </c>
      <c r="F738" s="171">
        <v>54304</v>
      </c>
      <c r="G738" s="171" t="s">
        <v>79</v>
      </c>
      <c r="H738" s="128">
        <v>1200</v>
      </c>
      <c r="I738" s="70"/>
    </row>
    <row r="739" spans="1:9" x14ac:dyDescent="0.2">
      <c r="A739" s="206">
        <v>3</v>
      </c>
      <c r="B739" s="207" t="s">
        <v>289</v>
      </c>
      <c r="C739" s="207" t="s">
        <v>421</v>
      </c>
      <c r="D739" s="207" t="s">
        <v>166</v>
      </c>
      <c r="E739" s="200" t="s">
        <v>167</v>
      </c>
      <c r="F739" s="171">
        <v>54316</v>
      </c>
      <c r="G739" s="171" t="s">
        <v>124</v>
      </c>
      <c r="H739" s="128">
        <v>200</v>
      </c>
      <c r="I739" s="70"/>
    </row>
    <row r="740" spans="1:9" ht="13.5" thickBot="1" x14ac:dyDescent="0.25">
      <c r="A740" s="206">
        <v>3</v>
      </c>
      <c r="B740" s="207" t="s">
        <v>289</v>
      </c>
      <c r="C740" s="207" t="s">
        <v>421</v>
      </c>
      <c r="D740" s="207" t="s">
        <v>166</v>
      </c>
      <c r="E740" s="200" t="s">
        <v>167</v>
      </c>
      <c r="F740" s="171">
        <v>54317</v>
      </c>
      <c r="G740" s="289" t="s">
        <v>125</v>
      </c>
      <c r="H740" s="128">
        <v>100</v>
      </c>
      <c r="I740" s="70"/>
    </row>
    <row r="741" spans="1:9" ht="16.5" thickBot="1" x14ac:dyDescent="0.3">
      <c r="A741" s="81"/>
      <c r="B741" s="82"/>
      <c r="C741" s="82"/>
      <c r="D741" s="82"/>
      <c r="E741" s="82"/>
      <c r="F741" s="82"/>
      <c r="G741" s="172" t="s">
        <v>168</v>
      </c>
      <c r="H741" s="84">
        <f>SUM(H732:H740)</f>
        <v>12000</v>
      </c>
    </row>
    <row r="742" spans="1:9" ht="15.75" thickBot="1" x14ac:dyDescent="0.35">
      <c r="A742" s="174"/>
      <c r="B742" s="174"/>
      <c r="C742" s="175"/>
      <c r="D742" s="176"/>
      <c r="E742" s="176"/>
      <c r="F742" s="176"/>
      <c r="G742" s="85"/>
      <c r="H742" s="86"/>
    </row>
    <row r="743" spans="1:9" ht="15" x14ac:dyDescent="0.3">
      <c r="A743" s="456" t="s">
        <v>298</v>
      </c>
      <c r="B743" s="457"/>
      <c r="C743" s="457"/>
      <c r="D743" s="457"/>
      <c r="E743" s="457"/>
      <c r="F743" s="457"/>
      <c r="G743" s="459" t="s">
        <v>299</v>
      </c>
      <c r="H743" s="460"/>
    </row>
    <row r="744" spans="1:9" ht="15" x14ac:dyDescent="0.3">
      <c r="A744" s="177"/>
      <c r="B744" s="178"/>
      <c r="C744" s="178"/>
      <c r="D744" s="178"/>
      <c r="E744" s="178"/>
      <c r="F744" s="178"/>
      <c r="G744" s="177"/>
      <c r="H744" s="179"/>
    </row>
    <row r="745" spans="1:9" ht="15" x14ac:dyDescent="0.3">
      <c r="A745" s="439" t="s">
        <v>300</v>
      </c>
      <c r="B745" s="463"/>
      <c r="C745" s="463"/>
      <c r="D745" s="463"/>
      <c r="E745" s="463"/>
      <c r="F745" s="464"/>
      <c r="G745" s="439" t="s">
        <v>301</v>
      </c>
      <c r="H745" s="440"/>
    </row>
    <row r="746" spans="1:9" ht="15" x14ac:dyDescent="0.3">
      <c r="A746" s="177"/>
      <c r="B746" s="178"/>
      <c r="C746" s="178"/>
      <c r="D746" s="178"/>
      <c r="E746" s="178"/>
      <c r="F746" s="178"/>
      <c r="G746" s="177"/>
      <c r="H746" s="179"/>
    </row>
    <row r="747" spans="1:9" ht="15" x14ac:dyDescent="0.3">
      <c r="A747" s="436" t="s">
        <v>302</v>
      </c>
      <c r="B747" s="463"/>
      <c r="C747" s="463"/>
      <c r="D747" s="463"/>
      <c r="E747" s="463"/>
      <c r="F747" s="464"/>
      <c r="G747" s="439" t="s">
        <v>311</v>
      </c>
      <c r="H747" s="440"/>
    </row>
    <row r="748" spans="1:9" ht="15" x14ac:dyDescent="0.3">
      <c r="A748" s="180"/>
      <c r="B748" s="181"/>
      <c r="C748" s="181"/>
      <c r="D748" s="181"/>
      <c r="E748" s="181"/>
      <c r="F748" s="181"/>
      <c r="G748" s="180"/>
      <c r="H748" s="179"/>
    </row>
    <row r="749" spans="1:9" ht="15.75" thickBot="1" x14ac:dyDescent="0.35">
      <c r="A749" s="441" t="s">
        <v>304</v>
      </c>
      <c r="B749" s="465"/>
      <c r="C749" s="465"/>
      <c r="D749" s="465"/>
      <c r="E749" s="465"/>
      <c r="F749" s="466"/>
      <c r="G749" s="441" t="s">
        <v>305</v>
      </c>
      <c r="H749" s="443"/>
    </row>
    <row r="753" spans="1:9" ht="18" x14ac:dyDescent="0.25">
      <c r="A753" s="444" t="s">
        <v>288</v>
      </c>
      <c r="B753" s="444"/>
      <c r="C753" s="444"/>
      <c r="D753" s="444"/>
      <c r="E753" s="444"/>
      <c r="F753" s="444"/>
      <c r="G753" s="444"/>
      <c r="H753" s="444"/>
    </row>
    <row r="754" spans="1:9" ht="18" x14ac:dyDescent="0.25">
      <c r="A754" s="444" t="s">
        <v>308</v>
      </c>
      <c r="B754" s="444"/>
      <c r="C754" s="444"/>
      <c r="D754" s="444"/>
      <c r="E754" s="444"/>
      <c r="F754" s="444"/>
      <c r="G754" s="444"/>
      <c r="H754" s="444"/>
    </row>
    <row r="755" spans="1:9" ht="18.75" thickBot="1" x14ac:dyDescent="0.3">
      <c r="A755" s="194">
        <v>31</v>
      </c>
      <c r="B755" s="182"/>
      <c r="C755" s="182"/>
      <c r="D755" s="182"/>
      <c r="E755" s="182"/>
      <c r="F755" s="182"/>
      <c r="G755" s="182"/>
      <c r="H755" s="182"/>
    </row>
    <row r="756" spans="1:9" ht="18.75" thickBot="1" x14ac:dyDescent="0.3">
      <c r="A756" s="446" t="s">
        <v>414</v>
      </c>
      <c r="B756" s="447"/>
      <c r="C756" s="447"/>
      <c r="D756" s="447"/>
      <c r="E756" s="447"/>
      <c r="F756" s="447"/>
      <c r="G756" s="447"/>
      <c r="H756" s="448"/>
    </row>
    <row r="757" spans="1:9" ht="15.75" thickBot="1" x14ac:dyDescent="0.35">
      <c r="A757" s="449" t="s">
        <v>155</v>
      </c>
      <c r="B757" s="450"/>
      <c r="C757" s="450"/>
      <c r="D757" s="450"/>
      <c r="E757" s="450"/>
      <c r="F757" s="451"/>
      <c r="G757" s="452" t="s">
        <v>161</v>
      </c>
      <c r="H757" s="454" t="s">
        <v>162</v>
      </c>
    </row>
    <row r="758" spans="1:9" ht="156" thickBot="1" x14ac:dyDescent="0.25">
      <c r="A758" s="166" t="s">
        <v>156</v>
      </c>
      <c r="B758" s="166" t="s">
        <v>157</v>
      </c>
      <c r="C758" s="166" t="s">
        <v>158</v>
      </c>
      <c r="D758" s="166" t="s">
        <v>159</v>
      </c>
      <c r="E758" s="166" t="s">
        <v>160</v>
      </c>
      <c r="F758" s="166" t="s">
        <v>28</v>
      </c>
      <c r="G758" s="462"/>
      <c r="H758" s="455"/>
    </row>
    <row r="759" spans="1:9" x14ac:dyDescent="0.2">
      <c r="A759" s="206">
        <v>3</v>
      </c>
      <c r="B759" s="207" t="s">
        <v>289</v>
      </c>
      <c r="C759" s="207" t="s">
        <v>421</v>
      </c>
      <c r="D759" s="207" t="s">
        <v>166</v>
      </c>
      <c r="E759" s="200" t="s">
        <v>167</v>
      </c>
      <c r="F759" s="170">
        <v>51202</v>
      </c>
      <c r="G759" s="170" t="s">
        <v>90</v>
      </c>
      <c r="H759" s="128">
        <v>3000</v>
      </c>
      <c r="I759" s="208"/>
    </row>
    <row r="760" spans="1:9" x14ac:dyDescent="0.2">
      <c r="A760" s="206">
        <v>3</v>
      </c>
      <c r="B760" s="207" t="s">
        <v>289</v>
      </c>
      <c r="C760" s="207" t="s">
        <v>421</v>
      </c>
      <c r="D760" s="207" t="s">
        <v>166</v>
      </c>
      <c r="E760" s="200" t="s">
        <v>167</v>
      </c>
      <c r="F760" s="285">
        <v>54110</v>
      </c>
      <c r="G760" s="171" t="s">
        <v>64</v>
      </c>
      <c r="H760" s="128">
        <v>500</v>
      </c>
      <c r="I760" s="70"/>
    </row>
    <row r="761" spans="1:9" x14ac:dyDescent="0.2">
      <c r="A761" s="206">
        <v>3</v>
      </c>
      <c r="B761" s="207" t="s">
        <v>289</v>
      </c>
      <c r="C761" s="207" t="s">
        <v>421</v>
      </c>
      <c r="D761" s="207" t="s">
        <v>166</v>
      </c>
      <c r="E761" s="200" t="s">
        <v>167</v>
      </c>
      <c r="F761" s="171">
        <v>54111</v>
      </c>
      <c r="G761" s="171" t="s">
        <v>92</v>
      </c>
      <c r="H761" s="128">
        <v>5000</v>
      </c>
      <c r="I761" s="70"/>
    </row>
    <row r="762" spans="1:9" x14ac:dyDescent="0.2">
      <c r="A762" s="206">
        <v>3</v>
      </c>
      <c r="B762" s="207" t="s">
        <v>289</v>
      </c>
      <c r="C762" s="207" t="s">
        <v>421</v>
      </c>
      <c r="D762" s="207" t="s">
        <v>166</v>
      </c>
      <c r="E762" s="200" t="s">
        <v>167</v>
      </c>
      <c r="F762" s="171">
        <v>54112</v>
      </c>
      <c r="G762" s="171" t="s">
        <v>94</v>
      </c>
      <c r="H762" s="128">
        <v>500</v>
      </c>
      <c r="I762" s="70"/>
    </row>
    <row r="763" spans="1:9" x14ac:dyDescent="0.2">
      <c r="A763" s="206">
        <v>3</v>
      </c>
      <c r="B763" s="207" t="s">
        <v>289</v>
      </c>
      <c r="C763" s="207" t="s">
        <v>421</v>
      </c>
      <c r="D763" s="207" t="s">
        <v>166</v>
      </c>
      <c r="E763" s="200" t="s">
        <v>167</v>
      </c>
      <c r="F763" s="171">
        <v>54118</v>
      </c>
      <c r="G763" s="171" t="s">
        <v>119</v>
      </c>
      <c r="H763" s="128">
        <v>400</v>
      </c>
      <c r="I763" s="70"/>
    </row>
    <row r="764" spans="1:9" x14ac:dyDescent="0.2">
      <c r="A764" s="206">
        <v>3</v>
      </c>
      <c r="B764" s="207" t="s">
        <v>289</v>
      </c>
      <c r="C764" s="207" t="s">
        <v>421</v>
      </c>
      <c r="D764" s="207" t="s">
        <v>166</v>
      </c>
      <c r="E764" s="200" t="s">
        <v>167</v>
      </c>
      <c r="F764" s="171">
        <v>54304</v>
      </c>
      <c r="G764" s="171" t="s">
        <v>79</v>
      </c>
      <c r="H764" s="128">
        <v>400</v>
      </c>
      <c r="I764" s="70"/>
    </row>
    <row r="765" spans="1:9" x14ac:dyDescent="0.2">
      <c r="A765" s="206">
        <v>3</v>
      </c>
      <c r="B765" s="207" t="s">
        <v>289</v>
      </c>
      <c r="C765" s="207" t="s">
        <v>421</v>
      </c>
      <c r="D765" s="207" t="s">
        <v>166</v>
      </c>
      <c r="E765" s="200" t="s">
        <v>167</v>
      </c>
      <c r="F765" s="171">
        <v>54316</v>
      </c>
      <c r="G765" s="171" t="s">
        <v>124</v>
      </c>
      <c r="H765" s="128">
        <v>100</v>
      </c>
      <c r="I765" s="70"/>
    </row>
    <row r="766" spans="1:9" ht="13.5" thickBot="1" x14ac:dyDescent="0.25">
      <c r="A766" s="206">
        <v>3</v>
      </c>
      <c r="B766" s="207" t="s">
        <v>289</v>
      </c>
      <c r="C766" s="207" t="s">
        <v>421</v>
      </c>
      <c r="D766" s="207" t="s">
        <v>166</v>
      </c>
      <c r="E766" s="200" t="s">
        <v>167</v>
      </c>
      <c r="F766" s="171">
        <v>54317</v>
      </c>
      <c r="G766" s="289" t="s">
        <v>125</v>
      </c>
      <c r="H766" s="128">
        <v>100</v>
      </c>
      <c r="I766" s="70"/>
    </row>
    <row r="767" spans="1:9" ht="16.5" thickBot="1" x14ac:dyDescent="0.3">
      <c r="A767" s="81"/>
      <c r="B767" s="82"/>
      <c r="C767" s="82"/>
      <c r="D767" s="82"/>
      <c r="E767" s="82"/>
      <c r="F767" s="82"/>
      <c r="G767" s="172" t="s">
        <v>168</v>
      </c>
      <c r="H767" s="84">
        <f>SUM(H759:H766)</f>
        <v>10000</v>
      </c>
    </row>
    <row r="768" spans="1:9" ht="15.75" thickBot="1" x14ac:dyDescent="0.35">
      <c r="A768" s="174"/>
      <c r="B768" s="174"/>
      <c r="C768" s="175"/>
      <c r="D768" s="176"/>
      <c r="E768" s="176"/>
      <c r="F768" s="176"/>
      <c r="G768" s="85"/>
      <c r="H768" s="86"/>
    </row>
    <row r="769" spans="1:8" ht="15" x14ac:dyDescent="0.3">
      <c r="A769" s="456" t="s">
        <v>298</v>
      </c>
      <c r="B769" s="457"/>
      <c r="C769" s="457"/>
      <c r="D769" s="457"/>
      <c r="E769" s="457"/>
      <c r="F769" s="457"/>
      <c r="G769" s="459" t="s">
        <v>299</v>
      </c>
      <c r="H769" s="460"/>
    </row>
    <row r="770" spans="1:8" ht="15" x14ac:dyDescent="0.3">
      <c r="A770" s="177"/>
      <c r="B770" s="178"/>
      <c r="C770" s="178"/>
      <c r="D770" s="178"/>
      <c r="E770" s="178"/>
      <c r="F770" s="178"/>
      <c r="G770" s="177"/>
      <c r="H770" s="179"/>
    </row>
    <row r="771" spans="1:8" ht="15" x14ac:dyDescent="0.3">
      <c r="A771" s="439" t="s">
        <v>300</v>
      </c>
      <c r="B771" s="463"/>
      <c r="C771" s="463"/>
      <c r="D771" s="463"/>
      <c r="E771" s="463"/>
      <c r="F771" s="464"/>
      <c r="G771" s="439" t="s">
        <v>301</v>
      </c>
      <c r="H771" s="440"/>
    </row>
    <row r="772" spans="1:8" ht="15" x14ac:dyDescent="0.3">
      <c r="A772" s="177"/>
      <c r="B772" s="178"/>
      <c r="C772" s="178"/>
      <c r="D772" s="178"/>
      <c r="E772" s="178"/>
      <c r="F772" s="178"/>
      <c r="G772" s="177"/>
      <c r="H772" s="179"/>
    </row>
    <row r="773" spans="1:8" ht="15" x14ac:dyDescent="0.3">
      <c r="A773" s="436" t="s">
        <v>302</v>
      </c>
      <c r="B773" s="463"/>
      <c r="C773" s="463"/>
      <c r="D773" s="463"/>
      <c r="E773" s="463"/>
      <c r="F773" s="464"/>
      <c r="G773" s="439" t="s">
        <v>311</v>
      </c>
      <c r="H773" s="440"/>
    </row>
    <row r="774" spans="1:8" ht="15" x14ac:dyDescent="0.3">
      <c r="A774" s="180"/>
      <c r="B774" s="181"/>
      <c r="C774" s="181"/>
      <c r="D774" s="181"/>
      <c r="E774" s="181"/>
      <c r="F774" s="181"/>
      <c r="G774" s="180"/>
      <c r="H774" s="179"/>
    </row>
    <row r="775" spans="1:8" ht="15.75" thickBot="1" x14ac:dyDescent="0.35">
      <c r="A775" s="441" t="s">
        <v>304</v>
      </c>
      <c r="B775" s="465"/>
      <c r="C775" s="465"/>
      <c r="D775" s="465"/>
      <c r="E775" s="465"/>
      <c r="F775" s="466"/>
      <c r="G775" s="441" t="s">
        <v>305</v>
      </c>
      <c r="H775" s="443"/>
    </row>
    <row r="779" spans="1:8" ht="18" x14ac:dyDescent="0.25">
      <c r="A779" s="444" t="s">
        <v>288</v>
      </c>
      <c r="B779" s="444"/>
      <c r="C779" s="444"/>
      <c r="D779" s="444"/>
      <c r="E779" s="444"/>
      <c r="F779" s="444"/>
      <c r="G779" s="444"/>
      <c r="H779" s="444"/>
    </row>
    <row r="780" spans="1:8" ht="18" x14ac:dyDescent="0.25">
      <c r="A780" s="444" t="s">
        <v>308</v>
      </c>
      <c r="B780" s="444"/>
      <c r="C780" s="444"/>
      <c r="D780" s="444"/>
      <c r="E780" s="444"/>
      <c r="F780" s="444"/>
      <c r="G780" s="444"/>
      <c r="H780" s="444"/>
    </row>
    <row r="781" spans="1:8" ht="18.75" thickBot="1" x14ac:dyDescent="0.3">
      <c r="A781" s="194">
        <v>32</v>
      </c>
      <c r="B781" s="182"/>
      <c r="C781" s="182"/>
      <c r="D781" s="182"/>
      <c r="E781" s="182"/>
      <c r="F781" s="182"/>
      <c r="G781" s="182"/>
      <c r="H781" s="182"/>
    </row>
    <row r="782" spans="1:8" ht="18.75" thickBot="1" x14ac:dyDescent="0.3">
      <c r="A782" s="446" t="s">
        <v>415</v>
      </c>
      <c r="B782" s="447"/>
      <c r="C782" s="447"/>
      <c r="D782" s="447"/>
      <c r="E782" s="447"/>
      <c r="F782" s="447"/>
      <c r="G782" s="447"/>
      <c r="H782" s="448"/>
    </row>
    <row r="783" spans="1:8" ht="15.75" thickBot="1" x14ac:dyDescent="0.35">
      <c r="A783" s="449" t="s">
        <v>155</v>
      </c>
      <c r="B783" s="450"/>
      <c r="C783" s="450"/>
      <c r="D783" s="450"/>
      <c r="E783" s="450"/>
      <c r="F783" s="451"/>
      <c r="G783" s="452" t="s">
        <v>161</v>
      </c>
      <c r="H783" s="454" t="s">
        <v>162</v>
      </c>
    </row>
    <row r="784" spans="1:8" ht="156" thickBot="1" x14ac:dyDescent="0.25">
      <c r="A784" s="166" t="s">
        <v>156</v>
      </c>
      <c r="B784" s="166" t="s">
        <v>157</v>
      </c>
      <c r="C784" s="166" t="s">
        <v>158</v>
      </c>
      <c r="D784" s="166" t="s">
        <v>159</v>
      </c>
      <c r="E784" s="166" t="s">
        <v>160</v>
      </c>
      <c r="F784" s="166" t="s">
        <v>28</v>
      </c>
      <c r="G784" s="462"/>
      <c r="H784" s="455"/>
    </row>
    <row r="785" spans="1:9" x14ac:dyDescent="0.2">
      <c r="A785" s="206">
        <v>3</v>
      </c>
      <c r="B785" s="207" t="s">
        <v>289</v>
      </c>
      <c r="C785" s="207" t="s">
        <v>421</v>
      </c>
      <c r="D785" s="207" t="s">
        <v>166</v>
      </c>
      <c r="E785" s="200" t="s">
        <v>167</v>
      </c>
      <c r="F785" s="170">
        <v>51202</v>
      </c>
      <c r="G785" s="170" t="s">
        <v>90</v>
      </c>
      <c r="H785" s="128">
        <v>2500</v>
      </c>
      <c r="I785" s="70"/>
    </row>
    <row r="786" spans="1:9" x14ac:dyDescent="0.2">
      <c r="A786" s="206">
        <v>3</v>
      </c>
      <c r="B786" s="207" t="s">
        <v>289</v>
      </c>
      <c r="C786" s="207" t="s">
        <v>421</v>
      </c>
      <c r="D786" s="207" t="s">
        <v>166</v>
      </c>
      <c r="E786" s="200" t="s">
        <v>167</v>
      </c>
      <c r="F786" s="285">
        <v>54110</v>
      </c>
      <c r="G786" s="171" t="s">
        <v>64</v>
      </c>
      <c r="H786" s="128">
        <v>500</v>
      </c>
      <c r="I786" s="70"/>
    </row>
    <row r="787" spans="1:9" x14ac:dyDescent="0.2">
      <c r="A787" s="206">
        <v>3</v>
      </c>
      <c r="B787" s="207" t="s">
        <v>289</v>
      </c>
      <c r="C787" s="207" t="s">
        <v>421</v>
      </c>
      <c r="D787" s="207" t="s">
        <v>166</v>
      </c>
      <c r="E787" s="200" t="s">
        <v>167</v>
      </c>
      <c r="F787" s="171">
        <v>54111</v>
      </c>
      <c r="G787" s="171" t="s">
        <v>92</v>
      </c>
      <c r="H787" s="128">
        <v>4000</v>
      </c>
      <c r="I787" s="70"/>
    </row>
    <row r="788" spans="1:9" x14ac:dyDescent="0.2">
      <c r="A788" s="206">
        <v>3</v>
      </c>
      <c r="B788" s="207" t="s">
        <v>289</v>
      </c>
      <c r="C788" s="207" t="s">
        <v>421</v>
      </c>
      <c r="D788" s="207" t="s">
        <v>166</v>
      </c>
      <c r="E788" s="200" t="s">
        <v>167</v>
      </c>
      <c r="F788" s="171">
        <v>54118</v>
      </c>
      <c r="G788" s="171" t="s">
        <v>119</v>
      </c>
      <c r="H788" s="128">
        <v>200</v>
      </c>
      <c r="I788" s="70"/>
    </row>
    <row r="789" spans="1:9" x14ac:dyDescent="0.2">
      <c r="A789" s="206">
        <v>3</v>
      </c>
      <c r="B789" s="207" t="s">
        <v>289</v>
      </c>
      <c r="C789" s="207" t="s">
        <v>421</v>
      </c>
      <c r="D789" s="207" t="s">
        <v>166</v>
      </c>
      <c r="E789" s="200" t="s">
        <v>167</v>
      </c>
      <c r="F789" s="171">
        <v>54304</v>
      </c>
      <c r="G789" s="171" t="s">
        <v>79</v>
      </c>
      <c r="H789" s="128">
        <v>579.79</v>
      </c>
      <c r="I789" s="70"/>
    </row>
    <row r="790" spans="1:9" x14ac:dyDescent="0.2">
      <c r="A790" s="206">
        <v>3</v>
      </c>
      <c r="B790" s="207" t="s">
        <v>289</v>
      </c>
      <c r="C790" s="207" t="s">
        <v>421</v>
      </c>
      <c r="D790" s="207" t="s">
        <v>166</v>
      </c>
      <c r="E790" s="200" t="s">
        <v>167</v>
      </c>
      <c r="F790" s="171">
        <v>54316</v>
      </c>
      <c r="G790" s="171" t="s">
        <v>124</v>
      </c>
      <c r="H790" s="128">
        <v>150</v>
      </c>
      <c r="I790" s="70"/>
    </row>
    <row r="791" spans="1:9" ht="13.5" thickBot="1" x14ac:dyDescent="0.25">
      <c r="A791" s="206">
        <v>3</v>
      </c>
      <c r="B791" s="207" t="s">
        <v>289</v>
      </c>
      <c r="C791" s="207" t="s">
        <v>421</v>
      </c>
      <c r="D791" s="207" t="s">
        <v>166</v>
      </c>
      <c r="E791" s="200" t="s">
        <v>167</v>
      </c>
      <c r="F791" s="171">
        <v>54317</v>
      </c>
      <c r="G791" s="189" t="s">
        <v>125</v>
      </c>
      <c r="H791" s="128">
        <v>150</v>
      </c>
      <c r="I791" s="70"/>
    </row>
    <row r="792" spans="1:9" ht="16.5" thickBot="1" x14ac:dyDescent="0.3">
      <c r="A792" s="81"/>
      <c r="B792" s="82"/>
      <c r="C792" s="82"/>
      <c r="D792" s="82"/>
      <c r="E792" s="82"/>
      <c r="F792" s="82"/>
      <c r="G792" s="172" t="s">
        <v>168</v>
      </c>
      <c r="H792" s="84">
        <f>SUM(H785:H791)</f>
        <v>8079.79</v>
      </c>
    </row>
    <row r="793" spans="1:9" ht="15.75" thickBot="1" x14ac:dyDescent="0.35">
      <c r="A793" s="174"/>
      <c r="B793" s="174"/>
      <c r="C793" s="175"/>
      <c r="D793" s="176"/>
      <c r="E793" s="176"/>
      <c r="F793" s="176"/>
      <c r="G793" s="85"/>
      <c r="H793" s="86"/>
    </row>
    <row r="794" spans="1:9" ht="15" x14ac:dyDescent="0.3">
      <c r="A794" s="456" t="s">
        <v>298</v>
      </c>
      <c r="B794" s="457"/>
      <c r="C794" s="457"/>
      <c r="D794" s="457"/>
      <c r="E794" s="457"/>
      <c r="F794" s="457"/>
      <c r="G794" s="459" t="s">
        <v>299</v>
      </c>
      <c r="H794" s="460"/>
    </row>
    <row r="795" spans="1:9" ht="15" x14ac:dyDescent="0.3">
      <c r="A795" s="177"/>
      <c r="B795" s="178"/>
      <c r="C795" s="178"/>
      <c r="D795" s="178"/>
      <c r="E795" s="178"/>
      <c r="F795" s="178"/>
      <c r="G795" s="177"/>
      <c r="H795" s="179"/>
    </row>
    <row r="796" spans="1:9" ht="15" x14ac:dyDescent="0.3">
      <c r="A796" s="439" t="s">
        <v>300</v>
      </c>
      <c r="B796" s="463"/>
      <c r="C796" s="463"/>
      <c r="D796" s="463"/>
      <c r="E796" s="463"/>
      <c r="F796" s="464"/>
      <c r="G796" s="439" t="s">
        <v>301</v>
      </c>
      <c r="H796" s="440"/>
    </row>
    <row r="797" spans="1:9" ht="15" x14ac:dyDescent="0.3">
      <c r="A797" s="177"/>
      <c r="B797" s="178"/>
      <c r="C797" s="178"/>
      <c r="D797" s="178"/>
      <c r="E797" s="178"/>
      <c r="F797" s="178"/>
      <c r="G797" s="177"/>
      <c r="H797" s="179"/>
    </row>
    <row r="798" spans="1:9" ht="15" x14ac:dyDescent="0.3">
      <c r="A798" s="436" t="s">
        <v>302</v>
      </c>
      <c r="B798" s="463"/>
      <c r="C798" s="463"/>
      <c r="D798" s="463"/>
      <c r="E798" s="463"/>
      <c r="F798" s="464"/>
      <c r="G798" s="439" t="s">
        <v>311</v>
      </c>
      <c r="H798" s="440"/>
    </row>
    <row r="799" spans="1:9" ht="15" x14ac:dyDescent="0.3">
      <c r="A799" s="180"/>
      <c r="B799" s="181"/>
      <c r="C799" s="181"/>
      <c r="D799" s="181"/>
      <c r="E799" s="181"/>
      <c r="F799" s="181"/>
      <c r="G799" s="180"/>
      <c r="H799" s="179"/>
    </row>
    <row r="800" spans="1:9" ht="15.75" thickBot="1" x14ac:dyDescent="0.35">
      <c r="A800" s="441" t="s">
        <v>304</v>
      </c>
      <c r="B800" s="465"/>
      <c r="C800" s="465"/>
      <c r="D800" s="465"/>
      <c r="E800" s="465"/>
      <c r="F800" s="466"/>
      <c r="G800" s="441" t="s">
        <v>305</v>
      </c>
      <c r="H800" s="443"/>
    </row>
    <row r="804" spans="1:9" ht="18" x14ac:dyDescent="0.25">
      <c r="A804" s="444" t="s">
        <v>288</v>
      </c>
      <c r="B804" s="444"/>
      <c r="C804" s="444"/>
      <c r="D804" s="444"/>
      <c r="E804" s="444"/>
      <c r="F804" s="444"/>
      <c r="G804" s="444"/>
      <c r="H804" s="444"/>
    </row>
    <row r="805" spans="1:9" ht="18" x14ac:dyDescent="0.25">
      <c r="A805" s="444" t="s">
        <v>308</v>
      </c>
      <c r="B805" s="444"/>
      <c r="C805" s="444"/>
      <c r="D805" s="444"/>
      <c r="E805" s="444"/>
      <c r="F805" s="444"/>
      <c r="G805" s="444"/>
      <c r="H805" s="444"/>
    </row>
    <row r="806" spans="1:9" ht="18.75" thickBot="1" x14ac:dyDescent="0.3">
      <c r="A806" s="194">
        <v>33</v>
      </c>
      <c r="B806" s="182"/>
      <c r="C806" s="182"/>
      <c r="D806" s="182"/>
      <c r="E806" s="182"/>
      <c r="F806" s="182"/>
      <c r="G806" s="182"/>
      <c r="H806" s="182"/>
    </row>
    <row r="807" spans="1:9" ht="18.75" thickBot="1" x14ac:dyDescent="0.3">
      <c r="A807" s="446" t="s">
        <v>416</v>
      </c>
      <c r="B807" s="447"/>
      <c r="C807" s="447"/>
      <c r="D807" s="447"/>
      <c r="E807" s="447"/>
      <c r="F807" s="447"/>
      <c r="G807" s="447"/>
      <c r="H807" s="448"/>
    </row>
    <row r="808" spans="1:9" ht="15.75" thickBot="1" x14ac:dyDescent="0.35">
      <c r="A808" s="449" t="s">
        <v>155</v>
      </c>
      <c r="B808" s="450"/>
      <c r="C808" s="450"/>
      <c r="D808" s="450"/>
      <c r="E808" s="450"/>
      <c r="F808" s="451"/>
      <c r="G808" s="452" t="s">
        <v>161</v>
      </c>
      <c r="H808" s="454" t="s">
        <v>162</v>
      </c>
    </row>
    <row r="809" spans="1:9" ht="156" thickBot="1" x14ac:dyDescent="0.25">
      <c r="A809" s="166" t="s">
        <v>156</v>
      </c>
      <c r="B809" s="166" t="s">
        <v>157</v>
      </c>
      <c r="C809" s="166" t="s">
        <v>158</v>
      </c>
      <c r="D809" s="166" t="s">
        <v>159</v>
      </c>
      <c r="E809" s="166" t="s">
        <v>160</v>
      </c>
      <c r="F809" s="166" t="s">
        <v>28</v>
      </c>
      <c r="G809" s="462"/>
      <c r="H809" s="455"/>
    </row>
    <row r="810" spans="1:9" x14ac:dyDescent="0.2">
      <c r="A810" s="167">
        <v>3</v>
      </c>
      <c r="B810" s="168" t="s">
        <v>289</v>
      </c>
      <c r="C810" s="168" t="s">
        <v>165</v>
      </c>
      <c r="D810" s="168" t="s">
        <v>166</v>
      </c>
      <c r="E810" s="169" t="s">
        <v>167</v>
      </c>
      <c r="F810" s="170">
        <v>51202</v>
      </c>
      <c r="G810" s="170" t="s">
        <v>90</v>
      </c>
      <c r="H810" s="128">
        <v>3000</v>
      </c>
      <c r="I810" s="70"/>
    </row>
    <row r="811" spans="1:9" x14ac:dyDescent="0.2">
      <c r="A811" s="167">
        <v>3</v>
      </c>
      <c r="B811" s="168" t="s">
        <v>289</v>
      </c>
      <c r="C811" s="168" t="s">
        <v>165</v>
      </c>
      <c r="D811" s="168" t="s">
        <v>166</v>
      </c>
      <c r="E811" s="169" t="s">
        <v>167</v>
      </c>
      <c r="F811" s="188">
        <v>54110</v>
      </c>
      <c r="G811" s="171" t="s">
        <v>64</v>
      </c>
      <c r="H811" s="128">
        <v>500</v>
      </c>
      <c r="I811" s="70"/>
    </row>
    <row r="812" spans="1:9" x14ac:dyDescent="0.2">
      <c r="A812" s="167">
        <v>3</v>
      </c>
      <c r="B812" s="168" t="s">
        <v>289</v>
      </c>
      <c r="C812" s="168" t="s">
        <v>165</v>
      </c>
      <c r="D812" s="168" t="s">
        <v>166</v>
      </c>
      <c r="E812" s="169" t="s">
        <v>167</v>
      </c>
      <c r="F812" s="171">
        <v>54111</v>
      </c>
      <c r="G812" s="171" t="s">
        <v>92</v>
      </c>
      <c r="H812" s="128">
        <v>2000</v>
      </c>
      <c r="I812" s="70"/>
    </row>
    <row r="813" spans="1:9" x14ac:dyDescent="0.2">
      <c r="A813" s="167">
        <v>3</v>
      </c>
      <c r="B813" s="168" t="s">
        <v>289</v>
      </c>
      <c r="C813" s="168" t="s">
        <v>165</v>
      </c>
      <c r="D813" s="168" t="s">
        <v>166</v>
      </c>
      <c r="E813" s="169" t="s">
        <v>167</v>
      </c>
      <c r="F813" s="171">
        <v>54112</v>
      </c>
      <c r="G813" s="171" t="s">
        <v>94</v>
      </c>
      <c r="H813" s="128">
        <v>1000</v>
      </c>
      <c r="I813" s="70"/>
    </row>
    <row r="814" spans="1:9" x14ac:dyDescent="0.2">
      <c r="A814" s="167">
        <v>3</v>
      </c>
      <c r="B814" s="168" t="s">
        <v>289</v>
      </c>
      <c r="C814" s="168" t="s">
        <v>165</v>
      </c>
      <c r="D814" s="168" t="s">
        <v>166</v>
      </c>
      <c r="E814" s="169" t="s">
        <v>167</v>
      </c>
      <c r="F814" s="171">
        <v>54118</v>
      </c>
      <c r="G814" s="171" t="s">
        <v>119</v>
      </c>
      <c r="H814" s="128">
        <v>200</v>
      </c>
      <c r="I814" s="70"/>
    </row>
    <row r="815" spans="1:9" x14ac:dyDescent="0.2">
      <c r="A815" s="167">
        <v>3</v>
      </c>
      <c r="B815" s="168" t="s">
        <v>289</v>
      </c>
      <c r="C815" s="168" t="s">
        <v>165</v>
      </c>
      <c r="D815" s="168" t="s">
        <v>166</v>
      </c>
      <c r="E815" s="169" t="s">
        <v>167</v>
      </c>
      <c r="F815" s="171">
        <v>54304</v>
      </c>
      <c r="G815" s="171" t="s">
        <v>79</v>
      </c>
      <c r="H815" s="128">
        <v>900</v>
      </c>
      <c r="I815" s="70"/>
    </row>
    <row r="816" spans="1:9" x14ac:dyDescent="0.2">
      <c r="A816" s="167">
        <v>3</v>
      </c>
      <c r="B816" s="168" t="s">
        <v>289</v>
      </c>
      <c r="C816" s="168" t="s">
        <v>165</v>
      </c>
      <c r="D816" s="168" t="s">
        <v>166</v>
      </c>
      <c r="E816" s="169" t="s">
        <v>167</v>
      </c>
      <c r="F816" s="171">
        <v>54316</v>
      </c>
      <c r="G816" s="171" t="s">
        <v>124</v>
      </c>
      <c r="H816" s="128">
        <v>300</v>
      </c>
      <c r="I816" s="70"/>
    </row>
    <row r="817" spans="1:9" ht="13.5" thickBot="1" x14ac:dyDescent="0.25">
      <c r="A817" s="167">
        <v>3</v>
      </c>
      <c r="B817" s="168" t="s">
        <v>289</v>
      </c>
      <c r="C817" s="168" t="s">
        <v>165</v>
      </c>
      <c r="D817" s="168" t="s">
        <v>166</v>
      </c>
      <c r="E817" s="169" t="s">
        <v>167</v>
      </c>
      <c r="F817" s="171">
        <v>54317</v>
      </c>
      <c r="G817" s="189" t="s">
        <v>125</v>
      </c>
      <c r="H817" s="128">
        <v>100</v>
      </c>
      <c r="I817" s="70"/>
    </row>
    <row r="818" spans="1:9" ht="16.5" thickBot="1" x14ac:dyDescent="0.3">
      <c r="A818" s="81"/>
      <c r="B818" s="82"/>
      <c r="C818" s="82"/>
      <c r="D818" s="82"/>
      <c r="E818" s="82"/>
      <c r="F818" s="82"/>
      <c r="G818" s="172" t="s">
        <v>168</v>
      </c>
      <c r="H818" s="84">
        <f>SUM(H810:H817)</f>
        <v>8000</v>
      </c>
    </row>
    <row r="819" spans="1:9" ht="15.75" thickBot="1" x14ac:dyDescent="0.35">
      <c r="A819" s="174"/>
      <c r="B819" s="174"/>
      <c r="C819" s="175"/>
      <c r="D819" s="176"/>
      <c r="E819" s="176"/>
      <c r="F819" s="176"/>
      <c r="G819" s="85"/>
      <c r="H819" s="86"/>
    </row>
    <row r="820" spans="1:9" ht="15" x14ac:dyDescent="0.3">
      <c r="A820" s="456" t="s">
        <v>298</v>
      </c>
      <c r="B820" s="457"/>
      <c r="C820" s="457"/>
      <c r="D820" s="457"/>
      <c r="E820" s="457"/>
      <c r="F820" s="457"/>
      <c r="G820" s="459" t="s">
        <v>299</v>
      </c>
      <c r="H820" s="460"/>
    </row>
    <row r="821" spans="1:9" ht="15" x14ac:dyDescent="0.3">
      <c r="A821" s="177"/>
      <c r="B821" s="178"/>
      <c r="C821" s="178"/>
      <c r="D821" s="178"/>
      <c r="E821" s="178"/>
      <c r="F821" s="178"/>
      <c r="G821" s="177"/>
      <c r="H821" s="179"/>
    </row>
    <row r="822" spans="1:9" ht="15" x14ac:dyDescent="0.3">
      <c r="A822" s="439" t="s">
        <v>300</v>
      </c>
      <c r="B822" s="463"/>
      <c r="C822" s="463"/>
      <c r="D822" s="463"/>
      <c r="E822" s="463"/>
      <c r="F822" s="464"/>
      <c r="G822" s="439" t="s">
        <v>301</v>
      </c>
      <c r="H822" s="440"/>
    </row>
    <row r="823" spans="1:9" ht="15" x14ac:dyDescent="0.3">
      <c r="A823" s="177"/>
      <c r="B823" s="178"/>
      <c r="C823" s="178"/>
      <c r="D823" s="178"/>
      <c r="E823" s="178"/>
      <c r="F823" s="178"/>
      <c r="G823" s="177"/>
      <c r="H823" s="179"/>
    </row>
    <row r="824" spans="1:9" ht="15" x14ac:dyDescent="0.3">
      <c r="A824" s="436" t="s">
        <v>302</v>
      </c>
      <c r="B824" s="463"/>
      <c r="C824" s="463"/>
      <c r="D824" s="463"/>
      <c r="E824" s="463"/>
      <c r="F824" s="464"/>
      <c r="G824" s="439" t="s">
        <v>311</v>
      </c>
      <c r="H824" s="440"/>
    </row>
    <row r="825" spans="1:9" ht="15" x14ac:dyDescent="0.3">
      <c r="A825" s="180"/>
      <c r="B825" s="181"/>
      <c r="C825" s="181"/>
      <c r="D825" s="181"/>
      <c r="E825" s="181"/>
      <c r="F825" s="181"/>
      <c r="G825" s="180"/>
      <c r="H825" s="179"/>
    </row>
    <row r="826" spans="1:9" ht="15.75" thickBot="1" x14ac:dyDescent="0.35">
      <c r="A826" s="441" t="s">
        <v>304</v>
      </c>
      <c r="B826" s="465"/>
      <c r="C826" s="465"/>
      <c r="D826" s="465"/>
      <c r="E826" s="465"/>
      <c r="F826" s="466"/>
      <c r="G826" s="441" t="s">
        <v>305</v>
      </c>
      <c r="H826" s="443"/>
    </row>
    <row r="834" spans="1:9" ht="18" x14ac:dyDescent="0.25">
      <c r="A834" s="444" t="s">
        <v>288</v>
      </c>
      <c r="B834" s="444"/>
      <c r="C834" s="444"/>
      <c r="D834" s="444"/>
      <c r="E834" s="444"/>
      <c r="F834" s="444"/>
      <c r="G834" s="444"/>
      <c r="H834" s="444"/>
    </row>
    <row r="835" spans="1:9" ht="18" x14ac:dyDescent="0.25">
      <c r="A835" s="444" t="s">
        <v>308</v>
      </c>
      <c r="B835" s="444"/>
      <c r="C835" s="444"/>
      <c r="D835" s="444"/>
      <c r="E835" s="444"/>
      <c r="F835" s="444"/>
      <c r="G835" s="444"/>
      <c r="H835" s="444"/>
    </row>
    <row r="836" spans="1:9" ht="18.75" thickBot="1" x14ac:dyDescent="0.3">
      <c r="A836" s="194">
        <v>34</v>
      </c>
      <c r="B836" s="182"/>
      <c r="C836" s="182"/>
      <c r="D836" s="182"/>
      <c r="E836" s="182"/>
      <c r="F836" s="182"/>
      <c r="G836" s="182"/>
      <c r="H836" s="182"/>
    </row>
    <row r="837" spans="1:9" ht="18.75" thickBot="1" x14ac:dyDescent="0.3">
      <c r="A837" s="446" t="s">
        <v>423</v>
      </c>
      <c r="B837" s="447"/>
      <c r="C837" s="447"/>
      <c r="D837" s="447"/>
      <c r="E837" s="447"/>
      <c r="F837" s="447"/>
      <c r="G837" s="447"/>
      <c r="H837" s="448"/>
    </row>
    <row r="838" spans="1:9" ht="15.75" thickBot="1" x14ac:dyDescent="0.35">
      <c r="A838" s="449" t="s">
        <v>155</v>
      </c>
      <c r="B838" s="450"/>
      <c r="C838" s="450"/>
      <c r="D838" s="450"/>
      <c r="E838" s="450"/>
      <c r="F838" s="451"/>
      <c r="G838" s="452" t="s">
        <v>161</v>
      </c>
      <c r="H838" s="454" t="s">
        <v>162</v>
      </c>
    </row>
    <row r="839" spans="1:9" ht="156" thickBot="1" x14ac:dyDescent="0.25">
      <c r="A839" s="166" t="s">
        <v>156</v>
      </c>
      <c r="B839" s="166" t="s">
        <v>157</v>
      </c>
      <c r="C839" s="166" t="s">
        <v>158</v>
      </c>
      <c r="D839" s="166" t="s">
        <v>159</v>
      </c>
      <c r="E839" s="166" t="s">
        <v>160</v>
      </c>
      <c r="F839" s="166" t="s">
        <v>28</v>
      </c>
      <c r="G839" s="462"/>
      <c r="H839" s="455"/>
    </row>
    <row r="840" spans="1:9" x14ac:dyDescent="0.2">
      <c r="A840" s="167">
        <v>3</v>
      </c>
      <c r="B840" s="168" t="s">
        <v>289</v>
      </c>
      <c r="C840" s="168" t="s">
        <v>165</v>
      </c>
      <c r="D840" s="168" t="s">
        <v>166</v>
      </c>
      <c r="E840" s="169" t="s">
        <v>167</v>
      </c>
      <c r="F840" s="170">
        <v>61105</v>
      </c>
      <c r="G840" s="170" t="s">
        <v>432</v>
      </c>
      <c r="H840" s="185">
        <v>12000</v>
      </c>
      <c r="I840" s="70"/>
    </row>
    <row r="841" spans="1:9" x14ac:dyDescent="0.2">
      <c r="A841" s="167"/>
      <c r="B841" s="168"/>
      <c r="C841" s="168"/>
      <c r="D841" s="168"/>
      <c r="E841" s="169"/>
      <c r="F841" s="188"/>
      <c r="G841" s="171"/>
      <c r="H841" s="185"/>
    </row>
    <row r="842" spans="1:9" x14ac:dyDescent="0.2">
      <c r="A842" s="167"/>
      <c r="B842" s="168"/>
      <c r="C842" s="168"/>
      <c r="D842" s="168"/>
      <c r="E842" s="169"/>
      <c r="F842" s="171"/>
      <c r="G842" s="171"/>
      <c r="H842" s="185"/>
    </row>
    <row r="843" spans="1:9" x14ac:dyDescent="0.2">
      <c r="A843" s="167"/>
      <c r="B843" s="168"/>
      <c r="C843" s="168"/>
      <c r="D843" s="168"/>
      <c r="E843" s="169"/>
      <c r="F843" s="171"/>
      <c r="G843" s="171"/>
      <c r="H843" s="185"/>
    </row>
    <row r="844" spans="1:9" x14ac:dyDescent="0.2">
      <c r="A844" s="167"/>
      <c r="B844" s="168"/>
      <c r="C844" s="168"/>
      <c r="D844" s="168"/>
      <c r="E844" s="169"/>
      <c r="F844" s="171"/>
      <c r="G844" s="171"/>
      <c r="H844" s="185"/>
    </row>
    <row r="845" spans="1:9" x14ac:dyDescent="0.2">
      <c r="A845" s="167"/>
      <c r="B845" s="168"/>
      <c r="C845" s="168"/>
      <c r="D845" s="168"/>
      <c r="E845" s="169"/>
      <c r="F845" s="171"/>
      <c r="G845" s="171"/>
      <c r="H845" s="185"/>
    </row>
    <row r="846" spans="1:9" x14ac:dyDescent="0.2">
      <c r="A846" s="167"/>
      <c r="B846" s="168"/>
      <c r="C846" s="168"/>
      <c r="D846" s="168"/>
      <c r="E846" s="169"/>
      <c r="F846" s="171"/>
      <c r="G846" s="171"/>
      <c r="H846" s="185"/>
    </row>
    <row r="847" spans="1:9" ht="13.5" thickBot="1" x14ac:dyDescent="0.25">
      <c r="A847" s="167"/>
      <c r="B847" s="168"/>
      <c r="C847" s="168"/>
      <c r="D847" s="168"/>
      <c r="E847" s="169"/>
      <c r="F847" s="171"/>
      <c r="G847" s="276"/>
      <c r="H847" s="277"/>
    </row>
    <row r="848" spans="1:9" ht="16.5" thickBot="1" x14ac:dyDescent="0.3">
      <c r="A848" s="81"/>
      <c r="B848" s="82"/>
      <c r="C848" s="82"/>
      <c r="D848" s="82"/>
      <c r="E848" s="82"/>
      <c r="F848" s="82"/>
      <c r="G848" s="172" t="s">
        <v>168</v>
      </c>
      <c r="H848" s="84">
        <f>SUM(H840:H847)</f>
        <v>12000</v>
      </c>
    </row>
    <row r="849" spans="1:8" ht="15.75" thickBot="1" x14ac:dyDescent="0.35">
      <c r="A849" s="174"/>
      <c r="B849" s="174"/>
      <c r="C849" s="175"/>
      <c r="D849" s="176"/>
      <c r="E849" s="176"/>
      <c r="F849" s="176"/>
      <c r="G849" s="85"/>
      <c r="H849" s="86"/>
    </row>
    <row r="850" spans="1:8" ht="15" x14ac:dyDescent="0.3">
      <c r="A850" s="456" t="s">
        <v>298</v>
      </c>
      <c r="B850" s="457"/>
      <c r="C850" s="457"/>
      <c r="D850" s="457"/>
      <c r="E850" s="457"/>
      <c r="F850" s="457"/>
      <c r="G850" s="459" t="s">
        <v>299</v>
      </c>
      <c r="H850" s="460"/>
    </row>
    <row r="851" spans="1:8" ht="15" x14ac:dyDescent="0.3">
      <c r="A851" s="177"/>
      <c r="B851" s="178"/>
      <c r="C851" s="178"/>
      <c r="D851" s="178"/>
      <c r="E851" s="178"/>
      <c r="F851" s="178"/>
      <c r="G851" s="177"/>
      <c r="H851" s="179"/>
    </row>
    <row r="852" spans="1:8" ht="15" x14ac:dyDescent="0.3">
      <c r="A852" s="439" t="s">
        <v>300</v>
      </c>
      <c r="B852" s="463"/>
      <c r="C852" s="463"/>
      <c r="D852" s="463"/>
      <c r="E852" s="463"/>
      <c r="F852" s="464"/>
      <c r="G852" s="439" t="s">
        <v>301</v>
      </c>
      <c r="H852" s="440"/>
    </row>
    <row r="853" spans="1:8" ht="15" x14ac:dyDescent="0.3">
      <c r="A853" s="177"/>
      <c r="B853" s="178"/>
      <c r="C853" s="178"/>
      <c r="D853" s="178"/>
      <c r="E853" s="178"/>
      <c r="F853" s="178"/>
      <c r="G853" s="177"/>
      <c r="H853" s="179"/>
    </row>
    <row r="854" spans="1:8" ht="15" x14ac:dyDescent="0.3">
      <c r="A854" s="436" t="s">
        <v>302</v>
      </c>
      <c r="B854" s="463"/>
      <c r="C854" s="463"/>
      <c r="D854" s="463"/>
      <c r="E854" s="463"/>
      <c r="F854" s="464"/>
      <c r="G854" s="439" t="s">
        <v>311</v>
      </c>
      <c r="H854" s="440"/>
    </row>
    <row r="855" spans="1:8" ht="15" x14ac:dyDescent="0.3">
      <c r="A855" s="180"/>
      <c r="B855" s="181"/>
      <c r="C855" s="181"/>
      <c r="D855" s="181"/>
      <c r="E855" s="181"/>
      <c r="F855" s="181"/>
      <c r="G855" s="180"/>
      <c r="H855" s="179"/>
    </row>
    <row r="856" spans="1:8" ht="15.75" thickBot="1" x14ac:dyDescent="0.35">
      <c r="A856" s="441" t="s">
        <v>304</v>
      </c>
      <c r="B856" s="465"/>
      <c r="C856" s="465"/>
      <c r="D856" s="465"/>
      <c r="E856" s="465"/>
      <c r="F856" s="466"/>
      <c r="G856" s="441" t="s">
        <v>305</v>
      </c>
      <c r="H856" s="443"/>
    </row>
    <row r="860" spans="1:8" ht="18" x14ac:dyDescent="0.25">
      <c r="A860" s="474" t="s">
        <v>26</v>
      </c>
      <c r="B860" s="474"/>
      <c r="C860" s="474"/>
      <c r="D860" s="474"/>
      <c r="E860" s="474"/>
      <c r="F860" s="474"/>
      <c r="G860" s="474"/>
      <c r="H860" s="474"/>
    </row>
    <row r="861" spans="1:8" ht="20.25" x14ac:dyDescent="0.3">
      <c r="A861" s="475" t="s">
        <v>42</v>
      </c>
      <c r="B861" s="475"/>
      <c r="C861" s="475"/>
      <c r="D861" s="475"/>
      <c r="E861" s="475"/>
      <c r="F861" s="475"/>
      <c r="G861" s="475"/>
      <c r="H861" s="475"/>
    </row>
    <row r="862" spans="1:8" ht="20.25" x14ac:dyDescent="0.3">
      <c r="A862" s="475" t="s">
        <v>361</v>
      </c>
      <c r="B862" s="475"/>
      <c r="C862" s="475"/>
      <c r="D862" s="475"/>
      <c r="E862" s="475"/>
      <c r="F862" s="475"/>
      <c r="G862" s="475"/>
      <c r="H862" s="475"/>
    </row>
    <row r="863" spans="1:8" ht="18" x14ac:dyDescent="0.25">
      <c r="A863" s="474" t="s">
        <v>44</v>
      </c>
      <c r="B863" s="474"/>
      <c r="C863" s="474"/>
      <c r="D863" s="474"/>
      <c r="E863" s="474"/>
      <c r="F863" s="474"/>
      <c r="G863" s="474"/>
      <c r="H863" s="474"/>
    </row>
    <row r="864" spans="1:8" x14ac:dyDescent="0.2">
      <c r="A864" s="161"/>
      <c r="B864" s="162"/>
      <c r="C864" s="163"/>
      <c r="D864" s="164"/>
      <c r="E864" s="164"/>
      <c r="F864" s="164"/>
      <c r="G864" s="161"/>
      <c r="H864" s="165"/>
    </row>
    <row r="865" spans="1:8" ht="18" x14ac:dyDescent="0.25">
      <c r="A865" s="476" t="s">
        <v>288</v>
      </c>
      <c r="B865" s="476"/>
      <c r="C865" s="476"/>
      <c r="D865" s="476"/>
      <c r="E865" s="476"/>
      <c r="F865" s="476"/>
      <c r="G865" s="476"/>
      <c r="H865" s="476"/>
    </row>
    <row r="866" spans="1:8" ht="18.75" thickBot="1" x14ac:dyDescent="0.3">
      <c r="A866" s="476" t="s">
        <v>431</v>
      </c>
      <c r="B866" s="476"/>
      <c r="C866" s="476"/>
      <c r="D866" s="476"/>
      <c r="E866" s="476"/>
      <c r="F866" s="476"/>
      <c r="G866" s="476"/>
      <c r="H866" s="476"/>
    </row>
    <row r="867" spans="1:8" ht="15.75" thickBot="1" x14ac:dyDescent="0.35">
      <c r="A867" s="449" t="s">
        <v>155</v>
      </c>
      <c r="B867" s="450"/>
      <c r="C867" s="450"/>
      <c r="D867" s="450"/>
      <c r="E867" s="450"/>
      <c r="F867" s="451"/>
      <c r="G867" s="452" t="s">
        <v>161</v>
      </c>
      <c r="H867" s="454" t="s">
        <v>162</v>
      </c>
    </row>
    <row r="868" spans="1:8" ht="156" thickBot="1" x14ac:dyDescent="0.25">
      <c r="A868" s="166" t="s">
        <v>156</v>
      </c>
      <c r="B868" s="166" t="s">
        <v>157</v>
      </c>
      <c r="C868" s="166" t="s">
        <v>158</v>
      </c>
      <c r="D868" s="166" t="s">
        <v>159</v>
      </c>
      <c r="E868" s="166" t="s">
        <v>160</v>
      </c>
      <c r="F868" s="166" t="s">
        <v>28</v>
      </c>
      <c r="G868" s="462"/>
      <c r="H868" s="455"/>
    </row>
    <row r="869" spans="1:8" x14ac:dyDescent="0.2">
      <c r="A869" s="206">
        <v>3</v>
      </c>
      <c r="B869" s="207" t="s">
        <v>289</v>
      </c>
      <c r="C869" s="207" t="s">
        <v>421</v>
      </c>
      <c r="D869" s="207" t="s">
        <v>166</v>
      </c>
      <c r="E869" s="200" t="s">
        <v>167</v>
      </c>
      <c r="F869" s="200">
        <v>51202</v>
      </c>
      <c r="G869" s="170" t="s">
        <v>90</v>
      </c>
      <c r="H869" s="128">
        <f>8000+4000+3000+2500+3000</f>
        <v>20500</v>
      </c>
    </row>
    <row r="870" spans="1:8" x14ac:dyDescent="0.2">
      <c r="A870" s="206">
        <v>3</v>
      </c>
      <c r="B870" s="207" t="s">
        <v>289</v>
      </c>
      <c r="C870" s="207" t="s">
        <v>421</v>
      </c>
      <c r="D870" s="207" t="s">
        <v>166</v>
      </c>
      <c r="E870" s="200" t="s">
        <v>167</v>
      </c>
      <c r="F870" s="200">
        <v>51999</v>
      </c>
      <c r="G870" s="171" t="s">
        <v>114</v>
      </c>
      <c r="H870" s="128"/>
    </row>
    <row r="871" spans="1:8" x14ac:dyDescent="0.2">
      <c r="A871" s="206">
        <v>3</v>
      </c>
      <c r="B871" s="207" t="s">
        <v>289</v>
      </c>
      <c r="C871" s="207" t="s">
        <v>421</v>
      </c>
      <c r="D871" s="207" t="s">
        <v>166</v>
      </c>
      <c r="E871" s="200" t="s">
        <v>167</v>
      </c>
      <c r="F871" s="200" t="s">
        <v>56</v>
      </c>
      <c r="G871" s="281" t="s">
        <v>57</v>
      </c>
      <c r="H871" s="282"/>
    </row>
    <row r="872" spans="1:8" x14ac:dyDescent="0.2">
      <c r="A872" s="206">
        <v>3</v>
      </c>
      <c r="B872" s="207" t="s">
        <v>289</v>
      </c>
      <c r="C872" s="207" t="s">
        <v>421</v>
      </c>
      <c r="D872" s="207" t="s">
        <v>166</v>
      </c>
      <c r="E872" s="200" t="s">
        <v>167</v>
      </c>
      <c r="F872" s="200" t="s">
        <v>58</v>
      </c>
      <c r="G872" s="171" t="s">
        <v>59</v>
      </c>
      <c r="H872" s="128"/>
    </row>
    <row r="873" spans="1:8" x14ac:dyDescent="0.2">
      <c r="A873" s="206">
        <v>3</v>
      </c>
      <c r="B873" s="207" t="s">
        <v>289</v>
      </c>
      <c r="C873" s="207" t="s">
        <v>421</v>
      </c>
      <c r="D873" s="207" t="s">
        <v>166</v>
      </c>
      <c r="E873" s="200" t="s">
        <v>167</v>
      </c>
      <c r="F873" s="200">
        <v>54104</v>
      </c>
      <c r="G873" s="171" t="s">
        <v>61</v>
      </c>
      <c r="H873" s="128"/>
    </row>
    <row r="874" spans="1:8" x14ac:dyDescent="0.2">
      <c r="A874" s="206">
        <v>3</v>
      </c>
      <c r="B874" s="207" t="s">
        <v>289</v>
      </c>
      <c r="C874" s="207" t="s">
        <v>421</v>
      </c>
      <c r="D874" s="207" t="s">
        <v>166</v>
      </c>
      <c r="E874" s="200" t="s">
        <v>167</v>
      </c>
      <c r="F874" s="200" t="s">
        <v>297</v>
      </c>
      <c r="G874" s="171" t="s">
        <v>62</v>
      </c>
      <c r="H874" s="128"/>
    </row>
    <row r="875" spans="1:8" x14ac:dyDescent="0.2">
      <c r="A875" s="206">
        <v>3</v>
      </c>
      <c r="B875" s="207" t="s">
        <v>289</v>
      </c>
      <c r="C875" s="207" t="s">
        <v>421</v>
      </c>
      <c r="D875" s="207" t="s">
        <v>166</v>
      </c>
      <c r="E875" s="200" t="s">
        <v>167</v>
      </c>
      <c r="F875" s="200" t="s">
        <v>426</v>
      </c>
      <c r="G875" s="171" t="s">
        <v>427</v>
      </c>
      <c r="H875" s="128"/>
    </row>
    <row r="876" spans="1:8" x14ac:dyDescent="0.2">
      <c r="A876" s="206">
        <v>3</v>
      </c>
      <c r="B876" s="207" t="s">
        <v>289</v>
      </c>
      <c r="C876" s="207" t="s">
        <v>421</v>
      </c>
      <c r="D876" s="207" t="s">
        <v>166</v>
      </c>
      <c r="E876" s="200" t="s">
        <v>167</v>
      </c>
      <c r="F876" s="200" t="s">
        <v>424</v>
      </c>
      <c r="G876" s="171" t="s">
        <v>116</v>
      </c>
      <c r="H876" s="128">
        <v>3000</v>
      </c>
    </row>
    <row r="877" spans="1:8" x14ac:dyDescent="0.2">
      <c r="A877" s="206">
        <v>3</v>
      </c>
      <c r="B877" s="207" t="s">
        <v>289</v>
      </c>
      <c r="C877" s="207" t="s">
        <v>421</v>
      </c>
      <c r="D877" s="207" t="s">
        <v>166</v>
      </c>
      <c r="E877" s="200" t="s">
        <v>167</v>
      </c>
      <c r="F877" s="200" t="s">
        <v>363</v>
      </c>
      <c r="G877" s="171" t="s">
        <v>425</v>
      </c>
      <c r="H877" s="128"/>
    </row>
    <row r="878" spans="1:8" x14ac:dyDescent="0.2">
      <c r="A878" s="206">
        <v>3</v>
      </c>
      <c r="B878" s="207" t="s">
        <v>289</v>
      </c>
      <c r="C878" s="207" t="s">
        <v>421</v>
      </c>
      <c r="D878" s="207" t="s">
        <v>166</v>
      </c>
      <c r="E878" s="200" t="s">
        <v>167</v>
      </c>
      <c r="F878" s="200" t="s">
        <v>428</v>
      </c>
      <c r="G878" s="171" t="s">
        <v>292</v>
      </c>
      <c r="H878" s="128"/>
    </row>
    <row r="879" spans="1:8" x14ac:dyDescent="0.2">
      <c r="A879" s="206">
        <v>3</v>
      </c>
      <c r="B879" s="207" t="s">
        <v>289</v>
      </c>
      <c r="C879" s="207" t="s">
        <v>421</v>
      </c>
      <c r="D879" s="207" t="s">
        <v>166</v>
      </c>
      <c r="E879" s="200" t="s">
        <v>167</v>
      </c>
      <c r="F879" s="200" t="s">
        <v>63</v>
      </c>
      <c r="G879" s="171" t="s">
        <v>64</v>
      </c>
      <c r="H879" s="128">
        <f>200+500+500+500</f>
        <v>1700</v>
      </c>
    </row>
    <row r="880" spans="1:8" x14ac:dyDescent="0.2">
      <c r="A880" s="206">
        <v>3</v>
      </c>
      <c r="B880" s="207" t="s">
        <v>289</v>
      </c>
      <c r="C880" s="207" t="s">
        <v>421</v>
      </c>
      <c r="D880" s="207" t="s">
        <v>166</v>
      </c>
      <c r="E880" s="200" t="s">
        <v>167</v>
      </c>
      <c r="F880" s="200" t="s">
        <v>91</v>
      </c>
      <c r="G880" s="171" t="s">
        <v>429</v>
      </c>
      <c r="H880" s="128">
        <f>8000+3050+5000+4000+2000</f>
        <v>22050</v>
      </c>
    </row>
    <row r="881" spans="1:8" x14ac:dyDescent="0.2">
      <c r="A881" s="206">
        <v>3</v>
      </c>
      <c r="B881" s="207" t="s">
        <v>289</v>
      </c>
      <c r="C881" s="207" t="s">
        <v>421</v>
      </c>
      <c r="D881" s="207" t="s">
        <v>166</v>
      </c>
      <c r="E881" s="200" t="s">
        <v>167</v>
      </c>
      <c r="F881" s="200" t="s">
        <v>93</v>
      </c>
      <c r="G881" s="171" t="s">
        <v>430</v>
      </c>
      <c r="H881" s="128">
        <f>2000+50+500+1000</f>
        <v>3550</v>
      </c>
    </row>
    <row r="882" spans="1:8" x14ac:dyDescent="0.2">
      <c r="A882" s="206">
        <v>3</v>
      </c>
      <c r="B882" s="207" t="s">
        <v>289</v>
      </c>
      <c r="C882" s="207" t="s">
        <v>421</v>
      </c>
      <c r="D882" s="207" t="s">
        <v>166</v>
      </c>
      <c r="E882" s="200" t="s">
        <v>167</v>
      </c>
      <c r="F882" s="200" t="s">
        <v>65</v>
      </c>
      <c r="G882" s="171" t="s">
        <v>66</v>
      </c>
      <c r="H882" s="128"/>
    </row>
    <row r="883" spans="1:8" x14ac:dyDescent="0.2">
      <c r="A883" s="206">
        <v>3</v>
      </c>
      <c r="B883" s="207" t="s">
        <v>289</v>
      </c>
      <c r="C883" s="207" t="s">
        <v>421</v>
      </c>
      <c r="D883" s="207" t="s">
        <v>166</v>
      </c>
      <c r="E883" s="200" t="s">
        <v>167</v>
      </c>
      <c r="F883" s="202" t="s">
        <v>67</v>
      </c>
      <c r="G883" s="126" t="s">
        <v>68</v>
      </c>
      <c r="H883" s="126"/>
    </row>
    <row r="884" spans="1:8" x14ac:dyDescent="0.2">
      <c r="A884" s="206">
        <v>3</v>
      </c>
      <c r="B884" s="207" t="s">
        <v>289</v>
      </c>
      <c r="C884" s="207" t="s">
        <v>421</v>
      </c>
      <c r="D884" s="207" t="s">
        <v>166</v>
      </c>
      <c r="E884" s="200" t="s">
        <v>167</v>
      </c>
      <c r="F884" s="202">
        <v>54116</v>
      </c>
      <c r="G884" s="126" t="s">
        <v>118</v>
      </c>
      <c r="H884" s="126"/>
    </row>
    <row r="885" spans="1:8" x14ac:dyDescent="0.2">
      <c r="A885" s="206">
        <v>3</v>
      </c>
      <c r="B885" s="207" t="s">
        <v>289</v>
      </c>
      <c r="C885" s="207" t="s">
        <v>421</v>
      </c>
      <c r="D885" s="207" t="s">
        <v>166</v>
      </c>
      <c r="E885" s="200" t="s">
        <v>167</v>
      </c>
      <c r="F885" s="202">
        <v>54118</v>
      </c>
      <c r="G885" s="283" t="s">
        <v>119</v>
      </c>
      <c r="H885" s="283">
        <f>200+400+200+200</f>
        <v>1000</v>
      </c>
    </row>
    <row r="886" spans="1:8" x14ac:dyDescent="0.2">
      <c r="A886" s="206">
        <v>3</v>
      </c>
      <c r="B886" s="207" t="s">
        <v>289</v>
      </c>
      <c r="C886" s="207" t="s">
        <v>421</v>
      </c>
      <c r="D886" s="207" t="s">
        <v>166</v>
      </c>
      <c r="E886" s="200" t="s">
        <v>167</v>
      </c>
      <c r="F886" s="202">
        <v>54119</v>
      </c>
      <c r="G886" s="126" t="s">
        <v>96</v>
      </c>
      <c r="H886" s="126"/>
    </row>
    <row r="887" spans="1:8" x14ac:dyDescent="0.2">
      <c r="A887" s="206">
        <v>3</v>
      </c>
      <c r="B887" s="207" t="s">
        <v>289</v>
      </c>
      <c r="C887" s="207" t="s">
        <v>421</v>
      </c>
      <c r="D887" s="207" t="s">
        <v>166</v>
      </c>
      <c r="E887" s="200" t="s">
        <v>167</v>
      </c>
      <c r="F887" s="202">
        <v>54121</v>
      </c>
      <c r="G887" s="126" t="s">
        <v>109</v>
      </c>
      <c r="H887" s="126"/>
    </row>
    <row r="888" spans="1:8" x14ac:dyDescent="0.2">
      <c r="A888" s="206">
        <v>3</v>
      </c>
      <c r="B888" s="207" t="s">
        <v>289</v>
      </c>
      <c r="C888" s="207" t="s">
        <v>421</v>
      </c>
      <c r="D888" s="207" t="s">
        <v>166</v>
      </c>
      <c r="E888" s="200" t="s">
        <v>167</v>
      </c>
      <c r="F888" s="202" t="s">
        <v>69</v>
      </c>
      <c r="G888" s="126" t="s">
        <v>70</v>
      </c>
      <c r="H888" s="126"/>
    </row>
    <row r="889" spans="1:8" x14ac:dyDescent="0.2">
      <c r="A889" s="206">
        <v>3</v>
      </c>
      <c r="B889" s="207" t="s">
        <v>289</v>
      </c>
      <c r="C889" s="207" t="s">
        <v>421</v>
      </c>
      <c r="D889" s="207" t="s">
        <v>166</v>
      </c>
      <c r="E889" s="200" t="s">
        <v>167</v>
      </c>
      <c r="F889" s="202" t="s">
        <v>71</v>
      </c>
      <c r="G889" s="126" t="s">
        <v>72</v>
      </c>
      <c r="H889" s="126"/>
    </row>
    <row r="890" spans="1:8" x14ac:dyDescent="0.2">
      <c r="A890" s="206">
        <v>3</v>
      </c>
      <c r="B890" s="207" t="s">
        <v>289</v>
      </c>
      <c r="C890" s="207" t="s">
        <v>421</v>
      </c>
      <c r="D890" s="207" t="s">
        <v>166</v>
      </c>
      <c r="E890" s="200" t="s">
        <v>167</v>
      </c>
      <c r="F890" s="202">
        <v>54202</v>
      </c>
      <c r="G890" s="126" t="s">
        <v>110</v>
      </c>
      <c r="H890" s="126"/>
    </row>
    <row r="891" spans="1:8" x14ac:dyDescent="0.2">
      <c r="A891" s="206">
        <v>3</v>
      </c>
      <c r="B891" s="207" t="s">
        <v>289</v>
      </c>
      <c r="C891" s="207" t="s">
        <v>421</v>
      </c>
      <c r="D891" s="207" t="s">
        <v>166</v>
      </c>
      <c r="E891" s="200" t="s">
        <v>167</v>
      </c>
      <c r="F891" s="202" t="s">
        <v>73</v>
      </c>
      <c r="G891" s="126" t="s">
        <v>74</v>
      </c>
      <c r="H891" s="126"/>
    </row>
    <row r="892" spans="1:8" x14ac:dyDescent="0.2">
      <c r="A892" s="206">
        <v>3</v>
      </c>
      <c r="B892" s="207" t="s">
        <v>289</v>
      </c>
      <c r="C892" s="207" t="s">
        <v>421</v>
      </c>
      <c r="D892" s="207" t="s">
        <v>166</v>
      </c>
      <c r="E892" s="200" t="s">
        <v>167</v>
      </c>
      <c r="F892" s="202" t="s">
        <v>75</v>
      </c>
      <c r="G892" s="126" t="s">
        <v>2</v>
      </c>
      <c r="H892" s="126"/>
    </row>
    <row r="893" spans="1:8" x14ac:dyDescent="0.2">
      <c r="A893" s="206">
        <v>3</v>
      </c>
      <c r="B893" s="207" t="s">
        <v>289</v>
      </c>
      <c r="C893" s="207" t="s">
        <v>421</v>
      </c>
      <c r="D893" s="207" t="s">
        <v>166</v>
      </c>
      <c r="E893" s="200" t="s">
        <v>167</v>
      </c>
      <c r="F893" s="202" t="s">
        <v>76</v>
      </c>
      <c r="G893" s="126" t="s">
        <v>77</v>
      </c>
      <c r="H893" s="126"/>
    </row>
    <row r="894" spans="1:8" x14ac:dyDescent="0.2">
      <c r="A894" s="206">
        <v>3</v>
      </c>
      <c r="B894" s="207" t="s">
        <v>289</v>
      </c>
      <c r="C894" s="207" t="s">
        <v>421</v>
      </c>
      <c r="D894" s="207" t="s">
        <v>166</v>
      </c>
      <c r="E894" s="200" t="s">
        <v>167</v>
      </c>
      <c r="F894" s="202">
        <v>54302</v>
      </c>
      <c r="G894" s="126" t="s">
        <v>120</v>
      </c>
      <c r="H894" s="126"/>
    </row>
    <row r="895" spans="1:8" x14ac:dyDescent="0.2">
      <c r="A895" s="206">
        <v>3</v>
      </c>
      <c r="B895" s="207" t="s">
        <v>289</v>
      </c>
      <c r="C895" s="207" t="s">
        <v>421</v>
      </c>
      <c r="D895" s="207" t="s">
        <v>166</v>
      </c>
      <c r="E895" s="200" t="s">
        <v>167</v>
      </c>
      <c r="F895" s="202">
        <v>54303</v>
      </c>
      <c r="G895" s="126" t="s">
        <v>121</v>
      </c>
      <c r="H895" s="126"/>
    </row>
    <row r="896" spans="1:8" x14ac:dyDescent="0.2">
      <c r="A896" s="206">
        <v>3</v>
      </c>
      <c r="B896" s="207" t="s">
        <v>289</v>
      </c>
      <c r="C896" s="207" t="s">
        <v>421</v>
      </c>
      <c r="D896" s="207" t="s">
        <v>166</v>
      </c>
      <c r="E896" s="200" t="s">
        <v>167</v>
      </c>
      <c r="F896" s="202" t="s">
        <v>78</v>
      </c>
      <c r="G896" s="126" t="s">
        <v>79</v>
      </c>
      <c r="H896" s="283">
        <f>2000+1200+400+579.79+900</f>
        <v>5079.79</v>
      </c>
    </row>
    <row r="897" spans="1:8" x14ac:dyDescent="0.2">
      <c r="A897" s="206">
        <v>3</v>
      </c>
      <c r="B897" s="207" t="s">
        <v>289</v>
      </c>
      <c r="C897" s="207" t="s">
        <v>421</v>
      </c>
      <c r="D897" s="207" t="s">
        <v>166</v>
      </c>
      <c r="E897" s="200" t="s">
        <v>167</v>
      </c>
      <c r="F897" s="202" t="s">
        <v>80</v>
      </c>
      <c r="G897" s="126" t="s">
        <v>81</v>
      </c>
      <c r="H897" s="126"/>
    </row>
    <row r="898" spans="1:8" x14ac:dyDescent="0.2">
      <c r="A898" s="206">
        <v>3</v>
      </c>
      <c r="B898" s="207" t="s">
        <v>289</v>
      </c>
      <c r="C898" s="207" t="s">
        <v>421</v>
      </c>
      <c r="D898" s="207" t="s">
        <v>166</v>
      </c>
      <c r="E898" s="200" t="s">
        <v>167</v>
      </c>
      <c r="F898" s="202">
        <v>54513</v>
      </c>
      <c r="G898" s="126" t="s">
        <v>122</v>
      </c>
      <c r="H898" s="126"/>
    </row>
    <row r="899" spans="1:8" x14ac:dyDescent="0.2">
      <c r="A899" s="206">
        <v>3</v>
      </c>
      <c r="B899" s="207" t="s">
        <v>289</v>
      </c>
      <c r="C899" s="207" t="s">
        <v>421</v>
      </c>
      <c r="D899" s="207" t="s">
        <v>166</v>
      </c>
      <c r="E899" s="200" t="s">
        <v>167</v>
      </c>
      <c r="F899" s="202">
        <v>54314</v>
      </c>
      <c r="G899" s="126" t="s">
        <v>123</v>
      </c>
      <c r="H899" s="126"/>
    </row>
    <row r="900" spans="1:8" x14ac:dyDescent="0.2">
      <c r="A900" s="206">
        <v>3</v>
      </c>
      <c r="B900" s="207" t="s">
        <v>289</v>
      </c>
      <c r="C900" s="207" t="s">
        <v>421</v>
      </c>
      <c r="D900" s="207" t="s">
        <v>166</v>
      </c>
      <c r="E900" s="200" t="s">
        <v>167</v>
      </c>
      <c r="F900" s="202">
        <v>54316</v>
      </c>
      <c r="G900" s="126" t="s">
        <v>124</v>
      </c>
      <c r="H900" s="283">
        <f>200+100+150+300</f>
        <v>750</v>
      </c>
    </row>
    <row r="901" spans="1:8" x14ac:dyDescent="0.2">
      <c r="A901" s="206">
        <v>3</v>
      </c>
      <c r="B901" s="207" t="s">
        <v>289</v>
      </c>
      <c r="C901" s="207" t="s">
        <v>421</v>
      </c>
      <c r="D901" s="207" t="s">
        <v>166</v>
      </c>
      <c r="E901" s="200" t="s">
        <v>167</v>
      </c>
      <c r="F901" s="202">
        <v>54317</v>
      </c>
      <c r="G901" s="126" t="s">
        <v>125</v>
      </c>
      <c r="H901" s="283">
        <f>100+100+150+100</f>
        <v>450</v>
      </c>
    </row>
    <row r="902" spans="1:8" x14ac:dyDescent="0.2">
      <c r="A902" s="206">
        <v>3</v>
      </c>
      <c r="B902" s="207" t="s">
        <v>289</v>
      </c>
      <c r="C902" s="207" t="s">
        <v>421</v>
      </c>
      <c r="D902" s="207" t="s">
        <v>166</v>
      </c>
      <c r="E902" s="200" t="s">
        <v>167</v>
      </c>
      <c r="F902" s="202">
        <v>54401</v>
      </c>
      <c r="G902" s="126" t="s">
        <v>126</v>
      </c>
      <c r="H902" s="126"/>
    </row>
    <row r="903" spans="1:8" x14ac:dyDescent="0.2">
      <c r="A903" s="206">
        <v>3</v>
      </c>
      <c r="B903" s="207" t="s">
        <v>289</v>
      </c>
      <c r="C903" s="207" t="s">
        <v>421</v>
      </c>
      <c r="D903" s="207" t="s">
        <v>166</v>
      </c>
      <c r="E903" s="200" t="s">
        <v>167</v>
      </c>
      <c r="F903" s="202">
        <v>54403</v>
      </c>
      <c r="G903" s="126" t="s">
        <v>127</v>
      </c>
      <c r="H903" s="126"/>
    </row>
    <row r="904" spans="1:8" x14ac:dyDescent="0.2">
      <c r="A904" s="206">
        <v>3</v>
      </c>
      <c r="B904" s="207" t="s">
        <v>289</v>
      </c>
      <c r="C904" s="207" t="s">
        <v>421</v>
      </c>
      <c r="D904" s="207" t="s">
        <v>166</v>
      </c>
      <c r="E904" s="200" t="s">
        <v>167</v>
      </c>
      <c r="F904" s="202">
        <v>54501</v>
      </c>
      <c r="G904" s="126" t="s">
        <v>140</v>
      </c>
      <c r="H904" s="126"/>
    </row>
    <row r="905" spans="1:8" x14ac:dyDescent="0.2">
      <c r="A905" s="206">
        <v>3</v>
      </c>
      <c r="B905" s="207" t="s">
        <v>289</v>
      </c>
      <c r="C905" s="207" t="s">
        <v>421</v>
      </c>
      <c r="D905" s="207" t="s">
        <v>166</v>
      </c>
      <c r="E905" s="200" t="s">
        <v>167</v>
      </c>
      <c r="F905" s="202">
        <v>54503</v>
      </c>
      <c r="G905" s="126" t="s">
        <v>82</v>
      </c>
      <c r="H905" s="126"/>
    </row>
    <row r="906" spans="1:8" x14ac:dyDescent="0.2">
      <c r="A906" s="206">
        <v>3</v>
      </c>
      <c r="B906" s="207" t="s">
        <v>289</v>
      </c>
      <c r="C906" s="207" t="s">
        <v>421</v>
      </c>
      <c r="D906" s="207" t="s">
        <v>166</v>
      </c>
      <c r="E906" s="200" t="s">
        <v>167</v>
      </c>
      <c r="F906" s="202">
        <v>54505</v>
      </c>
      <c r="G906" s="126" t="s">
        <v>128</v>
      </c>
      <c r="H906" s="126"/>
    </row>
    <row r="907" spans="1:8" x14ac:dyDescent="0.2">
      <c r="A907" s="206">
        <v>3</v>
      </c>
      <c r="B907" s="207" t="s">
        <v>289</v>
      </c>
      <c r="C907" s="207" t="s">
        <v>421</v>
      </c>
      <c r="D907" s="207" t="s">
        <v>166</v>
      </c>
      <c r="E907" s="200" t="s">
        <v>167</v>
      </c>
      <c r="F907" s="202">
        <v>55601</v>
      </c>
      <c r="G907" s="126" t="s">
        <v>129</v>
      </c>
      <c r="H907" s="126"/>
    </row>
    <row r="908" spans="1:8" x14ac:dyDescent="0.2">
      <c r="A908" s="206">
        <v>3</v>
      </c>
      <c r="B908" s="207" t="s">
        <v>289</v>
      </c>
      <c r="C908" s="207" t="s">
        <v>421</v>
      </c>
      <c r="D908" s="207" t="s">
        <v>166</v>
      </c>
      <c r="E908" s="200" t="s">
        <v>167</v>
      </c>
      <c r="F908" s="202">
        <v>55603</v>
      </c>
      <c r="G908" s="126" t="s">
        <v>111</v>
      </c>
      <c r="H908" s="126"/>
    </row>
    <row r="909" spans="1:8" ht="15" customHeight="1" x14ac:dyDescent="0.2">
      <c r="A909" s="206">
        <v>3</v>
      </c>
      <c r="B909" s="207" t="s">
        <v>289</v>
      </c>
      <c r="C909" s="207" t="s">
        <v>421</v>
      </c>
      <c r="D909" s="207" t="s">
        <v>166</v>
      </c>
      <c r="E909" s="200" t="s">
        <v>167</v>
      </c>
      <c r="F909" s="202" t="s">
        <v>87</v>
      </c>
      <c r="G909" s="126" t="s">
        <v>88</v>
      </c>
      <c r="H909" s="126"/>
    </row>
    <row r="910" spans="1:8" x14ac:dyDescent="0.2">
      <c r="A910" s="206">
        <v>3</v>
      </c>
      <c r="B910" s="207" t="s">
        <v>289</v>
      </c>
      <c r="C910" s="207" t="s">
        <v>421</v>
      </c>
      <c r="D910" s="207" t="s">
        <v>166</v>
      </c>
      <c r="E910" s="200" t="s">
        <v>167</v>
      </c>
      <c r="F910" s="202">
        <v>56201</v>
      </c>
      <c r="G910" s="126" t="s">
        <v>112</v>
      </c>
      <c r="H910" s="126"/>
    </row>
    <row r="911" spans="1:8" x14ac:dyDescent="0.2">
      <c r="A911" s="206">
        <v>3</v>
      </c>
      <c r="B911" s="207" t="s">
        <v>289</v>
      </c>
      <c r="C911" s="207" t="s">
        <v>421</v>
      </c>
      <c r="D911" s="207" t="s">
        <v>166</v>
      </c>
      <c r="E911" s="200" t="s">
        <v>167</v>
      </c>
      <c r="F911" s="202">
        <v>56303</v>
      </c>
      <c r="G911" s="126" t="s">
        <v>130</v>
      </c>
      <c r="H911" s="126"/>
    </row>
    <row r="912" spans="1:8" x14ac:dyDescent="0.2">
      <c r="A912" s="206">
        <v>3</v>
      </c>
      <c r="B912" s="207" t="s">
        <v>289</v>
      </c>
      <c r="C912" s="207" t="s">
        <v>421</v>
      </c>
      <c r="D912" s="207" t="s">
        <v>166</v>
      </c>
      <c r="E912" s="200" t="s">
        <v>167</v>
      </c>
      <c r="F912" s="202">
        <v>56304</v>
      </c>
      <c r="G912" s="126" t="s">
        <v>131</v>
      </c>
      <c r="H912" s="126"/>
    </row>
    <row r="913" spans="1:8" ht="15.75" customHeight="1" x14ac:dyDescent="0.2">
      <c r="A913" s="206">
        <v>3</v>
      </c>
      <c r="B913" s="207" t="s">
        <v>289</v>
      </c>
      <c r="C913" s="207" t="s">
        <v>421</v>
      </c>
      <c r="D913" s="207" t="s">
        <v>166</v>
      </c>
      <c r="E913" s="200" t="s">
        <v>167</v>
      </c>
      <c r="F913" s="202" t="s">
        <v>141</v>
      </c>
      <c r="G913" s="126" t="s">
        <v>142</v>
      </c>
      <c r="H913" s="126"/>
    </row>
    <row r="914" spans="1:8" x14ac:dyDescent="0.2">
      <c r="A914" s="206">
        <v>3</v>
      </c>
      <c r="B914" s="207" t="s">
        <v>289</v>
      </c>
      <c r="C914" s="207" t="s">
        <v>421</v>
      </c>
      <c r="D914" s="207" t="s">
        <v>166</v>
      </c>
      <c r="E914" s="200" t="s">
        <v>167</v>
      </c>
      <c r="F914" s="202">
        <v>61101</v>
      </c>
      <c r="G914" s="126" t="s">
        <v>132</v>
      </c>
      <c r="H914" s="126"/>
    </row>
    <row r="915" spans="1:8" x14ac:dyDescent="0.2">
      <c r="A915" s="206">
        <v>3</v>
      </c>
      <c r="B915" s="207" t="s">
        <v>289</v>
      </c>
      <c r="C915" s="207" t="s">
        <v>421</v>
      </c>
      <c r="D915" s="207" t="s">
        <v>166</v>
      </c>
      <c r="E915" s="200" t="s">
        <v>167</v>
      </c>
      <c r="F915" s="202">
        <v>61102</v>
      </c>
      <c r="G915" s="126" t="s">
        <v>133</v>
      </c>
      <c r="H915" s="126"/>
    </row>
    <row r="916" spans="1:8" x14ac:dyDescent="0.2">
      <c r="A916" s="206">
        <v>3</v>
      </c>
      <c r="B916" s="207" t="s">
        <v>289</v>
      </c>
      <c r="C916" s="207" t="s">
        <v>421</v>
      </c>
      <c r="D916" s="207" t="s">
        <v>166</v>
      </c>
      <c r="E916" s="200" t="s">
        <v>167</v>
      </c>
      <c r="F916" s="202" t="s">
        <v>83</v>
      </c>
      <c r="G916" s="126" t="s">
        <v>84</v>
      </c>
      <c r="H916" s="126"/>
    </row>
    <row r="917" spans="1:8" x14ac:dyDescent="0.2">
      <c r="A917" s="206">
        <v>3</v>
      </c>
      <c r="B917" s="207" t="s">
        <v>289</v>
      </c>
      <c r="C917" s="207" t="s">
        <v>421</v>
      </c>
      <c r="D917" s="207" t="s">
        <v>166</v>
      </c>
      <c r="E917" s="200" t="s">
        <v>167</v>
      </c>
      <c r="F917" s="202" t="s">
        <v>85</v>
      </c>
      <c r="G917" s="126" t="s">
        <v>86</v>
      </c>
      <c r="H917" s="126"/>
    </row>
    <row r="918" spans="1:8" x14ac:dyDescent="0.2">
      <c r="A918" s="206">
        <v>3</v>
      </c>
      <c r="B918" s="207" t="s">
        <v>289</v>
      </c>
      <c r="C918" s="207" t="s">
        <v>421</v>
      </c>
      <c r="D918" s="207" t="s">
        <v>166</v>
      </c>
      <c r="E918" s="200" t="s">
        <v>167</v>
      </c>
      <c r="F918" s="202" t="s">
        <v>89</v>
      </c>
      <c r="G918" s="126" t="s">
        <v>90</v>
      </c>
      <c r="H918" s="126"/>
    </row>
    <row r="919" spans="1:8" x14ac:dyDescent="0.2">
      <c r="A919" s="206">
        <v>3</v>
      </c>
      <c r="B919" s="207" t="s">
        <v>289</v>
      </c>
      <c r="C919" s="207" t="s">
        <v>421</v>
      </c>
      <c r="D919" s="207" t="s">
        <v>166</v>
      </c>
      <c r="E919" s="200" t="s">
        <v>167</v>
      </c>
      <c r="F919" s="202" t="s">
        <v>58</v>
      </c>
      <c r="G919" s="126" t="s">
        <v>59</v>
      </c>
      <c r="H919" s="126"/>
    </row>
    <row r="920" spans="1:8" x14ac:dyDescent="0.2">
      <c r="A920" s="206">
        <v>3</v>
      </c>
      <c r="B920" s="207" t="s">
        <v>289</v>
      </c>
      <c r="C920" s="207" t="s">
        <v>421</v>
      </c>
      <c r="D920" s="207" t="s">
        <v>166</v>
      </c>
      <c r="E920" s="200" t="s">
        <v>167</v>
      </c>
      <c r="F920" s="202" t="s">
        <v>95</v>
      </c>
      <c r="G920" s="126" t="s">
        <v>96</v>
      </c>
      <c r="H920" s="126"/>
    </row>
    <row r="921" spans="1:8" x14ac:dyDescent="0.2">
      <c r="A921" s="206">
        <v>3</v>
      </c>
      <c r="B921" s="207" t="s">
        <v>289</v>
      </c>
      <c r="C921" s="207" t="s">
        <v>421</v>
      </c>
      <c r="D921" s="207" t="s">
        <v>166</v>
      </c>
      <c r="E921" s="200" t="s">
        <v>167</v>
      </c>
      <c r="F921" s="202">
        <v>5629501</v>
      </c>
      <c r="G921" s="126" t="s">
        <v>113</v>
      </c>
      <c r="H921" s="126"/>
    </row>
    <row r="922" spans="1:8" x14ac:dyDescent="0.2">
      <c r="A922" s="206">
        <v>3</v>
      </c>
      <c r="B922" s="207" t="s">
        <v>289</v>
      </c>
      <c r="C922" s="207" t="s">
        <v>421</v>
      </c>
      <c r="D922" s="207" t="s">
        <v>166</v>
      </c>
      <c r="E922" s="200" t="s">
        <v>167</v>
      </c>
      <c r="F922" s="202">
        <v>61501</v>
      </c>
      <c r="G922" s="126" t="s">
        <v>146</v>
      </c>
      <c r="H922" s="126"/>
    </row>
    <row r="923" spans="1:8" x14ac:dyDescent="0.2">
      <c r="A923" s="206">
        <v>3</v>
      </c>
      <c r="B923" s="207" t="s">
        <v>289</v>
      </c>
      <c r="C923" s="207" t="s">
        <v>421</v>
      </c>
      <c r="D923" s="207" t="s">
        <v>166</v>
      </c>
      <c r="E923" s="200" t="s">
        <v>167</v>
      </c>
      <c r="F923" s="202">
        <v>61608</v>
      </c>
      <c r="G923" s="126" t="s">
        <v>145</v>
      </c>
      <c r="H923" s="126"/>
    </row>
    <row r="924" spans="1:8" x14ac:dyDescent="0.2">
      <c r="A924" s="206">
        <v>3</v>
      </c>
      <c r="B924" s="207" t="s">
        <v>289</v>
      </c>
      <c r="C924" s="207" t="s">
        <v>421</v>
      </c>
      <c r="D924" s="207" t="s">
        <v>166</v>
      </c>
      <c r="E924" s="200" t="s">
        <v>167</v>
      </c>
      <c r="F924" s="202">
        <v>61699</v>
      </c>
      <c r="G924" s="126" t="s">
        <v>144</v>
      </c>
      <c r="H924" s="126"/>
    </row>
    <row r="925" spans="1:8" x14ac:dyDescent="0.2">
      <c r="A925" s="206">
        <v>3</v>
      </c>
      <c r="B925" s="207" t="s">
        <v>289</v>
      </c>
      <c r="C925" s="207" t="s">
        <v>421</v>
      </c>
      <c r="D925" s="207" t="s">
        <v>166</v>
      </c>
      <c r="E925" s="200" t="s">
        <v>167</v>
      </c>
      <c r="F925" s="202" t="s">
        <v>97</v>
      </c>
      <c r="G925" s="126" t="s">
        <v>98</v>
      </c>
      <c r="H925" s="284">
        <f>+H465+H563+H599</f>
        <v>152355.29999999999</v>
      </c>
    </row>
    <row r="926" spans="1:8" x14ac:dyDescent="0.2">
      <c r="A926" s="206">
        <v>3</v>
      </c>
      <c r="B926" s="207" t="s">
        <v>289</v>
      </c>
      <c r="C926" s="207" t="s">
        <v>421</v>
      </c>
      <c r="D926" s="207" t="s">
        <v>166</v>
      </c>
      <c r="E926" s="200" t="s">
        <v>167</v>
      </c>
      <c r="F926" s="202" t="s">
        <v>316</v>
      </c>
      <c r="G926" s="126" t="s">
        <v>317</v>
      </c>
      <c r="H926" s="126"/>
    </row>
    <row r="927" spans="1:8" x14ac:dyDescent="0.2">
      <c r="A927" s="206">
        <v>3</v>
      </c>
      <c r="B927" s="207" t="s">
        <v>289</v>
      </c>
      <c r="C927" s="207" t="s">
        <v>421</v>
      </c>
      <c r="D927" s="207" t="s">
        <v>166</v>
      </c>
      <c r="E927" s="200" t="s">
        <v>167</v>
      </c>
      <c r="F927" s="202" t="s">
        <v>149</v>
      </c>
      <c r="G927" s="126" t="s">
        <v>151</v>
      </c>
      <c r="H927" s="126"/>
    </row>
    <row r="928" spans="1:8" x14ac:dyDescent="0.2">
      <c r="A928" s="206">
        <v>3</v>
      </c>
      <c r="B928" s="207" t="s">
        <v>289</v>
      </c>
      <c r="C928" s="207" t="s">
        <v>421</v>
      </c>
      <c r="D928" s="207" t="s">
        <v>166</v>
      </c>
      <c r="E928" s="200" t="s">
        <v>167</v>
      </c>
      <c r="F928" s="202" t="s">
        <v>150</v>
      </c>
      <c r="G928" s="126" t="s">
        <v>143</v>
      </c>
      <c r="H928" s="126"/>
    </row>
    <row r="929" spans="1:8" x14ac:dyDescent="0.2">
      <c r="A929" s="206">
        <v>3</v>
      </c>
      <c r="B929" s="207" t="s">
        <v>289</v>
      </c>
      <c r="C929" s="207" t="s">
        <v>421</v>
      </c>
      <c r="D929" s="207" t="s">
        <v>166</v>
      </c>
      <c r="E929" s="200" t="s">
        <v>167</v>
      </c>
      <c r="F929" s="202" t="s">
        <v>99</v>
      </c>
      <c r="G929" s="126" t="s">
        <v>100</v>
      </c>
      <c r="H929" s="126"/>
    </row>
    <row r="930" spans="1:8" x14ac:dyDescent="0.2">
      <c r="A930" s="206">
        <v>3</v>
      </c>
      <c r="B930" s="207" t="s">
        <v>289</v>
      </c>
      <c r="C930" s="207" t="s">
        <v>421</v>
      </c>
      <c r="D930" s="207" t="s">
        <v>166</v>
      </c>
      <c r="E930" s="200" t="s">
        <v>167</v>
      </c>
      <c r="F930" s="202" t="s">
        <v>318</v>
      </c>
      <c r="G930" s="126" t="s">
        <v>315</v>
      </c>
      <c r="H930" s="126"/>
    </row>
    <row r="931" spans="1:8" x14ac:dyDescent="0.2">
      <c r="A931" s="206">
        <v>3</v>
      </c>
      <c r="B931" s="207" t="s">
        <v>289</v>
      </c>
      <c r="C931" s="207" t="s">
        <v>421</v>
      </c>
      <c r="D931" s="207" t="s">
        <v>166</v>
      </c>
      <c r="E931" s="200" t="s">
        <v>167</v>
      </c>
      <c r="F931" s="202" t="s">
        <v>101</v>
      </c>
      <c r="G931" s="126" t="s">
        <v>100</v>
      </c>
      <c r="H931" s="126"/>
    </row>
    <row r="932" spans="1:8" ht="13.5" thickBot="1" x14ac:dyDescent="0.25">
      <c r="A932" s="210">
        <v>3</v>
      </c>
      <c r="B932" s="211" t="s">
        <v>289</v>
      </c>
      <c r="C932" s="211" t="s">
        <v>421</v>
      </c>
      <c r="D932" s="211" t="s">
        <v>166</v>
      </c>
      <c r="E932" s="212" t="s">
        <v>167</v>
      </c>
      <c r="F932" s="203" t="s">
        <v>152</v>
      </c>
      <c r="G932" s="204" t="s">
        <v>143</v>
      </c>
      <c r="H932" s="204"/>
    </row>
    <row r="933" spans="1:8" ht="13.5" thickBot="1" x14ac:dyDescent="0.25">
      <c r="A933" s="286" t="s">
        <v>148</v>
      </c>
      <c r="B933" s="287"/>
      <c r="C933" s="287"/>
      <c r="D933" s="287"/>
      <c r="E933" s="287"/>
      <c r="F933" s="287"/>
      <c r="G933" s="287"/>
      <c r="H933" s="288">
        <f>+H869+H876+H879+H880+H881+H885+H896+H900+H901+H925</f>
        <v>210435.09</v>
      </c>
    </row>
  </sheetData>
  <protectedRanges>
    <protectedRange sqref="H47 H87 H112 H131 H399 H153 H176 H204 H375 H250 H272 H292 H311 H330 H349 H227 H420 H448 H466 H487 H507 H525 H546 H564 H582 H600 H706 H741 H767 H792 H818 H848 G905:H905 H683" name="Rango1_1"/>
  </protectedRanges>
  <mergeCells count="501">
    <mergeCell ref="A866:H866"/>
    <mergeCell ref="A867:F867"/>
    <mergeCell ref="G867:G868"/>
    <mergeCell ref="H867:H868"/>
    <mergeCell ref="A854:F854"/>
    <mergeCell ref="G854:H854"/>
    <mergeCell ref="A856:F856"/>
    <mergeCell ref="G856:H856"/>
    <mergeCell ref="A860:H860"/>
    <mergeCell ref="A861:H861"/>
    <mergeCell ref="A862:H862"/>
    <mergeCell ref="A863:H863"/>
    <mergeCell ref="A865:H865"/>
    <mergeCell ref="A834:H834"/>
    <mergeCell ref="A835:H835"/>
    <mergeCell ref="A837:H837"/>
    <mergeCell ref="A838:F838"/>
    <mergeCell ref="G838:G839"/>
    <mergeCell ref="H838:H839"/>
    <mergeCell ref="A850:F850"/>
    <mergeCell ref="G850:H850"/>
    <mergeCell ref="A852:F852"/>
    <mergeCell ref="G852:H852"/>
    <mergeCell ref="A820:F820"/>
    <mergeCell ref="G820:H820"/>
    <mergeCell ref="A822:F822"/>
    <mergeCell ref="G822:H822"/>
    <mergeCell ref="A824:F824"/>
    <mergeCell ref="G824:H824"/>
    <mergeCell ref="A826:F826"/>
    <mergeCell ref="G826:H826"/>
    <mergeCell ref="A798:F798"/>
    <mergeCell ref="G798:H798"/>
    <mergeCell ref="A800:F800"/>
    <mergeCell ref="G800:H800"/>
    <mergeCell ref="A804:H804"/>
    <mergeCell ref="A805:H805"/>
    <mergeCell ref="A807:H807"/>
    <mergeCell ref="A808:F808"/>
    <mergeCell ref="G808:G809"/>
    <mergeCell ref="H808:H809"/>
    <mergeCell ref="A780:H780"/>
    <mergeCell ref="A782:H782"/>
    <mergeCell ref="A783:F783"/>
    <mergeCell ref="G783:G784"/>
    <mergeCell ref="H783:H784"/>
    <mergeCell ref="A794:F794"/>
    <mergeCell ref="G794:H794"/>
    <mergeCell ref="A796:F796"/>
    <mergeCell ref="G796:H796"/>
    <mergeCell ref="A769:F769"/>
    <mergeCell ref="G769:H769"/>
    <mergeCell ref="A771:F771"/>
    <mergeCell ref="G771:H771"/>
    <mergeCell ref="A773:F773"/>
    <mergeCell ref="G773:H773"/>
    <mergeCell ref="A775:F775"/>
    <mergeCell ref="G775:H775"/>
    <mergeCell ref="A779:H779"/>
    <mergeCell ref="A747:F747"/>
    <mergeCell ref="G747:H747"/>
    <mergeCell ref="A749:F749"/>
    <mergeCell ref="G749:H749"/>
    <mergeCell ref="A753:H753"/>
    <mergeCell ref="A754:H754"/>
    <mergeCell ref="A756:H756"/>
    <mergeCell ref="A757:F757"/>
    <mergeCell ref="G757:G758"/>
    <mergeCell ref="H757:H758"/>
    <mergeCell ref="A726:H726"/>
    <mergeCell ref="A727:H727"/>
    <mergeCell ref="A729:H729"/>
    <mergeCell ref="A730:F730"/>
    <mergeCell ref="G730:G731"/>
    <mergeCell ref="H730:H731"/>
    <mergeCell ref="A743:F743"/>
    <mergeCell ref="G743:H743"/>
    <mergeCell ref="A745:F745"/>
    <mergeCell ref="G745:H745"/>
    <mergeCell ref="A714:F714"/>
    <mergeCell ref="G714:H714"/>
    <mergeCell ref="A702:H702"/>
    <mergeCell ref="A703:F703"/>
    <mergeCell ref="G703:G704"/>
    <mergeCell ref="H703:H704"/>
    <mergeCell ref="A708:F708"/>
    <mergeCell ref="G708:H708"/>
    <mergeCell ref="A710:F710"/>
    <mergeCell ref="G710:H710"/>
    <mergeCell ref="A712:F712"/>
    <mergeCell ref="G712:H712"/>
    <mergeCell ref="A666:F666"/>
    <mergeCell ref="G666:G667"/>
    <mergeCell ref="H666:H667"/>
    <mergeCell ref="A629:H629"/>
    <mergeCell ref="A630:H630"/>
    <mergeCell ref="A631:H631"/>
    <mergeCell ref="A632:H632"/>
    <mergeCell ref="A634:H634"/>
    <mergeCell ref="A657:H657"/>
    <mergeCell ref="A658:H658"/>
    <mergeCell ref="A659:H659"/>
    <mergeCell ref="A660:H660"/>
    <mergeCell ref="A662:H662"/>
    <mergeCell ref="B636:H636"/>
    <mergeCell ref="B665:H665"/>
    <mergeCell ref="A637:F637"/>
    <mergeCell ref="G637:G638"/>
    <mergeCell ref="H637:H638"/>
    <mergeCell ref="B621:H621"/>
    <mergeCell ref="A608:F608"/>
    <mergeCell ref="G608:H608"/>
    <mergeCell ref="A596:H596"/>
    <mergeCell ref="A597:F597"/>
    <mergeCell ref="G597:G598"/>
    <mergeCell ref="H597:H598"/>
    <mergeCell ref="A602:F602"/>
    <mergeCell ref="G602:H602"/>
    <mergeCell ref="A604:F604"/>
    <mergeCell ref="G604:H604"/>
    <mergeCell ref="A606:F606"/>
    <mergeCell ref="G606:H606"/>
    <mergeCell ref="A620:H620"/>
    <mergeCell ref="A615:H615"/>
    <mergeCell ref="A616:H616"/>
    <mergeCell ref="A617:H617"/>
    <mergeCell ref="A618:H618"/>
    <mergeCell ref="A8:F8"/>
    <mergeCell ref="G8:G9"/>
    <mergeCell ref="H8:H9"/>
    <mergeCell ref="A49:F49"/>
    <mergeCell ref="G49:H49"/>
    <mergeCell ref="A51:F51"/>
    <mergeCell ref="G51:H51"/>
    <mergeCell ref="A1:H1"/>
    <mergeCell ref="A2:H2"/>
    <mergeCell ref="A3:H3"/>
    <mergeCell ref="A4:H4"/>
    <mergeCell ref="A6:H6"/>
    <mergeCell ref="A7:H7"/>
    <mergeCell ref="A81:H81"/>
    <mergeCell ref="A82:F82"/>
    <mergeCell ref="G82:G83"/>
    <mergeCell ref="H82:H83"/>
    <mergeCell ref="A89:F89"/>
    <mergeCell ref="G89:H89"/>
    <mergeCell ref="A53:F53"/>
    <mergeCell ref="G53:H53"/>
    <mergeCell ref="A55:F55"/>
    <mergeCell ref="G55:H55"/>
    <mergeCell ref="A78:H78"/>
    <mergeCell ref="A79:H79"/>
    <mergeCell ref="A99:H99"/>
    <mergeCell ref="A100:H100"/>
    <mergeCell ref="A102:H102"/>
    <mergeCell ref="A103:F103"/>
    <mergeCell ref="G103:G104"/>
    <mergeCell ref="H103:H104"/>
    <mergeCell ref="A91:F91"/>
    <mergeCell ref="G91:H91"/>
    <mergeCell ref="A93:F93"/>
    <mergeCell ref="G93:H93"/>
    <mergeCell ref="A95:F95"/>
    <mergeCell ref="G95:H95"/>
    <mergeCell ref="A120:F120"/>
    <mergeCell ref="G120:H120"/>
    <mergeCell ref="A124:H124"/>
    <mergeCell ref="A125:H125"/>
    <mergeCell ref="A127:H127"/>
    <mergeCell ref="A128:F128"/>
    <mergeCell ref="G128:G129"/>
    <mergeCell ref="H128:H129"/>
    <mergeCell ref="A114:F114"/>
    <mergeCell ref="G114:H114"/>
    <mergeCell ref="A116:F116"/>
    <mergeCell ref="G116:H116"/>
    <mergeCell ref="A118:F118"/>
    <mergeCell ref="G118:H118"/>
    <mergeCell ref="A139:F139"/>
    <mergeCell ref="G139:H139"/>
    <mergeCell ref="A143:H143"/>
    <mergeCell ref="A144:H144"/>
    <mergeCell ref="A146:H146"/>
    <mergeCell ref="A147:F147"/>
    <mergeCell ref="G147:G148"/>
    <mergeCell ref="H147:H148"/>
    <mergeCell ref="A133:F133"/>
    <mergeCell ref="G133:H133"/>
    <mergeCell ref="A135:F135"/>
    <mergeCell ref="G135:H135"/>
    <mergeCell ref="A137:F137"/>
    <mergeCell ref="G137:H137"/>
    <mergeCell ref="A161:F161"/>
    <mergeCell ref="G161:H161"/>
    <mergeCell ref="A165:H165"/>
    <mergeCell ref="A166:H166"/>
    <mergeCell ref="A168:H168"/>
    <mergeCell ref="A169:F169"/>
    <mergeCell ref="G169:G170"/>
    <mergeCell ref="H169:H170"/>
    <mergeCell ref="A155:F155"/>
    <mergeCell ref="G155:H155"/>
    <mergeCell ref="A157:F157"/>
    <mergeCell ref="G157:H157"/>
    <mergeCell ref="A159:F159"/>
    <mergeCell ref="G159:H159"/>
    <mergeCell ref="A184:F184"/>
    <mergeCell ref="G184:H184"/>
    <mergeCell ref="A188:H188"/>
    <mergeCell ref="A189:H189"/>
    <mergeCell ref="A191:H191"/>
    <mergeCell ref="A192:F192"/>
    <mergeCell ref="G192:G193"/>
    <mergeCell ref="H192:H193"/>
    <mergeCell ref="A178:F178"/>
    <mergeCell ref="G178:H178"/>
    <mergeCell ref="A180:F180"/>
    <mergeCell ref="G180:H180"/>
    <mergeCell ref="A182:F182"/>
    <mergeCell ref="G182:H182"/>
    <mergeCell ref="A212:F212"/>
    <mergeCell ref="G212:H212"/>
    <mergeCell ref="A216:H216"/>
    <mergeCell ref="A217:H217"/>
    <mergeCell ref="A219:H219"/>
    <mergeCell ref="A220:F220"/>
    <mergeCell ref="G220:G221"/>
    <mergeCell ref="H220:H221"/>
    <mergeCell ref="A206:F206"/>
    <mergeCell ref="G206:H206"/>
    <mergeCell ref="A208:F208"/>
    <mergeCell ref="G208:H208"/>
    <mergeCell ref="A210:F210"/>
    <mergeCell ref="G210:H210"/>
    <mergeCell ref="A235:F235"/>
    <mergeCell ref="G235:H235"/>
    <mergeCell ref="A239:H239"/>
    <mergeCell ref="A240:H240"/>
    <mergeCell ref="A242:H242"/>
    <mergeCell ref="A243:F243"/>
    <mergeCell ref="G243:G244"/>
    <mergeCell ref="H243:H244"/>
    <mergeCell ref="A229:F229"/>
    <mergeCell ref="G229:H229"/>
    <mergeCell ref="A231:F231"/>
    <mergeCell ref="G231:H231"/>
    <mergeCell ref="A233:F233"/>
    <mergeCell ref="G233:H233"/>
    <mergeCell ref="A258:F258"/>
    <mergeCell ref="G258:H258"/>
    <mergeCell ref="A262:H262"/>
    <mergeCell ref="A263:H263"/>
    <mergeCell ref="A265:H265"/>
    <mergeCell ref="A266:F266"/>
    <mergeCell ref="G266:G267"/>
    <mergeCell ref="H266:H267"/>
    <mergeCell ref="A252:F252"/>
    <mergeCell ref="G252:H252"/>
    <mergeCell ref="A254:F254"/>
    <mergeCell ref="G254:H254"/>
    <mergeCell ref="A256:F256"/>
    <mergeCell ref="G256:H256"/>
    <mergeCell ref="A280:F280"/>
    <mergeCell ref="G280:H280"/>
    <mergeCell ref="A284:H284"/>
    <mergeCell ref="A285:H285"/>
    <mergeCell ref="A287:H287"/>
    <mergeCell ref="A288:F288"/>
    <mergeCell ref="G288:G289"/>
    <mergeCell ref="H288:H289"/>
    <mergeCell ref="A274:F274"/>
    <mergeCell ref="G274:H274"/>
    <mergeCell ref="A276:F276"/>
    <mergeCell ref="G276:H276"/>
    <mergeCell ref="A278:F278"/>
    <mergeCell ref="G278:H278"/>
    <mergeCell ref="A300:F300"/>
    <mergeCell ref="G300:H300"/>
    <mergeCell ref="A304:H304"/>
    <mergeCell ref="A305:H305"/>
    <mergeCell ref="A307:H307"/>
    <mergeCell ref="A308:F308"/>
    <mergeCell ref="G308:G309"/>
    <mergeCell ref="H308:H309"/>
    <mergeCell ref="A294:F294"/>
    <mergeCell ref="G294:H294"/>
    <mergeCell ref="A296:F296"/>
    <mergeCell ref="G296:H296"/>
    <mergeCell ref="A298:F298"/>
    <mergeCell ref="G298:H298"/>
    <mergeCell ref="A319:F319"/>
    <mergeCell ref="G319:H319"/>
    <mergeCell ref="A323:H323"/>
    <mergeCell ref="A324:H324"/>
    <mergeCell ref="A326:H326"/>
    <mergeCell ref="A327:F327"/>
    <mergeCell ref="G327:G328"/>
    <mergeCell ref="H327:H328"/>
    <mergeCell ref="A313:F313"/>
    <mergeCell ref="G313:H313"/>
    <mergeCell ref="A315:F315"/>
    <mergeCell ref="G315:H315"/>
    <mergeCell ref="A317:F317"/>
    <mergeCell ref="G317:H317"/>
    <mergeCell ref="A338:F338"/>
    <mergeCell ref="G338:H338"/>
    <mergeCell ref="A342:H342"/>
    <mergeCell ref="A343:H343"/>
    <mergeCell ref="A345:H345"/>
    <mergeCell ref="A346:F346"/>
    <mergeCell ref="G346:G347"/>
    <mergeCell ref="H346:H347"/>
    <mergeCell ref="A332:F332"/>
    <mergeCell ref="G332:H332"/>
    <mergeCell ref="A334:F334"/>
    <mergeCell ref="G334:H334"/>
    <mergeCell ref="A336:F336"/>
    <mergeCell ref="G336:H336"/>
    <mergeCell ref="A357:F357"/>
    <mergeCell ref="G357:H357"/>
    <mergeCell ref="A361:H361"/>
    <mergeCell ref="A362:H362"/>
    <mergeCell ref="A364:H364"/>
    <mergeCell ref="A365:F365"/>
    <mergeCell ref="G365:G366"/>
    <mergeCell ref="H365:H366"/>
    <mergeCell ref="A351:F351"/>
    <mergeCell ref="G351:H351"/>
    <mergeCell ref="A353:F353"/>
    <mergeCell ref="G353:H353"/>
    <mergeCell ref="A355:F355"/>
    <mergeCell ref="G355:H355"/>
    <mergeCell ref="A383:F383"/>
    <mergeCell ref="G383:H383"/>
    <mergeCell ref="A387:H387"/>
    <mergeCell ref="A388:H388"/>
    <mergeCell ref="A390:H390"/>
    <mergeCell ref="A391:F391"/>
    <mergeCell ref="G391:G392"/>
    <mergeCell ref="H391:H392"/>
    <mergeCell ref="A377:F377"/>
    <mergeCell ref="G377:H377"/>
    <mergeCell ref="A379:F379"/>
    <mergeCell ref="G379:H379"/>
    <mergeCell ref="A381:F381"/>
    <mergeCell ref="G381:H381"/>
    <mergeCell ref="A407:F407"/>
    <mergeCell ref="G407:H407"/>
    <mergeCell ref="A411:H411"/>
    <mergeCell ref="A412:H412"/>
    <mergeCell ref="A414:H414"/>
    <mergeCell ref="A415:F415"/>
    <mergeCell ref="G415:G416"/>
    <mergeCell ref="H415:H416"/>
    <mergeCell ref="A401:F401"/>
    <mergeCell ref="G401:H401"/>
    <mergeCell ref="A403:F403"/>
    <mergeCell ref="G403:H403"/>
    <mergeCell ref="A405:F405"/>
    <mergeCell ref="G405:H405"/>
    <mergeCell ref="A428:F428"/>
    <mergeCell ref="G428:H428"/>
    <mergeCell ref="A432:H432"/>
    <mergeCell ref="A433:H433"/>
    <mergeCell ref="A435:H435"/>
    <mergeCell ref="A436:F436"/>
    <mergeCell ref="G436:G437"/>
    <mergeCell ref="H436:H437"/>
    <mergeCell ref="A422:F422"/>
    <mergeCell ref="G422:H422"/>
    <mergeCell ref="A424:F424"/>
    <mergeCell ref="G424:H424"/>
    <mergeCell ref="A426:F426"/>
    <mergeCell ref="G426:H426"/>
    <mergeCell ref="A456:F456"/>
    <mergeCell ref="G456:H456"/>
    <mergeCell ref="A462:H462"/>
    <mergeCell ref="A463:F463"/>
    <mergeCell ref="G463:G464"/>
    <mergeCell ref="H463:H464"/>
    <mergeCell ref="A450:F450"/>
    <mergeCell ref="G450:H450"/>
    <mergeCell ref="A452:F452"/>
    <mergeCell ref="G452:H452"/>
    <mergeCell ref="A454:F454"/>
    <mergeCell ref="G454:H454"/>
    <mergeCell ref="A460:H460"/>
    <mergeCell ref="A461:H461"/>
    <mergeCell ref="A474:F474"/>
    <mergeCell ref="G474:H474"/>
    <mergeCell ref="A480:H480"/>
    <mergeCell ref="A481:F481"/>
    <mergeCell ref="G481:G482"/>
    <mergeCell ref="H481:H482"/>
    <mergeCell ref="A468:F468"/>
    <mergeCell ref="G468:H468"/>
    <mergeCell ref="A470:F470"/>
    <mergeCell ref="G470:H470"/>
    <mergeCell ref="A472:F472"/>
    <mergeCell ref="G472:H472"/>
    <mergeCell ref="A478:H478"/>
    <mergeCell ref="A479:H479"/>
    <mergeCell ref="A495:F495"/>
    <mergeCell ref="G495:H495"/>
    <mergeCell ref="A501:H501"/>
    <mergeCell ref="A502:F502"/>
    <mergeCell ref="G502:G503"/>
    <mergeCell ref="H502:H503"/>
    <mergeCell ref="A489:F489"/>
    <mergeCell ref="G489:H489"/>
    <mergeCell ref="A491:F491"/>
    <mergeCell ref="G491:H491"/>
    <mergeCell ref="A493:F493"/>
    <mergeCell ref="G493:H493"/>
    <mergeCell ref="A499:H499"/>
    <mergeCell ref="A500:H500"/>
    <mergeCell ref="A515:F515"/>
    <mergeCell ref="G515:H515"/>
    <mergeCell ref="A521:H521"/>
    <mergeCell ref="A522:F522"/>
    <mergeCell ref="G522:G523"/>
    <mergeCell ref="H522:H523"/>
    <mergeCell ref="A509:F509"/>
    <mergeCell ref="G509:H509"/>
    <mergeCell ref="A511:F511"/>
    <mergeCell ref="G511:H511"/>
    <mergeCell ref="A513:F513"/>
    <mergeCell ref="G513:H513"/>
    <mergeCell ref="A519:H519"/>
    <mergeCell ref="A520:H520"/>
    <mergeCell ref="A527:F527"/>
    <mergeCell ref="G527:H527"/>
    <mergeCell ref="A529:F529"/>
    <mergeCell ref="G529:H529"/>
    <mergeCell ref="A531:F531"/>
    <mergeCell ref="G531:H531"/>
    <mergeCell ref="A548:F548"/>
    <mergeCell ref="G548:H548"/>
    <mergeCell ref="A550:F550"/>
    <mergeCell ref="G550:H550"/>
    <mergeCell ref="A533:F533"/>
    <mergeCell ref="G533:H533"/>
    <mergeCell ref="A537:H537"/>
    <mergeCell ref="A538:H538"/>
    <mergeCell ref="G590:H590"/>
    <mergeCell ref="A584:F584"/>
    <mergeCell ref="G584:H584"/>
    <mergeCell ref="A586:F586"/>
    <mergeCell ref="A552:F552"/>
    <mergeCell ref="G552:H552"/>
    <mergeCell ref="G586:H586"/>
    <mergeCell ref="A588:F588"/>
    <mergeCell ref="G588:H588"/>
    <mergeCell ref="A572:F572"/>
    <mergeCell ref="G572:H572"/>
    <mergeCell ref="A578:H578"/>
    <mergeCell ref="A579:F579"/>
    <mergeCell ref="G579:G580"/>
    <mergeCell ref="H579:H580"/>
    <mergeCell ref="A558:H558"/>
    <mergeCell ref="A559:H559"/>
    <mergeCell ref="A576:H576"/>
    <mergeCell ref="A577:H577"/>
    <mergeCell ref="A594:H594"/>
    <mergeCell ref="A595:H595"/>
    <mergeCell ref="A700:H700"/>
    <mergeCell ref="A701:H701"/>
    <mergeCell ref="A622:F622"/>
    <mergeCell ref="G622:G623"/>
    <mergeCell ref="H622:H623"/>
    <mergeCell ref="A539:H539"/>
    <mergeCell ref="A540:F540"/>
    <mergeCell ref="G540:G541"/>
    <mergeCell ref="H540:H541"/>
    <mergeCell ref="A566:F566"/>
    <mergeCell ref="G566:H566"/>
    <mergeCell ref="A568:F568"/>
    <mergeCell ref="G568:H568"/>
    <mergeCell ref="A570:F570"/>
    <mergeCell ref="G570:H570"/>
    <mergeCell ref="A554:F554"/>
    <mergeCell ref="G554:H554"/>
    <mergeCell ref="A560:H560"/>
    <mergeCell ref="A561:F561"/>
    <mergeCell ref="G561:G562"/>
    <mergeCell ref="H561:H562"/>
    <mergeCell ref="A590:F590"/>
    <mergeCell ref="A689:F689"/>
    <mergeCell ref="G689:H689"/>
    <mergeCell ref="A691:F691"/>
    <mergeCell ref="G691:H691"/>
    <mergeCell ref="A677:H677"/>
    <mergeCell ref="A678:H678"/>
    <mergeCell ref="A679:H679"/>
    <mergeCell ref="A680:F680"/>
    <mergeCell ref="G680:G681"/>
    <mergeCell ref="H680:H681"/>
    <mergeCell ref="A685:F685"/>
    <mergeCell ref="G685:H685"/>
    <mergeCell ref="A687:F687"/>
    <mergeCell ref="G687:H687"/>
  </mergeCells>
  <pageMargins left="0.78740157480314965" right="0.19685039370078741" top="0.59055118110236227" bottom="0.59055118110236227" header="0.31496062992125984" footer="0.31496062992125984"/>
  <pageSetup scale="82" orientation="portrait" r:id="rId1"/>
  <headerFooter scaleWithDoc="0" alignWithMargins="0"/>
  <rowBreaks count="25" manualBreakCount="25">
    <brk id="56" max="7" man="1"/>
    <brk id="97" max="7" man="1"/>
    <brk id="122" max="7" man="1"/>
    <brk id="140" max="7" man="1"/>
    <brk id="163" max="7" man="1"/>
    <brk id="186" max="7" man="1"/>
    <brk id="214" max="7" man="1"/>
    <brk id="237" max="7" man="1"/>
    <brk id="259" max="7" man="1"/>
    <brk id="283" max="7" man="1"/>
    <brk id="302" max="7" man="1"/>
    <brk id="322" max="7" man="1"/>
    <brk id="339" max="7" man="1"/>
    <brk id="358" max="7" man="1"/>
    <brk id="385" max="7" man="1"/>
    <brk id="409" max="7" man="1"/>
    <brk id="429" max="7" man="1"/>
    <brk id="459" max="7" man="1"/>
    <brk id="478" max="7" man="1"/>
    <brk id="499" max="7" man="1"/>
    <brk id="519" max="7" man="1"/>
    <brk id="558" max="7" man="1"/>
    <brk id="575" max="7" man="1"/>
    <brk id="593" max="7" man="1"/>
    <brk id="61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8</vt:i4>
      </vt:variant>
    </vt:vector>
  </HeadingPairs>
  <TitlesOfParts>
    <vt:vector size="42" baseType="lpstr">
      <vt:lpstr>Ingresos</vt:lpstr>
      <vt:lpstr>Egresos</vt:lpstr>
      <vt:lpstr>POLITICA GENERAL INSTIT</vt:lpstr>
      <vt:lpstr>LEY DE SALARIO</vt:lpstr>
      <vt:lpstr>DIETAS</vt:lpstr>
      <vt:lpstr>POR CONTRATOS</vt:lpstr>
      <vt:lpstr>Presup.Fun FODES 25%</vt:lpstr>
      <vt:lpstr>Presup.Fun RP</vt:lpstr>
      <vt:lpstr>proyectos villa de quelepa2018</vt:lpstr>
      <vt:lpstr>Hoja1</vt:lpstr>
      <vt:lpstr>Hoja2</vt:lpstr>
      <vt:lpstr>Hoja3</vt:lpstr>
      <vt:lpstr>Hoja5</vt:lpstr>
      <vt:lpstr>Hoja6</vt:lpstr>
      <vt:lpstr>Hoja7</vt:lpstr>
      <vt:lpstr>Hoja8</vt:lpstr>
      <vt:lpstr>Hoja9</vt:lpstr>
      <vt:lpstr>Hoja10</vt:lpstr>
      <vt:lpstr>Hoja11</vt:lpstr>
      <vt:lpstr>Hoja4</vt:lpstr>
      <vt:lpstr>Hoja12</vt:lpstr>
      <vt:lpstr>Hoja13</vt:lpstr>
      <vt:lpstr>Hoja14</vt:lpstr>
      <vt:lpstr>Hoja15</vt:lpstr>
      <vt:lpstr>Hoja16</vt:lpstr>
      <vt:lpstr>Hoja17</vt:lpstr>
      <vt:lpstr>Hoja18</vt:lpstr>
      <vt:lpstr>Hoja19</vt:lpstr>
      <vt:lpstr>Hoja20</vt:lpstr>
      <vt:lpstr>Hoja21</vt:lpstr>
      <vt:lpstr>Hoja22</vt:lpstr>
      <vt:lpstr>Hoja23</vt:lpstr>
      <vt:lpstr>Hoja24</vt:lpstr>
      <vt:lpstr>Hoja25</vt:lpstr>
      <vt:lpstr>Egresos!Área_de_impresión</vt:lpstr>
      <vt:lpstr>Ingresos!Área_de_impresión</vt:lpstr>
      <vt:lpstr>'Presup.Fun FODES 25%'!Área_de_impresión</vt:lpstr>
      <vt:lpstr>'Presup.Fun RP'!Área_de_impresión</vt:lpstr>
      <vt:lpstr>'proyectos villa de quelepa2018'!Área_de_impresión</vt:lpstr>
      <vt:lpstr>'Presup.Fun FODES 25%'!Títulos_a_imprimir</vt:lpstr>
      <vt:lpstr>'Presup.Fun RP'!Títulos_a_imprimir</vt:lpstr>
      <vt:lpstr>'proyectos villa de quelepa2018'!Títulos_a_imprimir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Secretaria</cp:lastModifiedBy>
  <cp:lastPrinted>2020-09-14T19:49:34Z</cp:lastPrinted>
  <dcterms:created xsi:type="dcterms:W3CDTF">2018-10-26T14:51:16Z</dcterms:created>
  <dcterms:modified xsi:type="dcterms:W3CDTF">2020-10-01T02:39:37Z</dcterms:modified>
</cp:coreProperties>
</file>