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COREi5\Documents\presupuestos municipales\"/>
    </mc:Choice>
  </mc:AlternateContent>
  <xr:revisionPtr revIDLastSave="0" documentId="13_ncr:1_{A032DDC1-9753-4BCB-BB0F-BFC46C1445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gresos" sheetId="3" r:id="rId1"/>
  </sheets>
  <definedNames>
    <definedName name="_xlnm.Print_Titles" localSheetId="0">Ingresos!$1:$4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4" i="3" l="1"/>
  <c r="H50" i="3"/>
  <c r="C53" i="3"/>
  <c r="D49" i="3"/>
  <c r="H49" i="3" s="1"/>
  <c r="C45" i="3"/>
  <c r="H45" i="3" s="1"/>
  <c r="H7" i="3"/>
  <c r="F61" i="3"/>
  <c r="G6" i="3"/>
  <c r="H6" i="3" s="1"/>
  <c r="H5" i="3" s="1"/>
  <c r="F53" i="3"/>
  <c r="F52" i="3" s="1"/>
  <c r="F59" i="3" s="1"/>
  <c r="D56" i="3"/>
  <c r="D60" i="3"/>
  <c r="D61" i="3"/>
  <c r="D53" i="3"/>
  <c r="C61" i="3"/>
  <c r="C56" i="3"/>
  <c r="D52" i="3" l="1"/>
  <c r="C44" i="3"/>
  <c r="H44" i="3" s="1"/>
  <c r="C52" i="3"/>
  <c r="H52" i="3" s="1"/>
  <c r="D48" i="3"/>
  <c r="H48" i="3" s="1"/>
  <c r="H53" i="3"/>
  <c r="C59" i="3"/>
  <c r="F60" i="3"/>
  <c r="C60" i="3"/>
  <c r="D59" i="3" l="1"/>
  <c r="G28" i="3"/>
  <c r="G52" i="3" l="1"/>
  <c r="G48" i="3"/>
  <c r="G44" i="3"/>
  <c r="G40" i="3"/>
  <c r="G33" i="3"/>
  <c r="G5" i="3"/>
  <c r="G32" i="3" l="1"/>
  <c r="H57" i="3" l="1"/>
  <c r="E61" i="3" l="1"/>
  <c r="G11" i="3"/>
  <c r="G23" i="3"/>
  <c r="H23" i="3" s="1"/>
  <c r="G10" i="3" l="1"/>
  <c r="H10" i="3" s="1"/>
  <c r="H56" i="3"/>
  <c r="G59" i="3" l="1"/>
  <c r="G60" i="3" l="1"/>
  <c r="G61" i="3" s="1"/>
  <c r="H40" i="3"/>
  <c r="H46" i="3" l="1"/>
  <c r="E59" i="3" l="1"/>
  <c r="H42" i="3"/>
  <c r="H38" i="3"/>
  <c r="H37" i="3"/>
  <c r="H36" i="3"/>
  <c r="H35" i="3"/>
  <c r="H34" i="3"/>
  <c r="H33" i="3"/>
  <c r="H30" i="3"/>
  <c r="H26" i="3"/>
  <c r="H25" i="3"/>
  <c r="H24" i="3"/>
  <c r="H21" i="3"/>
  <c r="H20" i="3"/>
  <c r="H19" i="3"/>
  <c r="H18" i="3"/>
  <c r="H17" i="3"/>
  <c r="H16" i="3"/>
  <c r="H15" i="3"/>
  <c r="H14" i="3"/>
  <c r="H13" i="3"/>
  <c r="H12" i="3"/>
  <c r="H8" i="3"/>
  <c r="H32" i="3" l="1"/>
  <c r="H29" i="3"/>
  <c r="H28" i="3" s="1"/>
  <c r="H61" i="3" s="1"/>
  <c r="H11" i="3"/>
  <c r="H60" i="3" l="1"/>
  <c r="H59" i="3"/>
  <c r="E60" i="3" l="1"/>
</calcChain>
</file>

<file path=xl/sharedStrings.xml><?xml version="1.0" encoding="utf-8"?>
<sst xmlns="http://schemas.openxmlformats.org/spreadsheetml/2006/main" count="62" uniqueCount="60">
  <si>
    <t xml:space="preserve">Rubro </t>
  </si>
  <si>
    <t>Fondo General</t>
  </si>
  <si>
    <t>Fondos Propios</t>
  </si>
  <si>
    <t>Obj.Esp</t>
  </si>
  <si>
    <t>(4) CONCEPTOS DE INGRESO:</t>
  </si>
  <si>
    <t>25%(FF1)</t>
  </si>
  <si>
    <t xml:space="preserve"> 75%(FF1)</t>
  </si>
  <si>
    <t>FF2</t>
  </si>
  <si>
    <t>SOLICITADO</t>
  </si>
  <si>
    <t xml:space="preserve">IMPUESTOS  </t>
  </si>
  <si>
    <t>IMPUESTOS MUNICIPALES</t>
  </si>
  <si>
    <t>Comercio</t>
  </si>
  <si>
    <t>Vialidad</t>
  </si>
  <si>
    <t>TASAS Y DERECHOS</t>
  </si>
  <si>
    <t>TASAS DE SERVICIOS PUBLICOS</t>
  </si>
  <si>
    <t>Servicios de Certificación</t>
  </si>
  <si>
    <t>Expedición Docum. de Identificación</t>
  </si>
  <si>
    <t>Alumbrado Público</t>
  </si>
  <si>
    <t>Aseo Público</t>
  </si>
  <si>
    <t>Cementerios Municipales</t>
  </si>
  <si>
    <t>Fiestas</t>
  </si>
  <si>
    <t>Mercados</t>
  </si>
  <si>
    <t>Pavimentación</t>
  </si>
  <si>
    <t>Postes, Torres y Antenas</t>
  </si>
  <si>
    <t>Rastro y Tiangue</t>
  </si>
  <si>
    <t xml:space="preserve">DERECHOS  </t>
  </si>
  <si>
    <t>Permisos y licencias municipales</t>
  </si>
  <si>
    <t>Cotejo de Fierros</t>
  </si>
  <si>
    <t>Derechos diversos</t>
  </si>
  <si>
    <t>VENTA DE BIENES Y SERVICIOS</t>
  </si>
  <si>
    <t>INGRESOS POR PRESTACION DE SERVICIOS PUBLICOS</t>
  </si>
  <si>
    <t>Servicios diversos</t>
  </si>
  <si>
    <t>INGRESOS FINANCIEROS Y OTROS</t>
  </si>
  <si>
    <t>MULTAS E INTERESES POR MORA</t>
  </si>
  <si>
    <t>Multas por mora de Impuestos</t>
  </si>
  <si>
    <t>Intereses por Mora Impuestos</t>
  </si>
  <si>
    <t>Multa del Registro Civil</t>
  </si>
  <si>
    <t>Otras multas municipales</t>
  </si>
  <si>
    <t>Multas e Intereses Diversos</t>
  </si>
  <si>
    <t>OTROS INGRESOS NO CLASIFICADOS</t>
  </si>
  <si>
    <t>Ingresos Diversos</t>
  </si>
  <si>
    <t xml:space="preserve">TRANSFERENCIAS CORRIENTES  </t>
  </si>
  <si>
    <t>TRANS. CTES DEL SECTOR PUBLICO</t>
  </si>
  <si>
    <t>Transferencias Corrientes del Sec.Pub</t>
  </si>
  <si>
    <t>TRANSFERENCIAS DE CAPITAL</t>
  </si>
  <si>
    <t>TRANS. CAP.SECTOR PUBLICO</t>
  </si>
  <si>
    <t>Transferencias Corrientes de Cap.Pub</t>
  </si>
  <si>
    <t>SALDOS DE AÑOS ANTERIORES</t>
  </si>
  <si>
    <t>SALDOS INICIALES CAJA Y BANCOS</t>
  </si>
  <si>
    <t>Saldo Inicial en Banco</t>
  </si>
  <si>
    <t>total de rubro de agrupación</t>
  </si>
  <si>
    <t>total cuenta presupuestaria</t>
  </si>
  <si>
    <t>Total Objeto Específico</t>
  </si>
  <si>
    <t>112  (FF1)</t>
  </si>
  <si>
    <t>Deudores monetarios por percibir</t>
  </si>
  <si>
    <t>Prestamo</t>
  </si>
  <si>
    <t>FF 4</t>
  </si>
  <si>
    <t>CUENTAS POR COBRAR DE AÑOS ANTERIORES</t>
  </si>
  <si>
    <t>cuentas por cobrar de años anteriores</t>
  </si>
  <si>
    <t xml:space="preserve">DEPARTAMENTO DE SAN MIGUEL
ALCALDIA MUNICIPAL DE SAN RAFAEL ORIENTE
FORMULACIÓN DEL PRESUPUESTO MUNICIPAL DE INGRESOS
AÑO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</si>
</sst>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6" formatCode="_([$$-440A]* #,##0.00_);_([$$-440A]* \(#,##0.00\);_([$$-440A]* &quot;-&quot;??_);_(@_)"/>
    <numFmt numFmtId="167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left"/>
    </xf>
    <xf numFmtId="166" fontId="5" fillId="0" borderId="0" xfId="1" applyNumberFormat="1" applyFont="1" applyFill="1" applyBorder="1"/>
    <xf numFmtId="166" fontId="4" fillId="0" borderId="0" xfId="1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66" fontId="6" fillId="3" borderId="1" xfId="1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66" fontId="7" fillId="3" borderId="1" xfId="1" applyNumberFormat="1" applyFont="1" applyFill="1" applyBorder="1"/>
    <xf numFmtId="0" fontId="6" fillId="3" borderId="1" xfId="0" applyFont="1" applyFill="1" applyBorder="1"/>
    <xf numFmtId="166" fontId="6" fillId="3" borderId="1" xfId="1" applyNumberFormat="1" applyFont="1" applyFill="1" applyBorder="1"/>
    <xf numFmtId="0" fontId="6" fillId="3" borderId="1" xfId="0" applyFont="1" applyFill="1" applyBorder="1" applyAlignment="1">
      <alignment wrapText="1"/>
    </xf>
    <xf numFmtId="166" fontId="0" fillId="0" borderId="0" xfId="0" applyNumberFormat="1"/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166" fontId="7" fillId="3" borderId="3" xfId="1" applyNumberFormat="1" applyFont="1" applyFill="1" applyBorder="1"/>
    <xf numFmtId="0" fontId="0" fillId="0" borderId="5" xfId="0" applyBorder="1"/>
    <xf numFmtId="166" fontId="5" fillId="0" borderId="5" xfId="1" applyNumberFormat="1" applyFont="1" applyFill="1" applyBorder="1"/>
    <xf numFmtId="0" fontId="0" fillId="0" borderId="2" xfId="0" applyBorder="1"/>
    <xf numFmtId="0" fontId="0" fillId="0" borderId="1" xfId="0" applyBorder="1"/>
    <xf numFmtId="0" fontId="0" fillId="0" borderId="6" xfId="0" applyBorder="1"/>
    <xf numFmtId="44" fontId="6" fillId="3" borderId="1" xfId="0" applyNumberFormat="1" applyFont="1" applyFill="1" applyBorder="1" applyAlignment="1">
      <alignment horizontal="center" wrapText="1"/>
    </xf>
    <xf numFmtId="44" fontId="6" fillId="3" borderId="1" xfId="1" applyNumberFormat="1" applyFont="1" applyFill="1" applyBorder="1" applyAlignment="1">
      <alignment horizontal="left"/>
    </xf>
    <xf numFmtId="44" fontId="6" fillId="3" borderId="3" xfId="0" applyNumberFormat="1" applyFont="1" applyFill="1" applyBorder="1" applyAlignment="1">
      <alignment horizontal="center" wrapText="1"/>
    </xf>
    <xf numFmtId="166" fontId="6" fillId="7" borderId="1" xfId="1" applyNumberFormat="1" applyFont="1" applyFill="1" applyBorder="1"/>
    <xf numFmtId="166" fontId="2" fillId="7" borderId="1" xfId="1" applyNumberFormat="1" applyFont="1" applyFill="1" applyBorder="1"/>
    <xf numFmtId="166" fontId="7" fillId="7" borderId="1" xfId="1" applyNumberFormat="1" applyFont="1" applyFill="1" applyBorder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166" fontId="6" fillId="5" borderId="1" xfId="0" applyNumberFormat="1" applyFont="1" applyFill="1" applyBorder="1" applyAlignment="1">
      <alignment horizontal="left"/>
    </xf>
    <xf numFmtId="44" fontId="6" fillId="5" borderId="1" xfId="0" applyNumberFormat="1" applyFont="1" applyFill="1" applyBorder="1" applyAlignment="1">
      <alignment horizontal="left"/>
    </xf>
    <xf numFmtId="0" fontId="6" fillId="5" borderId="1" xfId="0" applyFont="1" applyFill="1" applyBorder="1"/>
    <xf numFmtId="166" fontId="6" fillId="5" borderId="1" xfId="1" applyNumberFormat="1" applyFont="1" applyFill="1" applyBorder="1"/>
    <xf numFmtId="44" fontId="6" fillId="5" borderId="1" xfId="0" applyNumberFormat="1" applyFont="1" applyFill="1" applyBorder="1" applyAlignment="1">
      <alignment horizontal="center" wrapText="1"/>
    </xf>
    <xf numFmtId="166" fontId="7" fillId="5" borderId="1" xfId="1" applyNumberFormat="1" applyFont="1" applyFill="1" applyBorder="1"/>
    <xf numFmtId="44" fontId="7" fillId="5" borderId="1" xfId="1" applyFont="1" applyFill="1" applyBorder="1"/>
    <xf numFmtId="44" fontId="6" fillId="5" borderId="1" xfId="1" applyNumberFormat="1" applyFont="1" applyFill="1" applyBorder="1"/>
    <xf numFmtId="166" fontId="6" fillId="5" borderId="1" xfId="1" applyNumberFormat="1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/>
    <xf numFmtId="166" fontId="6" fillId="5" borderId="4" xfId="1" applyNumberFormat="1" applyFont="1" applyFill="1" applyBorder="1"/>
    <xf numFmtId="0" fontId="7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166" fontId="7" fillId="2" borderId="1" xfId="1" applyNumberFormat="1" applyFont="1" applyFill="1" applyBorder="1"/>
    <xf numFmtId="166" fontId="2" fillId="2" borderId="1" xfId="1" applyNumberFormat="1" applyFont="1" applyFill="1" applyBorder="1"/>
    <xf numFmtId="0" fontId="6" fillId="2" borderId="1" xfId="0" applyFont="1" applyFill="1" applyBorder="1"/>
    <xf numFmtId="166" fontId="6" fillId="2" borderId="1" xfId="1" applyNumberFormat="1" applyFont="1" applyFill="1" applyBorder="1"/>
    <xf numFmtId="44" fontId="6" fillId="4" borderId="1" xfId="0" applyNumberFormat="1" applyFont="1" applyFill="1" applyBorder="1" applyAlignment="1">
      <alignment horizontal="center" wrapText="1"/>
    </xf>
    <xf numFmtId="166" fontId="9" fillId="6" borderId="1" xfId="1" applyNumberFormat="1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</cellXfs>
  <cellStyles count="3">
    <cellStyle name="Euro" xfId="2" xr:uid="{00000000-0005-0000-0000-000001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tabSelected="1" zoomScaleNormal="100" workbookViewId="0">
      <selection activeCell="H61" sqref="H61"/>
    </sheetView>
  </sheetViews>
  <sheetFormatPr baseColWidth="10" defaultRowHeight="15" x14ac:dyDescent="0.25"/>
  <cols>
    <col min="1" max="1" width="8.42578125" customWidth="1"/>
    <col min="2" max="2" width="60.42578125" customWidth="1"/>
    <col min="3" max="3" width="15.42578125" customWidth="1"/>
    <col min="4" max="4" width="14.85546875" customWidth="1"/>
    <col min="5" max="5" width="12.28515625" customWidth="1"/>
    <col min="6" max="6" width="15" customWidth="1"/>
    <col min="7" max="7" width="15.140625" customWidth="1"/>
    <col min="8" max="8" width="16.5703125" customWidth="1"/>
    <col min="10" max="10" width="17.42578125" customWidth="1"/>
  </cols>
  <sheetData>
    <row r="1" spans="1:10" ht="78" customHeight="1" x14ac:dyDescent="0.25">
      <c r="A1" s="56" t="s">
        <v>59</v>
      </c>
      <c r="B1" s="57"/>
      <c r="C1" s="57"/>
      <c r="D1" s="57"/>
      <c r="E1" s="57"/>
      <c r="F1" s="58"/>
      <c r="G1" s="59"/>
      <c r="H1" s="59"/>
      <c r="J1" s="1"/>
    </row>
    <row r="2" spans="1:10" x14ac:dyDescent="0.25">
      <c r="A2" s="60" t="s">
        <v>0</v>
      </c>
      <c r="B2" s="61"/>
      <c r="C2" s="62"/>
      <c r="D2" s="62"/>
      <c r="E2" s="62"/>
      <c r="F2" s="62"/>
      <c r="G2" s="62"/>
      <c r="H2" s="62"/>
      <c r="J2" s="1"/>
    </row>
    <row r="3" spans="1:10" x14ac:dyDescent="0.25">
      <c r="A3" s="60"/>
      <c r="B3" s="61"/>
      <c r="C3" s="62" t="s">
        <v>1</v>
      </c>
      <c r="D3" s="62" t="s">
        <v>1</v>
      </c>
      <c r="E3" s="62" t="s">
        <v>55</v>
      </c>
      <c r="F3" s="62" t="s">
        <v>1</v>
      </c>
      <c r="G3" s="62" t="s">
        <v>2</v>
      </c>
      <c r="H3" s="62"/>
      <c r="J3" s="1"/>
    </row>
    <row r="4" spans="1:10" ht="15.75" x14ac:dyDescent="0.25">
      <c r="A4" s="47" t="s">
        <v>3</v>
      </c>
      <c r="B4" s="45" t="s">
        <v>4</v>
      </c>
      <c r="C4" s="46" t="s">
        <v>5</v>
      </c>
      <c r="D4" s="46" t="s">
        <v>6</v>
      </c>
      <c r="E4" s="46" t="s">
        <v>56</v>
      </c>
      <c r="F4" s="46" t="s">
        <v>53</v>
      </c>
      <c r="G4" s="46" t="s">
        <v>7</v>
      </c>
      <c r="H4" s="46" t="s">
        <v>8</v>
      </c>
      <c r="J4" s="2"/>
    </row>
    <row r="5" spans="1:10" ht="15.75" x14ac:dyDescent="0.25">
      <c r="A5" s="30">
        <v>11</v>
      </c>
      <c r="B5" s="31" t="s">
        <v>9</v>
      </c>
      <c r="C5" s="32"/>
      <c r="D5" s="32"/>
      <c r="E5" s="32"/>
      <c r="F5" s="32"/>
      <c r="G5" s="32">
        <f>+G6</f>
        <v>9500</v>
      </c>
      <c r="H5" s="33">
        <f>+H6</f>
        <v>9500</v>
      </c>
      <c r="J5" s="4"/>
    </row>
    <row r="6" spans="1:10" ht="15.75" x14ac:dyDescent="0.25">
      <c r="A6" s="6">
        <v>118</v>
      </c>
      <c r="B6" s="7" t="s">
        <v>10</v>
      </c>
      <c r="C6" s="8"/>
      <c r="D6" s="8"/>
      <c r="E6" s="8"/>
      <c r="F6" s="8"/>
      <c r="G6" s="8">
        <f>+G7+G8</f>
        <v>9500</v>
      </c>
      <c r="H6" s="24">
        <f>G6</f>
        <v>9500</v>
      </c>
      <c r="J6" s="4"/>
    </row>
    <row r="7" spans="1:10" ht="15.75" x14ac:dyDescent="0.25">
      <c r="A7" s="9">
        <v>11801</v>
      </c>
      <c r="B7" s="10" t="s">
        <v>11</v>
      </c>
      <c r="C7" s="11"/>
      <c r="D7" s="11"/>
      <c r="E7" s="11"/>
      <c r="F7" s="11"/>
      <c r="G7" s="11">
        <v>6000</v>
      </c>
      <c r="H7" s="24">
        <f>G7</f>
        <v>6000</v>
      </c>
      <c r="J7" s="4"/>
    </row>
    <row r="8" spans="1:10" ht="15.75" x14ac:dyDescent="0.25">
      <c r="A8" s="9">
        <v>11818</v>
      </c>
      <c r="B8" s="10" t="s">
        <v>12</v>
      </c>
      <c r="C8" s="11"/>
      <c r="D8" s="11"/>
      <c r="E8" s="11"/>
      <c r="F8" s="11"/>
      <c r="G8" s="11">
        <v>3500</v>
      </c>
      <c r="H8" s="24">
        <f t="shared" ref="H8:H42" si="0">G8</f>
        <v>3500</v>
      </c>
      <c r="J8" s="5"/>
    </row>
    <row r="9" spans="1:10" ht="15.75" x14ac:dyDescent="0.25">
      <c r="A9" s="9"/>
      <c r="B9" s="10"/>
      <c r="C9" s="11"/>
      <c r="D9" s="11"/>
      <c r="E9" s="11"/>
      <c r="F9" s="11"/>
      <c r="G9" s="11"/>
      <c r="H9" s="24"/>
      <c r="J9" s="5"/>
    </row>
    <row r="10" spans="1:10" ht="15.75" x14ac:dyDescent="0.25">
      <c r="A10" s="30">
        <v>12</v>
      </c>
      <c r="B10" s="34" t="s">
        <v>13</v>
      </c>
      <c r="C10" s="35"/>
      <c r="D10" s="35"/>
      <c r="E10" s="35"/>
      <c r="F10" s="35"/>
      <c r="G10" s="35">
        <f>+G11+G23</f>
        <v>207700</v>
      </c>
      <c r="H10" s="36">
        <f>G10</f>
        <v>207700</v>
      </c>
      <c r="J10" s="4"/>
    </row>
    <row r="11" spans="1:10" ht="15.75" x14ac:dyDescent="0.25">
      <c r="A11" s="6">
        <v>121</v>
      </c>
      <c r="B11" s="12" t="s">
        <v>14</v>
      </c>
      <c r="C11" s="8"/>
      <c r="D11" s="8"/>
      <c r="E11" s="8"/>
      <c r="F11" s="8"/>
      <c r="G11" s="13">
        <f>+G12+G13+G14+G15+G16+G17+G18+G19+G20+G21</f>
        <v>196600</v>
      </c>
      <c r="H11" s="24">
        <f t="shared" si="0"/>
        <v>196600</v>
      </c>
      <c r="J11" s="4"/>
    </row>
    <row r="12" spans="1:10" ht="15.75" x14ac:dyDescent="0.25">
      <c r="A12" s="9">
        <v>12105</v>
      </c>
      <c r="B12" s="10" t="s">
        <v>15</v>
      </c>
      <c r="C12" s="11"/>
      <c r="D12" s="11"/>
      <c r="E12" s="11"/>
      <c r="F12" s="11"/>
      <c r="G12" s="11">
        <v>22500</v>
      </c>
      <c r="H12" s="24">
        <f t="shared" si="0"/>
        <v>22500</v>
      </c>
      <c r="J12" s="4"/>
    </row>
    <row r="13" spans="1:10" ht="15.75" x14ac:dyDescent="0.25">
      <c r="A13" s="9">
        <v>12106</v>
      </c>
      <c r="B13" s="10" t="s">
        <v>16</v>
      </c>
      <c r="C13" s="11"/>
      <c r="D13" s="11"/>
      <c r="E13" s="11"/>
      <c r="F13" s="11"/>
      <c r="G13" s="11">
        <v>5300</v>
      </c>
      <c r="H13" s="24">
        <f t="shared" si="0"/>
        <v>5300</v>
      </c>
      <c r="J13" s="4"/>
    </row>
    <row r="14" spans="1:10" ht="15.75" x14ac:dyDescent="0.25">
      <c r="A14" s="9">
        <v>12108</v>
      </c>
      <c r="B14" s="10" t="s">
        <v>17</v>
      </c>
      <c r="C14" s="11"/>
      <c r="D14" s="11"/>
      <c r="E14" s="11"/>
      <c r="F14" s="11"/>
      <c r="G14" s="11">
        <v>17300</v>
      </c>
      <c r="H14" s="24">
        <f t="shared" si="0"/>
        <v>17300</v>
      </c>
      <c r="J14" s="4"/>
    </row>
    <row r="15" spans="1:10" ht="15.75" x14ac:dyDescent="0.25">
      <c r="A15" s="9">
        <v>12109</v>
      </c>
      <c r="B15" s="10" t="s">
        <v>18</v>
      </c>
      <c r="C15" s="11"/>
      <c r="D15" s="11"/>
      <c r="E15" s="11"/>
      <c r="F15" s="11"/>
      <c r="G15" s="11">
        <v>16500</v>
      </c>
      <c r="H15" s="24">
        <f t="shared" si="0"/>
        <v>16500</v>
      </c>
      <c r="J15" s="4"/>
    </row>
    <row r="16" spans="1:10" ht="15.75" x14ac:dyDescent="0.25">
      <c r="A16" s="9">
        <v>12111</v>
      </c>
      <c r="B16" s="10" t="s">
        <v>19</v>
      </c>
      <c r="C16" s="11"/>
      <c r="D16" s="11"/>
      <c r="E16" s="11"/>
      <c r="F16" s="11"/>
      <c r="G16" s="11">
        <v>7500</v>
      </c>
      <c r="H16" s="24">
        <f t="shared" si="0"/>
        <v>7500</v>
      </c>
      <c r="J16" s="4"/>
    </row>
    <row r="17" spans="1:10" ht="15.75" x14ac:dyDescent="0.25">
      <c r="A17" s="9">
        <v>12114</v>
      </c>
      <c r="B17" s="10" t="s">
        <v>20</v>
      </c>
      <c r="C17" s="11"/>
      <c r="D17" s="11"/>
      <c r="E17" s="11"/>
      <c r="F17" s="11"/>
      <c r="G17" s="11">
        <v>13500</v>
      </c>
      <c r="H17" s="24">
        <f t="shared" si="0"/>
        <v>13500</v>
      </c>
      <c r="J17" s="4"/>
    </row>
    <row r="18" spans="1:10" ht="15.75" x14ac:dyDescent="0.25">
      <c r="A18" s="9">
        <v>12115</v>
      </c>
      <c r="B18" s="10" t="s">
        <v>21</v>
      </c>
      <c r="C18" s="11"/>
      <c r="D18" s="11"/>
      <c r="E18" s="11"/>
      <c r="F18" s="11"/>
      <c r="G18" s="11">
        <v>3300</v>
      </c>
      <c r="H18" s="24">
        <f t="shared" si="0"/>
        <v>3300</v>
      </c>
      <c r="J18" s="4"/>
    </row>
    <row r="19" spans="1:10" ht="15.75" x14ac:dyDescent="0.25">
      <c r="A19" s="9">
        <v>12117</v>
      </c>
      <c r="B19" s="10" t="s">
        <v>22</v>
      </c>
      <c r="C19" s="11"/>
      <c r="D19" s="11"/>
      <c r="E19" s="11"/>
      <c r="F19" s="11"/>
      <c r="G19" s="11">
        <v>19500</v>
      </c>
      <c r="H19" s="24">
        <f t="shared" si="0"/>
        <v>19500</v>
      </c>
      <c r="J19" s="4"/>
    </row>
    <row r="20" spans="1:10" ht="15.75" x14ac:dyDescent="0.25">
      <c r="A20" s="9">
        <v>12118</v>
      </c>
      <c r="B20" s="10" t="s">
        <v>23</v>
      </c>
      <c r="C20" s="11"/>
      <c r="D20" s="11"/>
      <c r="E20" s="11"/>
      <c r="F20" s="11"/>
      <c r="G20" s="11">
        <v>86200</v>
      </c>
      <c r="H20" s="24">
        <f t="shared" si="0"/>
        <v>86200</v>
      </c>
      <c r="J20" s="4"/>
    </row>
    <row r="21" spans="1:10" ht="15.75" x14ac:dyDescent="0.25">
      <c r="A21" s="9">
        <v>12119</v>
      </c>
      <c r="B21" s="10" t="s">
        <v>24</v>
      </c>
      <c r="C21" s="11"/>
      <c r="D21" s="11"/>
      <c r="E21" s="11"/>
      <c r="F21" s="11"/>
      <c r="G21" s="11">
        <v>5000</v>
      </c>
      <c r="H21" s="24">
        <f t="shared" si="0"/>
        <v>5000</v>
      </c>
      <c r="J21" s="5"/>
    </row>
    <row r="22" spans="1:10" ht="15.75" x14ac:dyDescent="0.25">
      <c r="A22" s="9"/>
      <c r="B22" s="10"/>
      <c r="C22" s="11"/>
      <c r="D22" s="11"/>
      <c r="E22" s="11"/>
      <c r="F22" s="11"/>
      <c r="G22" s="11"/>
      <c r="H22" s="24"/>
      <c r="J22" s="4"/>
    </row>
    <row r="23" spans="1:10" ht="15.75" x14ac:dyDescent="0.25">
      <c r="A23" s="30">
        <v>122</v>
      </c>
      <c r="B23" s="34" t="s">
        <v>25</v>
      </c>
      <c r="C23" s="40"/>
      <c r="D23" s="40"/>
      <c r="E23" s="40"/>
      <c r="F23" s="40"/>
      <c r="G23" s="35">
        <f>+G24+G25+G26</f>
        <v>11100</v>
      </c>
      <c r="H23" s="36">
        <f>G23</f>
        <v>11100</v>
      </c>
      <c r="J23" s="4"/>
    </row>
    <row r="24" spans="1:10" ht="15.75" x14ac:dyDescent="0.25">
      <c r="A24" s="9">
        <v>12210</v>
      </c>
      <c r="B24" s="10" t="s">
        <v>26</v>
      </c>
      <c r="C24" s="11"/>
      <c r="D24" s="11"/>
      <c r="E24" s="11"/>
      <c r="F24" s="11"/>
      <c r="G24" s="11">
        <v>6000</v>
      </c>
      <c r="H24" s="24">
        <f t="shared" si="0"/>
        <v>6000</v>
      </c>
      <c r="J24" s="4"/>
    </row>
    <row r="25" spans="1:10" ht="15.75" x14ac:dyDescent="0.25">
      <c r="A25" s="9">
        <v>12211</v>
      </c>
      <c r="B25" s="10" t="s">
        <v>27</v>
      </c>
      <c r="C25" s="11"/>
      <c r="D25" s="11"/>
      <c r="E25" s="11"/>
      <c r="F25" s="11"/>
      <c r="G25" s="11">
        <v>3000</v>
      </c>
      <c r="H25" s="24">
        <f t="shared" si="0"/>
        <v>3000</v>
      </c>
      <c r="J25" s="4"/>
    </row>
    <row r="26" spans="1:10" ht="15.75" x14ac:dyDescent="0.25">
      <c r="A26" s="9">
        <v>12299</v>
      </c>
      <c r="B26" s="10" t="s">
        <v>28</v>
      </c>
      <c r="C26" s="11"/>
      <c r="D26" s="11"/>
      <c r="E26" s="11"/>
      <c r="F26" s="11"/>
      <c r="G26" s="11">
        <v>2100</v>
      </c>
      <c r="H26" s="24">
        <f t="shared" si="0"/>
        <v>2100</v>
      </c>
      <c r="J26" s="5"/>
    </row>
    <row r="27" spans="1:10" ht="15.75" x14ac:dyDescent="0.25">
      <c r="A27" s="9"/>
      <c r="B27" s="10"/>
      <c r="C27" s="11"/>
      <c r="D27" s="11"/>
      <c r="E27" s="11"/>
      <c r="F27" s="11"/>
      <c r="G27" s="11"/>
      <c r="H27" s="24"/>
      <c r="J27" s="3"/>
    </row>
    <row r="28" spans="1:10" ht="15.75" x14ac:dyDescent="0.25">
      <c r="A28" s="30">
        <v>14</v>
      </c>
      <c r="B28" s="34" t="s">
        <v>29</v>
      </c>
      <c r="C28" s="35"/>
      <c r="D28" s="35"/>
      <c r="E28" s="35"/>
      <c r="F28" s="35"/>
      <c r="G28" s="38">
        <f>G29+G31</f>
        <v>8000</v>
      </c>
      <c r="H28" s="39">
        <f t="shared" ref="H28" si="1">+H29</f>
        <v>8000</v>
      </c>
      <c r="J28" s="4"/>
    </row>
    <row r="29" spans="1:10" ht="15.75" customHeight="1" x14ac:dyDescent="0.25">
      <c r="A29" s="6">
        <v>142</v>
      </c>
      <c r="B29" s="14" t="s">
        <v>30</v>
      </c>
      <c r="C29" s="8"/>
      <c r="D29" s="8"/>
      <c r="E29" s="8"/>
      <c r="F29" s="8"/>
      <c r="G29" s="11">
        <v>8000</v>
      </c>
      <c r="H29" s="25">
        <f>+H30+H31</f>
        <v>8000</v>
      </c>
      <c r="J29" s="4"/>
    </row>
    <row r="30" spans="1:10" ht="15.75" x14ac:dyDescent="0.25">
      <c r="A30" s="9">
        <v>14299</v>
      </c>
      <c r="B30" s="10" t="s">
        <v>31</v>
      </c>
      <c r="C30" s="11"/>
      <c r="D30" s="11"/>
      <c r="E30" s="11"/>
      <c r="F30" s="11"/>
      <c r="G30" s="11">
        <v>8000</v>
      </c>
      <c r="H30" s="24">
        <f>G30</f>
        <v>8000</v>
      </c>
      <c r="J30" s="5"/>
    </row>
    <row r="31" spans="1:10" ht="15.75" x14ac:dyDescent="0.25">
      <c r="A31" s="9"/>
      <c r="B31" s="10"/>
      <c r="C31" s="11"/>
      <c r="D31" s="11"/>
      <c r="E31" s="11"/>
      <c r="F31" s="11"/>
      <c r="G31" s="11"/>
      <c r="H31" s="24"/>
      <c r="J31" s="4"/>
    </row>
    <row r="32" spans="1:10" ht="15.75" x14ac:dyDescent="0.25">
      <c r="A32" s="30">
        <v>15</v>
      </c>
      <c r="B32" s="34" t="s">
        <v>32</v>
      </c>
      <c r="C32" s="35"/>
      <c r="D32" s="35"/>
      <c r="E32" s="35"/>
      <c r="F32" s="35"/>
      <c r="G32" s="35">
        <f>+G33+G40</f>
        <v>20000</v>
      </c>
      <c r="H32" s="36">
        <f t="shared" si="0"/>
        <v>20000</v>
      </c>
      <c r="J32" s="4"/>
    </row>
    <row r="33" spans="1:10" ht="15.75" x14ac:dyDescent="0.25">
      <c r="A33" s="6">
        <v>153</v>
      </c>
      <c r="B33" s="12" t="s">
        <v>33</v>
      </c>
      <c r="C33" s="8"/>
      <c r="D33" s="8"/>
      <c r="E33" s="8"/>
      <c r="F33" s="8"/>
      <c r="G33" s="13">
        <f>+G34+G35+G36+G37+G38</f>
        <v>15000</v>
      </c>
      <c r="H33" s="24">
        <f t="shared" si="0"/>
        <v>15000</v>
      </c>
      <c r="J33" s="4"/>
    </row>
    <row r="34" spans="1:10" ht="15.75" x14ac:dyDescent="0.25">
      <c r="A34" s="9">
        <v>15301</v>
      </c>
      <c r="B34" s="10" t="s">
        <v>34</v>
      </c>
      <c r="C34" s="11"/>
      <c r="D34" s="13"/>
      <c r="E34" s="13"/>
      <c r="F34" s="13"/>
      <c r="G34" s="11">
        <v>2000</v>
      </c>
      <c r="H34" s="24">
        <f t="shared" si="0"/>
        <v>2000</v>
      </c>
      <c r="J34" s="4"/>
    </row>
    <row r="35" spans="1:10" ht="15.75" x14ac:dyDescent="0.25">
      <c r="A35" s="9">
        <v>15302</v>
      </c>
      <c r="B35" s="10" t="s">
        <v>35</v>
      </c>
      <c r="C35" s="11"/>
      <c r="D35" s="11"/>
      <c r="E35" s="11"/>
      <c r="F35" s="11"/>
      <c r="G35" s="11">
        <v>3200</v>
      </c>
      <c r="H35" s="24">
        <f t="shared" si="0"/>
        <v>3200</v>
      </c>
      <c r="J35" s="4"/>
    </row>
    <row r="36" spans="1:10" ht="15.75" x14ac:dyDescent="0.25">
      <c r="A36" s="9">
        <v>15312</v>
      </c>
      <c r="B36" s="10" t="s">
        <v>36</v>
      </c>
      <c r="C36" s="11"/>
      <c r="D36" s="11"/>
      <c r="E36" s="11"/>
      <c r="F36" s="11"/>
      <c r="G36" s="11">
        <v>2000</v>
      </c>
      <c r="H36" s="24">
        <f t="shared" si="0"/>
        <v>2000</v>
      </c>
      <c r="J36" s="4"/>
    </row>
    <row r="37" spans="1:10" ht="15.75" x14ac:dyDescent="0.25">
      <c r="A37" s="9">
        <v>15314</v>
      </c>
      <c r="B37" s="10" t="s">
        <v>37</v>
      </c>
      <c r="C37" s="11"/>
      <c r="D37" s="11"/>
      <c r="E37" s="11"/>
      <c r="F37" s="11"/>
      <c r="G37" s="11">
        <v>5000</v>
      </c>
      <c r="H37" s="24">
        <f t="shared" si="0"/>
        <v>5000</v>
      </c>
      <c r="J37" s="4"/>
    </row>
    <row r="38" spans="1:10" ht="15.75" x14ac:dyDescent="0.25">
      <c r="A38" s="9">
        <v>15399</v>
      </c>
      <c r="B38" s="10" t="s">
        <v>38</v>
      </c>
      <c r="C38" s="11"/>
      <c r="D38" s="11"/>
      <c r="E38" s="11"/>
      <c r="F38" s="11"/>
      <c r="G38" s="11">
        <v>2800</v>
      </c>
      <c r="H38" s="24">
        <f t="shared" si="0"/>
        <v>2800</v>
      </c>
      <c r="J38" s="5"/>
    </row>
    <row r="39" spans="1:10" ht="15.75" x14ac:dyDescent="0.25">
      <c r="A39" s="9"/>
      <c r="B39" s="10"/>
      <c r="C39" s="11"/>
      <c r="D39" s="11"/>
      <c r="E39" s="11"/>
      <c r="F39" s="11"/>
      <c r="G39" s="11"/>
      <c r="H39" s="24"/>
      <c r="J39" s="4"/>
    </row>
    <row r="40" spans="1:10" ht="15.75" x14ac:dyDescent="0.25">
      <c r="A40" s="30">
        <v>157</v>
      </c>
      <c r="B40" s="34" t="s">
        <v>39</v>
      </c>
      <c r="C40" s="40"/>
      <c r="D40" s="40"/>
      <c r="E40" s="40"/>
      <c r="F40" s="40"/>
      <c r="G40" s="35">
        <f>G41+G42+G43</f>
        <v>5000</v>
      </c>
      <c r="H40" s="36">
        <f t="shared" si="0"/>
        <v>5000</v>
      </c>
      <c r="J40" s="4"/>
    </row>
    <row r="41" spans="1:10" ht="15.75" x14ac:dyDescent="0.25">
      <c r="A41" s="9"/>
      <c r="B41" s="10"/>
      <c r="C41" s="11"/>
      <c r="D41" s="13"/>
      <c r="E41" s="13"/>
      <c r="F41" s="13"/>
      <c r="G41" s="11"/>
      <c r="H41" s="24"/>
      <c r="J41" s="4"/>
    </row>
    <row r="42" spans="1:10" ht="15.75" x14ac:dyDescent="0.25">
      <c r="A42" s="9">
        <v>15799</v>
      </c>
      <c r="B42" s="10" t="s">
        <v>40</v>
      </c>
      <c r="C42" s="11"/>
      <c r="D42" s="11"/>
      <c r="E42" s="11"/>
      <c r="F42" s="11"/>
      <c r="G42" s="11">
        <v>5000</v>
      </c>
      <c r="H42" s="24">
        <f t="shared" si="0"/>
        <v>5000</v>
      </c>
      <c r="J42" s="5"/>
    </row>
    <row r="43" spans="1:10" ht="15.75" x14ac:dyDescent="0.25">
      <c r="A43" s="9"/>
      <c r="B43" s="10"/>
      <c r="C43" s="11"/>
      <c r="D43" s="11"/>
      <c r="E43" s="11"/>
      <c r="F43" s="11"/>
      <c r="G43" s="11"/>
      <c r="H43" s="24"/>
      <c r="J43" s="5"/>
    </row>
    <row r="44" spans="1:10" ht="15.75" x14ac:dyDescent="0.25">
      <c r="A44" s="30">
        <v>16</v>
      </c>
      <c r="B44" s="34" t="s">
        <v>41</v>
      </c>
      <c r="C44" s="35">
        <f>SUM(C45)</f>
        <v>422339.86</v>
      </c>
      <c r="D44" s="35"/>
      <c r="E44" s="35"/>
      <c r="F44" s="35"/>
      <c r="G44" s="37">
        <f>G45+G46+G47</f>
        <v>0</v>
      </c>
      <c r="H44" s="36">
        <f>C44</f>
        <v>422339.86</v>
      </c>
      <c r="J44" s="4"/>
    </row>
    <row r="45" spans="1:10" ht="15.75" x14ac:dyDescent="0.25">
      <c r="A45" s="6">
        <v>162</v>
      </c>
      <c r="B45" s="12" t="s">
        <v>42</v>
      </c>
      <c r="C45" s="27">
        <f>SUM(C46)</f>
        <v>422339.86</v>
      </c>
      <c r="D45" s="8"/>
      <c r="E45" s="8"/>
      <c r="F45" s="8"/>
      <c r="G45" s="11"/>
      <c r="H45" s="24">
        <f>C45</f>
        <v>422339.86</v>
      </c>
      <c r="J45" s="4"/>
    </row>
    <row r="46" spans="1:10" ht="15.75" x14ac:dyDescent="0.25">
      <c r="A46" s="9">
        <v>16201</v>
      </c>
      <c r="B46" s="10" t="s">
        <v>43</v>
      </c>
      <c r="C46" s="27">
        <v>422339.86</v>
      </c>
      <c r="D46" s="11"/>
      <c r="E46" s="11"/>
      <c r="F46" s="11"/>
      <c r="G46" s="11"/>
      <c r="H46" s="24">
        <f>C46</f>
        <v>422339.86</v>
      </c>
      <c r="J46" s="5"/>
    </row>
    <row r="47" spans="1:10" ht="15.75" x14ac:dyDescent="0.25">
      <c r="A47" s="9"/>
      <c r="B47" s="10"/>
      <c r="C47" s="11"/>
      <c r="D47" s="11"/>
      <c r="E47" s="11"/>
      <c r="F47" s="11"/>
      <c r="G47" s="11"/>
      <c r="H47" s="24"/>
      <c r="J47" s="5"/>
    </row>
    <row r="48" spans="1:10" ht="15.75" x14ac:dyDescent="0.25">
      <c r="A48" s="30">
        <v>22</v>
      </c>
      <c r="B48" s="34" t="s">
        <v>44</v>
      </c>
      <c r="C48" s="35"/>
      <c r="D48" s="35">
        <f>SUM(D49)</f>
        <v>1691187.41</v>
      </c>
      <c r="E48" s="35"/>
      <c r="F48" s="35"/>
      <c r="G48" s="35">
        <f>G49+G50+G51</f>
        <v>0</v>
      </c>
      <c r="H48" s="36">
        <f>D48</f>
        <v>1691187.41</v>
      </c>
      <c r="J48" s="4"/>
    </row>
    <row r="49" spans="1:16" ht="15.75" x14ac:dyDescent="0.25">
      <c r="A49" s="6">
        <v>222</v>
      </c>
      <c r="B49" s="12" t="s">
        <v>45</v>
      </c>
      <c r="C49" s="13"/>
      <c r="D49" s="27">
        <f>SUM(D50)</f>
        <v>1691187.41</v>
      </c>
      <c r="E49" s="13"/>
      <c r="F49" s="13"/>
      <c r="G49" s="13"/>
      <c r="H49" s="24">
        <f>D49</f>
        <v>1691187.41</v>
      </c>
      <c r="J49" s="4"/>
    </row>
    <row r="50" spans="1:16" ht="15.75" x14ac:dyDescent="0.25">
      <c r="A50" s="16">
        <v>22201</v>
      </c>
      <c r="B50" s="17" t="s">
        <v>46</v>
      </c>
      <c r="C50" s="18"/>
      <c r="D50" s="28">
        <v>1691187.41</v>
      </c>
      <c r="E50" s="18"/>
      <c r="F50" s="18"/>
      <c r="G50" s="13"/>
      <c r="H50" s="26">
        <f>D50</f>
        <v>1691187.41</v>
      </c>
      <c r="J50" s="5"/>
    </row>
    <row r="51" spans="1:16" ht="15.75" x14ac:dyDescent="0.25">
      <c r="A51" s="9"/>
      <c r="B51" s="10"/>
      <c r="C51" s="11"/>
      <c r="D51" s="11"/>
      <c r="E51" s="11"/>
      <c r="F51" s="11"/>
      <c r="G51" s="11"/>
      <c r="H51" s="24"/>
      <c r="I51" s="22"/>
      <c r="J51" s="20"/>
      <c r="K51" s="19"/>
      <c r="L51" s="19"/>
      <c r="M51" s="19"/>
      <c r="N51" s="19"/>
      <c r="O51" s="21"/>
      <c r="P51" s="23"/>
    </row>
    <row r="52" spans="1:16" ht="15.75" x14ac:dyDescent="0.25">
      <c r="A52" s="41">
        <v>32</v>
      </c>
      <c r="B52" s="42" t="s">
        <v>47</v>
      </c>
      <c r="C52" s="43">
        <f>SUM(C53+C56)</f>
        <v>35605.780000000006</v>
      </c>
      <c r="D52" s="43">
        <f>SUM(D53+D56)</f>
        <v>102054.12999999999</v>
      </c>
      <c r="E52" s="43"/>
      <c r="F52" s="43">
        <f>SUM(F53+F56)</f>
        <v>28000</v>
      </c>
      <c r="G52" s="43">
        <f>G53+G54+G55</f>
        <v>0</v>
      </c>
      <c r="H52" s="36">
        <f>D52+F52+C52</f>
        <v>165659.91</v>
      </c>
      <c r="J52" s="4"/>
    </row>
    <row r="53" spans="1:16" ht="15.75" x14ac:dyDescent="0.25">
      <c r="A53" s="6">
        <v>321</v>
      </c>
      <c r="B53" s="12" t="s">
        <v>48</v>
      </c>
      <c r="C53" s="13">
        <f>+C54</f>
        <v>2440.5500000000002</v>
      </c>
      <c r="D53" s="13">
        <f>+D54</f>
        <v>2558.4499999999998</v>
      </c>
      <c r="E53" s="13"/>
      <c r="F53" s="13">
        <f>+F54</f>
        <v>28000</v>
      </c>
      <c r="G53" s="13"/>
      <c r="H53" s="54">
        <f t="shared" ref="H53:H54" si="2">D53+F53+C53</f>
        <v>32999</v>
      </c>
      <c r="J53" s="4"/>
    </row>
    <row r="54" spans="1:16" ht="15.75" x14ac:dyDescent="0.25">
      <c r="A54" s="9">
        <v>32102</v>
      </c>
      <c r="B54" s="10" t="s">
        <v>49</v>
      </c>
      <c r="C54" s="11">
        <v>2440.5500000000002</v>
      </c>
      <c r="D54" s="11">
        <v>2558.4499999999998</v>
      </c>
      <c r="E54" s="11"/>
      <c r="F54" s="11">
        <v>28000</v>
      </c>
      <c r="G54" s="11"/>
      <c r="H54" s="54">
        <f t="shared" si="2"/>
        <v>32999</v>
      </c>
      <c r="J54" s="4"/>
    </row>
    <row r="55" spans="1:16" ht="15.75" x14ac:dyDescent="0.25">
      <c r="A55" s="9">
        <v>32201</v>
      </c>
      <c r="B55" s="10" t="s">
        <v>54</v>
      </c>
      <c r="C55" s="11"/>
      <c r="D55" s="11"/>
      <c r="E55" s="11"/>
      <c r="F55" s="11"/>
      <c r="G55" s="11"/>
      <c r="H55" s="24"/>
      <c r="J55" s="4"/>
    </row>
    <row r="56" spans="1:16" ht="15.75" x14ac:dyDescent="0.25">
      <c r="A56" s="44">
        <v>322</v>
      </c>
      <c r="B56" s="34" t="s">
        <v>57</v>
      </c>
      <c r="C56" s="35">
        <f>+C57</f>
        <v>33165.230000000003</v>
      </c>
      <c r="D56" s="35">
        <f>+D57</f>
        <v>99495.679999999993</v>
      </c>
      <c r="E56" s="37"/>
      <c r="F56" s="37"/>
      <c r="G56" s="37"/>
      <c r="H56" s="36">
        <f>+C56+D56</f>
        <v>132660.91</v>
      </c>
      <c r="J56" s="4"/>
    </row>
    <row r="57" spans="1:16" ht="15.75" x14ac:dyDescent="0.25">
      <c r="A57" s="9">
        <v>32201</v>
      </c>
      <c r="B57" s="10" t="s">
        <v>58</v>
      </c>
      <c r="C57" s="29">
        <v>33165.230000000003</v>
      </c>
      <c r="D57" s="29">
        <v>99495.679999999993</v>
      </c>
      <c r="E57" s="11"/>
      <c r="F57" s="11"/>
      <c r="G57" s="11"/>
      <c r="H57" s="24">
        <f>C57+D57</f>
        <v>132660.91</v>
      </c>
      <c r="J57" s="4"/>
    </row>
    <row r="58" spans="1:16" ht="15.75" x14ac:dyDescent="0.25">
      <c r="A58" s="9"/>
      <c r="B58" s="10"/>
      <c r="C58" s="11"/>
      <c r="D58" s="11"/>
      <c r="E58" s="11"/>
      <c r="F58" s="11"/>
      <c r="G58" s="11"/>
      <c r="H58" s="24"/>
      <c r="J58" s="4"/>
    </row>
    <row r="59" spans="1:16" ht="15.75" x14ac:dyDescent="0.25">
      <c r="A59" s="48"/>
      <c r="B59" s="49" t="s">
        <v>50</v>
      </c>
      <c r="C59" s="50">
        <f>SUM(C44+C52)</f>
        <v>457945.64</v>
      </c>
      <c r="D59" s="51">
        <f>SUM(D52+D48)</f>
        <v>1793241.5399999998</v>
      </c>
      <c r="E59" s="50">
        <f>E5+E10+E28+E32+E44+E48+E52</f>
        <v>0</v>
      </c>
      <c r="F59" s="50">
        <f>SUM(F44+F52)</f>
        <v>28000</v>
      </c>
      <c r="G59" s="50">
        <f>G5+G10+G28+G32</f>
        <v>245200</v>
      </c>
      <c r="H59" s="55">
        <f>+H48+H44+H32+H28+H10+H5+H52</f>
        <v>2524387.1800000002</v>
      </c>
      <c r="J59" s="5"/>
    </row>
    <row r="60" spans="1:16" x14ac:dyDescent="0.25">
      <c r="A60" s="48"/>
      <c r="B60" s="49" t="s">
        <v>51</v>
      </c>
      <c r="C60" s="50">
        <f>SUM(C56+C53+C45)</f>
        <v>457945.64</v>
      </c>
      <c r="D60" s="51">
        <f>SUM(D57+D54+D50)</f>
        <v>1793241.5399999998</v>
      </c>
      <c r="E60" s="50">
        <f t="shared" ref="E60" si="3">+E6+E11+E23+E29+E33+E40+E45+E49+E53</f>
        <v>0</v>
      </c>
      <c r="F60" s="50">
        <f>SUM(F56+F53+F45)</f>
        <v>28000</v>
      </c>
      <c r="G60" s="50">
        <f>G59</f>
        <v>245200</v>
      </c>
      <c r="H60" s="55">
        <f>H6+H11+H23+H29+H33+H40+H45+H49+H56+H53</f>
        <v>2524387.1800000002</v>
      </c>
    </row>
    <row r="61" spans="1:16" x14ac:dyDescent="0.25">
      <c r="A61" s="49"/>
      <c r="B61" s="52" t="s">
        <v>52</v>
      </c>
      <c r="C61" s="53">
        <f>SUM(C57+C54+C46)</f>
        <v>457945.64</v>
      </c>
      <c r="D61" s="53">
        <f>SUM(D57+D54+D46+D50)</f>
        <v>1793241.5399999998</v>
      </c>
      <c r="E61" s="53">
        <f>E55</f>
        <v>0</v>
      </c>
      <c r="F61" s="53">
        <f>SUM(F57+F54+F46)</f>
        <v>28000</v>
      </c>
      <c r="G61" s="53">
        <f>+G60</f>
        <v>245200</v>
      </c>
      <c r="H61" s="55">
        <f>H5+H10+H28+H32+H44+H48+H52</f>
        <v>2524387.1800000002</v>
      </c>
    </row>
    <row r="62" spans="1:16" x14ac:dyDescent="0.25">
      <c r="D62" s="15"/>
    </row>
    <row r="63" spans="1:16" x14ac:dyDescent="0.25">
      <c r="F63" s="15"/>
    </row>
    <row r="64" spans="1:16" x14ac:dyDescent="0.25">
      <c r="I64" s="15"/>
    </row>
    <row r="65" spans="6:6" x14ac:dyDescent="0.25">
      <c r="F65" s="15"/>
    </row>
  </sheetData>
  <mergeCells count="1">
    <mergeCell ref="A1:F1"/>
  </mergeCells>
  <pageMargins left="0.25" right="0.25" top="0.75" bottom="0.75" header="0.3" footer="0.3"/>
  <pageSetup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win81</dc:creator>
  <cp:lastModifiedBy>COREi5</cp:lastModifiedBy>
  <cp:lastPrinted>2020-02-17T20:01:24Z</cp:lastPrinted>
  <dcterms:created xsi:type="dcterms:W3CDTF">2016-12-16T20:50:12Z</dcterms:created>
  <dcterms:modified xsi:type="dcterms:W3CDTF">2020-07-30T16:15:52Z</dcterms:modified>
</cp:coreProperties>
</file>