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1440" windowWidth="16530" windowHeight="7980" firstSheet="4" activeTab="10"/>
  </bookViews>
  <sheets>
    <sheet name="SALDOS BANCARIOS" sheetId="1" r:id="rId1"/>
    <sheet name="ESTRUCTURA" sheetId="2" r:id="rId2"/>
    <sheet name="PROYECCION ING" sheetId="3" r:id="rId3"/>
    <sheet name="PRESTAMOS" sheetId="6" r:id="rId4"/>
    <sheet name="GASTOS" sheetId="7" r:id="rId5"/>
    <sheet name="CONSOLIDADO" sheetId="8" r:id="rId6"/>
    <sheet name="planilla" sheetId="12" r:id="rId7"/>
    <sheet name="dietas" sheetId="13" r:id="rId8"/>
    <sheet name="planilla proy." sheetId="14" r:id="rId9"/>
    <sheet name="SUMARIO" sheetId="10" r:id="rId10"/>
    <sheet name="LISTADO DE PROYECTOS" sheetId="9" r:id="rId11"/>
    <sheet name="catalogo ing egr" sheetId="4" r:id="rId12"/>
    <sheet name="catalogo egr" sheetId="5" r:id="rId13"/>
  </sheets>
  <externalReferences>
    <externalReference r:id="rId14"/>
  </externalReferences>
  <definedNames>
    <definedName name="_xlnm._FilterDatabase" localSheetId="4" hidden="1">GASTOS!$A$1:$I$1159</definedName>
    <definedName name="_xlnm.Print_Area" localSheetId="5">CONSOLIDADO!$A$1:$I$336</definedName>
    <definedName name="_xlnm.Print_Area" localSheetId="7">dietas!$A$1:$K$19</definedName>
    <definedName name="_xlnm.Print_Area" localSheetId="10">'LISTADO DE PROYECTOS'!$A$1:$D$60</definedName>
    <definedName name="_xlnm.Print_Area" localSheetId="3">PRESTAMOS!$A$1:$L$139</definedName>
    <definedName name="_xlnm.Print_Area" localSheetId="9">SUMARIO!$A$1:$D$45</definedName>
    <definedName name="_xlnm.Print_Titles" localSheetId="5">CONSOLIDADO!$1:$8</definedName>
    <definedName name="_xlnm.Print_Titles" localSheetId="1">ESTRUCTURA!$1:$4</definedName>
    <definedName name="_xlnm.Print_Titles" localSheetId="10">'LISTADO DE PROYECTOS'!$1:$5</definedName>
    <definedName name="_xlnm.Print_Titles" localSheetId="6">planilla!$1:$3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5" i="8"/>
  <c r="I84" l="1"/>
  <c r="I54"/>
  <c r="N96" i="3"/>
  <c r="N89"/>
  <c r="J205" i="8" l="1"/>
  <c r="K205"/>
  <c r="L205"/>
  <c r="D43" i="9"/>
  <c r="J302" i="8"/>
  <c r="K302"/>
  <c r="L302"/>
  <c r="D31" i="9"/>
  <c r="J306" i="8"/>
  <c r="K306"/>
  <c r="L306"/>
  <c r="J198"/>
  <c r="K198"/>
  <c r="L198"/>
  <c r="I300"/>
  <c r="K300" s="1"/>
  <c r="D28" i="9"/>
  <c r="J300" i="8"/>
  <c r="L300"/>
  <c r="D17" i="9"/>
  <c r="J172" i="8"/>
  <c r="K172"/>
  <c r="L172"/>
  <c r="D19" i="9"/>
  <c r="J177" i="8"/>
  <c r="K177"/>
  <c r="L177"/>
  <c r="D15" i="9"/>
  <c r="J258" i="8"/>
  <c r="K258"/>
  <c r="L258"/>
  <c r="D11" i="9"/>
  <c r="J238" i="8"/>
  <c r="K238"/>
  <c r="L238"/>
  <c r="D7" i="9"/>
  <c r="J230" i="8"/>
  <c r="K230"/>
  <c r="L230"/>
  <c r="D13" i="9"/>
  <c r="J247" i="8"/>
  <c r="K247"/>
  <c r="L247"/>
  <c r="D9" i="9"/>
  <c r="J164" i="8"/>
  <c r="K164"/>
  <c r="L164"/>
  <c r="I180"/>
  <c r="I314"/>
  <c r="I91"/>
  <c r="I316"/>
  <c r="I135"/>
  <c r="I82" i="3"/>
  <c r="I84"/>
  <c r="I116" i="8"/>
  <c r="B51" i="1"/>
  <c r="C81" i="3"/>
  <c r="J81"/>
  <c r="K81"/>
  <c r="I310" i="8"/>
  <c r="I108"/>
  <c r="I96" i="3"/>
  <c r="I89"/>
  <c r="K85"/>
  <c r="C85"/>
  <c r="J85"/>
  <c r="C83"/>
  <c r="J83"/>
  <c r="K83"/>
  <c r="I137" i="8"/>
  <c r="J47"/>
  <c r="K47"/>
  <c r="L47"/>
  <c r="A4" i="9"/>
  <c r="J298" i="8" l="1"/>
  <c r="K298"/>
  <c r="L298"/>
  <c r="I297"/>
  <c r="I32"/>
  <c r="J322"/>
  <c r="K322"/>
  <c r="L322"/>
  <c r="J90" l="1"/>
  <c r="K90"/>
  <c r="L90"/>
  <c r="B62" i="1"/>
  <c r="I6" i="8"/>
  <c r="H6"/>
  <c r="C23" i="13" l="1"/>
  <c r="I89" i="8"/>
  <c r="I155"/>
  <c r="I55"/>
  <c r="I12" l="1"/>
  <c r="D6" i="9" l="1"/>
  <c r="D8"/>
  <c r="D10"/>
  <c r="D12"/>
  <c r="D14"/>
  <c r="D16"/>
  <c r="D18"/>
  <c r="D20"/>
  <c r="D21"/>
  <c r="D22"/>
  <c r="D23"/>
  <c r="D24"/>
  <c r="D26"/>
  <c r="D27"/>
  <c r="D29"/>
  <c r="D30"/>
  <c r="D32"/>
  <c r="D33"/>
  <c r="D34"/>
  <c r="D35"/>
  <c r="D36"/>
  <c r="D37"/>
  <c r="D38"/>
  <c r="D39"/>
  <c r="D40"/>
  <c r="D41"/>
  <c r="D42"/>
  <c r="D44"/>
  <c r="D47"/>
  <c r="D48"/>
  <c r="D49"/>
  <c r="D50"/>
  <c r="D51"/>
  <c r="D52"/>
  <c r="D53"/>
  <c r="D54"/>
  <c r="D55"/>
  <c r="D57"/>
  <c r="D59"/>
  <c r="J316" i="8"/>
  <c r="K316"/>
  <c r="L316"/>
  <c r="D25" i="9"/>
  <c r="I210" i="8"/>
  <c r="J45"/>
  <c r="K45"/>
  <c r="L45"/>
  <c r="I320"/>
  <c r="D58" i="9" s="1"/>
  <c r="I222" i="8"/>
  <c r="D56" i="9" s="1"/>
  <c r="J207" i="8"/>
  <c r="J208"/>
  <c r="J209"/>
  <c r="K207"/>
  <c r="K208"/>
  <c r="K209"/>
  <c r="L207"/>
  <c r="L208"/>
  <c r="L209"/>
  <c r="J309"/>
  <c r="K309"/>
  <c r="L309"/>
  <c r="K6" i="3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80"/>
  <c r="K82"/>
  <c r="K84"/>
  <c r="K86"/>
  <c r="K87"/>
  <c r="K88"/>
  <c r="K89"/>
  <c r="K90"/>
  <c r="K91"/>
  <c r="K92"/>
  <c r="K93"/>
  <c r="K94"/>
  <c r="K95"/>
  <c r="K96"/>
  <c r="K97"/>
  <c r="K98"/>
  <c r="K99"/>
  <c r="K10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2"/>
  <c r="J84"/>
  <c r="J86"/>
  <c r="J87"/>
  <c r="J88"/>
  <c r="J89"/>
  <c r="J90"/>
  <c r="J91"/>
  <c r="J92"/>
  <c r="J93"/>
  <c r="J94"/>
  <c r="J95"/>
  <c r="J96"/>
  <c r="J97"/>
  <c r="J98"/>
  <c r="J99"/>
  <c r="J100"/>
  <c r="I79"/>
  <c r="K79" s="1"/>
  <c r="L9" i="8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6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5"/>
  <c r="L166"/>
  <c r="L167"/>
  <c r="L168"/>
  <c r="L169"/>
  <c r="L170"/>
  <c r="L171"/>
  <c r="L173"/>
  <c r="L174"/>
  <c r="L175"/>
  <c r="L176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9"/>
  <c r="L200"/>
  <c r="L201"/>
  <c r="L202"/>
  <c r="L203"/>
  <c r="L204"/>
  <c r="L206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1"/>
  <c r="L232"/>
  <c r="L233"/>
  <c r="L234"/>
  <c r="L235"/>
  <c r="L236"/>
  <c r="L237"/>
  <c r="L239"/>
  <c r="L240"/>
  <c r="L241"/>
  <c r="L242"/>
  <c r="L243"/>
  <c r="L244"/>
  <c r="L245"/>
  <c r="L246"/>
  <c r="L248"/>
  <c r="L249"/>
  <c r="L250"/>
  <c r="L251"/>
  <c r="L252"/>
  <c r="L253"/>
  <c r="L254"/>
  <c r="L255"/>
  <c r="L256"/>
  <c r="L257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9"/>
  <c r="L301"/>
  <c r="L303"/>
  <c r="L304"/>
  <c r="L305"/>
  <c r="L307"/>
  <c r="L308"/>
  <c r="L310"/>
  <c r="L311"/>
  <c r="L312"/>
  <c r="L313"/>
  <c r="L314"/>
  <c r="L315"/>
  <c r="L317"/>
  <c r="L318"/>
  <c r="L319"/>
  <c r="L320"/>
  <c r="L321"/>
  <c r="L323"/>
  <c r="L324"/>
  <c r="L325"/>
  <c r="L326"/>
  <c r="J148"/>
  <c r="K148"/>
  <c r="J83"/>
  <c r="K83"/>
  <c r="J89"/>
  <c r="K89"/>
  <c r="J243"/>
  <c r="K243"/>
  <c r="J308"/>
  <c r="K308"/>
  <c r="J307"/>
  <c r="K307"/>
  <c r="J304"/>
  <c r="J305"/>
  <c r="K304"/>
  <c r="K305"/>
  <c r="J312"/>
  <c r="J313"/>
  <c r="J314"/>
  <c r="J315"/>
  <c r="J317"/>
  <c r="J318"/>
  <c r="K312"/>
  <c r="K313"/>
  <c r="K314"/>
  <c r="K315"/>
  <c r="K317"/>
  <c r="K318"/>
  <c r="J323"/>
  <c r="J324"/>
  <c r="J325"/>
  <c r="K323"/>
  <c r="K324"/>
  <c r="K325"/>
  <c r="D46" i="9" l="1"/>
  <c r="I327" i="8"/>
  <c r="C10" i="10"/>
  <c r="C13"/>
  <c r="C11"/>
  <c r="C9"/>
  <c r="C14"/>
  <c r="C17"/>
  <c r="C16"/>
  <c r="C12"/>
  <c r="C15"/>
  <c r="D45" i="9"/>
  <c r="J9" i="8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6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4"/>
  <c r="J85"/>
  <c r="J86"/>
  <c r="J87"/>
  <c r="J88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9"/>
  <c r="J150"/>
  <c r="J151"/>
  <c r="J152"/>
  <c r="J153"/>
  <c r="J154"/>
  <c r="J155"/>
  <c r="J156"/>
  <c r="J157"/>
  <c r="J158"/>
  <c r="J159"/>
  <c r="J160"/>
  <c r="J161"/>
  <c r="J162"/>
  <c r="J163"/>
  <c r="J165"/>
  <c r="J166"/>
  <c r="J167"/>
  <c r="J168"/>
  <c r="J169"/>
  <c r="J170"/>
  <c r="J171"/>
  <c r="J173"/>
  <c r="J174"/>
  <c r="J175"/>
  <c r="J176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9"/>
  <c r="J200"/>
  <c r="J201"/>
  <c r="J202"/>
  <c r="J203"/>
  <c r="J204"/>
  <c r="J206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1"/>
  <c r="J232"/>
  <c r="J233"/>
  <c r="J234"/>
  <c r="J235"/>
  <c r="J236"/>
  <c r="J237"/>
  <c r="J239"/>
  <c r="J240"/>
  <c r="J241"/>
  <c r="J242"/>
  <c r="J244"/>
  <c r="J245"/>
  <c r="J246"/>
  <c r="J248"/>
  <c r="J249"/>
  <c r="J250"/>
  <c r="J251"/>
  <c r="J252"/>
  <c r="J253"/>
  <c r="J254"/>
  <c r="J255"/>
  <c r="J256"/>
  <c r="J257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9"/>
  <c r="J301"/>
  <c r="J303"/>
  <c r="J310"/>
  <c r="J311"/>
  <c r="J319"/>
  <c r="J320"/>
  <c r="J321"/>
  <c r="J326"/>
  <c r="K79"/>
  <c r="K80"/>
  <c r="K81"/>
  <c r="K82"/>
  <c r="K84"/>
  <c r="K85"/>
  <c r="K86"/>
  <c r="K87"/>
  <c r="K88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9"/>
  <c r="K150"/>
  <c r="K151"/>
  <c r="K152"/>
  <c r="K153"/>
  <c r="K154"/>
  <c r="K155"/>
  <c r="K156"/>
  <c r="K157"/>
  <c r="K158"/>
  <c r="K159"/>
  <c r="K160"/>
  <c r="K161"/>
  <c r="K162"/>
  <c r="K163"/>
  <c r="K165"/>
  <c r="K166"/>
  <c r="K167"/>
  <c r="K168"/>
  <c r="K169"/>
  <c r="K170"/>
  <c r="K171"/>
  <c r="K173"/>
  <c r="K174"/>
  <c r="K175"/>
  <c r="K176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9"/>
  <c r="K200"/>
  <c r="K201"/>
  <c r="K202"/>
  <c r="K203"/>
  <c r="K204"/>
  <c r="K206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1"/>
  <c r="K232"/>
  <c r="K233"/>
  <c r="K234"/>
  <c r="K235"/>
  <c r="K236"/>
  <c r="K237"/>
  <c r="K239"/>
  <c r="K240"/>
  <c r="K241"/>
  <c r="K242"/>
  <c r="K244"/>
  <c r="K245"/>
  <c r="K246"/>
  <c r="K248"/>
  <c r="K249"/>
  <c r="K250"/>
  <c r="K251"/>
  <c r="K252"/>
  <c r="K253"/>
  <c r="K254"/>
  <c r="K255"/>
  <c r="K256"/>
  <c r="K257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9"/>
  <c r="K301"/>
  <c r="K303"/>
  <c r="K310"/>
  <c r="K311"/>
  <c r="K319"/>
  <c r="K320"/>
  <c r="K321"/>
  <c r="K326"/>
  <c r="K78"/>
  <c r="K76"/>
  <c r="K77"/>
  <c r="K75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6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10"/>
  <c r="K11"/>
  <c r="K9"/>
  <c r="D60" i="9" l="1"/>
  <c r="C19" i="10"/>
  <c r="C35"/>
  <c r="C31"/>
  <c r="C38"/>
  <c r="C34"/>
  <c r="C37"/>
  <c r="C33"/>
  <c r="C36"/>
  <c r="C32"/>
  <c r="D13" l="1"/>
  <c r="D11"/>
  <c r="D10"/>
  <c r="D15"/>
  <c r="D9"/>
  <c r="D17"/>
  <c r="D12"/>
  <c r="D16"/>
  <c r="D14"/>
  <c r="C40"/>
  <c r="F40" s="1"/>
  <c r="D19" l="1"/>
  <c r="D37"/>
  <c r="D36"/>
  <c r="D32"/>
  <c r="D31"/>
  <c r="D38"/>
  <c r="D35"/>
  <c r="D33"/>
  <c r="D34"/>
  <c r="D40" l="1"/>
  <c r="G329" i="8" l="1"/>
  <c r="K329" s="1"/>
  <c r="H329"/>
  <c r="G330"/>
  <c r="K330" s="1"/>
  <c r="G331"/>
  <c r="K331" s="1"/>
  <c r="H331"/>
  <c r="G332"/>
  <c r="K332" s="1"/>
  <c r="H332"/>
  <c r="G333"/>
  <c r="K333" s="1"/>
  <c r="B141" i="6"/>
  <c r="B137"/>
  <c r="B136"/>
  <c r="B135"/>
  <c r="B134"/>
  <c r="B133"/>
  <c r="B132"/>
  <c r="B131"/>
  <c r="B130"/>
  <c r="B129"/>
  <c r="B128"/>
  <c r="B127"/>
  <c r="B126"/>
  <c r="K138"/>
  <c r="G138"/>
  <c r="A114"/>
  <c r="A113"/>
  <c r="A112"/>
  <c r="B100"/>
  <c r="B99"/>
  <c r="B98"/>
  <c r="B97"/>
  <c r="B96"/>
  <c r="B95"/>
  <c r="B94"/>
  <c r="B93"/>
  <c r="B92"/>
  <c r="B91"/>
  <c r="B90"/>
  <c r="B89"/>
  <c r="F89" s="1"/>
  <c r="D89" s="1"/>
  <c r="K101"/>
  <c r="G101"/>
  <c r="A77"/>
  <c r="A76"/>
  <c r="A75"/>
  <c r="B63"/>
  <c r="B62"/>
  <c r="B61"/>
  <c r="B60"/>
  <c r="B59"/>
  <c r="B58"/>
  <c r="B57"/>
  <c r="B56"/>
  <c r="B55"/>
  <c r="B54"/>
  <c r="B53"/>
  <c r="B52"/>
  <c r="F52" s="1"/>
  <c r="D52" s="1"/>
  <c r="K64"/>
  <c r="G64"/>
  <c r="A40"/>
  <c r="A39"/>
  <c r="A38"/>
  <c r="B26"/>
  <c r="B25"/>
  <c r="B24"/>
  <c r="B23"/>
  <c r="B22"/>
  <c r="B21"/>
  <c r="B20"/>
  <c r="B19"/>
  <c r="B18"/>
  <c r="B17"/>
  <c r="B16"/>
  <c r="B15"/>
  <c r="F15" s="1"/>
  <c r="D15" s="1"/>
  <c r="H15" s="1"/>
  <c r="K27"/>
  <c r="G27"/>
  <c r="A3"/>
  <c r="A2"/>
  <c r="A1"/>
  <c r="D105" i="3"/>
  <c r="I331" i="8" s="1"/>
  <c r="N331" s="1"/>
  <c r="D106" i="3"/>
  <c r="I332" i="8" s="1"/>
  <c r="D107" i="3"/>
  <c r="I333" i="8" s="1"/>
  <c r="D104" i="3"/>
  <c r="I330" i="8" s="1"/>
  <c r="C84" i="3"/>
  <c r="C86"/>
  <c r="C80"/>
  <c r="C82"/>
  <c r="I101"/>
  <c r="C97"/>
  <c r="C90"/>
  <c r="D103"/>
  <c r="I329" i="8" s="1"/>
  <c r="C7" i="3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7"/>
  <c r="C88"/>
  <c r="C89"/>
  <c r="C91"/>
  <c r="C92"/>
  <c r="C93"/>
  <c r="C94"/>
  <c r="C95"/>
  <c r="C96"/>
  <c r="C98"/>
  <c r="C99"/>
  <c r="C100"/>
  <c r="C6"/>
  <c r="L330" i="8" l="1"/>
  <c r="L331"/>
  <c r="L332"/>
  <c r="L333"/>
  <c r="L329"/>
  <c r="I52" i="6"/>
  <c r="F53" s="1"/>
  <c r="D53" s="1"/>
  <c r="H52"/>
  <c r="L52" s="1"/>
  <c r="F126"/>
  <c r="D126" s="1"/>
  <c r="H89"/>
  <c r="D108" i="3"/>
  <c r="I334" i="8" s="1"/>
  <c r="B58" i="1"/>
  <c r="B52"/>
  <c r="B53"/>
  <c r="B54"/>
  <c r="B50"/>
  <c r="F5"/>
  <c r="H126" i="6" l="1"/>
  <c r="L126" s="1"/>
  <c r="I126"/>
  <c r="F127" s="1"/>
  <c r="D127" s="1"/>
  <c r="H53"/>
  <c r="L53" s="1"/>
  <c r="I89"/>
  <c r="F90" s="1"/>
  <c r="D90" s="1"/>
  <c r="I53"/>
  <c r="I15"/>
  <c r="B55" i="1"/>
  <c r="B59" s="1"/>
  <c r="B63" s="1"/>
  <c r="H127" i="6" l="1"/>
  <c r="L127" s="1"/>
  <c r="I127"/>
  <c r="F128" s="1"/>
  <c r="D128" s="1"/>
  <c r="F54"/>
  <c r="L89"/>
  <c r="L15"/>
  <c r="F16"/>
  <c r="D54" l="1"/>
  <c r="H54" s="1"/>
  <c r="L54" s="1"/>
  <c r="H90"/>
  <c r="D16"/>
  <c r="I54" l="1"/>
  <c r="F55" s="1"/>
  <c r="D55" s="1"/>
  <c r="H55" s="1"/>
  <c r="H16"/>
  <c r="H128"/>
  <c r="L128" s="1"/>
  <c r="I128"/>
  <c r="I90"/>
  <c r="F91" s="1"/>
  <c r="D91" s="1"/>
  <c r="I16"/>
  <c r="I55" l="1"/>
  <c r="F56" s="1"/>
  <c r="D56" s="1"/>
  <c r="F129"/>
  <c r="D129" s="1"/>
  <c r="L90"/>
  <c r="L55"/>
  <c r="F17"/>
  <c r="L16"/>
  <c r="H129" l="1"/>
  <c r="L129" s="1"/>
  <c r="I129"/>
  <c r="F130" s="1"/>
  <c r="H91"/>
  <c r="H56"/>
  <c r="D17"/>
  <c r="D130" l="1"/>
  <c r="H130" s="1"/>
  <c r="H17"/>
  <c r="I91"/>
  <c r="F92" s="1"/>
  <c r="D92" s="1"/>
  <c r="I56"/>
  <c r="F57" s="1"/>
  <c r="D57" s="1"/>
  <c r="I17"/>
  <c r="I130" l="1"/>
  <c r="F131" s="1"/>
  <c r="D131" s="1"/>
  <c r="L130"/>
  <c r="L91"/>
  <c r="L56"/>
  <c r="F18"/>
  <c r="L17"/>
  <c r="H131" l="1"/>
  <c r="H92"/>
  <c r="H57"/>
  <c r="D18"/>
  <c r="H18" l="1"/>
  <c r="I131"/>
  <c r="F132" s="1"/>
  <c r="D132" s="1"/>
  <c r="I92"/>
  <c r="F93" s="1"/>
  <c r="D93" s="1"/>
  <c r="I57"/>
  <c r="F58" s="1"/>
  <c r="D58" s="1"/>
  <c r="I18"/>
  <c r="L131" l="1"/>
  <c r="L92"/>
  <c r="L57"/>
  <c r="F19"/>
  <c r="D19" s="1"/>
  <c r="L18"/>
  <c r="H58" l="1"/>
  <c r="L58" s="1"/>
  <c r="H132"/>
  <c r="L132" s="1"/>
  <c r="H19"/>
  <c r="I93"/>
  <c r="F94" s="1"/>
  <c r="D94" s="1"/>
  <c r="H93"/>
  <c r="I132"/>
  <c r="I58"/>
  <c r="F59" s="1"/>
  <c r="D59" s="1"/>
  <c r="I19"/>
  <c r="H94" l="1"/>
  <c r="L94" s="1"/>
  <c r="F133"/>
  <c r="I94"/>
  <c r="F95" s="1"/>
  <c r="D95" s="1"/>
  <c r="L93"/>
  <c r="H59"/>
  <c r="F20"/>
  <c r="D20" s="1"/>
  <c r="L19"/>
  <c r="D133" l="1"/>
  <c r="H133" s="1"/>
  <c r="L133" s="1"/>
  <c r="H95"/>
  <c r="L95" s="1"/>
  <c r="H20"/>
  <c r="L20" s="1"/>
  <c r="I95"/>
  <c r="F96" s="1"/>
  <c r="D96" s="1"/>
  <c r="I59"/>
  <c r="F60" s="1"/>
  <c r="D60" s="1"/>
  <c r="L59"/>
  <c r="I20"/>
  <c r="I133" l="1"/>
  <c r="F134" s="1"/>
  <c r="D134" s="1"/>
  <c r="H134" s="1"/>
  <c r="L134" s="1"/>
  <c r="F21"/>
  <c r="D21" s="1"/>
  <c r="I134" l="1"/>
  <c r="F135" s="1"/>
  <c r="D135" s="1"/>
  <c r="H21"/>
  <c r="L21" s="1"/>
  <c r="H60"/>
  <c r="L60" s="1"/>
  <c r="H96"/>
  <c r="L96" s="1"/>
  <c r="I96"/>
  <c r="F97" s="1"/>
  <c r="I21"/>
  <c r="F22" s="1"/>
  <c r="D22" s="1"/>
  <c r="I60"/>
  <c r="F61" s="1"/>
  <c r="D61" s="1"/>
  <c r="D97" l="1"/>
  <c r="H97" s="1"/>
  <c r="L97" s="1"/>
  <c r="H22"/>
  <c r="L22" s="1"/>
  <c r="H135"/>
  <c r="L135" s="1"/>
  <c r="I135"/>
  <c r="I22"/>
  <c r="F23" s="1"/>
  <c r="D23" s="1"/>
  <c r="I97" l="1"/>
  <c r="F98" s="1"/>
  <c r="D98" s="1"/>
  <c r="H98" s="1"/>
  <c r="L98" s="1"/>
  <c r="H61"/>
  <c r="L61" s="1"/>
  <c r="H23"/>
  <c r="L23" s="1"/>
  <c r="F136"/>
  <c r="I23"/>
  <c r="F24" s="1"/>
  <c r="D24" s="1"/>
  <c r="I61"/>
  <c r="F62" s="1"/>
  <c r="D62" s="1"/>
  <c r="I98" l="1"/>
  <c r="F99" s="1"/>
  <c r="D99" s="1"/>
  <c r="H99" s="1"/>
  <c r="L99" s="1"/>
  <c r="D136"/>
  <c r="H136" s="1"/>
  <c r="L136" s="1"/>
  <c r="H24"/>
  <c r="L24" s="1"/>
  <c r="I24"/>
  <c r="I99" l="1"/>
  <c r="F100" s="1"/>
  <c r="D100" s="1"/>
  <c r="I136"/>
  <c r="F137" s="1"/>
  <c r="D137" s="1"/>
  <c r="D138" s="1"/>
  <c r="H62"/>
  <c r="L62" s="1"/>
  <c r="I62"/>
  <c r="F63" s="1"/>
  <c r="D63" s="1"/>
  <c r="F25"/>
  <c r="D25" s="1"/>
  <c r="F138" l="1"/>
  <c r="H137"/>
  <c r="H25"/>
  <c r="L25" s="1"/>
  <c r="I137"/>
  <c r="H100"/>
  <c r="F101"/>
  <c r="I25"/>
  <c r="L137" l="1"/>
  <c r="L138" s="1"/>
  <c r="H138"/>
  <c r="D101"/>
  <c r="I100"/>
  <c r="H63"/>
  <c r="F64"/>
  <c r="F26"/>
  <c r="B142" s="1"/>
  <c r="L100" l="1"/>
  <c r="L101" s="1"/>
  <c r="H101"/>
  <c r="D64"/>
  <c r="I63"/>
  <c r="D26"/>
  <c r="F27"/>
  <c r="H26" l="1"/>
  <c r="B143"/>
  <c r="B145" s="1"/>
  <c r="L63"/>
  <c r="L64" s="1"/>
  <c r="H64"/>
  <c r="D27"/>
  <c r="I26"/>
  <c r="L26" l="1"/>
  <c r="L27" s="1"/>
  <c r="H27"/>
</calcChain>
</file>

<file path=xl/sharedStrings.xml><?xml version="1.0" encoding="utf-8"?>
<sst xmlns="http://schemas.openxmlformats.org/spreadsheetml/2006/main" count="11489" uniqueCount="1990">
  <si>
    <t xml:space="preserve">No. </t>
  </si>
  <si>
    <t xml:space="preserve">No. De Cta. </t>
  </si>
  <si>
    <t xml:space="preserve">Nombre de la Cta. </t>
  </si>
  <si>
    <t>Tipo de Cta.</t>
  </si>
  <si>
    <t>FONDO MUNICIPAL</t>
  </si>
  <si>
    <t xml:space="preserve">DAVIVIENDA </t>
  </si>
  <si>
    <t>FONDO COMUN</t>
  </si>
  <si>
    <t>BANCO AGRICOLA</t>
  </si>
  <si>
    <t>25% FODES ISDEM</t>
  </si>
  <si>
    <t>75% FODES ISDEM CTA. AHORRO</t>
  </si>
  <si>
    <t>75% FODES ISDEM</t>
  </si>
  <si>
    <t>PRE-INVERSION 2014</t>
  </si>
  <si>
    <t>MANTENIMIENTO Y REPARACION CAMINOS VECINALES Y CALLES URBANAS 2014</t>
  </si>
  <si>
    <t>PROMOCION Y DESARROLLO DEL DEPORTE DEL MUNICIPIO DE TEPECOYO Oct 2014</t>
  </si>
  <si>
    <t>RECOLECCION TRASLADO Y DISPOSICIÓN FINAL DE DESECHOS SOLIDOS 2014</t>
  </si>
  <si>
    <t>ESCUELA MUNICIPAL DE FUTBOL DE TEPECOYO 2014</t>
  </si>
  <si>
    <t>FOMENTO A LA EDUCACIÓN, SALUD Y SEGURIDAD CIUDADANA 2014</t>
  </si>
  <si>
    <t>MANTENIMIENTO Y MEJORA DEL SERVICIO DE ALUMBRADO PÚBLICO 2014</t>
  </si>
  <si>
    <t>MANTENIMIENTO Y REPARACION RED AGUA POTABLE 2014</t>
  </si>
  <si>
    <t>EVENTOS SOCIALES CULTURALES Y ARTISTICOS 2013</t>
  </si>
  <si>
    <t xml:space="preserve">TESORERIA MUNICIPAL DE TEPECOYO ISR </t>
  </si>
  <si>
    <t>AYUDA ALIMENTARIA A PERSONAS DE TERCERA EDAD Y MADRES SOLTERAS 2013</t>
  </si>
  <si>
    <t xml:space="preserve"> EMPEDRADO FRAGUADO SUPER. CONCRET. CALLE PRI. COL. CAST.</t>
  </si>
  <si>
    <t>CELEBRACION DE FIESTAS NAVIDEÑAS Y DE FIN DE AÑO 2014</t>
  </si>
  <si>
    <t>PROY. CONC. DE CALLES PRINC. COL. LA ESPERANZA CTON. LOS ALPES</t>
  </si>
  <si>
    <t>ADOQUINADO MIXTO EN CALLE PRINCIPAL COL. VISTA HERMOSA</t>
  </si>
  <si>
    <t xml:space="preserve">REACTIVAC. DEL AGRO ATRAVES DE LA ENTREGA DE INSUMOS AGRICOLAS </t>
  </si>
  <si>
    <t>BANDEADO EN ENTRADA Y EMPEDRADO FRAGUADO COL. ZACAMIL</t>
  </si>
  <si>
    <t>EMPEDRADO FRAGUADO SUPERF. TERM.CL. PPAL.CTON. LAS JAVIAS</t>
  </si>
  <si>
    <t xml:space="preserve">PROYECTO REPARACION DE CALLE LOS CASTRO </t>
  </si>
  <si>
    <t>TEPECOYO/FISDL/PFGL/C2-FORMULAC.DEL PLAN DE RESACATE MUNICIPAL</t>
  </si>
  <si>
    <t xml:space="preserve">BONCO HIPOTECARIO </t>
  </si>
  <si>
    <t xml:space="preserve">TEPECOYO/FISDL/PFGL/C2-FORMULAC.DEL PLAN DE GESTION DE RIESGOS </t>
  </si>
  <si>
    <t>TEPECOYO/FISDL/PFGL/C2 (CUENTA DE AHORRO)</t>
  </si>
  <si>
    <t xml:space="preserve">TEPECOYO/FISDL/FORTALECIMIENTO C1 (CUENTA DE AHORRO) </t>
  </si>
  <si>
    <t>TEPECOYO/FISDL/CSR MITIGACION COL.EL CARMEN (CUENTA DE AHORRO)</t>
  </si>
  <si>
    <t>ALC.TEPECOYO 2 FONAES</t>
  </si>
  <si>
    <t>COLOCACION E MAYA CICLON EN CANCHA LAS JAVIAS</t>
  </si>
  <si>
    <t>TOTAL…</t>
  </si>
  <si>
    <t>F.F.</t>
  </si>
  <si>
    <t>INGRESOS POR PERCIBIR 25% FUNCIONAMIENTO</t>
  </si>
  <si>
    <t>INGRESOS POR PERCIBIR 75% INVERSION</t>
  </si>
  <si>
    <t>DISPONIBILIDAD PARA EL AÑO 2015</t>
  </si>
  <si>
    <t>CUENTAS POR PAGAR AÑO ANTERIOR</t>
  </si>
  <si>
    <t>CONCEPTO</t>
  </si>
  <si>
    <t xml:space="preserve">CONDUCCIÓN ADMINISTRATIVA </t>
  </si>
  <si>
    <t>01</t>
  </si>
  <si>
    <t xml:space="preserve">DIRECCIÒN Y ADMINISTRACION MUNICIPAL </t>
  </si>
  <si>
    <t>010101</t>
  </si>
  <si>
    <t xml:space="preserve">Dirección Superior </t>
  </si>
  <si>
    <t xml:space="preserve"> - Concejo Municipal</t>
  </si>
  <si>
    <t xml:space="preserve"> - Despacho Alcade(sa)</t>
  </si>
  <si>
    <t xml:space="preserve"> - Sindicatura</t>
  </si>
  <si>
    <t xml:space="preserve"> - Secretario Municipal</t>
  </si>
  <si>
    <t xml:space="preserve"> - Auditoria Interna</t>
  </si>
  <si>
    <t xml:space="preserve"> - Asistente Despacho</t>
  </si>
  <si>
    <t>02</t>
  </si>
  <si>
    <t>010201</t>
  </si>
  <si>
    <t xml:space="preserve">Administración General </t>
  </si>
  <si>
    <t xml:space="preserve"> - Castastro, Registro y Fiscalización Tributaria</t>
  </si>
  <si>
    <t xml:space="preserve"> - Cuentas Corrientes, Cobro y Recuperación de Mora y Asistencia Tributaria</t>
  </si>
  <si>
    <t xml:space="preserve"> - Tesorería</t>
  </si>
  <si>
    <t xml:space="preserve"> - Contabilidad</t>
  </si>
  <si>
    <t xml:space="preserve"> - Unidad de Adquisiciones y Contrataciones Institucional</t>
  </si>
  <si>
    <t xml:space="preserve"> - Registro del Estado Familiar</t>
  </si>
  <si>
    <t xml:space="preserve"> - Medio Ambiente</t>
  </si>
  <si>
    <t xml:space="preserve"> - Bibliotecario(a)</t>
  </si>
  <si>
    <t xml:space="preserve"> - Servicios Generales</t>
  </si>
  <si>
    <t xml:space="preserve"> - Mensajero</t>
  </si>
  <si>
    <t xml:space="preserve"> - Motorista</t>
  </si>
  <si>
    <t xml:space="preserve">SERVICIOS MUNICIPALES </t>
  </si>
  <si>
    <t>03</t>
  </si>
  <si>
    <t>010301</t>
  </si>
  <si>
    <t xml:space="preserve">Servicios Externos </t>
  </si>
  <si>
    <t xml:space="preserve"> - Oficina de Acceso a la Información Pública Municipal</t>
  </si>
  <si>
    <t xml:space="preserve"> - Promoción Social</t>
  </si>
  <si>
    <t xml:space="preserve"> - Unidad de la Mujer</t>
  </si>
  <si>
    <t xml:space="preserve"> - Agua Potable</t>
  </si>
  <si>
    <t xml:space="preserve"> - Saneamiento Ambiental</t>
  </si>
  <si>
    <t xml:space="preserve"> - Alumbrado Publico</t>
  </si>
  <si>
    <t xml:space="preserve"> - Mantenimiento de Vías Públicas</t>
  </si>
  <si>
    <t xml:space="preserve"> - Parques</t>
  </si>
  <si>
    <t xml:space="preserve"> - Cementerios</t>
  </si>
  <si>
    <t xml:space="preserve">DESARROLLO SOCIAL </t>
  </si>
  <si>
    <t xml:space="preserve">INVERSIÓN PARA EL DESARROLLO SOCIAL </t>
  </si>
  <si>
    <t>030101</t>
  </si>
  <si>
    <t xml:space="preserve">Infraestructura para el Desarrollo Social </t>
  </si>
  <si>
    <t>030201</t>
  </si>
  <si>
    <t xml:space="preserve">Fortalecimiento para el Desarrollo Social </t>
  </si>
  <si>
    <t xml:space="preserve">APOYO AL DESARROLLO ECONÓMICO </t>
  </si>
  <si>
    <t>04</t>
  </si>
  <si>
    <t xml:space="preserve">INVERSIÓN PARA EL DESARROLLO ECONÓMICO </t>
  </si>
  <si>
    <t>0401</t>
  </si>
  <si>
    <t xml:space="preserve">Infraestructura para el Desarrollo Económico </t>
  </si>
  <si>
    <t>0402</t>
  </si>
  <si>
    <t xml:space="preserve">Fortalecimiento para el Desarrollo Económico </t>
  </si>
  <si>
    <t>06</t>
  </si>
  <si>
    <t xml:space="preserve">PFGL/FISDL </t>
  </si>
  <si>
    <t>0601</t>
  </si>
  <si>
    <t xml:space="preserve">Pavimentación de la Calle al Cementerio, Tepecoyo, L. L. </t>
  </si>
  <si>
    <t>0602</t>
  </si>
  <si>
    <t xml:space="preserve">Estudios de Preinversión </t>
  </si>
  <si>
    <t>0603</t>
  </si>
  <si>
    <t xml:space="preserve">Fortalecimiento para la Gestión de Riesgos </t>
  </si>
  <si>
    <t>0604</t>
  </si>
  <si>
    <t xml:space="preserve">Fortalecimiento de la Administración Financiera </t>
  </si>
  <si>
    <t>05</t>
  </si>
  <si>
    <t>0605</t>
  </si>
  <si>
    <t>Remodelación Parque Central de Tepecoyo, L. L.</t>
  </si>
  <si>
    <t xml:space="preserve">DEUDA PÚBLICA </t>
  </si>
  <si>
    <t xml:space="preserve">FINANCIAMIENTO MUNICIPAL </t>
  </si>
  <si>
    <t>0501</t>
  </si>
  <si>
    <t xml:space="preserve">Amortización de la Deuda Pública </t>
  </si>
  <si>
    <t>AG</t>
  </si>
  <si>
    <t>UP</t>
  </si>
  <si>
    <t>LT</t>
  </si>
  <si>
    <t>SLT</t>
  </si>
  <si>
    <t>CÓD.</t>
  </si>
  <si>
    <t xml:space="preserve">NOMBRE DE LA CUENTA </t>
  </si>
  <si>
    <t>SALDO DE AÑOS ANTERIORES</t>
  </si>
  <si>
    <t xml:space="preserve">TRANSFERENCIAS CORRIENTES </t>
  </si>
  <si>
    <t>Sub-total</t>
  </si>
  <si>
    <t>COD_PRES</t>
  </si>
  <si>
    <t>IMPUESTOS MUNICIPALES</t>
  </si>
  <si>
    <t>DE COMERCIO</t>
  </si>
  <si>
    <t>DE INDUSTRIA</t>
  </si>
  <si>
    <t>FINANCIEROS</t>
  </si>
  <si>
    <t>DE SERVICIOS</t>
  </si>
  <si>
    <t>AGROPECUARIOS</t>
  </si>
  <si>
    <t>BARES Y RESTAURANTES</t>
  </si>
  <si>
    <t>CEMENTERIOS PARTICULARES</t>
  </si>
  <si>
    <t>CENTROS DE ENSE¥ANZA</t>
  </si>
  <si>
    <t>ESTUDIOS FOTOGRAFICOS</t>
  </si>
  <si>
    <t>HOTELES, MOTELES Y SIMILARES</t>
  </si>
  <si>
    <t>LOTERIAS DE CARTON</t>
  </si>
  <si>
    <t>MAQUINAS TRAGANIQUEL</t>
  </si>
  <si>
    <t>MEDICOS HOSPITALARIOS</t>
  </si>
  <si>
    <t>SERVICIOS PROFESIONALES</t>
  </si>
  <si>
    <t>SERVICIOS DE ESPARCIMIENTO</t>
  </si>
  <si>
    <t>TRANSPORTE</t>
  </si>
  <si>
    <t>VALLAS PUBLICITARIAS</t>
  </si>
  <si>
    <t>VIALIDAD</t>
  </si>
  <si>
    <t>IMPUESTOS MUNICIPALES DIVERSOS</t>
  </si>
  <si>
    <t>INGRESOS FINANCIEROS Y OTROS</t>
  </si>
  <si>
    <t>RENTABILIDAD DE INVERSIONES FINANCIERAS</t>
  </si>
  <si>
    <t>RENTABILIDAD FINANCIERA DE BONOS</t>
  </si>
  <si>
    <t>RENTABILIDAD DE DEPOSITOS A PLAZO</t>
  </si>
  <si>
    <t>OTRAS RENTABILIDADES FINANCIERAS</t>
  </si>
  <si>
    <t>DIVIDENDOS DE INVERSIONES FINANCIERAS</t>
  </si>
  <si>
    <t>DIVIDENDOS DE ACCIONES</t>
  </si>
  <si>
    <t>DIVIDENDOS DE PARTICIPACION DE CAPITAL</t>
  </si>
  <si>
    <t>A MUNICIPALIDADES</t>
  </si>
  <si>
    <t>A EMPRESAS PRIVADAS NO FINANCIERAS</t>
  </si>
  <si>
    <t>A ORGANISMOS SIN FINES DE LUCRO</t>
  </si>
  <si>
    <t>A PERSONAS NATURALES</t>
  </si>
  <si>
    <t>ARRENDAMIENTO DE BIENES</t>
  </si>
  <si>
    <t>ARRENDAMIENTOS DE BIENES MUEBLES</t>
  </si>
  <si>
    <t>ARRENDAMIENTOS DE BIENES INMUEBLES</t>
  </si>
  <si>
    <t>ARRENDAMIENTOS DE BIENES DIVERSOS</t>
  </si>
  <si>
    <t>INGRESOS POR TRANSFERENCIAS CORRIENTES</t>
  </si>
  <si>
    <t>MULTAS E INTERESES POR MORA</t>
  </si>
  <si>
    <t>MULTAS POR MORA DE IMPUESTOS</t>
  </si>
  <si>
    <t>INTERESES POR MORA DE IMPUESTOS</t>
  </si>
  <si>
    <t>INTERESES POR MORA EN AMORTIZACION DE</t>
  </si>
  <si>
    <t>MULTAS POR ACERA SIN CONSTRUIR</t>
  </si>
  <si>
    <t>MULTAS POR PREDIO SIN EDIFICAR</t>
  </si>
  <si>
    <t>MULTAS POR DECLARACION EXTEMPORANEA</t>
  </si>
  <si>
    <t>MULTAS DE PARQUIMETROS</t>
  </si>
  <si>
    <t>MULTAS POR REGISTRO CIVIL</t>
  </si>
  <si>
    <t>MULTAS AL COMERCIO</t>
  </si>
  <si>
    <t>OTRAS MULTAS MUNICIPALES</t>
  </si>
  <si>
    <t>INTERESES POR VENTA DE INMUEBLES</t>
  </si>
  <si>
    <t>INTERESES POR CEMENTERIOS</t>
  </si>
  <si>
    <t>MULTAS E INTERESES DIVERSOS</t>
  </si>
  <si>
    <t>TRANSFERENCIAS CORRIENTES DEL SECTOR PUBLICO</t>
  </si>
  <si>
    <t>TRANSFERENCIAS CORRIENTES DEL SECTOR PRIVADO</t>
  </si>
  <si>
    <t>DE EMPRESAS PRIVADAS NO FINANCIERAS</t>
  </si>
  <si>
    <t>DE EMPRESAS PRIVADAS FINANCIERAS</t>
  </si>
  <si>
    <t>DE ORGANISMOS SIN FINES DE LUCRO</t>
  </si>
  <si>
    <t>DE PERSONAS NATURALES</t>
  </si>
  <si>
    <t>DE GOBIERNOS Y ORGANISMOS GUBERNAMENTALES</t>
  </si>
  <si>
    <t>TRANSFERENCIAS CORRIENTES DEL SECTOR EXTERNO</t>
  </si>
  <si>
    <t>DE ORGANISMOS MULTILATERALES</t>
  </si>
  <si>
    <t>INGRESOS POR APORTES NO MONETARIOS</t>
  </si>
  <si>
    <t>TRANSFERENCIAS ENTRE DEPENDENCIAS</t>
  </si>
  <si>
    <t>INGRESOS POR TRANSFERENCIAS DE CAPITAL</t>
  </si>
  <si>
    <t>TRANSFERENCIAS DE CAPITAL DEL SECTOR PUBLICO</t>
  </si>
  <si>
    <t>TRANSFERENCIAS DE CAPITAL DEL SECTOR PRIVADO</t>
  </si>
  <si>
    <t>TRANSFERENCIAS DE CAPITAL DEL SECTOR EXTERNO</t>
  </si>
  <si>
    <t>INGRESOS POR VENTAS DE BIENES Y SERVICIOS</t>
  </si>
  <si>
    <t>POR SERVICIOS DE CERTIFICACION O VISADO DE</t>
  </si>
  <si>
    <t>POR EXPEDICION DE DOCUMENTOS DE</t>
  </si>
  <si>
    <t>POR ACCESO A LUGARES PUBLICOS</t>
  </si>
  <si>
    <t>ALUMBRADO PUBLICO</t>
  </si>
  <si>
    <t>ASEO PUBLICO</t>
  </si>
  <si>
    <t>CASETAS TELEFONICAS</t>
  </si>
  <si>
    <t>CEMENTERIOS MUNICIPALES</t>
  </si>
  <si>
    <t>DESECHOS</t>
  </si>
  <si>
    <t>ESTACIONAMIENTOS Y PARQUIMETROS</t>
  </si>
  <si>
    <t>FIESTAS</t>
  </si>
  <si>
    <t>MERCADOS</t>
  </si>
  <si>
    <t>NOMENCLATURA</t>
  </si>
  <si>
    <t>PAVIMENTACION</t>
  </si>
  <si>
    <t>POSTES, TORRES Y ANTENAS</t>
  </si>
  <si>
    <t>RASTRO Y TIANGUE</t>
  </si>
  <si>
    <t>REVISION DE PLANOS</t>
  </si>
  <si>
    <t>SOMBRAS PARADAS DE BUSES</t>
  </si>
  <si>
    <t>TERMINAL DE BUSES</t>
  </si>
  <si>
    <t>BA¥OS Y LAVADEROS PUBLICOS</t>
  </si>
  <si>
    <t>TASAS DIVERSAS</t>
  </si>
  <si>
    <t>DERECHOS</t>
  </si>
  <si>
    <t>POR PATENTES, MARCAS DE FABRICA Y OTROS</t>
  </si>
  <si>
    <t>PERMISOS Y LICENCIAS MUNICIPALES</t>
  </si>
  <si>
    <t>COTEJO DE FIERROS</t>
  </si>
  <si>
    <t>DERECHOS DIVERSOS</t>
  </si>
  <si>
    <t>VENTA DE BIENES</t>
  </si>
  <si>
    <t>VENTA DE BIENES DIVERSOS</t>
  </si>
  <si>
    <t>SERVICIOS BASICOS</t>
  </si>
  <si>
    <t>SERVICIOS DIVERSOS</t>
  </si>
  <si>
    <t>VENTA DE DESECHOS Y RESIDUOS</t>
  </si>
  <si>
    <t>DE BIENES DIVERSOS</t>
  </si>
  <si>
    <t>VENTA DE BIENES MUEBLES</t>
  </si>
  <si>
    <t>VENTA DE MOBILIARIOS</t>
  </si>
  <si>
    <t>VENTA DE MAQUINARIAS Y EQUIPOS</t>
  </si>
  <si>
    <t>VENTA DE EQUIPOS INFORMATICOS</t>
  </si>
  <si>
    <t>VENTA DE VEHICULOS DE TRANSPORTE</t>
  </si>
  <si>
    <t>VENTA DE OTROS BIENES MUEBLES</t>
  </si>
  <si>
    <t>VENTA DE BIENES INMUEBLES</t>
  </si>
  <si>
    <t>VENTA DE TERRENOS</t>
  </si>
  <si>
    <t>VENTA DE EDIFICIOS E INSTALACIONES</t>
  </si>
  <si>
    <t>VENTA DE OTROS BIENES INMUEBLES</t>
  </si>
  <si>
    <t>INGRESOS POR ACTUALIZACIONES Y AJUSTES</t>
  </si>
  <si>
    <t>GARANTIAS DE CONTRATOS DE OBRAS</t>
  </si>
  <si>
    <t>GARANTIAS DE CONTRATOS GENERALES</t>
  </si>
  <si>
    <t>FIANZAS</t>
  </si>
  <si>
    <t>INDEMNIZACIONES Y VALORES NO RECLAMADOS</t>
  </si>
  <si>
    <t>COMPENSACION POR PERDIDAS O DA¥OS DE BIENES</t>
  </si>
  <si>
    <t>COMPENSACION POR DA¥OS DE BIENES INMUEBLES</t>
  </si>
  <si>
    <t>DIFERENCIAS POR TIPO DE CAMBIO M/E</t>
  </si>
  <si>
    <t>DIFERENCIALES CAMBIARIOS</t>
  </si>
  <si>
    <t>INGRESOS DIVERSOS</t>
  </si>
  <si>
    <t>RENTABILIDAD DE CUENTAS BANCARIAS</t>
  </si>
  <si>
    <t>CORRECCION DE RECURSOS</t>
  </si>
  <si>
    <t>INGRESOS POR EXCEDENTES EN INVERSIONES</t>
  </si>
  <si>
    <t>AJUSTES DE EJERCICIOS ANTERIORES</t>
  </si>
  <si>
    <t>DESCCRIPCION</t>
  </si>
  <si>
    <t>REMUNERACIONES PERSONAL PERMANENTE</t>
  </si>
  <si>
    <t>SUELDOS</t>
  </si>
  <si>
    <t>SALARIOS POR JORNAL</t>
  </si>
  <si>
    <t>AGUINALDOS</t>
  </si>
  <si>
    <t>SOBRESUELDOS</t>
  </si>
  <si>
    <t>DIETAS</t>
  </si>
  <si>
    <t>COMPLEMENTOS</t>
  </si>
  <si>
    <t>BENEFICIOS ADICIONALES</t>
  </si>
  <si>
    <t>REMUNERACIONES PERSONAL EVENTUAL</t>
  </si>
  <si>
    <t>REMUNERACIONES POR SERVICIOS EXTRAORDINARIOS</t>
  </si>
  <si>
    <t>HORAS EXTRAORDINARIAS</t>
  </si>
  <si>
    <t>BENEFICIOS EXTRAORDINARIOS</t>
  </si>
  <si>
    <t>CONTRIB. PATRON. A INST. DE SEG. SOC. PUBLICA</t>
  </si>
  <si>
    <t>POR REMUNERACIONES PERMANENTES</t>
  </si>
  <si>
    <t>POR REMUNERACIONES EVENTUALES</t>
  </si>
  <si>
    <t>POR REMUNERACIONES EXTRAORDINARIAS</t>
  </si>
  <si>
    <t>CONTRIB. PATRON. A INST. DE SEG. SOC. PRIVADA</t>
  </si>
  <si>
    <t>GASTOS DE REPRESENTACI¢N</t>
  </si>
  <si>
    <t>POR PRESTACION DE SERVICIOS EN EL PAIS</t>
  </si>
  <si>
    <t>POR PRESTACION DE SERVICIOS EN EL EXTERIOR</t>
  </si>
  <si>
    <t>INDEMNIZACIONES</t>
  </si>
  <si>
    <t>AL PERSONAL DE SERVICIOS PERMANENTES</t>
  </si>
  <si>
    <t>AL PERSONAL DE SERVICIOS EVENTUALES</t>
  </si>
  <si>
    <t>COMISIONES</t>
  </si>
  <si>
    <t>COMISIONES POR RECAUDACIONES</t>
  </si>
  <si>
    <t>COMISIONES POR RECAUDACIONES DE CARTERAS</t>
  </si>
  <si>
    <t>COMISIONES POR PROCEDENCIA DIVERSAS</t>
  </si>
  <si>
    <t>OTRAS REMUNERACIONES</t>
  </si>
  <si>
    <t>HONORARIOS</t>
  </si>
  <si>
    <t>REMUNERACIONES POR SERVICIOS ESPECIALES</t>
  </si>
  <si>
    <t>PRESTACIONES SOCIALES AL PERSONAL</t>
  </si>
  <si>
    <t>REMUNERACIONES DIVERSAS</t>
  </si>
  <si>
    <t>GASTOS EN BIENES DE CONSUMO Y SERVICIOS</t>
  </si>
  <si>
    <t>PRODUCTOS ALIMENTICIOS AGROPECUARIOS Y</t>
  </si>
  <si>
    <t>PRODUCTOS ALIMENTICIOS PARA PERSONAS</t>
  </si>
  <si>
    <t>PRODUCTOS ALIMENTICIOS PARA ANIMALES</t>
  </si>
  <si>
    <t>PRODUCTOS AGROPECUARIOS Y FORESTALES</t>
  </si>
  <si>
    <t>PRODUCTOS TEXTILES Y VESTUARIOS</t>
  </si>
  <si>
    <t>PRODUCTOS DE PAPEL, CART¢N E IMPRESOS</t>
  </si>
  <si>
    <t>PRODUCTOS DE PAPEL Y CARTON</t>
  </si>
  <si>
    <t>MATERIALES DE OFICINA</t>
  </si>
  <si>
    <t>LIBROS, TEXTOS, UTILES DE ENSE¥ANZA Y</t>
  </si>
  <si>
    <t>PRODUCTOS DE CUERO Y CAUCHO</t>
  </si>
  <si>
    <t>LLANTAS Y NEUMATICOS</t>
  </si>
  <si>
    <t>PRODUCTOS QU¡MICOS COMBUSTIBLES Y LUBRICANTES</t>
  </si>
  <si>
    <t>PRODUCTOS QUIMICOS</t>
  </si>
  <si>
    <t>PRODUCTOS FARMACEUTICOS Y MEDICINALES</t>
  </si>
  <si>
    <t>COMBUSTIBLES Y LUBRICANTES</t>
  </si>
  <si>
    <t>MINERALES Y PRODUCTOS DERIVADOS</t>
  </si>
  <si>
    <t>MINERALES NO METALICOS Y PRODUCTOS DERIVADOS</t>
  </si>
  <si>
    <t>MINERALES METALICOS Y PRODUCTOS DERIVADOS</t>
  </si>
  <si>
    <t>MATERIALES DE USO O CONSUMO</t>
  </si>
  <si>
    <t>MATERIALES E INSTRUMENTAL DE LABORATORIO Y</t>
  </si>
  <si>
    <t>MATERIALES INFORMATICOS</t>
  </si>
  <si>
    <t>MATERIALES DE DEFENSA Y SEGURIDAD PUBLICA</t>
  </si>
  <si>
    <t>MATERIALES ELECTRICOS</t>
  </si>
  <si>
    <t>BIENES DE USO Y CONSUMO DIVERSO</t>
  </si>
  <si>
    <t>HERRAMIENTAS, REPUESTOS Y ACCESORIOS</t>
  </si>
  <si>
    <t>BIENES DE USO Y CONSUMO DIVERSOS</t>
  </si>
  <si>
    <t>SERVICIOS B SICOS</t>
  </si>
  <si>
    <t>SERVICIOS DE ENERGIA ELECTRICA</t>
  </si>
  <si>
    <t>SERVICIOS DE AGUA</t>
  </si>
  <si>
    <t>SERVICIOS DE TELECOMUNICACIONES</t>
  </si>
  <si>
    <t>SERVICIOS DE CORREOS</t>
  </si>
  <si>
    <t>MANTENIMIENTO Y REPARACI¢N</t>
  </si>
  <si>
    <t>MANTENIMIENTOS Y REPARACIONES DE BIENES</t>
  </si>
  <si>
    <t>MANTENIMIENTOS Y REPARACIONES DE VEHICULOS</t>
  </si>
  <si>
    <t>SERVICIOS COMERCIALES</t>
  </si>
  <si>
    <t>TRANSPORTES, FLETES Y ALMACENAMIENTOS</t>
  </si>
  <si>
    <t>SERVICIOS DE PUBLICIDAD</t>
  </si>
  <si>
    <t>SERVICIOS DE VIGILANCIA</t>
  </si>
  <si>
    <t>SERVICIOS DE LIMPIEZA Y FUMIGACIONES</t>
  </si>
  <si>
    <t>SERVICIOS DE LAVANDERIAS Y PLANCHADO</t>
  </si>
  <si>
    <t>SERVICIOS DE LABORATORIOS</t>
  </si>
  <si>
    <t>SERVICIOS DE ALIMENTACION</t>
  </si>
  <si>
    <t>SERVICIOS EDUCATIVOS</t>
  </si>
  <si>
    <t>SERVICIOS PORTUARIOS, AEROPORTUARIOS Y</t>
  </si>
  <si>
    <t>IMPRESIONES, PUBLICACIONES Y REPRODUCCIONES</t>
  </si>
  <si>
    <t>OTROS SERVICIOS Y ARRENDAMIENTOS DIVERSOS</t>
  </si>
  <si>
    <t>ATENCIONES OFICIALES</t>
  </si>
  <si>
    <t>SERVICIOS GENERALES Y ARRENDAMIENTOS DIVERSOS</t>
  </si>
  <si>
    <t>ARRENDAMIENTOS Y DERECHOS</t>
  </si>
  <si>
    <t>DE BIENES MUEBLES</t>
  </si>
  <si>
    <t>DE BIENES INMUEBLES</t>
  </si>
  <si>
    <t>DE BIENES INTANGIBLES</t>
  </si>
  <si>
    <t>PASAJES Y VI TICOS</t>
  </si>
  <si>
    <t>PASAJES AL INTERIOR</t>
  </si>
  <si>
    <t>PASAJES AL EXTERIOR</t>
  </si>
  <si>
    <t>VIATICOS POR COMISION INTERNA</t>
  </si>
  <si>
    <t>VIATICOS POR COMISION EXTERNA</t>
  </si>
  <si>
    <t>SERVICIOS T•CNICOS Y PROFESIONALES</t>
  </si>
  <si>
    <t>SERVICIOS MEDICOS</t>
  </si>
  <si>
    <t>SERVICIOS DE MEDIO AMBIENTE Y RECURSOS</t>
  </si>
  <si>
    <t>SERVICIOS JURIDICOS</t>
  </si>
  <si>
    <t>SERVICIOS DE CONTABILIDAD Y AUDITORIA</t>
  </si>
  <si>
    <t>SERVICIOS DE CAPACITACION</t>
  </si>
  <si>
    <t>DESARROLLOS INFORMATICOS</t>
  </si>
  <si>
    <t>ESTUDIOS E INVESTIGACIONES</t>
  </si>
  <si>
    <t>CONSULTORIAS, ESTUDIOS E INVESTIGACIONES</t>
  </si>
  <si>
    <t>TRATAMIENTO DE DESECHOS</t>
  </si>
  <si>
    <t>LIMPIEZA DE CALLES</t>
  </si>
  <si>
    <t>DEPOSITO DESECHOS</t>
  </si>
  <si>
    <t>RECOLECCION DESECHOS</t>
  </si>
  <si>
    <t>ESPECIES MUNICIPALES</t>
  </si>
  <si>
    <t>ESPECIES MUNICIPALES DIVERSAS</t>
  </si>
  <si>
    <t>GASTOS EN BIENES CAPITALIZABLES</t>
  </si>
  <si>
    <t>MAQUINARIA Y EQUIPOS</t>
  </si>
  <si>
    <t>MAQUINARIAS Y EQUIPOS</t>
  </si>
  <si>
    <t>EQUIPOS DE TRANSPORTE</t>
  </si>
  <si>
    <t>VEHICULOS DE TRANSPORTE</t>
  </si>
  <si>
    <t>EQUIPO Y MOBILIARIO DIVERSO</t>
  </si>
  <si>
    <t>MOBILIARIOS</t>
  </si>
  <si>
    <t>EQUIPOS INFORMATICOS</t>
  </si>
  <si>
    <t>HERRAMIENTAS Y REPUESTOS PRINCIPALES</t>
  </si>
  <si>
    <t>BIENES MUEBLES DIVERSOS</t>
  </si>
  <si>
    <t>LIBROS Y COLECCIONES</t>
  </si>
  <si>
    <t>GASTOS EN ACTIVOS INTANGIBLES</t>
  </si>
  <si>
    <t>DERECHOS DE PROPIEDAD INTELECTUAL</t>
  </si>
  <si>
    <t>DERECHOS INTANGIBLES DIVERSOS</t>
  </si>
  <si>
    <t>ESTUDIOS DE PRE-INVERSION</t>
  </si>
  <si>
    <t>PROYECTOS DE CONSTRUCCIONES</t>
  </si>
  <si>
    <t>PROYECTOS DE AMPLIACIONES</t>
  </si>
  <si>
    <t>PROYECTOS Y PROGRAMAS DE INVERSION DIVERSOS</t>
  </si>
  <si>
    <t>GASTOS FINANCIEROS Y OTROS</t>
  </si>
  <si>
    <t>PRIMAS Y GASTOS POR SEGUROS Y COMISIONES</t>
  </si>
  <si>
    <t>PRIMAS Y GASTOS DE SEGUROS DE PERSONAS</t>
  </si>
  <si>
    <t>PRIMAS Y GASTOS DE SEGUROS DE BIENES</t>
  </si>
  <si>
    <t>COMISIONES Y GASTOS BANCARIOS</t>
  </si>
  <si>
    <t>IMPUESTOS, DERECHOS Y TASAS</t>
  </si>
  <si>
    <t>T A S A S</t>
  </si>
  <si>
    <t>IMPUESTOS, TASAS Y DERECHOS DIVERSOS</t>
  </si>
  <si>
    <t>INTS. Y COMIS. DE TITULOS Y VALORES EN MERC.</t>
  </si>
  <si>
    <t>INTERESES Y COMISIONES DE BONOS DEL ESTADO</t>
  </si>
  <si>
    <t>INTERESES Y COMISIONES DE TITULOSVALORES</t>
  </si>
  <si>
    <t>INTERESES Y COMISIONES DE LA DEUDA INTERNA</t>
  </si>
  <si>
    <t>DE GOBIERNO CENTRAL</t>
  </si>
  <si>
    <t>DE INSTITUCIONES DESCENTRALIZADAS NO</t>
  </si>
  <si>
    <t>DE EMPRESAS PUBLICAS NO FINANCIERAS</t>
  </si>
  <si>
    <t>DE EMPRESAS PUBLICAS FINANCIERAS</t>
  </si>
  <si>
    <t>INTERESES Y COMISIONES DE LA DEUDA EXTERNA</t>
  </si>
  <si>
    <t>GASTOS CORRIENTES DIVERSOS</t>
  </si>
  <si>
    <t>SENTENCIAS JUDICIALES</t>
  </si>
  <si>
    <t>MULTAS Y COSTAS JUDICIALES</t>
  </si>
  <si>
    <t>GASTOS DIVERSOS</t>
  </si>
  <si>
    <t>GASTOS EN TRANSFERENCIAS OTORGADAS</t>
  </si>
  <si>
    <t>TRANSFERENCIAS CORRIENTES AL SECTOR PUBLICO</t>
  </si>
  <si>
    <t>ADICIONES, REPARACIONES Y MEJORAS DE BIENES</t>
  </si>
  <si>
    <t>VIALES</t>
  </si>
  <si>
    <t>DE SALUD Y SANEAMIENTO AMBIENTAL</t>
  </si>
  <si>
    <t>DE EDUCACION Y RECREACION</t>
  </si>
  <si>
    <t>DE VIVIENDA Y OFICINAS</t>
  </si>
  <si>
    <t>DE PRODUCCION DE BIENES Y SERVICIOS</t>
  </si>
  <si>
    <t>SUPERVICION DE INFRAESTRUCTURAS</t>
  </si>
  <si>
    <t>OBRAS DE INFRAESTRUCTURA DIVERSAS</t>
  </si>
  <si>
    <t>TRANSFERENCIAS DE CAPITAL AL SECTOR PUBLICO</t>
  </si>
  <si>
    <t>TRANSFERENCIAS CORRIENTES AL SECTOR PRIVADO</t>
  </si>
  <si>
    <t>BECAS</t>
  </si>
  <si>
    <t>EMPRESTITOS DE EMPRESAS PRIVADAS FINANCIERAS</t>
  </si>
  <si>
    <t>BANCO HIPOTECARIO DE EL SALVADOR</t>
  </si>
  <si>
    <t>TRANSFERENCIAS DE CAPITAL AL SECTOR PRIVADO</t>
  </si>
  <si>
    <t>IMPUESTOS</t>
  </si>
  <si>
    <t>C¢digo</t>
  </si>
  <si>
    <t xml:space="preserve">Ingreso </t>
  </si>
  <si>
    <t>Egreso</t>
  </si>
  <si>
    <t>Nombre</t>
  </si>
  <si>
    <t>RECURSOS</t>
  </si>
  <si>
    <t>1§FONDOS</t>
  </si>
  <si>
    <t>DISPONIBILIDADES</t>
  </si>
  <si>
    <t>CAJA GENERAL</t>
  </si>
  <si>
    <t>CAJA CHICA</t>
  </si>
  <si>
    <t>BANCO CENTRAL DE RESERVA M/D</t>
  </si>
  <si>
    <t>BANCO CENTRAL DE RESERVA M/E</t>
  </si>
  <si>
    <t>BANCOS COMERCIALES M/D</t>
  </si>
  <si>
    <t>CTA. CTE. 570-026935 BCO. AGRICOLA FDO. MPAL.</t>
  </si>
  <si>
    <t>CTA.AHORRO. 40-02023-0 BAN-CO FDO. FISDL.</t>
  </si>
  <si>
    <t>CTA. CTE. 40-2100017-0 BAN-CO FDO. MPAL</t>
  </si>
  <si>
    <t>CTA. CTE. 40-21-00005-7 BAN-CO 20%</t>
  </si>
  <si>
    <t>CTA. CTE. 40-21-00004-9 BAN-CO 80% INVERSION</t>
  </si>
  <si>
    <t>CTA.4021000340 BAN-CO EMP. FRAG. C. ACACHAPA</t>
  </si>
  <si>
    <t>CTA.4021000200 BAN-CO PROY. C. APANCOYITO</t>
  </si>
  <si>
    <t>CTA. 4021000324 BAN-CO CONST.AULAS LAS</t>
  </si>
  <si>
    <t>CTA.4021000294 BAN-CO DISP. MEDICO ATILUYA</t>
  </si>
  <si>
    <t>CTA.4021000332 BAN-CO EMP. SECO LA SABANA</t>
  </si>
  <si>
    <t>CTA 4021000251 BAN-CO EMP.SAN ARTURO 1</t>
  </si>
  <si>
    <t>CTA 4021000359 BAN-CO EMP.SAN ARTURO 2</t>
  </si>
  <si>
    <t>CTA.4021000316 BAN-CO CALLE MIRASOL FISDL</t>
  </si>
  <si>
    <t>CTA. 4021000308 BAN-CO PUENTE EL COROZAL</t>
  </si>
  <si>
    <t>CTA. 4021000278 BAN-CO MANTENIM. PROY. FISDL</t>
  </si>
  <si>
    <t>CTA 4021000235 BAN-CO PROFESIONALES EXTERNOS</t>
  </si>
  <si>
    <t>CTA. AH. 31640021925 BCO. AGRIC.</t>
  </si>
  <si>
    <t>CTA. AH. 1710169271 BCO. AGRIC.</t>
  </si>
  <si>
    <t>CTA. AH. 1640004100 BCO. AGRIC.</t>
  </si>
  <si>
    <t>CTA. AH. 31640027139 BCO. AGRIC.</t>
  </si>
  <si>
    <t>CTA. AH. 31640016426 BCO. AGRIC.</t>
  </si>
  <si>
    <t>CTA. AH. 31640016208 BCO. AGRIC.</t>
  </si>
  <si>
    <t>CTA. AH. 31640017004 BCO. AGRIC.</t>
  </si>
  <si>
    <t>REP. PJE. N§ 2 CRIO. LA SEGOVIA</t>
  </si>
  <si>
    <t>CTA.CTE.40-21-000413 CALLE AL PARAISO</t>
  </si>
  <si>
    <t>CTA.CTE.40-21-000421 EMP.FRAG.3¦ CALLE OTE.</t>
  </si>
  <si>
    <t>CTA.4021000448 BAN-CO CONST.CANCHA DE</t>
  </si>
  <si>
    <t>CTA.40-21-00464 BAN-CO PUENTE OJUSHTEOT</t>
  </si>
  <si>
    <t>CTA.40-21-000472 REP.CALLE LA FLORIDA</t>
  </si>
  <si>
    <t>CTA.40-21-000480 AMPL.CENTRO ESCOLAR CRIO LOS</t>
  </si>
  <si>
    <t>CTA.40-21-000499 BALAST.CRIO.LA GARDU¥A</t>
  </si>
  <si>
    <t>20% BCO.CUSCATLAN, CTA.02030100000840-6</t>
  </si>
  <si>
    <t>80% INVERSION,BCO.CUSC.CTA N§</t>
  </si>
  <si>
    <t>FONDO MUNICIPAL BCO.CUSCATLAN</t>
  </si>
  <si>
    <t>ELECTRIFICACION CON SIST.FOTOVOLTAICOS</t>
  </si>
  <si>
    <t>EQUIPAMIENTO EN OFICINA DE ALCALDE</t>
  </si>
  <si>
    <t>BALASTADO C/CHIQUILECA A CRIO.LOS D¡AZ CTA.</t>
  </si>
  <si>
    <t>BALASTADO C/EL CORAL Y CRIO.PLAYA DORADA</t>
  </si>
  <si>
    <t>REPARACION MAQUINARIA ISTA/ALCALDIA</t>
  </si>
  <si>
    <t>FONDOS FIESTAS PATRONALES 02030100000934-0</t>
  </si>
  <si>
    <t>AMP.BALAS C/CRIO.LOS ENC.SAN PABLO Y LOS</t>
  </si>
  <si>
    <t>C/CRIO.LOS PE¥AS DESVIO ACACHAPA LOS</t>
  </si>
  <si>
    <t>CONF.BALAS.C/DESVIO ATILUYA AL PARAISO</t>
  </si>
  <si>
    <t>CONF.BAL.DEL CRIO.CHIQUILECA AL CRIO EL</t>
  </si>
  <si>
    <t>EMP.FRAG.C/PAL.COLONIA APANCOYO,C/LAS PIEDRAS</t>
  </si>
  <si>
    <t>REP.CONF.CRIO.EL CHISTE Y APANCOYITO CTA.</t>
  </si>
  <si>
    <t>ABASTECIMIENTO DE AGUA POTABLE</t>
  </si>
  <si>
    <t>CONF.BALAST.C/LA FLORIDA AL CRIO EL PORVENIR</t>
  </si>
  <si>
    <t>REPARACION VEHICULO NACIONAL</t>
  </si>
  <si>
    <t>AM.CONF.BAL.DESVIO EL AMATE AL CRIO.LOS</t>
  </si>
  <si>
    <t>APER.CONF.C/TAPAHUASHUASHA AL CRIO.LA FLORIDA</t>
  </si>
  <si>
    <t>CONF.BALAS.CALLES INTERNAS COL.APANCOYO</t>
  </si>
  <si>
    <t>OBRAS ADICIONALES DE CALLE AL PARAISO</t>
  </si>
  <si>
    <t>DONACION DE MATERIAL CTA.Nø</t>
  </si>
  <si>
    <t>ADM.ARREND.MANT. Y COMPRA DE REP.P/MAQUINARIA</t>
  </si>
  <si>
    <t>CONF.BALAS.DE TRAMOS DE CALLE CTON.EL COROZAL</t>
  </si>
  <si>
    <t>REP.CALLES VECINALES EN ESTADO CRITICO</t>
  </si>
  <si>
    <t>MUROS DE RETENC.ESTAB.DE RAZANT.</t>
  </si>
  <si>
    <t>ABASTECIM.DE AGUA POTABLE</t>
  </si>
  <si>
    <t>AMP.CALLE CERRO BLANCO CTA.N§020301000011446</t>
  </si>
  <si>
    <t>AMP.CANCHA DE FOTB.C/ATILUYA</t>
  </si>
  <si>
    <t>BALAS.C/REP.Y CONST.CRIO LA FLORIDA Y</t>
  </si>
  <si>
    <t>REALIZACION DE ACTIVIDADES DEPORTIVAS</t>
  </si>
  <si>
    <t>MUROS DE RET.DISPENS.MEDICO</t>
  </si>
  <si>
    <t>MEJORM.DE CANCHA DE FOOTBALL</t>
  </si>
  <si>
    <t>PLAN DE MANTEN.DE BIENES EQUIPOS CTA N§</t>
  </si>
  <si>
    <t>REP.CAM.DA¥ADOS A CONS.DEL FENOMENO CLIM.STAN</t>
  </si>
  <si>
    <t>REP.CALLE AL CEMENTERIO C/LAS PIEDRAS</t>
  </si>
  <si>
    <t>REM.CANCHA DE FOOTBALL CRIO.EL MANGO</t>
  </si>
  <si>
    <t>CANCHA DE FOOTBALL CRIO.LA SABANA C/EL</t>
  </si>
  <si>
    <t>REP.CINTEADO CALLE A CRIO.LA FLORIDA</t>
  </si>
  <si>
    <t>CONST.SERVICIOS SANITARIOS EN C.E.C/EL</t>
  </si>
  <si>
    <t>INT.SISTEMA DE AGUA POTAB. CRIO.MIRASOL Y SAN</t>
  </si>
  <si>
    <t>INTROD.AGUA POTABLE CRIO. LA GARDU¥A CTA.N§</t>
  </si>
  <si>
    <t>TALLER MUNICIPAL DE CORTE Y CONF.Y SASTRE.</t>
  </si>
  <si>
    <t>ELECTRIF.CON SISTEMA FOTOVOLTAICO</t>
  </si>
  <si>
    <t>CONST.PASARELA S/RIO APANC.CRIO.LA SEGOVIA</t>
  </si>
  <si>
    <t>CONST.CASA DEL MAESTRO EN C.E CTON.ATILUYA</t>
  </si>
  <si>
    <t>EMPEDRADO SECOS EN CUESTAS DE CALLE</t>
  </si>
  <si>
    <t>EMP.SECO EN CUESTA C/TAPAHUASHUSHA</t>
  </si>
  <si>
    <t>REP.2 RAMPAS DE PASO Y CONSTR.4 BADENES</t>
  </si>
  <si>
    <t>CONST.BORDA EN DESEMB.RIO EL NISPERO CTA.N</t>
  </si>
  <si>
    <t>REMOD.PARQUE Y CANCHA BASKETBALL</t>
  </si>
  <si>
    <t>REP.Y MANT.DE MAQUINARIA CTA.-001360-0</t>
  </si>
  <si>
    <t>EMP.FRAG.SUPERF.TERM.CRIO.LOS DIAZ</t>
  </si>
  <si>
    <t>INT.DE AGUA POT.CRIO.TAPAHUSHUSHA CTA.N§</t>
  </si>
  <si>
    <t>INT.AGUA POTAB.CRIO.EL CORAL C/LAS PIEDRAS</t>
  </si>
  <si>
    <t>INT.SISTEMA DE AGUA.CRIO.EL NISPERO</t>
  </si>
  <si>
    <t>REP.Y MANT.DE OBRAS EN EL MPIO.DE</t>
  </si>
  <si>
    <t>APERT.DE CALLE EL NISPERO AL CRIO.CHIQUILECA</t>
  </si>
  <si>
    <t>CONST.DE PALACIO MPAL. CTA.</t>
  </si>
  <si>
    <t>CONST.DE BORDA EN CRIO.LA SEGOVIA CTA.</t>
  </si>
  <si>
    <t>FOMENTO AL APRENDIZAJE E INCORP.A LA VIDA</t>
  </si>
  <si>
    <t>APERT.C/CRIO LA SABANA AL CRIO.SAN BENITO</t>
  </si>
  <si>
    <t>EMP.FRA.C/ACCESO Y REP.CTRO.ESC.LA SABANA</t>
  </si>
  <si>
    <t>CONST.SERV.SANIT.EN COMPLEJO E.M¦.M.B</t>
  </si>
  <si>
    <t>CONF.Y BALAS.C/ACCESO,CONS.DE CERCA</t>
  </si>
  <si>
    <t>CTA.DE AHORRO FISDL/PAPES N§</t>
  </si>
  <si>
    <t>CONST.DE CTRO.DEPORTIVO.STA.ISAB.ISHUATAN</t>
  </si>
  <si>
    <t>BALS.TRAMOS C/DEL LITORAL A TAPAHUSHUSHA</t>
  </si>
  <si>
    <t>ALUMBRADO PUBLICO COL.EL ENCANTO CTA.N§</t>
  </si>
  <si>
    <t>ELECT.CRIO.EL RECREO C/MIRAMAR CTA.N§</t>
  </si>
  <si>
    <t>REP.Y MANT.DE OBRAS DE CAMIN.VECIN.</t>
  </si>
  <si>
    <t>REP.DE MAQUINARIA CONVENIO ISTA-ALCALDIA</t>
  </si>
  <si>
    <t>FOMENT.AL APRENDJ.E INCORP.A LA VIDA</t>
  </si>
  <si>
    <t>5% PREINVERSION CTA N§ 00-001575-6</t>
  </si>
  <si>
    <t>CONS.3 MUROS Y 5 BADENES CRIO.EL PORVENIR</t>
  </si>
  <si>
    <t>ELECT.SAN BENITO,CTON.EL PARAISO CTA.N§</t>
  </si>
  <si>
    <t>ELECT.CRIO.EL MANGO C/PASO CANOAS CTA.N§</t>
  </si>
  <si>
    <t>CONST.BORDA DE PROTECCION S/RIO APANCOYO</t>
  </si>
  <si>
    <t>CAMBIO DE TECHO C.E.CRIO.LA SEGOVIA CTA.N</t>
  </si>
  <si>
    <t>AMPL.DE ELECTRIFIC.EN CRIO.TAPAHUSHUSHA</t>
  </si>
  <si>
    <t>ELECTR.EN CRIO EL SITIO C/ATILUYA CTA</t>
  </si>
  <si>
    <t>EMPEDR.FRAG.SUPERF.PASAJES COL.LA SABANA</t>
  </si>
  <si>
    <t>MEJOR.CANCHA DE FOOTBALL C/ATILUYA CTA</t>
  </si>
  <si>
    <t>CONST.PASARELA PEATON.S/RIO ACACHAPA</t>
  </si>
  <si>
    <t>CONST.DE BORDA DE PROTEC.S/RIO ACACHAPA</t>
  </si>
  <si>
    <t>RECARPETEO DE CALLE STA.ISAB.ISHUATAN</t>
  </si>
  <si>
    <t>5% FONDOS FIESTA PATRONALES CTA.N§</t>
  </si>
  <si>
    <t>AMPL.Y MEJ.DE INF.CTRO.E.C/ATILUYA</t>
  </si>
  <si>
    <t>CTA.CTE.020-301-00-001771-6</t>
  </si>
  <si>
    <t>CTA.CTE.020-301-00-0017857</t>
  </si>
  <si>
    <t>CTA.CTE.020-301-00-0017965 MEJ.CENTRO</t>
  </si>
  <si>
    <t>CTA.CTA.020-301-00-1844-5 APERTURA CALLE</t>
  </si>
  <si>
    <t>CTA.CTE.020-301-00-001878-0 APERT.C/CAS/LOS</t>
  </si>
  <si>
    <t>CTA.CTE.020-301-00-001879-1</t>
  </si>
  <si>
    <t>CTA.CTE.200531630 BCO. AMERICA CENTRAL</t>
  </si>
  <si>
    <t>CTA.CTE.020-301-000019000 CONST.CANCHA FUTBOL</t>
  </si>
  <si>
    <t>CTA.CTE.020-301-00-001914-1 ESC.MPAL.DE</t>
  </si>
  <si>
    <t>CTA.CTE.020-301-0000-19431 REPARACION</t>
  </si>
  <si>
    <t>CTA.AH.103763363 ALCALDIA</t>
  </si>
  <si>
    <t>CTA.CTE.200692218 CONSTR.PASA.S/RIO APANCOYO</t>
  </si>
  <si>
    <t>CTA.CTE.2005-32133 CONSTR.CANCHA FUTBOL</t>
  </si>
  <si>
    <t>CTA.CTE.020-301-00-00-20961</t>
  </si>
  <si>
    <t>CTA.CTE.020-301-00-00-20972 EXT.LIN/SECUND.Y</t>
  </si>
  <si>
    <t>CTA.CTE.200531739</t>
  </si>
  <si>
    <t>CTA.AH.01200503887</t>
  </si>
  <si>
    <t>CTA.CTE.020-301-000021786 REP/MANTT/CAMION</t>
  </si>
  <si>
    <t>CTA.CTE.020-301-000021775 ESC.FUTBOL</t>
  </si>
  <si>
    <t>CTA.CTE.200531747 INT.ENERG.ELEC.MOLINAS Y</t>
  </si>
  <si>
    <t>CTA.CTE.00200156812</t>
  </si>
  <si>
    <t>CTA.CTE.200157193 INTR.AGU.POT.CAS.EL SUNZAL,</t>
  </si>
  <si>
    <t>CTA.CTE.01230010000-40744</t>
  </si>
  <si>
    <t>CTA.CTE.00200-157355 AMPLIACION Y</t>
  </si>
  <si>
    <t>CTA.CTE.2005-43148 AMP.LINEA</t>
  </si>
  <si>
    <t>CTA.CTE.020-301-00-002208-4</t>
  </si>
  <si>
    <t>CTA.CTE.020-301-00-002209-5</t>
  </si>
  <si>
    <t>CTA.CTE.200531713 KFW IV/FIS/DL MEJ.CALLE</t>
  </si>
  <si>
    <t>CTA.CTE.2005-43080 ELEC.MONTAJE</t>
  </si>
  <si>
    <t>CTA.CTE.020-301-00-00-22396 PERF.POZO Y EQ.EN</t>
  </si>
  <si>
    <t>CTA.CTE.200543197</t>
  </si>
  <si>
    <t>CTA AHOR.020-401-000310724</t>
  </si>
  <si>
    <t>CTA CTE.020-301-000023401 EMPEDRADO Y</t>
  </si>
  <si>
    <t>CTA CTE 020-301-000023393 CONFORM.Y</t>
  </si>
  <si>
    <t>CTA CTE.020-301-000023382 MEJ.ACERAS Y</t>
  </si>
  <si>
    <t>CTA.CTE.020-301-000023412 CONSTRUC.COLISEO EN</t>
  </si>
  <si>
    <t>CTA CTE.020-301-00002315-5 RECOLEC.Y</t>
  </si>
  <si>
    <t>CTA CTE.020-301-00002-3144 PAGO DEUDA</t>
  </si>
  <si>
    <t>CTA CTE.020-301-000024152 CITY ELECTR.CAS.LAS</t>
  </si>
  <si>
    <t>CTA CTE.0203-0100002-4464 EMERGENCIA</t>
  </si>
  <si>
    <t>CTA.CTE.20059-6500 B-AMERICA.CENTRAL</t>
  </si>
  <si>
    <t>CTA CT 20059-6542 B.AMER.CENTRAL</t>
  </si>
  <si>
    <t>CTA CTE 20059-6534 B.A.CENTRAL</t>
  </si>
  <si>
    <t>CTA CTE.20059-6534 CLINICA MUNICIPAL 2012</t>
  </si>
  <si>
    <t>CTA CTE.20059-6518 B.A.CENTRAL/REP.Y</t>
  </si>
  <si>
    <t>CTA CTE.20059-6526 PAGO DEUDA ALUMBRADO</t>
  </si>
  <si>
    <t>CTA CTE.20053-7702 BAN.AMERICA CENTRAL</t>
  </si>
  <si>
    <t>CTA CTE.20053-7744 B.AMERICA CENTAL CAMBIO</t>
  </si>
  <si>
    <t>CTA 20054-0904 CAJA CHICA</t>
  </si>
  <si>
    <t>CTA 20054-0888 CAJA CHICA ZONA</t>
  </si>
  <si>
    <t>CTA 20054-0896 CAJA CHICA EL CORAL Y</t>
  </si>
  <si>
    <t>CTA 20054-0870 CAJA CHICA COL.LA</t>
  </si>
  <si>
    <t>CTA.CTE.100-010-700364-2 EMP.TRAM.C.AV.FELIPE</t>
  </si>
  <si>
    <t>CTA.CTE.200535888 STA.ISABEL</t>
  </si>
  <si>
    <t>BANCO DE FOMENTO AGROPECUARIO</t>
  </si>
  <si>
    <t>BFA/2014/CTA AHRR 100010700-3898 ACT.PLAN</t>
  </si>
  <si>
    <t>BANCO DE AMERICA CENTRAL</t>
  </si>
  <si>
    <t>CTA.CTE.20053-5896 LAS</t>
  </si>
  <si>
    <t>CTA.CTE.20053-3172 C.O.S.B.H/COL.LA SABANA</t>
  </si>
  <si>
    <t>CTA.CTE.20053-3164 TAPAHUSHUSHA/CANTON LAS</t>
  </si>
  <si>
    <t>CTA CTE.20084-2730 25%FUNCIONAMIENTO BANCO</t>
  </si>
  <si>
    <t>CTA CTE.20084-2706 75% INVERSION BANCO</t>
  </si>
  <si>
    <t>CTA CTE.20084-2714 FONDO MUNICIPAL-BANCO</t>
  </si>
  <si>
    <t>CTA CTE.20084-2748 FONDO AGUA -BANCO AMERICA</t>
  </si>
  <si>
    <t>CTA CTE.20060-3739 FONDO 5% PRE-INVERSION</t>
  </si>
  <si>
    <t>CTA CTE.20060-3330 ADOQUIN.EMPEDRADO CALLE</t>
  </si>
  <si>
    <t>CTA CTE.20084-9792 FIESTAS PATRON.STA ISABEL</t>
  </si>
  <si>
    <t>CTA CTE.20084-9800 REPARAC.Y MANTENIM.DE</t>
  </si>
  <si>
    <t>CTA CTE.20084-9826 CLINICA MEDICA MUNICIPAL</t>
  </si>
  <si>
    <t>CTA CTE.20084-9818 PROG.RECOLEC.SERV.TREN DE</t>
  </si>
  <si>
    <t>CTA CTE.20084-9735 PAGO DEUDA ALUMBRADO</t>
  </si>
  <si>
    <t>CTA CTE.20084-9776 ESCUELA MUNICIPAL DE</t>
  </si>
  <si>
    <t>CTA CTE.20084-9750 REPAR.Y MANT.CAMINOS</t>
  </si>
  <si>
    <t>CTA CTE.20060-3488</t>
  </si>
  <si>
    <t>CTA AHO.10831-0996 ALCALDIA MPAL ISHUATAN</t>
  </si>
  <si>
    <t>CTA.CTE.20088-0235 REP.CARP.ASFALTICA</t>
  </si>
  <si>
    <t>CTA.CTE.30099-0227 CONTR. COLISEO EN PREDIO</t>
  </si>
  <si>
    <t>CTA.CTE.20088-0219 INT.AGUA POTABLE C.FLORIDA</t>
  </si>
  <si>
    <t>CTA.CTE.20060-5020 BINOMIO INFRAEST.C.E. LA</t>
  </si>
  <si>
    <t>CTA.CTE.20060-4908 STA.IS.ISH.C/LA</t>
  </si>
  <si>
    <t>CTA CTE.200610202 STA ISABEL</t>
  </si>
  <si>
    <t>CTA.CTE.20061-0756 5%FIESTAS PATRONALES</t>
  </si>
  <si>
    <t>CTA.CTE.20061-0772 INT.ENERGIA</t>
  </si>
  <si>
    <t>CTA.CTE.20061-0780 CONST.BORDA-RIO</t>
  </si>
  <si>
    <t>CTA.CTE.20061-0798 CONST.PASARELA-RIO</t>
  </si>
  <si>
    <t>CTA.CTE.20061-0764 CAP.ASISTE.TEC.RENDICION</t>
  </si>
  <si>
    <t>CTA CTE 20086-9022 B.A.CAMINOS 2014/REPARAC.Y</t>
  </si>
  <si>
    <t>CTA CTE.20086-8974 B.A.ESCUELA 2014 MUNICIPAL</t>
  </si>
  <si>
    <t>CTA CTE.20086-8990 B.A.ASEO</t>
  </si>
  <si>
    <t>CTA CTE.20086-8966 B.A/MAQUINARIA 2014</t>
  </si>
  <si>
    <t>CTA CTE.20086-8982 B.A./ALUMBRADO 2014 PAGO</t>
  </si>
  <si>
    <t>CTA CTE.20086-9006 B.A.CLINICA 2014 MEDICA</t>
  </si>
  <si>
    <t>CTA CTE.20086-9014 2014 FIESTAS PATRONALES</t>
  </si>
  <si>
    <t>CTA CTE.20087-1325 B.A.2014 TAPAHUASHUSHA</t>
  </si>
  <si>
    <t>CTA CTE.20087-1317/B.A.PROG.MEJORAMIENT</t>
  </si>
  <si>
    <t>CTA CTE.20087-1416 B.A.INTROD.ENEGIA</t>
  </si>
  <si>
    <t>CTA 20087-2901 PASAJES LA SABANA/FRAGUADO</t>
  </si>
  <si>
    <t>CTA CTE.20087-2919 BCO A/COCINAS AHOR.DE</t>
  </si>
  <si>
    <t>CTA.CTE.20087-2802 AMPLIAC.AGUA POT.LINDA</t>
  </si>
  <si>
    <t>CTA.CTE.10944-2251 PRESTAMO</t>
  </si>
  <si>
    <t>BANCOS COMERCIALES M/E</t>
  </si>
  <si>
    <t>BANCOS COMERCIALES FONDOS RESTRINGIDOS M/D</t>
  </si>
  <si>
    <t>BANCO CITI BANK DE EL SALVADOR S.A. DE C.V.</t>
  </si>
  <si>
    <t>CTA.AH.020-401-00-029483-7</t>
  </si>
  <si>
    <t>CTA.CTE.123-01-0000-22062 ELECT.CAS.LA CEIBA</t>
  </si>
  <si>
    <t>CTA.CTE.123-01-0000-22051</t>
  </si>
  <si>
    <t>CTA.CTE.020-401-00-022523 AMP.ENERG.SAN LUIS</t>
  </si>
  <si>
    <t>CTA.AHORRO 200-010-908067-2</t>
  </si>
  <si>
    <t>CTA 200-010-908310-8</t>
  </si>
  <si>
    <t>BANCOS COMERCIALES FONDOS RESTRINGIDOS M/E</t>
  </si>
  <si>
    <t>BANCOS COMERCIALES CONVENIOS DE RECAUDACION</t>
  </si>
  <si>
    <t>FONDOS EN TRANSITO</t>
  </si>
  <si>
    <t>REACTIVACION DE CTAS BANCARIAS</t>
  </si>
  <si>
    <t>ANTICIPOS DE FONDOS</t>
  </si>
  <si>
    <t>ANTICIPOS A EMPLEADOS</t>
  </si>
  <si>
    <t>FORMACION FONDO CIRCULANTE</t>
  </si>
  <si>
    <t>MARIO ALONSO ACEVEDO CIENFUEGOS</t>
  </si>
  <si>
    <t>ALEXIS ERALDO RODRIGUEZ</t>
  </si>
  <si>
    <t>AJUSTE POR INGRESO</t>
  </si>
  <si>
    <t>AJUSTE POR PLANILLA</t>
  </si>
  <si>
    <t>PEDRO HENRIQUEZ</t>
  </si>
  <si>
    <t>ANTICIPOS POR SERVICIOS</t>
  </si>
  <si>
    <t>ANA GLADIS DELGADO</t>
  </si>
  <si>
    <t>COLEGIO DE ARBITROS DE FUTBOL</t>
  </si>
  <si>
    <t>ANTICIPOS POR INTERESES</t>
  </si>
  <si>
    <t>ANTICIPOS A CONTRATISTAS</t>
  </si>
  <si>
    <t>RODOLFO ANTONIO SANCHEZ CORTEZ</t>
  </si>
  <si>
    <t>INVERSIONES TERRACOTA S.A DE C.V</t>
  </si>
  <si>
    <t>RICARDO ARTURO ENGELHARD VEGA</t>
  </si>
  <si>
    <t>MILTON TRINIDAD CASTRO RUIZ</t>
  </si>
  <si>
    <t>CARLOS ALBERTO MONTANO CARRE¥O</t>
  </si>
  <si>
    <t>ANA GLADIS DELGADO RIVAS</t>
  </si>
  <si>
    <t>M &amp; M, S.A. DE C.V</t>
  </si>
  <si>
    <t>RAMIREZ LOPEZ Y COMPA¥IA</t>
  </si>
  <si>
    <t>INVERSIONES M.J. S.A DE C.V</t>
  </si>
  <si>
    <t>F.G.J.CONSTRUCTORES S.A. DE C.V.</t>
  </si>
  <si>
    <t>HAMLY SALAMANCA</t>
  </si>
  <si>
    <t>DECSA DE C.V.</t>
  </si>
  <si>
    <t>STEELMAX CONSTRUCTORA S.A DE C.V.</t>
  </si>
  <si>
    <t>ROCOTEC,S.A DE C.V.</t>
  </si>
  <si>
    <t>CONSTRUCCIONES Y FORMAS S.A DE C.V.</t>
  </si>
  <si>
    <t>INGELMAT S.A DE C.V.</t>
  </si>
  <si>
    <t>MARCO NAPOLEON GARCIA SOTO</t>
  </si>
  <si>
    <t>N.G. INGENIEROS S.A. DE C.V.</t>
  </si>
  <si>
    <t>PRODIEL PROYECTOS DIVERSOS INTEGRADOS S.A</t>
  </si>
  <si>
    <t>MURILLO FUENTES S.A DE C.V.</t>
  </si>
  <si>
    <t>ANTICIPOS A PROVEEDORES</t>
  </si>
  <si>
    <t>ANTICIPOS PARA APERTURA DE CARTAS DE CREDITO</t>
  </si>
  <si>
    <t>ANTICIPO DE FONDOS A DEPENDENCIAS</t>
  </si>
  <si>
    <t>TRANSFERENCIA TEMPORALES DE EFECTIVO</t>
  </si>
  <si>
    <t>DEUDORES MONETARIOS</t>
  </si>
  <si>
    <t>D. M. X IMPUESTOS MUNICIPALES</t>
  </si>
  <si>
    <t>COMERCIO</t>
  </si>
  <si>
    <t>INDUSTRIA</t>
  </si>
  <si>
    <t>SERVICIOS</t>
  </si>
  <si>
    <t>D. M. X TASAS Y DERECHOS</t>
  </si>
  <si>
    <t>SERVICIOS DE CERTIFICACION</t>
  </si>
  <si>
    <t>EXPEDICION DOCUMENTOS DE INDENTIFICACION</t>
  </si>
  <si>
    <t>POSTES TORRES Y ANTENAS</t>
  </si>
  <si>
    <t>REVISION PLANOS</t>
  </si>
  <si>
    <t>BA¥OS Y LAVADEROS</t>
  </si>
  <si>
    <t>D. M. X VENTA DE BIENES Y SERVICIOS</t>
  </si>
  <si>
    <t>SERVICIO DE AGUA</t>
  </si>
  <si>
    <t>D. M. X INGRESOS FINANCIEROS Y OTROS</t>
  </si>
  <si>
    <t>RENTABILIDAD DEPOSITOS A PLAZO</t>
  </si>
  <si>
    <t>ARRENDAMIENTO DE BIENES   MUEBLES</t>
  </si>
  <si>
    <t>INTERESES TASAS/DERECHOS</t>
  </si>
  <si>
    <t>MULTAS POR TASAS/DERECHOS</t>
  </si>
  <si>
    <t>D. M. X TRANSFERENCIAS CORRIENTES RECIBIDAS</t>
  </si>
  <si>
    <t>FLOR DE MARIA NAJARRO PE¥A</t>
  </si>
  <si>
    <t>INVERSIONES MJ S.A. DE C.V.</t>
  </si>
  <si>
    <t>D.M. X TRANSFERENCIAS CORRIENTES RECIBIDAS</t>
  </si>
  <si>
    <t>I.S.D.E.M. (20%)</t>
  </si>
  <si>
    <t>D. M. X VENTAS DE ACTIVOS FIJOS</t>
  </si>
  <si>
    <t>D. M. X TRANSFERENCIAS DE CAPITAL RECIBIDAS</t>
  </si>
  <si>
    <t>EMBAJADA DEL JAPON EN EL SALVADOR</t>
  </si>
  <si>
    <t>F.I.S.D.L. (80%)</t>
  </si>
  <si>
    <t>MINISTERIO DE HACIENDA</t>
  </si>
  <si>
    <t>I.S.D.E.M. (80%)</t>
  </si>
  <si>
    <t>M.A.R.N</t>
  </si>
  <si>
    <t>COMURES</t>
  </si>
  <si>
    <t>D. M. X RECUPERACION DE INVERSIONES</t>
  </si>
  <si>
    <t>D. M. X ENDEUDAMIENTO PUBLICO</t>
  </si>
  <si>
    <t>BANCO CUSCATLAN</t>
  </si>
  <si>
    <t>BANCO AGRICOLA S.A</t>
  </si>
  <si>
    <t>CAJA DE CREDITO DE AHUCHAPAN</t>
  </si>
  <si>
    <t>CAJA CRED.ARMENIA REF.005800772759</t>
  </si>
  <si>
    <t>CAJA DE CREDITO DE CHALCHUAPA</t>
  </si>
  <si>
    <t>CAJA DE CREDITO DE SANTIAGO NONUALCO</t>
  </si>
  <si>
    <t>CAJA DE CREDITO DE SOYAPANGO</t>
  </si>
  <si>
    <t>CAJA DE CREDITO DE SONSONATE</t>
  </si>
  <si>
    <t>C.C.ZACATECOLUCA REF.00160136-0350</t>
  </si>
  <si>
    <t>I.S.D.E.M.</t>
  </si>
  <si>
    <t>D. M. X TRANSFERENCIAS ENTRE DEPENDENCIAS</t>
  </si>
  <si>
    <t>TRASLADO DE FONDOS A PROYECTO</t>
  </si>
  <si>
    <t>D. M. X RENEGOCIACION DE OBLIGACIONES</t>
  </si>
  <si>
    <t>D. M. X OPERACIONES DE EJERCICIOS ANTERIORES</t>
  </si>
  <si>
    <t>INVERSIONES FINANCIERAS</t>
  </si>
  <si>
    <t>INVERSIONES TEMPORALES</t>
  </si>
  <si>
    <t>INVERSION EN TITULOSVALORES EN EL INTERIOR</t>
  </si>
  <si>
    <t>B O N O S</t>
  </si>
  <si>
    <t>OTROS TITULOSVALORES</t>
  </si>
  <si>
    <t>DEPOSITOS A PLAZO EN EL SECTOR FINANC.EN EL</t>
  </si>
  <si>
    <t>DEPOSITOS A PLAZO</t>
  </si>
  <si>
    <t>DEP. PLAZO FIJO 90 D¡AS FDO. MPAL.</t>
  </si>
  <si>
    <t>DEP. PLAZO FIJO POR UN A¥O FDO. MPAL.</t>
  </si>
  <si>
    <t>DEP. PLAZO FIJO 80% FODES</t>
  </si>
  <si>
    <t>INVERSION EN ACC.Y PARTICIP.DE CAPITAL EN EL</t>
  </si>
  <si>
    <t>ACCIONES</t>
  </si>
  <si>
    <t>PARTICIPACION DE CAPITAL</t>
  </si>
  <si>
    <t>PROVISION DE INVERSIONES TEMPORALES</t>
  </si>
  <si>
    <t>INVERSIONES PERMANENTES</t>
  </si>
  <si>
    <t>DEPOSITOS A PLAZO EN EL SECT.FINANC.EN EL</t>
  </si>
  <si>
    <t>PROVISION DE INVERSIONES PERMANENTES</t>
  </si>
  <si>
    <t>INVERSIONES EN PRESTAMOS, CORTO PLAZO</t>
  </si>
  <si>
    <t>PRESTAMOS PERSONALES</t>
  </si>
  <si>
    <t>PRESTAMOS A GOBIERNOS LOCALES</t>
  </si>
  <si>
    <t>PROVISION DE INVERSIONES EN PRESTAMOS</t>
  </si>
  <si>
    <t>INVERSIONES EN PRESTAMOS, LARGO PLAZO</t>
  </si>
  <si>
    <t>PRESTAMOS PARA VIVIENDAS</t>
  </si>
  <si>
    <t>PRESTAMOS DE CONSUMO</t>
  </si>
  <si>
    <t>DEUDORES FINANCIEROS</t>
  </si>
  <si>
    <t>DEUDORES POR CONVENIOS PAGO IMPUESTOS</t>
  </si>
  <si>
    <t>DEUDORES POR CONVENIOS PAGO SERVICIOS</t>
  </si>
  <si>
    <t>DEUDORES POR REINTEGROS</t>
  </si>
  <si>
    <t>DEUDORES MONETARIOS POR PERCIBIR</t>
  </si>
  <si>
    <t>INTERESES</t>
  </si>
  <si>
    <t>OTRAS MULTAS</t>
  </si>
  <si>
    <t>ALUMBRADO</t>
  </si>
  <si>
    <t>INVERSIONES INTANGIBLES</t>
  </si>
  <si>
    <t>SEGUROS PAGADOS POR ANTICIPADO</t>
  </si>
  <si>
    <t>ARRENDAMIENTOS Y DERECHOS PAGADOS POR</t>
  </si>
  <si>
    <t>SERVICIOS COMERCIALES PAGADOS POR ANTICIPADO</t>
  </si>
  <si>
    <t>DERECHOS DE PROPIEDAD INTANGIBLE</t>
  </si>
  <si>
    <t>AMORTIZACIONES ACUMULADAS</t>
  </si>
  <si>
    <t>INVERSIONES NO RECUPERABLES</t>
  </si>
  <si>
    <t>INVERSIONES FINANCIERAS EN COBRANZA JUDICIAL</t>
  </si>
  <si>
    <t>INVERSIONES TEMPORALES NO RECUPERABLES</t>
  </si>
  <si>
    <t>DEUDORES FINANCIEROS NO RECUPERABLES</t>
  </si>
  <si>
    <t>ESTIMACIONES INVERSIONES NO RECUPERABLES</t>
  </si>
  <si>
    <t>INVERSIONES EN EXISTENCIAS</t>
  </si>
  <si>
    <t>EXISTENCIAS INSTITUCIONALES</t>
  </si>
  <si>
    <t>PRODUCTOS ALIMENTICIOS, AGROPECUARIOS Y</t>
  </si>
  <si>
    <t>MATERIALES DE OFICINA, PRODUCTOS DE PAPEL E</t>
  </si>
  <si>
    <t>PRODUCTOS QUIMICOS, COMBUSTIBLES Y</t>
  </si>
  <si>
    <t>MATERIALES E INSTRUMENTAL DE LABORATORIOS Y</t>
  </si>
  <si>
    <t>BIENES MUEBLES</t>
  </si>
  <si>
    <t>CARTAS DE VENTAS</t>
  </si>
  <si>
    <t>CARNET DE MINORIDAD</t>
  </si>
  <si>
    <t>RECIBOS FORMULA 1 ISAM</t>
  </si>
  <si>
    <t>TITULOS DE CEMENTERIO</t>
  </si>
  <si>
    <t>BOLETOS DE VIALIDAD</t>
  </si>
  <si>
    <t>AVISO DE RECIBOS DE COBRO</t>
  </si>
  <si>
    <t>TARJETAS DE CUENTAS CORRIENTES</t>
  </si>
  <si>
    <t>TICKET DE BUSES/AUTOBUSES</t>
  </si>
  <si>
    <t>DESECHOS Y RESIDUOS</t>
  </si>
  <si>
    <t>EXISTENCIAS POR LIQUIDAR</t>
  </si>
  <si>
    <t>PROVISION POR PERDIDA, OBSOLESCENCIA, MERMAS</t>
  </si>
  <si>
    <t>INVERSIONES EN BIENES DE USO</t>
  </si>
  <si>
    <t>BIENES DEPRECIABLES</t>
  </si>
  <si>
    <t>BIENES INMUEBLES</t>
  </si>
  <si>
    <t>EDIFICIOS E INSTALACIONES</t>
  </si>
  <si>
    <t>BIENES INMUEBLES DIVERSOS</t>
  </si>
  <si>
    <t>OBRAS PARA SERVICIOS DE SALUD Y SANEAMIENTO</t>
  </si>
  <si>
    <t>INFRAESTRUCTURA PARA EDUCACION Y RECREACION</t>
  </si>
  <si>
    <t>INFRAESTRUCTURA PARA LA PRODUCCION DE BIENES</t>
  </si>
  <si>
    <t>MAQUINARIA Y EQUIPO DE PRODUCCION</t>
  </si>
  <si>
    <t>MAQUINARIAS Y EQUIPOS DE PRODUCCION</t>
  </si>
  <si>
    <t>EQUIPOS MEDICOS Y DE LABORATORIOS</t>
  </si>
  <si>
    <t>EQUIPO DE TRANSPORTE, TRACCION Y ELEVACION</t>
  </si>
  <si>
    <t>MAQUINARIA, EQUIPO Y MOBILIARIO DIVERSO</t>
  </si>
  <si>
    <t>DEPRECIACION ACUMULADA</t>
  </si>
  <si>
    <t>BIENES NO DEPRECIABLES</t>
  </si>
  <si>
    <t>TERRENOS</t>
  </si>
  <si>
    <t>OBRAS DE ARTE, LIBROS Y COLECCIONES</t>
  </si>
  <si>
    <t>OBRAS DE ARTE Y CULTURALES</t>
  </si>
  <si>
    <t>INVERSIONES EN PROYECTOS Y PROGRAMAS</t>
  </si>
  <si>
    <t>INVERSIONES EN BIENES PRIVATIVOS</t>
  </si>
  <si>
    <t>GASTOS DE REPRESENTACION</t>
  </si>
  <si>
    <t>MANTENIMIENTO Y REPARACION</t>
  </si>
  <si>
    <t>OTROS SERVICIOS Y ARRENDAMIENTOS</t>
  </si>
  <si>
    <t>SERVICIOS TECNICOS Y PROFESIONALES</t>
  </si>
  <si>
    <t>SERVICIOS DEL MEDIO AMBIENTE Y RECURSOS</t>
  </si>
  <si>
    <t>CONSTRUCCIONES, MEJORAS Y AMPLIACIONES</t>
  </si>
  <si>
    <t>ELECTRICAS Y COMUNICACIONES</t>
  </si>
  <si>
    <t>MAQUINARIA Y EQUIPOS DE PRODUCCION</t>
  </si>
  <si>
    <t>EQUIPOS DE TRANSPORTE, TRACCION Y ELEVACION</t>
  </si>
  <si>
    <t>DEPRECIACION</t>
  </si>
  <si>
    <t>COSTOS ACUMULADOS DE LA INVERSION</t>
  </si>
  <si>
    <t>COSTOS ACUMULADOS A LA INVERSION</t>
  </si>
  <si>
    <t>APLICACION A GASTOS DE GESTION</t>
  </si>
  <si>
    <t>APLIACION A GASTOS DE GESTION</t>
  </si>
  <si>
    <t>INVERSIONES EN BIENES DE USO PUBLICO</t>
  </si>
  <si>
    <t>APORTE LABORAL ISSS</t>
  </si>
  <si>
    <t>APORTE PATRONAL ISSS</t>
  </si>
  <si>
    <t>CONSULTORIAS, ESTUDIOS E INVESTIGACION</t>
  </si>
  <si>
    <t>PRIMAS Y CARGOS POR SEGUROS Y COMISIONES</t>
  </si>
  <si>
    <t>SUPERVISION DE INFRAESTRUCTURAS</t>
  </si>
  <si>
    <t>PROGRAMAS DE INVERSION SOCIAL</t>
  </si>
  <si>
    <t>TRANSFERENC.DE CAPITAL AL SECTOR PUBLICO</t>
  </si>
  <si>
    <t>TRANSFERENCIA DE CAPITAL AL SECTOR PUBLICO</t>
  </si>
  <si>
    <t>APLICACION INVERSIONES PUBLICAS</t>
  </si>
  <si>
    <t>OBLIGACIONES CON TERCEROS</t>
  </si>
  <si>
    <t>DEUDA CORRIENTE</t>
  </si>
  <si>
    <t>DEPOSITOS DE TERCEROS</t>
  </si>
  <si>
    <t>DEPOSITOS AJENOS</t>
  </si>
  <si>
    <t>GUILLERMO JUAN RAMON SOMOZA CASTRO</t>
  </si>
  <si>
    <t>ENRIQUE VALDEZ</t>
  </si>
  <si>
    <t>COMPA¥IA GENERAL DE EQUIPOS S.A DE C.V</t>
  </si>
  <si>
    <t>CODEMA S.A DE C.V.</t>
  </si>
  <si>
    <t>DEDUCCIONES A CONTRATISTAS</t>
  </si>
  <si>
    <t>SALAVERRIA S.A DE C.V.</t>
  </si>
  <si>
    <t>IMPRESSA REPUESTOS</t>
  </si>
  <si>
    <t>ING.RAFAEL ERNESTO RODRIGUEZ RETANA</t>
  </si>
  <si>
    <t>IMPRESSA TALLERES S.A DE C.V.</t>
  </si>
  <si>
    <t>F.I.S.D.L</t>
  </si>
  <si>
    <t>DEPOSITOS EN GARANTIA</t>
  </si>
  <si>
    <t>ANTICIPOS POR VENTAS DE BIENES</t>
  </si>
  <si>
    <t>ANTICIPOS DE FONDOS POR INSTITUCIONES</t>
  </si>
  <si>
    <t>DEPOSITOS RETENCIONES FISCALES</t>
  </si>
  <si>
    <t>TESORO PUBLICO (D.G.T.)</t>
  </si>
  <si>
    <t>DEPOSITO DE FONDOS DEPENDENCIA INSTITUCIONAL</t>
  </si>
  <si>
    <t>TRANSFERENCIAS TEMPORALES DE EFECTIVO</t>
  </si>
  <si>
    <t>ACREEDORES MONETARIOS</t>
  </si>
  <si>
    <t>A. M. X REMUNERACIONES</t>
  </si>
  <si>
    <t>SUELDOS LIQUIDOS</t>
  </si>
  <si>
    <t>AFP CONFIA</t>
  </si>
  <si>
    <t>COTIZACION EMPLEADOS</t>
  </si>
  <si>
    <t>APORTACION PATRONAL</t>
  </si>
  <si>
    <t>AFP CRECER</t>
  </si>
  <si>
    <t>ACACME DE R.L.</t>
  </si>
  <si>
    <t>BAN-CO</t>
  </si>
  <si>
    <t>BANTSOY</t>
  </si>
  <si>
    <t>JULIO AMILCAR CENTENO</t>
  </si>
  <si>
    <t>TEODOSIO SALVADOR RODRIGUEZ</t>
  </si>
  <si>
    <t>ARNULFO CENTENO CERNA</t>
  </si>
  <si>
    <t>SAUL ARGUETA ANGEL</t>
  </si>
  <si>
    <t>ANTONIO SALVADOR OSORIO</t>
  </si>
  <si>
    <t>ADAN VALLE FRANCO</t>
  </si>
  <si>
    <t>CAJA DE CREDITO SONSONATE</t>
  </si>
  <si>
    <t>CAJA DE CREDITO METROPOLITANA</t>
  </si>
  <si>
    <t>VIALIDADES</t>
  </si>
  <si>
    <t>OPTICA EUROPEA</t>
  </si>
  <si>
    <t>MARIA ESTELA MONTERROZA</t>
  </si>
  <si>
    <t>AGEPYM</t>
  </si>
  <si>
    <t>ERLINDA NURIAM LIRA</t>
  </si>
  <si>
    <t>ACECENTA R.L</t>
  </si>
  <si>
    <t>TARJETAS DE ORO BCO.CUSCATLAN</t>
  </si>
  <si>
    <t>BANCO AGRICOLA DE EL SALVADOR</t>
  </si>
  <si>
    <t>OPTICA PEOPLE EXPRESS</t>
  </si>
  <si>
    <t>ACEPYMES</t>
  </si>
  <si>
    <t>BANCO IZALQUE¥O DE LOS TRABAJADORES</t>
  </si>
  <si>
    <t>BANCO CITIBANK DE EL SALVADOR</t>
  </si>
  <si>
    <t>OPTICA ALTA VISION</t>
  </si>
  <si>
    <t>LLEGADAS TARDIAS</t>
  </si>
  <si>
    <t>BANCO AMERICA CENTRAL</t>
  </si>
  <si>
    <t>BANCO DAVIVIENDA</t>
  </si>
  <si>
    <t>BANCO SCOTIABAK DE EL SALVADOR SA</t>
  </si>
  <si>
    <t>COMEDICA</t>
  </si>
  <si>
    <t>CAJA DE CREDITO DE ARMENIA</t>
  </si>
  <si>
    <t>I.N.P.E.P</t>
  </si>
  <si>
    <t>COTIZACION EMPLEADO</t>
  </si>
  <si>
    <t>I.P.S.F.A.</t>
  </si>
  <si>
    <t>I.S.S.S.</t>
  </si>
  <si>
    <t>FSV-FONDO SOCIAL PARA LA VIVIENDA</t>
  </si>
  <si>
    <t>D.G.T. RENTA EMPLEADOS</t>
  </si>
  <si>
    <t>A. M. X ADQUISICIONES DE BIENES Y SERVICIOS</t>
  </si>
  <si>
    <t>TELECOM</t>
  </si>
  <si>
    <t>CLESA Y CIA S EN C DE C.V.</t>
  </si>
  <si>
    <t>F. JAVIER PORTILLO T. (SHELL)</t>
  </si>
  <si>
    <t>LIBRERIA LA IBERICA, S.A. DE C.V.</t>
  </si>
  <si>
    <t>LIC. JOSE ERNESTO CAMPOS PAZ</t>
  </si>
  <si>
    <t>JUAN MANUEL CONTRERAS GOMEZ</t>
  </si>
  <si>
    <t>JESUS GODOFREDO CORNEJO</t>
  </si>
  <si>
    <t>ACREDORES MONETARIOS POR FDO.CIRCULANTE</t>
  </si>
  <si>
    <t>ACREEDORES POR FIESTAS PATRONALES</t>
  </si>
  <si>
    <t>TEODOSIO SALVADOR RODRIGUEZ VASQUEZ</t>
  </si>
  <si>
    <t>LIBRERIA"SAN SALVADOR "</t>
  </si>
  <si>
    <t>MIGUEL ANGEL VALENZUELA</t>
  </si>
  <si>
    <t>JOAQUIN E. PORTILLO T. (PUMA)</t>
  </si>
  <si>
    <t>FERRETERIA " DIFEPRO"</t>
  </si>
  <si>
    <t>INGENIERIA EN SISTEMAS DE COMPUTADORAS "ISC"</t>
  </si>
  <si>
    <t>INSTITUTO SALVADORENO DE TRANSFORMACION</t>
  </si>
  <si>
    <t>ISMAEL RIVAS</t>
  </si>
  <si>
    <t>JACOBO M. SUADY</t>
  </si>
  <si>
    <t>ISAIAS CERVANTES AGUIRRE (ESSO EL JOBO)</t>
  </si>
  <si>
    <t>DURMAN ESQUIVEL S.A DE C.V</t>
  </si>
  <si>
    <t>LUCAS VALLES GUTIERREZ</t>
  </si>
  <si>
    <t>INVERSIONES OMISHIN</t>
  </si>
  <si>
    <t>LA CASA DEL REPUESTO S.A.DE C.V.</t>
  </si>
  <si>
    <t>CELIO CORDOVA MENJIVAR ( GASOLINERA PUMA</t>
  </si>
  <si>
    <t>JOSE ERNESTO CONSUEGRA</t>
  </si>
  <si>
    <t>SILUETA S.A.DE C.V.</t>
  </si>
  <si>
    <t>"TIENDA RICKY" ULISES NAPOLEON CASTRO LOPEZ</t>
  </si>
  <si>
    <t>LANIER DE EL SALVADOR S.A DE C.V.</t>
  </si>
  <si>
    <t>CHANNEL INGENIEROS</t>
  </si>
  <si>
    <t>SALAVERRIA S.A. DE C.V.</t>
  </si>
  <si>
    <t>SUPER REPUESTOS</t>
  </si>
  <si>
    <t>DIDEA REPUESTOS S.A DE C.V.</t>
  </si>
  <si>
    <t>TEMSA "TECNICO MERCANTIL S.A DE C.V."</t>
  </si>
  <si>
    <t>CARLOS BATRES MENEDEZ AUDITOR INTERNO</t>
  </si>
  <si>
    <t>MAURICIO ANTONIO RIVERA GUEVARA</t>
  </si>
  <si>
    <t>TALLER VERY-COOL JOSE MANUEL ARMAS TOBAR</t>
  </si>
  <si>
    <t>SERVITECNIC-COMPUTER FRANCISCA BENITEZ</t>
  </si>
  <si>
    <t>ALMACENES BOU S.A DE C.V.</t>
  </si>
  <si>
    <t>IMPRESOS BILLY DOLORES TRINIDAD ORTIZ DE</t>
  </si>
  <si>
    <t>DURECO DE EL SALVADOR S.A. DE C.V.</t>
  </si>
  <si>
    <t>NUEVO LUBRICENTRO CARIAS RODRIGO E.CARIAS G.</t>
  </si>
  <si>
    <t>GOLDTREE S.A. DE C.V.</t>
  </si>
  <si>
    <t>TECNICO "JOSE RUBEN CASTRO GOCHEZ"</t>
  </si>
  <si>
    <t>ARRECONSA S.A. DE C.V.</t>
  </si>
  <si>
    <t>PROTEL "PROYECTOS TELEFONICOS Y COMERCIALES</t>
  </si>
  <si>
    <t>GRUPO Q DE EL SALVADOR S.A DE C.V.</t>
  </si>
  <si>
    <t>SOSA S.A. DE C.V. "SUADI ODEH S.A. DE C.V."</t>
  </si>
  <si>
    <t>VIPARI S.A. DE C.V.</t>
  </si>
  <si>
    <t>GRUPO Q DE EL SALVADOR S.A. DE C.V.</t>
  </si>
  <si>
    <t>ALMACENES VIDRI S.A. DE C.V.</t>
  </si>
  <si>
    <t>JOSE ROBERTO SEGURA DELEON "SERVI-COMP"</t>
  </si>
  <si>
    <t>RICOH DE EL SALVADOR S.A. DE C.V.</t>
  </si>
  <si>
    <t>DURALITA DE EL SALVADOR S.A. DE C.V.</t>
  </si>
  <si>
    <t>MARIA MARGARITA DELGADO DE ESCOBAR</t>
  </si>
  <si>
    <t>AGROMOSA (AGROMOTORES S.A. DE C.V.)</t>
  </si>
  <si>
    <t>SALVADOR HUMBERTO CARDOZA PORTILLO (C&amp;M</t>
  </si>
  <si>
    <t>INDELPIN S.A. DE C.V. (VALVULAS Y</t>
  </si>
  <si>
    <t>GRUPO NUEVA IMAGEN (MARIA DEL CARMEN ALVARADO</t>
  </si>
  <si>
    <t>NUTRI FERTIL S.A DE C.V. TEL.2440-4134</t>
  </si>
  <si>
    <t>LA CASA DEL SELLO ALEXIS ARMANDO SERRANO</t>
  </si>
  <si>
    <t>GRUPO DINASTY S.A. DE C.V.</t>
  </si>
  <si>
    <t>SIGNO DE CENTRO AMERICA S.A DE C.V.</t>
  </si>
  <si>
    <t>LILIAN RUTH LEMUS (SUM.ELECTRICOS DE</t>
  </si>
  <si>
    <t>MATERIALES ELECTRICOS "DIVAL" ROBERTO</t>
  </si>
  <si>
    <t>SERTRACEN MOPTVDU-DGT-SERTRACEN</t>
  </si>
  <si>
    <t>EDYANA, S.A. DE C.V.</t>
  </si>
  <si>
    <t>GRUPO CANALES/JULIO MANUEL CANALES JUAREZ</t>
  </si>
  <si>
    <t>COMTEL (OFICENTER SA DE CV)</t>
  </si>
  <si>
    <t>N.G INGENIEROS S.A. DE C.V.</t>
  </si>
  <si>
    <t>MARCO TULIO ESCOBAR MENDEZ (FERRET.ESTELITA)</t>
  </si>
  <si>
    <t>OSCAR ARMANDO GOMES(DIPAVI DE CV)</t>
  </si>
  <si>
    <t>JOAQUIN ARNULFO MASIN R.(SERMANI)</t>
  </si>
  <si>
    <t>RIGOBERTO A.HERNANDEZ HERRERA(MANT.VEHICULO)</t>
  </si>
  <si>
    <t>GUILLERMO A.CASTELLANOS ARGUMEDO</t>
  </si>
  <si>
    <t>TOROGOZ S.A. DE C.V.</t>
  </si>
  <si>
    <t>JOSE ANTONIO HERNANDEZ C.(TIENDA SAN JOSE)</t>
  </si>
  <si>
    <t>OPERADORA DEL SUR SA DE CV</t>
  </si>
  <si>
    <t>JACQUELINE E.ORDO¥EZ (LIBRERIA Y</t>
  </si>
  <si>
    <t>LUBRINASCAR SA DE CV(MANTEN.DE VEHICULOS)</t>
  </si>
  <si>
    <t>FREUND S.A. DE C.V.</t>
  </si>
  <si>
    <t>AMR CONSULTORES, S.A. DE</t>
  </si>
  <si>
    <t>JOSE ANTONIO HERNANDEZ (TIENDA SAN JOSE)</t>
  </si>
  <si>
    <t>COBNSULTORES REGCAM SA DE CV(CAPACITACION Y</t>
  </si>
  <si>
    <t>VALENTIN H.MELGAR(IMPORTADORA DE LLANTAS)</t>
  </si>
  <si>
    <t>OSCAR RIVERA/TALLER AGRICOLA RIVERA</t>
  </si>
  <si>
    <t>GEREMIAS AUNER LOPEZ</t>
  </si>
  <si>
    <t>A.N.D.A.</t>
  </si>
  <si>
    <t>D.G.T. RENTA DE BIENES Y SERVICIOS</t>
  </si>
  <si>
    <t>ACREEDORES DIVERSOS</t>
  </si>
  <si>
    <t>A. M. X GASTOS FINANCIEROS Y OTROS</t>
  </si>
  <si>
    <t>BANCO DE COMERCIO</t>
  </si>
  <si>
    <t>BANCO AMERCICA CENTRAL</t>
  </si>
  <si>
    <t>SCOTIABANK EL SALVADOR S.A.</t>
  </si>
  <si>
    <t>AES CLESA Y CIA S EN C DE C.V.</t>
  </si>
  <si>
    <t>BANCO CITIBANK DE EL SALVADOR S.A.</t>
  </si>
  <si>
    <t>CJA.CREDITO AHUACHAPAN REF.002700512863</t>
  </si>
  <si>
    <t>CAJA CREDITO ARMENIA REF.005800772759</t>
  </si>
  <si>
    <t>CJA.CREDITO SANTIAGO NONUALCO</t>
  </si>
  <si>
    <t>CJA CREDITO SOYAPANGO REF.004200821550</t>
  </si>
  <si>
    <t>CJA CREDITO SONSONATE REF.052200166332</t>
  </si>
  <si>
    <t>INSAFORP</t>
  </si>
  <si>
    <t>I.S.S.S</t>
  </si>
  <si>
    <t>A. M. X TRANSFERENCIAS CORRIENTES OTORGADAS</t>
  </si>
  <si>
    <t>PROGRAMA PAEBA</t>
  </si>
  <si>
    <t>UNIDAD DE SALUD</t>
  </si>
  <si>
    <t>CENTROS EDUCATIVOS</t>
  </si>
  <si>
    <t>GASTOS FUNERARIOS</t>
  </si>
  <si>
    <t>PANADERIA LOURDES</t>
  </si>
  <si>
    <t>VENTA DE ATAUDES "ISAI"</t>
  </si>
  <si>
    <t>" IGLESIAS "</t>
  </si>
  <si>
    <t>GOBERNACION POLITICA DEPARTAMENTAL</t>
  </si>
  <si>
    <t>CLUB DEPORTIVOS</t>
  </si>
  <si>
    <t>CASA DE LA CULTURA</t>
  </si>
  <si>
    <t>CONTRIBUCIONES VARIAS</t>
  </si>
  <si>
    <t>FENERALES " MONTE SION"</t>
  </si>
  <si>
    <t>CONCEJO DEPARTAMENTAL DE ALCALDES SONSONATE</t>
  </si>
  <si>
    <t>F.I.S.D.L.</t>
  </si>
  <si>
    <t>A. M. X INVERSIONES EN ACTIVOS FIJOS</t>
  </si>
  <si>
    <t>A.M. X INVERSIONES EN ACTIVOS FIJOS</t>
  </si>
  <si>
    <t>MIGUEL ANGEL ALVARADO</t>
  </si>
  <si>
    <t>SASO S.A DE C.V.</t>
  </si>
  <si>
    <t>JOSE MAURICIO ESCOBAR</t>
  </si>
  <si>
    <t>CESAR HUMBERTO GARCIA (EL PROGRESO )</t>
  </si>
  <si>
    <t>EL DIARIO DE HOY ( MAS!)</t>
  </si>
  <si>
    <t>CONSERVISA S.A. DE C.V.</t>
  </si>
  <si>
    <t>" DIARIO EL MUNDO "</t>
  </si>
  <si>
    <t>"ISC"   VENTA DE COMPUTADORAS Y ACCESORIOS</t>
  </si>
  <si>
    <t>MAURA CECILIA ARAUJO DE GUEVARA</t>
  </si>
  <si>
    <t>CONSTRUCCIONES Y FORMAS S.A.DE C.V.</t>
  </si>
  <si>
    <t>E V CONSTRUCTORES , S.A. DE C.V.</t>
  </si>
  <si>
    <t>ARQ. HAMLY SALAMANCA FLORES</t>
  </si>
  <si>
    <t>ARQ. RICARDO ALBERTO HIDALGO</t>
  </si>
  <si>
    <t>ARQ. JUAN CARLOS ORELLANA</t>
  </si>
  <si>
    <t>ARQ. DOUGLAS EDGARDO TOLEDO</t>
  </si>
  <si>
    <t>ING. FABIOLA ARACELY GUEVARA</t>
  </si>
  <si>
    <t>RAMIREZ LOPEZ Y CIA</t>
  </si>
  <si>
    <t>WILLHEM CANDELL CHAVEZ</t>
  </si>
  <si>
    <t>SALVADOR OSORIO CRUZ</t>
  </si>
  <si>
    <t>STEELMAX CONSTRUCTORA DE C.A</t>
  </si>
  <si>
    <t>GRUPO Q EL SALVADOR S.A DE C.V.</t>
  </si>
  <si>
    <t>DUTRIZ HERMANOS S.A.(LA PRENSA GRAFICA)</t>
  </si>
  <si>
    <t>ING.MARCO NAPOLEON GARCIA SOTO</t>
  </si>
  <si>
    <t>JOSE ERNESTO CONSUEGRA CONSUELECTRIC</t>
  </si>
  <si>
    <t>OXAGASA S.A DE C.V</t>
  </si>
  <si>
    <t>ALFA INGENIEROS S.A. DE C.V.</t>
  </si>
  <si>
    <t>JOAQUIN EDGARDO PORTILLO T. "EL PUMA"</t>
  </si>
  <si>
    <t>REMBERTO BELTRANENA RIVERA</t>
  </si>
  <si>
    <t>RUFINO DE JESUS RODRIGUEZ MARTINEZ</t>
  </si>
  <si>
    <t>JOSE ROBERTO CORDOVA MARQUEZ</t>
  </si>
  <si>
    <t>JOSE ANTONIO REYES HUEZO</t>
  </si>
  <si>
    <t>N.G. INGENIEROS S.A DE C.V.</t>
  </si>
  <si>
    <t>TALLER Y AUTO REPUESTO FIGUEROA OSCAR A.</t>
  </si>
  <si>
    <t>GRUPO CONCORDIA S.A. DE C.V.</t>
  </si>
  <si>
    <t>COMPA¥IA GENERAL DE EQUIPOS S.A. DE C.V.</t>
  </si>
  <si>
    <t>SOSA S.A. DE C.V.</t>
  </si>
  <si>
    <t>JUAN CARLOS TOLEDO GONZALEZ</t>
  </si>
  <si>
    <t>ING. NELSON RAFAEL QUEZADA CARDONA M.B.F.</t>
  </si>
  <si>
    <t>CEMAVIA S.A. DE C.V. ACTIVIDAD DE</t>
  </si>
  <si>
    <t>CO-LATINO DE R.L.</t>
  </si>
  <si>
    <t>IMPORTACIONES DIRECTAS S.A DE C.V.</t>
  </si>
  <si>
    <t>CODEMA S.A. DE C.V.</t>
  </si>
  <si>
    <t>MACONFER "JUAN RAMON RECINOS SANCHEZ"</t>
  </si>
  <si>
    <t>ING. RICARDO ANTONIO TRIGUEROS MU¥OZ</t>
  </si>
  <si>
    <t>SICELCA S.A. DE   C.V.</t>
  </si>
  <si>
    <t>ING. LUIS ENRIQUE GOMEZ AGUIRRE</t>
  </si>
  <si>
    <t>CONSTRUCTORES SALVADORE¥OS S.A. DE C.V.</t>
  </si>
  <si>
    <t>ING. FRANCISCO JOSE FUENTES ZAYAS</t>
  </si>
  <si>
    <t>LUIS ROBERTO HERNANDEZ QUINTANILLA ARQUITECTO</t>
  </si>
  <si>
    <t>CECOFESA S.A DE C.V.</t>
  </si>
  <si>
    <t>SILVIA DE LA CRUZ DELEON HERRERA TIENDA LA FE</t>
  </si>
  <si>
    <t>ANA MARIA CARRILLO DE HUEZO "DISE¥O</t>
  </si>
  <si>
    <t>ANTONIO RIGOBERTO RIVAS MEJIA</t>
  </si>
  <si>
    <t>DURALITA DE CENTROAMERICA S.A. DE C.V.</t>
  </si>
  <si>
    <t>ASDEL "ASESORIA PARA EL DESARROLLO LOCAL S.A.</t>
  </si>
  <si>
    <t>ING. ENMA PATRICIA SERRANO LOPEZ</t>
  </si>
  <si>
    <t>PROGRESSI "ING.DISE¥O Y CONSTR. S.A. DE C.V."</t>
  </si>
  <si>
    <t>MAURICIO ANTONIO RIVERA GUEVARA ELECTRICISTA</t>
  </si>
  <si>
    <t>RICOH DE EL SALVADOR S.A DE C.V.</t>
  </si>
  <si>
    <t>C.T.E. S.A. DE C.V.</t>
  </si>
  <si>
    <t>IDC LOS TRES S.A. DE C.V.TEL. 2237-9517</t>
  </si>
  <si>
    <t>JORGE ALBERTO CARRANZA GIRON TRANSPORTISTA</t>
  </si>
  <si>
    <t>CONSTRUMARKET S.A. DE C .V.</t>
  </si>
  <si>
    <t>ANNER NOE RIVAS GRANADOS ING.CIVIL 669-7561</t>
  </si>
  <si>
    <t>JUAN CARLOS ESCALANTE PORTILLO "DIELEC"</t>
  </si>
  <si>
    <t>ERICK MAURICIO CRESPIN RIVERA "AJPU" TEJIDOS</t>
  </si>
  <si>
    <t>CAJA CHICA DE PROYECTOS</t>
  </si>
  <si>
    <t>AMR CONSULTORES S.A DE C.V.</t>
  </si>
  <si>
    <t>REINA IDALIA AYALA HENRIQUEZ JARIPEO FTAS.P</t>
  </si>
  <si>
    <t>GLENDA YESENIA PEREZ DE PLEITEZ "VAR ADRIANA</t>
  </si>
  <si>
    <t>GLOBAL BUSINESS EL SALVADOR S.A. DE C.V.</t>
  </si>
  <si>
    <t>TOROGOZ S.A DE C.V.</t>
  </si>
  <si>
    <t>NUTS S.A.DE C.V. EL DRAGON POVORA CHINA</t>
  </si>
  <si>
    <t>SAUL PAREDES PERAZA "PAREDES SPORT"</t>
  </si>
  <si>
    <t>TECNALIA S.A. DE C.V.</t>
  </si>
  <si>
    <t>GRUPO LEMAR</t>
  </si>
  <si>
    <t>HUGO ADIEL MOLINA</t>
  </si>
  <si>
    <t>PROYIN S.A. DE C.V. ACTIVIDADES INMOBILIARIAS</t>
  </si>
  <si>
    <t>ARQ. JOSE FERNANDO GALEANO VELASQUEZ</t>
  </si>
  <si>
    <t>HALMART S.A. DE C.V.</t>
  </si>
  <si>
    <t>VILLAVAR S.A.DE C.V. VTA.PROD.USO</t>
  </si>
  <si>
    <t>OV INGENIEROS S.A. DE C.V.(2228-7806)</t>
  </si>
  <si>
    <t>RICARDO HUMBERTO MORAN FLORES (TRANSPORTE DE</t>
  </si>
  <si>
    <t>CONSULTA EMPRESARIA S.A. DE C.V. 2263-1161</t>
  </si>
  <si>
    <t>RIVERA SPORT ROSAURA ELVIRA DE CRESPIN</t>
  </si>
  <si>
    <t>TIENDA SAN JOSE "JOSE ANTONIO HERNANDEZ</t>
  </si>
  <si>
    <t>CONSTRUDESA S.A. DE C.V. (2272-9180)</t>
  </si>
  <si>
    <t>DIAZA S.A DE C.V. (2451-1129)</t>
  </si>
  <si>
    <t>OCESA DE C.V. TEL.2248-2740 2273-9773</t>
  </si>
  <si>
    <t>REY BALMORE ALVARENGA HERNANDEZ</t>
  </si>
  <si>
    <t>HECTOR GIL ESPINOZA HERNANDEZ (TRANSPORTE)</t>
  </si>
  <si>
    <t>CYSS S.A. DE C.V. 2278-0259 2278-6707</t>
  </si>
  <si>
    <t>CELTA INGENIEROS S.A. DE C.V.</t>
  </si>
  <si>
    <t>MONTELEC S.A. DE C.V.</t>
  </si>
  <si>
    <t>PRODIEL S.A. DE C.V.</t>
  </si>
  <si>
    <t>WILLIAM EDGARDO AVELAR</t>
  </si>
  <si>
    <t>ERNESTO FRANCISCO ESCALANTE</t>
  </si>
  <si>
    <t>CARLOS JOSUE ESCALANTE PORTILLO</t>
  </si>
  <si>
    <t>FREUND, S.A. DE C.V.</t>
  </si>
  <si>
    <t>AFP CONFIA COTIZACION</t>
  </si>
  <si>
    <t>TECNICO MERCANTIL (TEMSA)</t>
  </si>
  <si>
    <t>MORING, S.A. DE C.V.</t>
  </si>
  <si>
    <t>CONSTRUCTORA MADRID, S.A. DE C.V.</t>
  </si>
  <si>
    <t>SL CONSTRUCTORES, S.A. DE C.V.</t>
  </si>
  <si>
    <t>PROBIERA, S.A. DE C.V.</t>
  </si>
  <si>
    <t>INVERSIONES GENERSIA SALVADORE¥A S.A.D E</t>
  </si>
  <si>
    <t>CONHER, S.A. DE C.V.</t>
  </si>
  <si>
    <t>NUTRI FERTIL, S.A. DE C.V.</t>
  </si>
  <si>
    <t>MAURICIO NAPOLEON HERRERA DE LEON</t>
  </si>
  <si>
    <t>DISTRIBUIDORA MILADY KAREN ELIZABETH ORTIZ</t>
  </si>
  <si>
    <t>COMERCIAL MILADY MARIA LUZ HENRIQUEZ</t>
  </si>
  <si>
    <t>RETANA CUELLAR, S.A. DE C.V.</t>
  </si>
  <si>
    <t>TIENDA SAN JOSE-JOSE ANTONIO HERNANDEZ</t>
  </si>
  <si>
    <t>INVERSIONES MECA, S.A DE C.V.</t>
  </si>
  <si>
    <t>URBANIZACIONES HECTOR ESCALANTE SA DE CV</t>
  </si>
  <si>
    <t>ARQ.JOSE FERNANDO GALEANO VELASQUEZ</t>
  </si>
  <si>
    <t>JOSE MANUEL ENGELHARD VEGA</t>
  </si>
  <si>
    <t>COTIZACION EMPLEADO/CONFIA</t>
  </si>
  <si>
    <t>APORTACION PATRONAL/CONFIA</t>
  </si>
  <si>
    <t>COTIZACION EMPLEADO/CRECER</t>
  </si>
  <si>
    <t>APORTACION PATRONAL/CRECER</t>
  </si>
  <si>
    <t>AMR CONSULTORES SA DE CV</t>
  </si>
  <si>
    <t>ROBLES BENITEZ, SA DE CV (SERV.DE TERRACERIA)</t>
  </si>
  <si>
    <t>OSCAR ALBERTO FLORES M.(AGROSERV.EL AMIGO DEL</t>
  </si>
  <si>
    <t>HOSPIMEDIC SA DE CV (TEL.2225-4722)</t>
  </si>
  <si>
    <t>OSCAR ARMANDO GOMEZ (DIPAVI SA DE CV)</t>
  </si>
  <si>
    <t>MARINA INDUSTRIAL S.A DE C.V. DISTRBUIDORA X</t>
  </si>
  <si>
    <t>MURILLO FUENTES S.A.DE C.V.</t>
  </si>
  <si>
    <t>INDUSTRIAS EL TAURAO SA DE CV</t>
  </si>
  <si>
    <t>CARLOS ADALBERTO AYALA ROSA</t>
  </si>
  <si>
    <t>ARQ. LEONEL OVIDEO CALDERON</t>
  </si>
  <si>
    <t>ALEJANDRO ARTURO HERRERA DE LEON</t>
  </si>
  <si>
    <t>JUAN MARTINEZ LOPEZ (OPERARIO)</t>
  </si>
  <si>
    <t>RAFAEL ERNESTO CORDOVA GIRON</t>
  </si>
  <si>
    <t>MARIO ELIAS GUEVARA RIVERA</t>
  </si>
  <si>
    <t>CONSTRUSERVICE S.A. DE C.V.(ACT.ARQ.E</t>
  </si>
  <si>
    <t>OSCAR RIVERA/TALLER AGRICOLA-RIVERA</t>
  </si>
  <si>
    <t>JOAQUIN ARNULFO MASIN ROJAS</t>
  </si>
  <si>
    <t>FEREETERIA LA PALMA SA DE CV. 2245-6000</t>
  </si>
  <si>
    <t>DISTRIBUIDORA JAGUAR SA DE CV/JAGUAR SPORTIC</t>
  </si>
  <si>
    <t>MB CONSULTORES SA DE CV (2260-7377)</t>
  </si>
  <si>
    <t>G&amp;C INVERSIONES SA DE CV(CONTRUC.OBRAS DE</t>
  </si>
  <si>
    <t>PROBIERA SA DE CV. (ALQUILER DE MAQUINARIA)</t>
  </si>
  <si>
    <t>LLANRESAL (LLANTAS Y REENCAUCHES)</t>
  </si>
  <si>
    <t>MARIO ALFREDO BARATTA CASTRO-ACT.CONEXAS</t>
  </si>
  <si>
    <t>VALDES DATA CENTER SA DE CV/2209-2200 S.S</t>
  </si>
  <si>
    <t>GEREMIAS AUNER LOPEZ MENA/MANTENIMIENTO</t>
  </si>
  <si>
    <t>MARCO TULIO ESCOBAR MENDEZ (FERETERIA</t>
  </si>
  <si>
    <t>PIMENTEL Y COMPA¥IA SA DE CV (CONSTRUCCION DE</t>
  </si>
  <si>
    <t>IMPORTADORA DE LANTAS/VALENTIN H.MELGAR</t>
  </si>
  <si>
    <t>WILLIAN EDGARDO AVELAR MARTINEZ</t>
  </si>
  <si>
    <t>I. N. P. E .P</t>
  </si>
  <si>
    <t>APORTE PATRONAL</t>
  </si>
  <si>
    <t>I .S. S. S</t>
  </si>
  <si>
    <t>D.G.T. RENTA DE PROYECTOS</t>
  </si>
  <si>
    <t>A. M. X TRANSFERENCIAS DE CAPITAL OTORGADAS</t>
  </si>
  <si>
    <t>A. M. X INVERSIONES FINANCIERAS</t>
  </si>
  <si>
    <t>A. M. X AMORTIZACION DE ENDEUDAMIENTO PUBLICO</t>
  </si>
  <si>
    <t>BANCO AGRICOLA S.A.</t>
  </si>
  <si>
    <t>CJA CREDITO AHUACHAPAN REF.002700512863</t>
  </si>
  <si>
    <t>CAJA CREDITO DE ARMENIA REF.005800772759</t>
  </si>
  <si>
    <t>CAJA CREDITO DE CHALCHUAPA</t>
  </si>
  <si>
    <t>CJA CREDIO SANTIAGO NONUALCO REF.001000554612</t>
  </si>
  <si>
    <t>A. M. X INVERSIONES FINANCIERAS TEMPORALES</t>
  </si>
  <si>
    <t>A. M. X TRANSFEREN.ENTRE DEPENDENCIAS</t>
  </si>
  <si>
    <t>TRASLADO DE FONDOS A PROYECTOS</t>
  </si>
  <si>
    <t>A. M. X RENEGOCIACION DE OBLIGACIONES</t>
  </si>
  <si>
    <t>A. M. X OPERACIONES DE EJERCICIOS ANTERIORES</t>
  </si>
  <si>
    <t>FINANCIAMIENTO DE TERCEROS</t>
  </si>
  <si>
    <t>ENDEUDAMIENTO INTERNO</t>
  </si>
  <si>
    <t>TITULOSVALORES EN EL MERCADO NACIONAL</t>
  </si>
  <si>
    <t>BONOS DEL ESTADO</t>
  </si>
  <si>
    <t>TITULOSVALORES DIVERSOS</t>
  </si>
  <si>
    <t>EMPRESTITOS DEL GOBIERNO CENTRAL</t>
  </si>
  <si>
    <t>EMPRESTITOS DE INSTITUC.DESCENTRALIZ.NO</t>
  </si>
  <si>
    <t>EMPRESTITOS DE EMPRESAS PUBLICAS NO</t>
  </si>
  <si>
    <t>EMPRESTITOS DE EMPRESAS PUBLICAS FINANCIERAS</t>
  </si>
  <si>
    <t>PRESTAMO AA237691</t>
  </si>
  <si>
    <t>EMPRESTITOS DE MUNICIPALIDADES</t>
  </si>
  <si>
    <t>EMPRESTITOS DE EMPRESAS PRIVADAS NO</t>
  </si>
  <si>
    <t>N§ DE CREDITO 0002772619</t>
  </si>
  <si>
    <t>N§ DE CREDITO 00809-353054-3</t>
  </si>
  <si>
    <t>BANCO HIPOTECARIO DE EL SALVDOR</t>
  </si>
  <si>
    <t>PRESTAMO N§AA237691</t>
  </si>
  <si>
    <t>CAJA DE CREDITO DE AHUACHAPAN</t>
  </si>
  <si>
    <t>C.REFER. N§ 002700512863</t>
  </si>
  <si>
    <t>C.REFER. N§ 002700761515</t>
  </si>
  <si>
    <t>C.C.AHUACHAPAN 03 REF.002700863917</t>
  </si>
  <si>
    <t>REFEREC. N§ 031500017857 C.C.CHALCHUAPA</t>
  </si>
  <si>
    <t>C.REFER. N§ 001000554612</t>
  </si>
  <si>
    <t>C.REFER. N§ 004200821550</t>
  </si>
  <si>
    <t>C.REFER. N§ 052200166332</t>
  </si>
  <si>
    <t>REF.01-22-0025925-2/C.CRED.SONSONATE E12</t>
  </si>
  <si>
    <t>REF-00-22-0092010-9 CAJA DE CRDITO SONSONATE</t>
  </si>
  <si>
    <t>C.C. ZACATECOLUCA REF.001601360350</t>
  </si>
  <si>
    <t>EMPRESTITOS DE ORGANISMOS SIN FINES DE LUCRO</t>
  </si>
  <si>
    <t>EMPRESTITOS DE PERSONAS NATURALES</t>
  </si>
  <si>
    <t>RENEGOCIACION DE DEUDA INTERNA</t>
  </si>
  <si>
    <t>ENDEUDAMIENTO EXTERNO</t>
  </si>
  <si>
    <t>TITULOSVALORES EN EL MERCADO EXTERNO</t>
  </si>
  <si>
    <t>EMPRESTITOS DE GOBIERNOS Y ORGANISMOS</t>
  </si>
  <si>
    <t>EMPRESTITOS DE ORGANISMOS MULTILATERALES</t>
  </si>
  <si>
    <t>RENEGOCIACION DE DEUDA EXTERNA</t>
  </si>
  <si>
    <t>ACREEDORES FINANCIEROS</t>
  </si>
  <si>
    <t>INDEMNIZACIONES LABORALES</t>
  </si>
  <si>
    <t>PROVISIONES PARA PRESTACIONES LABORALES</t>
  </si>
  <si>
    <t>RENEGOCIACION DE OTRAS OBLIGACIONES</t>
  </si>
  <si>
    <t>PROVISIONES POR ACREEDORES MONETARIOS</t>
  </si>
  <si>
    <t>ACREEDORES MONETARIOS POR PAGAR</t>
  </si>
  <si>
    <t>DIRECCION GENERAL DE TESORERIA</t>
  </si>
  <si>
    <t>OBLIGACIONES PROPIAS</t>
  </si>
  <si>
    <t>PATRIMONIO ESTATAL</t>
  </si>
  <si>
    <t>PATRIMONIO</t>
  </si>
  <si>
    <t>PATRIMONIO MUNICIPALIDADES</t>
  </si>
  <si>
    <t>PATRIMONIO MUNICIPAL</t>
  </si>
  <si>
    <t>DONACIONES Y LEGADOS BIENES CORPORALES</t>
  </si>
  <si>
    <t>RESULTADO EJERCICIOS ANTERIORES</t>
  </si>
  <si>
    <t>RESULTADO DEL EJERCICIO 2003</t>
  </si>
  <si>
    <t>RESULTADO DE EJERCICIO 2004</t>
  </si>
  <si>
    <t>RESULTADO DE EJERCICIO 2005</t>
  </si>
  <si>
    <t>RESULTADO DEL EJERCICIO 2006</t>
  </si>
  <si>
    <t>RESULTADO DEL EJERCICIO 2007</t>
  </si>
  <si>
    <t>RESULTADO DEL EJERCICIO 2008</t>
  </si>
  <si>
    <t>RESULTADO DEL EJERCICIO 2009</t>
  </si>
  <si>
    <t>RESULTADO DEL EJERCICIO 2010</t>
  </si>
  <si>
    <t>RESULTADO DEL EJERCICIO 2011</t>
  </si>
  <si>
    <t>RESULTADO DEL EJERCICIO 2012</t>
  </si>
  <si>
    <t>RESULTADO DEL EJERCICIO 2013</t>
  </si>
  <si>
    <t>RESULTADO EJERCICIO CORRIENTE</t>
  </si>
  <si>
    <t>RESULTADO DEL EJERCICIO CORRIENTE</t>
  </si>
  <si>
    <t>SUPERAVIT POR REVALUACION</t>
  </si>
  <si>
    <t>RESERVAS</t>
  </si>
  <si>
    <t>RESERVA LABORAL</t>
  </si>
  <si>
    <t>DETRIMENTO PATRIMONIAL</t>
  </si>
  <si>
    <t>DETRIMENTOS DE FONDOS</t>
  </si>
  <si>
    <t>DETRIMENTOS DE INVERSIONES FINANCIERAS</t>
  </si>
  <si>
    <t>DETRIMENTOS DE INVERSIONES EN EXISTENCIAS</t>
  </si>
  <si>
    <t>DETRIMENTOS DE INVERSIONES EN BIENES DE USO</t>
  </si>
  <si>
    <t>GASTOS DE GESTION</t>
  </si>
  <si>
    <t>GASTOS DE INVERSIONES PUBLICAS</t>
  </si>
  <si>
    <t>PROYECTOS DE CONSTRUCION DE INFRAESTRUCTURA</t>
  </si>
  <si>
    <t>PROYECTOS DE CONSTRUCCION DE INFRAESTRUCTURA</t>
  </si>
  <si>
    <t>PROYECTOS DE CONSTRUCION DE LUGARES DE</t>
  </si>
  <si>
    <t>PROYECTOS DE CONST.DE LUGARES DE RECREACION</t>
  </si>
  <si>
    <t>PROYECTOS DE CONSTRUCION DE OBRAS HIDRAULICAS</t>
  </si>
  <si>
    <t>PROYECTOS DE CONSTRUCCION OBRAS HIDRAULICAS</t>
  </si>
  <si>
    <t>PROYECTOS DE CONSTRUCION DE OBRAS SANITARIAS</t>
  </si>
  <si>
    <t>PROYECTOS DE CONSTRUCCION DE OBRAS SANITARIAS</t>
  </si>
  <si>
    <t>PROYECTOS DE INSTALACIONES ELECTRICAS Y</t>
  </si>
  <si>
    <t>PROYECTOS PRIVATIVOS Y USO PUBLICO DIVERSOS</t>
  </si>
  <si>
    <t>AMPLIACIONES Y REMODELACIONES</t>
  </si>
  <si>
    <t>MOTONIVELADORA MUNICIPAL</t>
  </si>
  <si>
    <t>PROY.PROG. PRIVATIVOS Y USO PUBLICO</t>
  </si>
  <si>
    <t>PROYECTOS Y PROGRAMAS EDUCACIONALES</t>
  </si>
  <si>
    <t>PROYECTOS Y PROGRAMAS DE SALUD PUBLICA</t>
  </si>
  <si>
    <t>PROYECTOS Y PROGRAMAS DE VIVIENDAS BASICAS</t>
  </si>
  <si>
    <t>PROYECTOS Y PROGRAMAS DE DESARROLLO SOCIAL</t>
  </si>
  <si>
    <t>PROYECTOS Y PROGRAMAS DE FOMENTO AGROPECUARIO</t>
  </si>
  <si>
    <t>PROGRAMA DE FOMENTO AGROPECUARIO</t>
  </si>
  <si>
    <t>PROYECTOS Y PROGRAMAS DE FOMENTO FORESTAL</t>
  </si>
  <si>
    <t>PROYECTOS Y PROGRAMAS DE FOMENTO DIVERSOS</t>
  </si>
  <si>
    <t>PROYECTOS Y PROGRAMAS DE FOMENTO DIVERSO</t>
  </si>
  <si>
    <t>GASTOS EN PERSONAL</t>
  </si>
  <si>
    <t>COMISIONES POR RECUPERACION DE CARTERAS</t>
  </si>
  <si>
    <t>PRODUCTOS, QUIMICOS COMBUSTIBLES Y</t>
  </si>
  <si>
    <t>PASAJES Y VIATICOS</t>
  </si>
  <si>
    <t>DEPOSITO DE DESECHOS</t>
  </si>
  <si>
    <t>RECOLECCION DE DESECHOS</t>
  </si>
  <si>
    <t>IMPUESTOS, TASAS Y DERECHOS</t>
  </si>
  <si>
    <t>COMISION POR OTORGAMIENTO</t>
  </si>
  <si>
    <t>COMISION POR SUPERVISION</t>
  </si>
  <si>
    <t>INTERES</t>
  </si>
  <si>
    <t>COMISION POR SERVICIO</t>
  </si>
  <si>
    <t>COSTOS DE VENTAS Y CARGOS CALCULADOS</t>
  </si>
  <si>
    <t>COSTO DE VENTA DE PRODUCTOS Y MATERIALES</t>
  </si>
  <si>
    <t>COSTO DE VENTA DE SERVICIOS</t>
  </si>
  <si>
    <t>COSTO DE VENTA DE BIENES DE USO</t>
  </si>
  <si>
    <t>COSTO DE VENTA DE ARTICULOS ESTANCADOS</t>
  </si>
  <si>
    <t>COSTO POR DESCARGO DE MATERIALES Y</t>
  </si>
  <si>
    <t>AMORTIZACION DE INVERSIONES INTANGIBLES</t>
  </si>
  <si>
    <t>GASTOS POR INVERSIONES NO RECUPERABLES</t>
  </si>
  <si>
    <t>DEPRECIACION DE BIENES DE USO</t>
  </si>
  <si>
    <t>INSTALACIONES ELECTRICAS Y COMUNICACIONES</t>
  </si>
  <si>
    <t>VARIOS</t>
  </si>
  <si>
    <t>AMORTIZACION DE INVERSIONES EN BIENES</t>
  </si>
  <si>
    <t>GASTOS POR OBSOLESC.MERMAS Y DETERIORO DE</t>
  </si>
  <si>
    <t>COSTO DE VENTA DE ACTIVOS EXTRAORDINARIOS</t>
  </si>
  <si>
    <t>GASTOS DE ACTUALIZACIONES Y AJUSTES</t>
  </si>
  <si>
    <t>GASTOS POR PERDIDAS DE FONDOS</t>
  </si>
  <si>
    <t>GASTOS POR PERDIDAS DE INVERSIONES</t>
  </si>
  <si>
    <t>GASTOS POR PERDIDAS O DA¥OS DE BIENES DE USO</t>
  </si>
  <si>
    <t>CORRECCION DE OBLIGACIONES CON TERCEROS</t>
  </si>
  <si>
    <t>CORRECCION DEL PATRIMONIO</t>
  </si>
  <si>
    <t>INGRESOS DE GESTION</t>
  </si>
  <si>
    <t>INGRESOS TRIBUTARIOS</t>
  </si>
  <si>
    <t>INTERESES DE PRESTAMOS OTORGADOS</t>
  </si>
  <si>
    <t>TASAS DE SERVICIOS PUBLICOS</t>
  </si>
  <si>
    <t>VENTA DE SERVICIOS PUBLICOS</t>
  </si>
  <si>
    <t>INGRESOS POR GARANTIAS Y FIANZAS EJECUTADAS</t>
  </si>
  <si>
    <t>I.S.D.E.M</t>
  </si>
  <si>
    <t>Columna1</t>
  </si>
  <si>
    <t>CUENTAS POR COBRAR DE AÑOS ANTERIORES</t>
  </si>
  <si>
    <t>TRANSFERENCIA DE CAPITAL APORTE FISCAL</t>
  </si>
  <si>
    <t>TESORO PUBLICO NACIONAL</t>
  </si>
  <si>
    <t>TRANSFERENCIAS DE CAPITAL SECTOR PUBLICO</t>
  </si>
  <si>
    <t>TRANSFERENCIAS DE CAPITAL SECTOR PUBLICO FODES</t>
  </si>
  <si>
    <t>2010</t>
  </si>
  <si>
    <t>2011</t>
  </si>
  <si>
    <t>2012</t>
  </si>
  <si>
    <t>2013</t>
  </si>
  <si>
    <t>2014</t>
  </si>
  <si>
    <t>2015</t>
  </si>
  <si>
    <t>FONDOS PROPIOS</t>
  </si>
  <si>
    <t>25% FUNCIONAMIENTO</t>
  </si>
  <si>
    <t>75% INVERSION</t>
  </si>
  <si>
    <t xml:space="preserve">NOMBRE DEL BANCO: </t>
  </si>
  <si>
    <t xml:space="preserve">CAJA DE CRÉDITO DE SONSONATE </t>
  </si>
  <si>
    <t xml:space="preserve">PRESTAMO: </t>
  </si>
  <si>
    <t xml:space="preserve">MONTO DEL PRESTAMO </t>
  </si>
  <si>
    <t xml:space="preserve">TASA: </t>
  </si>
  <si>
    <t xml:space="preserve">CUOTA MENSUAL: </t>
  </si>
  <si>
    <t xml:space="preserve">FECHA DE OTORGAMIENTO: </t>
  </si>
  <si>
    <t xml:space="preserve">FECHA DE VENCIMIENTO: </t>
  </si>
  <si>
    <t xml:space="preserve">FECHA DE PAGO </t>
  </si>
  <si>
    <t xml:space="preserve">DÍAS </t>
  </si>
  <si>
    <t xml:space="preserve">CAPITAL </t>
  </si>
  <si>
    <t xml:space="preserve">INTERES </t>
  </si>
  <si>
    <t xml:space="preserve">CARGO POR COMISION </t>
  </si>
  <si>
    <t xml:space="preserve">PAGO </t>
  </si>
  <si>
    <t xml:space="preserve">SALDO </t>
  </si>
  <si>
    <t>COMISION ISDEM</t>
  </si>
  <si>
    <t xml:space="preserve">PAGO TOTAL </t>
  </si>
  <si>
    <t xml:space="preserve">TOTAL </t>
  </si>
  <si>
    <t>CAJA DE CRÉDITO DE SANTA ANA</t>
  </si>
  <si>
    <t>CAJA DE CRÉDITO DE SANTIAGO NONUALCO</t>
  </si>
  <si>
    <t>COD_PRES.</t>
  </si>
  <si>
    <t>51</t>
  </si>
  <si>
    <t xml:space="preserve">REMUNERACIONES </t>
  </si>
  <si>
    <t>511</t>
  </si>
  <si>
    <t xml:space="preserve">Remuneraciones Permanentes </t>
  </si>
  <si>
    <t>1</t>
  </si>
  <si>
    <t>110</t>
  </si>
  <si>
    <t>511 01</t>
  </si>
  <si>
    <t xml:space="preserve">Sueldos </t>
  </si>
  <si>
    <t>511 03</t>
  </si>
  <si>
    <t>Aguinaldos</t>
  </si>
  <si>
    <t>511 05</t>
  </si>
  <si>
    <t>Dietas</t>
  </si>
  <si>
    <t>511 07</t>
  </si>
  <si>
    <t xml:space="preserve">Beneficios Adicionales </t>
  </si>
  <si>
    <t xml:space="preserve">Remuneraciones Eventuales </t>
  </si>
  <si>
    <t>512 01</t>
  </si>
  <si>
    <t>512 02</t>
  </si>
  <si>
    <t xml:space="preserve">Salarios Por Jornal </t>
  </si>
  <si>
    <t>512 03</t>
  </si>
  <si>
    <t xml:space="preserve">Aguinaldos </t>
  </si>
  <si>
    <t>512 07</t>
  </si>
  <si>
    <t xml:space="preserve">Remuneraciones Extraordinarias </t>
  </si>
  <si>
    <t>513 01</t>
  </si>
  <si>
    <t>Horas Extraordinarias</t>
  </si>
  <si>
    <t xml:space="preserve">Contribuciones Patronales a Instituciones de Seguridad Social Públicas </t>
  </si>
  <si>
    <t>514 01</t>
  </si>
  <si>
    <t xml:space="preserve">Por Remuneraciones Permanentes </t>
  </si>
  <si>
    <t xml:space="preserve">Contribuciones Patronales a Instituciones de Seguridad Social Privadas </t>
  </si>
  <si>
    <t>515 01</t>
  </si>
  <si>
    <t xml:space="preserve">Gastos de Representación </t>
  </si>
  <si>
    <t>516 01</t>
  </si>
  <si>
    <t xml:space="preserve">Por Prestación de Servicios en el Pais </t>
  </si>
  <si>
    <t>516 02</t>
  </si>
  <si>
    <t xml:space="preserve">Por Prestación de Servicios en el Exterior </t>
  </si>
  <si>
    <t xml:space="preserve">Indemnizaciones </t>
  </si>
  <si>
    <t>517 01</t>
  </si>
  <si>
    <t xml:space="preserve">Al Personal de Servicios Permanentes </t>
  </si>
  <si>
    <t xml:space="preserve">Remuneraciones Diversas </t>
  </si>
  <si>
    <t>519 99</t>
  </si>
  <si>
    <t xml:space="preserve">ADQUISICIONES DE BIENES Y SERVICIOS </t>
  </si>
  <si>
    <t>Bienes de Uso y Consumo</t>
  </si>
  <si>
    <t>541 01</t>
  </si>
  <si>
    <t xml:space="preserve">Productos Alimenticios Para Personas </t>
  </si>
  <si>
    <t>541 02</t>
  </si>
  <si>
    <t xml:space="preserve">Productos Alimenticios Para Animales </t>
  </si>
  <si>
    <t>541 03</t>
  </si>
  <si>
    <t>Productos Agropecuarios y Forestales</t>
  </si>
  <si>
    <t>541 04</t>
  </si>
  <si>
    <t xml:space="preserve">Productos Textiles y Vestuarios </t>
  </si>
  <si>
    <t>541 05</t>
  </si>
  <si>
    <t xml:space="preserve">Productos de Papel y Cartón </t>
  </si>
  <si>
    <t>541 06</t>
  </si>
  <si>
    <t xml:space="preserve">Productos de Cuero y Caucho </t>
  </si>
  <si>
    <t>541 07</t>
  </si>
  <si>
    <t xml:space="preserve">Productos Químicos </t>
  </si>
  <si>
    <t>541 08</t>
  </si>
  <si>
    <t xml:space="preserve">Productos Farmaceuticos y Medicinales </t>
  </si>
  <si>
    <t>541 09</t>
  </si>
  <si>
    <t xml:space="preserve">Llantas y Neumaticos </t>
  </si>
  <si>
    <t>541 10</t>
  </si>
  <si>
    <t xml:space="preserve">Combustibles y Lubricantes </t>
  </si>
  <si>
    <t>541 11</t>
  </si>
  <si>
    <t xml:space="preserve">Minerales No Metálicos y Productos Derivados </t>
  </si>
  <si>
    <t>541 12</t>
  </si>
  <si>
    <t xml:space="preserve">Minerales Metálicos y Productos Derivados </t>
  </si>
  <si>
    <t>541 13</t>
  </si>
  <si>
    <t xml:space="preserve">Material e Instrumental de Laboratirio y Uso Médico </t>
  </si>
  <si>
    <t>541 14</t>
  </si>
  <si>
    <t xml:space="preserve">Materiales de Oficina </t>
  </si>
  <si>
    <t>541 15</t>
  </si>
  <si>
    <t xml:space="preserve">Materiales Informáticos </t>
  </si>
  <si>
    <t>541 16</t>
  </si>
  <si>
    <t xml:space="preserve">Libros, Textos, Utiles de Enseñanza y Publiaciones </t>
  </si>
  <si>
    <t>541 17</t>
  </si>
  <si>
    <t xml:space="preserve">Materiales de Defensa y Seguridad Pública </t>
  </si>
  <si>
    <t>541 18</t>
  </si>
  <si>
    <t xml:space="preserve">Herramientas, Repuestos y Accesorios </t>
  </si>
  <si>
    <t>541 19</t>
  </si>
  <si>
    <t xml:space="preserve">Materiales Electricos </t>
  </si>
  <si>
    <t>541 21</t>
  </si>
  <si>
    <t xml:space="preserve">Especies Municipales Diversas </t>
  </si>
  <si>
    <t>541 99</t>
  </si>
  <si>
    <t xml:space="preserve">Bienes de Uso y Consumo Diverso </t>
  </si>
  <si>
    <t xml:space="preserve">Servicios Básicos </t>
  </si>
  <si>
    <t>542 01</t>
  </si>
  <si>
    <t xml:space="preserve">Servicios de Energia Eléctrica </t>
  </si>
  <si>
    <t>542 02</t>
  </si>
  <si>
    <t xml:space="preserve">Servicios de Agua </t>
  </si>
  <si>
    <t>542 03</t>
  </si>
  <si>
    <t xml:space="preserve">Servicios de Telecomunicaciones </t>
  </si>
  <si>
    <t>542 04</t>
  </si>
  <si>
    <t xml:space="preserve">Servicios de Correos </t>
  </si>
  <si>
    <t xml:space="preserve">Servicios Generales y Arrendamientos </t>
  </si>
  <si>
    <t>543 01</t>
  </si>
  <si>
    <t xml:space="preserve">Mantenimiento y Reparaciones de Bienes Muebles </t>
  </si>
  <si>
    <t>543 02</t>
  </si>
  <si>
    <t xml:space="preserve">Mantenimiento y Reparaciones de Vehículos </t>
  </si>
  <si>
    <t>543 03</t>
  </si>
  <si>
    <t xml:space="preserve">Mantenimiento y Reparaciones de Bienes Imuebles </t>
  </si>
  <si>
    <t>543 04</t>
  </si>
  <si>
    <t xml:space="preserve">Transportes Fletes y Almacenamientos </t>
  </si>
  <si>
    <t>543 05</t>
  </si>
  <si>
    <t xml:space="preserve">Servicios de Publicidad </t>
  </si>
  <si>
    <t>543 06</t>
  </si>
  <si>
    <t xml:space="preserve">Servicios de Vigilancia </t>
  </si>
  <si>
    <t>543 07</t>
  </si>
  <si>
    <t xml:space="preserve">Servicios de Limbieza y Fumigaciones </t>
  </si>
  <si>
    <t>543 08</t>
  </si>
  <si>
    <t xml:space="preserve">Servicios de Lavandería y Planchado </t>
  </si>
  <si>
    <t>543 09</t>
  </si>
  <si>
    <t xml:space="preserve">Servicios de Alimentación </t>
  </si>
  <si>
    <t>543 10</t>
  </si>
  <si>
    <t xml:space="preserve">Servicios de Laboratorio </t>
  </si>
  <si>
    <t>543 11</t>
  </si>
  <si>
    <t xml:space="preserve">Servicios Educativos </t>
  </si>
  <si>
    <t>543 12</t>
  </si>
  <si>
    <t xml:space="preserve">Servicios Portuarios, Aeroporturarios y Ferroviarios </t>
  </si>
  <si>
    <t>543 13</t>
  </si>
  <si>
    <t xml:space="preserve">Impresiones Publicaciones y Reproducciones </t>
  </si>
  <si>
    <t>543 14</t>
  </si>
  <si>
    <t xml:space="preserve">Atenciones Oficiales </t>
  </si>
  <si>
    <t>543 15</t>
  </si>
  <si>
    <t xml:space="preserve">Gastos Reservados </t>
  </si>
  <si>
    <t>543 16</t>
  </si>
  <si>
    <t xml:space="preserve">Arrentamientos de Bienes Muebles </t>
  </si>
  <si>
    <t>543 17</t>
  </si>
  <si>
    <t xml:space="preserve">Arrendamientos de Bienes Inmuebles </t>
  </si>
  <si>
    <t>543 18</t>
  </si>
  <si>
    <t xml:space="preserve">Arrendamientos por el Uso de Bienes Intangibles </t>
  </si>
  <si>
    <t>543 99</t>
  </si>
  <si>
    <t xml:space="preserve">Servicios Generales y Arrendamientos Diversos </t>
  </si>
  <si>
    <t xml:space="preserve">Pasajes y Viáticos </t>
  </si>
  <si>
    <t>544 01</t>
  </si>
  <si>
    <t xml:space="preserve">Pasajes al Interior </t>
  </si>
  <si>
    <t>544 02</t>
  </si>
  <si>
    <t xml:space="preserve">Pasajes al Exterior </t>
  </si>
  <si>
    <t>544 03</t>
  </si>
  <si>
    <t>Viaticos por Comisiones Internas</t>
  </si>
  <si>
    <t>544 04</t>
  </si>
  <si>
    <t xml:space="preserve">Viaticos por Comisiones Externas </t>
  </si>
  <si>
    <t>Consultorias, Estudios e Investigaciones</t>
  </si>
  <si>
    <t>545 01</t>
  </si>
  <si>
    <t>Servicios Médicos</t>
  </si>
  <si>
    <t>545 02</t>
  </si>
  <si>
    <t xml:space="preserve">Servicios de Medio Ambiente y Recursos Naturales </t>
  </si>
  <si>
    <t>545 03</t>
  </si>
  <si>
    <t xml:space="preserve">Servicios Jurídicos </t>
  </si>
  <si>
    <t>545 04</t>
  </si>
  <si>
    <t xml:space="preserve">Servicios de Contabilidad y Auditoria </t>
  </si>
  <si>
    <t>545 05</t>
  </si>
  <si>
    <t xml:space="preserve">Servicios de Capacitación </t>
  </si>
  <si>
    <t>545 06</t>
  </si>
  <si>
    <t xml:space="preserve">Servicios de Fiscalización </t>
  </si>
  <si>
    <t>545 07</t>
  </si>
  <si>
    <t xml:space="preserve">Desarrollos Informáticos </t>
  </si>
  <si>
    <t>545 08</t>
  </si>
  <si>
    <t xml:space="preserve">Estudios e Investigaciones </t>
  </si>
  <si>
    <t>545 99</t>
  </si>
  <si>
    <t xml:space="preserve">Consultorias, Estudios e Investigaciones Diversas </t>
  </si>
  <si>
    <t xml:space="preserve">GASTOS FINANCIEROS Y OTROS </t>
  </si>
  <si>
    <t xml:space="preserve">Intereses y Comisiones de Empréstitos Internos </t>
  </si>
  <si>
    <t>553 03</t>
  </si>
  <si>
    <t xml:space="preserve">De Empresas Públicas no Financieras </t>
  </si>
  <si>
    <t>553 08</t>
  </si>
  <si>
    <t>De Empresas Privadas Financieras</t>
  </si>
  <si>
    <t xml:space="preserve">Seguros, Comisiones y Gastos Bancarios </t>
  </si>
  <si>
    <t>556 01</t>
  </si>
  <si>
    <t xml:space="preserve">Primas y Gastos de Seguros de Personas </t>
  </si>
  <si>
    <t>556 02</t>
  </si>
  <si>
    <t>Primas y Gastos de Seguros de Bienes</t>
  </si>
  <si>
    <t>556 03</t>
  </si>
  <si>
    <t xml:space="preserve">Comisiones y Gastos Bancarios </t>
  </si>
  <si>
    <t xml:space="preserve">Otros Gastos no Clasificados </t>
  </si>
  <si>
    <t>557 03</t>
  </si>
  <si>
    <t xml:space="preserve">Multas y Costas Judiciales </t>
  </si>
  <si>
    <t>557 99</t>
  </si>
  <si>
    <t>Gastos Diversos</t>
  </si>
  <si>
    <t xml:space="preserve">Transferencias Corrientes al Sector Público </t>
  </si>
  <si>
    <t>562 01</t>
  </si>
  <si>
    <t xml:space="preserve">Trasferencias Corrientes Al Sector Público </t>
  </si>
  <si>
    <t xml:space="preserve">Transferencias Corrientes al Sector Privado </t>
  </si>
  <si>
    <t>563 03</t>
  </si>
  <si>
    <t>A Organismos sin Fines de Lucro</t>
  </si>
  <si>
    <t>563 05</t>
  </si>
  <si>
    <t>Becas</t>
  </si>
  <si>
    <t xml:space="preserve">INVERSIONES EN ACTIVOS FIJOS </t>
  </si>
  <si>
    <t xml:space="preserve">Bienes Muebles    </t>
  </si>
  <si>
    <t>611 01</t>
  </si>
  <si>
    <t xml:space="preserve">Mobiliario y Equipo </t>
  </si>
  <si>
    <t>611 04</t>
  </si>
  <si>
    <t xml:space="preserve">Equipos Informáticos </t>
  </si>
  <si>
    <t xml:space="preserve">Máquinarias y Equipo </t>
  </si>
  <si>
    <t>611 05</t>
  </si>
  <si>
    <t xml:space="preserve">Vehículos de Transporte </t>
  </si>
  <si>
    <t>611 07</t>
  </si>
  <si>
    <t xml:space="preserve">Libros y Colecciones </t>
  </si>
  <si>
    <t>611 08</t>
  </si>
  <si>
    <t xml:space="preserve">Herramientas y Repuestos Principales </t>
  </si>
  <si>
    <t>611 99</t>
  </si>
  <si>
    <t xml:space="preserve">Bienes Muebles Diversos </t>
  </si>
  <si>
    <t xml:space="preserve">Bienes Muebles </t>
  </si>
  <si>
    <t>612 01</t>
  </si>
  <si>
    <t xml:space="preserve">Terrenos </t>
  </si>
  <si>
    <t>615 01</t>
  </si>
  <si>
    <t xml:space="preserve">Proyectos de Construcciones </t>
  </si>
  <si>
    <t>615 03</t>
  </si>
  <si>
    <t xml:space="preserve">Programas de Inversion Social </t>
  </si>
  <si>
    <t>615 99</t>
  </si>
  <si>
    <t xml:space="preserve">Proyectos y Programas de Inversion Diversos </t>
  </si>
  <si>
    <t xml:space="preserve">Infraestructuras </t>
  </si>
  <si>
    <t>616 01</t>
  </si>
  <si>
    <t xml:space="preserve">Viales </t>
  </si>
  <si>
    <t>616 02</t>
  </si>
  <si>
    <t xml:space="preserve">De Salud y Saneamiento Ambientas </t>
  </si>
  <si>
    <t>616 03</t>
  </si>
  <si>
    <t xml:space="preserve">De Educación y Recreación </t>
  </si>
  <si>
    <t>616 04</t>
  </si>
  <si>
    <t xml:space="preserve">De Vivienda y Oficina </t>
  </si>
  <si>
    <t>616 06</t>
  </si>
  <si>
    <t xml:space="preserve">Eléctricas y Comunicaciones </t>
  </si>
  <si>
    <t>616 07</t>
  </si>
  <si>
    <t xml:space="preserve">De Producción de Bienes y Servicios </t>
  </si>
  <si>
    <t>616 08</t>
  </si>
  <si>
    <t xml:space="preserve">Supervisión de Infraestructuras </t>
  </si>
  <si>
    <t>616 99</t>
  </si>
  <si>
    <t>Obras de Infraestructura Diversas</t>
  </si>
  <si>
    <t xml:space="preserve">AMORTIZACIÓN DE ENDEUDAMIENTO PÚBLICO </t>
  </si>
  <si>
    <t xml:space="preserve">Amortización de Empréstitos Internos </t>
  </si>
  <si>
    <t>713 08</t>
  </si>
  <si>
    <t xml:space="preserve">De Empresas Privadas Financieras </t>
  </si>
  <si>
    <t>611 02</t>
  </si>
  <si>
    <t>2</t>
  </si>
  <si>
    <t>000</t>
  </si>
  <si>
    <t xml:space="preserve">Salarios por Jornal </t>
  </si>
  <si>
    <t>Comisiones por servucios personales</t>
  </si>
  <si>
    <t>Comisiones por recuperaciones de cartera</t>
  </si>
  <si>
    <t xml:space="preserve">Gastos Diversas </t>
  </si>
  <si>
    <t xml:space="preserve">A Organismos sin Fines de Lucro </t>
  </si>
  <si>
    <t>3</t>
  </si>
  <si>
    <t>111</t>
  </si>
  <si>
    <t xml:space="preserve">Bienes de Uso y Consumo    </t>
  </si>
  <si>
    <t xml:space="preserve">Servicios Generales y Arrendamientos    </t>
  </si>
  <si>
    <t xml:space="preserve">Bienes Inmuebles </t>
  </si>
  <si>
    <t xml:space="preserve">De Empresas Privadas y Fiancieras </t>
  </si>
  <si>
    <t xml:space="preserve">Bienes de Uso y Consumo Diversos </t>
  </si>
  <si>
    <t>02-015</t>
  </si>
  <si>
    <t>06-015</t>
  </si>
  <si>
    <t>07-015</t>
  </si>
  <si>
    <t>16-015</t>
  </si>
  <si>
    <t>27-015</t>
  </si>
  <si>
    <t>21-015</t>
  </si>
  <si>
    <t>22-015</t>
  </si>
  <si>
    <t>23-015</t>
  </si>
  <si>
    <t>24-015</t>
  </si>
  <si>
    <t>25-015</t>
  </si>
  <si>
    <t>26-015</t>
  </si>
  <si>
    <t>28-015</t>
  </si>
  <si>
    <t>29-015</t>
  </si>
  <si>
    <t>30-015</t>
  </si>
  <si>
    <t>32-015</t>
  </si>
  <si>
    <t>33-015</t>
  </si>
  <si>
    <t>34-015</t>
  </si>
  <si>
    <t>35-015</t>
  </si>
  <si>
    <t>36-015</t>
  </si>
  <si>
    <t>37-015</t>
  </si>
  <si>
    <t>38-015</t>
  </si>
  <si>
    <t>01-015</t>
  </si>
  <si>
    <t>03-015</t>
  </si>
  <si>
    <t>04-015</t>
  </si>
  <si>
    <t>05-015</t>
  </si>
  <si>
    <t>Maquinarias y equipos</t>
  </si>
  <si>
    <t>08-015</t>
  </si>
  <si>
    <t>09-015</t>
  </si>
  <si>
    <t>10-015</t>
  </si>
  <si>
    <t>11-015</t>
  </si>
  <si>
    <t>12-015</t>
  </si>
  <si>
    <t>13-015</t>
  </si>
  <si>
    <t>15-015</t>
  </si>
  <si>
    <t>614 99</t>
  </si>
  <si>
    <t>31-015</t>
  </si>
  <si>
    <t>Derechos de intangibles diversos</t>
  </si>
  <si>
    <t>4</t>
  </si>
  <si>
    <t>614 03</t>
  </si>
  <si>
    <t>14-015</t>
  </si>
  <si>
    <t>Intangibles</t>
  </si>
  <si>
    <t>Derechos de propiedad intelectual</t>
  </si>
  <si>
    <t>17-015</t>
  </si>
  <si>
    <t>19-015</t>
  </si>
  <si>
    <t>20-015</t>
  </si>
  <si>
    <t>F.F</t>
  </si>
  <si>
    <t>F.R</t>
  </si>
  <si>
    <t>O.E</t>
  </si>
  <si>
    <t>PROY.</t>
  </si>
  <si>
    <t>DESCRIPCION</t>
  </si>
  <si>
    <t>TOTAL</t>
  </si>
  <si>
    <t xml:space="preserve">DEPARTAMENTO DE LA LIBERTAD </t>
  </si>
  <si>
    <t xml:space="preserve">ALCALDIA MUNICIPAL DE TEPECOYO </t>
  </si>
  <si>
    <t xml:space="preserve">PRESUPUESTO MUNICIPAL DE INVERSIÓN POR ESTRUCTURA PRESUPUESTARIA </t>
  </si>
  <si>
    <t xml:space="preserve">(En Dólares de los Estados Unidos de América) </t>
  </si>
  <si>
    <t>21-013</t>
  </si>
  <si>
    <t>112</t>
  </si>
  <si>
    <t>22-013</t>
  </si>
  <si>
    <t>23-013</t>
  </si>
  <si>
    <t xml:space="preserve">RECOLECCIÓN, TRASLADO Y DISPOSICIÓN FINAL DE DESECHOS SOLIDOS (HASTA UN 15%)  </t>
  </si>
  <si>
    <t>MANTENIMIENTO Y REPARACIÓN DE CAMINOS VECINALES  Y CALLES URBANAS</t>
  </si>
  <si>
    <t xml:space="preserve">ESCUELA MUNICIPAL DE FUTBOL </t>
  </si>
  <si>
    <t xml:space="preserve">PROMOCIÓN Y DESARROLLO DEL DEPORTE </t>
  </si>
  <si>
    <t>FOMENTO A LA EDUCACIÓN SALUD Y SEGURIDAD CIUDADANA</t>
  </si>
  <si>
    <t xml:space="preserve">MANTENIMIENTO DE LA RED Y DISTRIBUCIÓN DE AGUA POTABLE </t>
  </si>
  <si>
    <t xml:space="preserve">MANTENIMIENTO Y MEJORA DEL SERVICIO DE ALUMBRADO PÚBLICO </t>
  </si>
  <si>
    <t xml:space="preserve"> - FIESTAS PATRONALES 2015</t>
  </si>
  <si>
    <t xml:space="preserve"> - FOMENTO A LAS COSTUMBRES CULTURALES DEL ENCUENTRO DE LOS CUMPAS</t>
  </si>
  <si>
    <t xml:space="preserve"> - CELEBRACION DEL DIA DE LA MADRE</t>
  </si>
  <si>
    <t xml:space="preserve"> - CELEBRACION DEL DIA DEL PADRE</t>
  </si>
  <si>
    <t xml:space="preserve"> - CELEBRACIÓN DE FIESTAS NAVIDEÑAS Y DE FIN DE AÑO 2015</t>
  </si>
  <si>
    <t>PAGO DE ENERGIA ELECTRICA</t>
  </si>
  <si>
    <t>CONVENIO CENTRO NACIONAL DE REGISTROS (CNR)</t>
  </si>
  <si>
    <t>AYUDA ALIMENTICIA A LAS PERSONAS DE LA TERCERA EDAD Y MADRES SOLTERAS</t>
  </si>
  <si>
    <t>ESTUDIOS DE PRE-INVERSIÓN ( HASTA UN 5%)</t>
  </si>
  <si>
    <t>CAPACITACION Y ASISTENCIA TECNICA AL SECTOR AGROPECUARIO (PEP)</t>
  </si>
  <si>
    <t>EMPEDRADO FRAGUADO SUPERFICIE TERMINADA CALLE EL COQUITO</t>
  </si>
  <si>
    <t xml:space="preserve">ACTUALIZACION DE ORDENANZAS MUNICIPALES </t>
  </si>
  <si>
    <t>FORTALECIMIENTO INSTITUCIONAL Y MUNICIPAL PARA APOYAR  EL DESARROLLO ECONOMICO (PEP)</t>
  </si>
  <si>
    <t>COLOCACION DE BASUREROS Y CONTENEDORES EN CASCO URBANO (PEP)</t>
  </si>
  <si>
    <t xml:space="preserve">ADECUACIÓN DEL CENTRO DE COMPUTO MUNICIPAL </t>
  </si>
  <si>
    <t>BANDEO CALLE CANTON EL GUAMO (PEP) + SUPERVISION: 24,500+2,000</t>
  </si>
  <si>
    <t>EMPEDRADO FRAGUADO VISTO CON CUNETA CALLE EL MAZUGO</t>
  </si>
  <si>
    <t>EMPEDRADO FRAGUADO SUPERFICIE TERMINADA FINAL CALLE PRINCIPAL COLONIA SANTA TERESA (PEP)</t>
  </si>
  <si>
    <t>EMPEDRADO FRAGUADO SUPERFICIE TERMINADA CALLE COL. MAVERICK + SUPERVISION: 12,000+1,000</t>
  </si>
  <si>
    <t xml:space="preserve">ADOQUINADO DECORADO AV. J. REGALADO </t>
  </si>
  <si>
    <t xml:space="preserve">MODERNIZACIÓN DEL REGISTRO DEL ESTADO FAMILIAR </t>
  </si>
  <si>
    <t>EMPEDRADO FRAGUADO SUPERFICIE TERMINADA 4A C. OTE. BO. SAN ESTEBAN: 28600+1000</t>
  </si>
  <si>
    <t xml:space="preserve">CONTRAPARTIDAS PARA PROYECTOS VARIOS </t>
  </si>
  <si>
    <t xml:space="preserve"> - EMPEDRADO FRAGUADO SUPERFICIE TERMINADA CALLE ASENTAMIENTO EL REFUGIO</t>
  </si>
  <si>
    <t xml:space="preserve"> - CONSTRUCCIÓN DE CASAS VICEMINISTERIO DE VIVIENDA Y DESARROLLO URBANO </t>
  </si>
  <si>
    <t xml:space="preserve">REMODELACION PARQUE CENTRAL </t>
  </si>
  <si>
    <t>EMPEDRADO FRAGUADO CALLE CANTON LAS JAVIAS (2014)</t>
  </si>
  <si>
    <t>REPARACION DE CALLE LOS CASTROS (2014)</t>
  </si>
  <si>
    <t>PROYECTO N° 36-015 - EMPEDRADO FRAGUADO CALLE CANTON LOS IZOTES</t>
  </si>
  <si>
    <t>PROYECTO N° 37-015 BANDEADO DE TRAMO CALLE  CANTON LA CUMBRITA</t>
  </si>
  <si>
    <t>PROYECTO N° 38-015 TANQUES DE CAPTACION PARA SUMINISTRO DE CENTRO TURISTICO Y LAVADEROS PUBLICOS</t>
  </si>
  <si>
    <t>01-014</t>
  </si>
  <si>
    <t>18-015</t>
  </si>
  <si>
    <t>-</t>
  </si>
  <si>
    <t>COD_PROY</t>
  </si>
  <si>
    <t>NOMBRE DEL PROYECTO</t>
  </si>
  <si>
    <t xml:space="preserve">ADMÓN. </t>
  </si>
  <si>
    <t>MODALIDAD</t>
  </si>
  <si>
    <t xml:space="preserve">CONTRATO </t>
  </si>
  <si>
    <t xml:space="preserve">FORTALECIMIENTO INSTITUCIONAL PARA LA GESTION DE RIESGOS </t>
  </si>
  <si>
    <t>RESCATE AL SISTEMA FINANCIERO MUNICIPAL (C2) 2013</t>
  </si>
  <si>
    <t>REMODELACION PARQUE CENTRAL DEL MUNICIPIO DE TEPECOYO DPTO.DE LA LIBERTAD (C1)</t>
  </si>
  <si>
    <t>PRESUPUESTO MUNICIPAL POR ÁREAS DE GESTIÓN</t>
  </si>
  <si>
    <t xml:space="preserve">ALCALDIA MUNICIPAL DE TEPECOYO, DEPARTAMENTO DE LA LIBERTAD </t>
  </si>
  <si>
    <t xml:space="preserve">RESUMEN DE INGRESOS POR RUBRO </t>
  </si>
  <si>
    <t>EJERCICIO FISCAL 2015</t>
  </si>
  <si>
    <t xml:space="preserve">(VALORES EXPRESADOS EN DÓLARES DE LOS ESTADOS UNIDOS DE AMÉRICA) </t>
  </si>
  <si>
    <t xml:space="preserve">RUBRO </t>
  </si>
  <si>
    <t xml:space="preserve">NOMBRE DEL RUBRO </t>
  </si>
  <si>
    <t>US$</t>
  </si>
  <si>
    <t xml:space="preserve">% </t>
  </si>
  <si>
    <t xml:space="preserve">IMPUESTOS  </t>
  </si>
  <si>
    <t>TASAS Y DERECHOS</t>
  </si>
  <si>
    <t>VENTA DE BIENES Y SERVICIOS</t>
  </si>
  <si>
    <t xml:space="preserve">TRANSFERENCIAS CORRIENTES  </t>
  </si>
  <si>
    <t>TRANSFERENCIAS DE CAPITAL</t>
  </si>
  <si>
    <t>RECUPERACION DE INVERSIONES FINANCIERAS</t>
  </si>
  <si>
    <t>ENDEUDAMIENTO PUBLICO</t>
  </si>
  <si>
    <t>SALDOS DE AÑOS ANTERIORES</t>
  </si>
  <si>
    <t xml:space="preserve">RESUMEN DE EGRESOS POR RUBRO </t>
  </si>
  <si>
    <t>REMUNERACIONES</t>
  </si>
  <si>
    <t>ADQUISICIONES DE BIENES Y SERVICIOS</t>
  </si>
  <si>
    <t>TRANSFERENCIAS CORRIENTES</t>
  </si>
  <si>
    <t>INVERSIONES EN ACTIVOS FIJOS</t>
  </si>
  <si>
    <t>AMORTIZACION DEL ENDEUDAMIENTO PUBLICO</t>
  </si>
  <si>
    <t>ASIGNACIONES POR APLICAR</t>
  </si>
  <si>
    <t>518 03</t>
  </si>
  <si>
    <t>RUBRO</t>
  </si>
  <si>
    <t>39-015</t>
  </si>
  <si>
    <t>40-015</t>
  </si>
  <si>
    <t>41-015</t>
  </si>
  <si>
    <t>PROYECTOS FISDL/PFGL</t>
  </si>
  <si>
    <t>Viaticos por Comisiones Externas</t>
  </si>
  <si>
    <t>42-015</t>
  </si>
  <si>
    <t>TANQUE DE CAPTACION DE AGUAS LLUVIAS (55 SISTEMAS) 2014</t>
  </si>
  <si>
    <t>FONAES</t>
  </si>
  <si>
    <t>TOTALES</t>
  </si>
  <si>
    <t>LISTADO DE PROYECTOS</t>
  </si>
  <si>
    <t>ALCALDIA MUNICIPAL DE TEPECOYO</t>
  </si>
  <si>
    <t>AÑO 2015</t>
  </si>
  <si>
    <t>PROYECCIÓN DE RECURSOS HUMANOS PARA EL AÑO 2015: PERSONAL POR LEY DE SALARIO</t>
  </si>
  <si>
    <t>No.</t>
  </si>
  <si>
    <t xml:space="preserve">Nombre </t>
  </si>
  <si>
    <t>Cargo o Puesto</t>
  </si>
  <si>
    <t>Depto.</t>
  </si>
  <si>
    <t>SALARIO</t>
  </si>
  <si>
    <t xml:space="preserve">PRESTA-CIONES </t>
  </si>
  <si>
    <t>Aportes Por Contribuciones Patronales</t>
  </si>
  <si>
    <t>Seg.Soc.Priv.</t>
  </si>
  <si>
    <t>Seguridad Social Publica</t>
  </si>
  <si>
    <t>Mensual</t>
  </si>
  <si>
    <t>Anual</t>
  </si>
  <si>
    <t>Aguinaldo</t>
  </si>
  <si>
    <t>AFP's</t>
  </si>
  <si>
    <t>INPEP</t>
  </si>
  <si>
    <t>ISSS</t>
  </si>
  <si>
    <t>IPSFA</t>
  </si>
  <si>
    <t>ISSP</t>
  </si>
  <si>
    <t>ANA JANET GONZALEZ SERMEÑO</t>
  </si>
  <si>
    <t xml:space="preserve">Alcalde(sa) Municipal </t>
  </si>
  <si>
    <t xml:space="preserve">DESPACHO </t>
  </si>
  <si>
    <t>0101</t>
  </si>
  <si>
    <t>GLORIA ELIZABETH GONZALEZ DE FLORES</t>
  </si>
  <si>
    <t xml:space="preserve">Asistente Despacho </t>
  </si>
  <si>
    <t>MARIO GUARDADO LEON</t>
  </si>
  <si>
    <t xml:space="preserve">Secretario </t>
  </si>
  <si>
    <t xml:space="preserve">SECRETARÍA </t>
  </si>
  <si>
    <t xml:space="preserve">Auditor Interno </t>
  </si>
  <si>
    <t xml:space="preserve">AUDITORIA INTERNA </t>
  </si>
  <si>
    <t>Sub-total Centro de Responsabilidad 0101</t>
  </si>
  <si>
    <t>GREGORIO ROSALES PORTILLO</t>
  </si>
  <si>
    <t>Encargado(a) de Catastro y Reg. Trib.</t>
  </si>
  <si>
    <t>UATM</t>
  </si>
  <si>
    <t>0102</t>
  </si>
  <si>
    <t>JUAN ESTEBAN PORTILLO SAÑAS</t>
  </si>
  <si>
    <t>Encargado(a) de Cuenta Corriente y Cobro</t>
  </si>
  <si>
    <t>MARIO GONZALEZ ROSA</t>
  </si>
  <si>
    <t>Contador</t>
  </si>
  <si>
    <t>CONTABILIDAD</t>
  </si>
  <si>
    <t xml:space="preserve">PATRICIA MARLENE DURAN DE ANGEL </t>
  </si>
  <si>
    <t xml:space="preserve">Auxiliar de Contabilidad </t>
  </si>
  <si>
    <t>JOSE LUIS PEREZ GARCIA</t>
  </si>
  <si>
    <t>Tesorero</t>
  </si>
  <si>
    <t>TESORERIA</t>
  </si>
  <si>
    <t>RAFAEL ERNESTO VALLE VASQUEZ</t>
  </si>
  <si>
    <t xml:space="preserve">Auxiliar de Tesoreria </t>
  </si>
  <si>
    <t xml:space="preserve">TESORERIA </t>
  </si>
  <si>
    <t>ROXANA YANIRA LUCERO ROSALES</t>
  </si>
  <si>
    <t xml:space="preserve">Jefe UACI </t>
  </si>
  <si>
    <t>UACI</t>
  </si>
  <si>
    <t>ILIANA MARGARITA GARCIA DE CANSINOS</t>
  </si>
  <si>
    <t>Jefe del REGEF</t>
  </si>
  <si>
    <t>REGEF</t>
  </si>
  <si>
    <t>NELSON EDWIN REGALADO MIRANDA</t>
  </si>
  <si>
    <t xml:space="preserve">Encargado de la Unidad Ambiental </t>
  </si>
  <si>
    <t xml:space="preserve">UNIDAD MEDIO AMBIENTE </t>
  </si>
  <si>
    <t>VANESSA VERONICA VASQUEZ HURTADO</t>
  </si>
  <si>
    <t xml:space="preserve">Bibliotecario(a) </t>
  </si>
  <si>
    <t xml:space="preserve">BIBLIOTECA </t>
  </si>
  <si>
    <t xml:space="preserve">MARIA CECILIA MIRANDA FLORES </t>
  </si>
  <si>
    <t xml:space="preserve">Auxiliar de Biblioteca </t>
  </si>
  <si>
    <t>MIGUEL ANGEL PEREZ RAMOS</t>
  </si>
  <si>
    <t>Supervisor Operativo</t>
  </si>
  <si>
    <t xml:space="preserve">ADMINISTRACIÓN </t>
  </si>
  <si>
    <t>BLANCA ESMERALDA PORTILLO O .</t>
  </si>
  <si>
    <t xml:space="preserve">Encargada de la Limpieza de las Oficinas </t>
  </si>
  <si>
    <t>RONALD OMAR ZALDAÑA MONTERROSA</t>
  </si>
  <si>
    <t xml:space="preserve">Mensajero </t>
  </si>
  <si>
    <t>JAVIER ANTONIO HERNANDEZ GOMEZ</t>
  </si>
  <si>
    <t xml:space="preserve">Motorista </t>
  </si>
  <si>
    <t xml:space="preserve">INGRID YOLIBETH CARRANZA ESTRADA </t>
  </si>
  <si>
    <t>Ventanilla unica</t>
  </si>
  <si>
    <t>Sub-total Centro de Responsabilidad 0102</t>
  </si>
  <si>
    <t>JOSE HUMBERTO PEREZ</t>
  </si>
  <si>
    <t>Motorista</t>
  </si>
  <si>
    <t xml:space="preserve">SANEAMIENTO AMBIENTAL </t>
  </si>
  <si>
    <t>0103</t>
  </si>
  <si>
    <t>JOSE MAUXIMINO FLORES SOLORZANO</t>
  </si>
  <si>
    <t>Peón 1</t>
  </si>
  <si>
    <t xml:space="preserve">GREGORIO GERONIMO HERNANDEZ </t>
  </si>
  <si>
    <t>Peón 2</t>
  </si>
  <si>
    <t>JUAN CARLOS CALZADA ESPINOZA</t>
  </si>
  <si>
    <t>Peón 3</t>
  </si>
  <si>
    <t>NORMAN ABRAHAM MONTES</t>
  </si>
  <si>
    <t xml:space="preserve">Encarg.mantto.finca el Hogar </t>
  </si>
  <si>
    <t xml:space="preserve">SERVICIOS GENERALES </t>
  </si>
  <si>
    <t>JAIME EDUARDO TORRES</t>
  </si>
  <si>
    <t>Fontanero</t>
  </si>
  <si>
    <t>AGUA POTABLE</t>
  </si>
  <si>
    <t>JORGE ALBERTO CUELLAR</t>
  </si>
  <si>
    <t>Vigilantes de Planta de Bombeo y Rebombeo*</t>
  </si>
  <si>
    <t>AGUSTIN DE JESUS CARRILLO PORTILLO</t>
  </si>
  <si>
    <t>Vigilantes de Planta de Bombeo y Rebombeo**</t>
  </si>
  <si>
    <t>ANGEL EDUARDO FLORES SANCHEZ</t>
  </si>
  <si>
    <t>Vigilantes de Planta de Bombeo y Rebombeo***</t>
  </si>
  <si>
    <t>JOSE ALFREDO RAMIREZ</t>
  </si>
  <si>
    <t xml:space="preserve">Vigilante de Parques </t>
  </si>
  <si>
    <t xml:space="preserve">VIGILANTE </t>
  </si>
  <si>
    <t>CARLOS ANTONIO RIVAS CHAVEZ</t>
  </si>
  <si>
    <t>Promocion social Carlos</t>
  </si>
  <si>
    <t xml:space="preserve">PROMOCIÓN SOCIAL </t>
  </si>
  <si>
    <t xml:space="preserve">JOAQUIN ANTONIO CORTEZ GUZMAN </t>
  </si>
  <si>
    <t>Supernumerario</t>
  </si>
  <si>
    <t>JUAN CARLOS ROSALES GARCIA (PATO)</t>
  </si>
  <si>
    <t>Servicios Generales</t>
  </si>
  <si>
    <t xml:space="preserve">JULIAN ADALBERTO GARCIA </t>
  </si>
  <si>
    <t xml:space="preserve">Oficial de Información Pública Municipal </t>
  </si>
  <si>
    <t xml:space="preserve">UNIDAD DE ACCESO A LA INFORMACION PÚBLICA </t>
  </si>
  <si>
    <t>FRANCISCO JAVIER GARCIA</t>
  </si>
  <si>
    <t>JUAN CARLOS FLORES CASTRO</t>
  </si>
  <si>
    <t xml:space="preserve">Auxiliar de Información Pública Municipal </t>
  </si>
  <si>
    <t>BLANCA LUZ MARTINEZ</t>
  </si>
  <si>
    <t xml:space="preserve">Encargada de la Unidad de la Mujer </t>
  </si>
  <si>
    <t xml:space="preserve">UNIDAD DE LA MUJER </t>
  </si>
  <si>
    <t>Sub-total Centro de Responsabilidad 0103</t>
  </si>
  <si>
    <t>Sub- Total Linea 0101:</t>
  </si>
  <si>
    <t>Sub- Total Linea 0102:</t>
  </si>
  <si>
    <t>Sub- Total Linea 0103:</t>
  </si>
  <si>
    <t>TOTAL LINEAS</t>
  </si>
  <si>
    <t xml:space="preserve">INSAFORP 1% </t>
  </si>
  <si>
    <t xml:space="preserve">TOTAL NÓMINA </t>
  </si>
  <si>
    <t>PROYECCION DE DIETAS PARA EL AÑO 2015, CONCEJALES PROPIETARIOS Y SUPLENTES</t>
  </si>
  <si>
    <t>CARGO</t>
  </si>
  <si>
    <t xml:space="preserve">SESIONES </t>
  </si>
  <si>
    <t xml:space="preserve">DIETA DEVENGADA </t>
  </si>
  <si>
    <t xml:space="preserve">DIETA </t>
  </si>
  <si>
    <t xml:space="preserve">APORTES POR CONTRIBUCIONES PATRONALES </t>
  </si>
  <si>
    <t xml:space="preserve">MENSUAL </t>
  </si>
  <si>
    <t xml:space="preserve">ANUAL </t>
  </si>
  <si>
    <t xml:space="preserve">AFP </t>
  </si>
  <si>
    <t xml:space="preserve">ISSS </t>
  </si>
  <si>
    <t xml:space="preserve">Síndico Municipal </t>
  </si>
  <si>
    <t xml:space="preserve">Primer Regidor Propietario </t>
  </si>
  <si>
    <t xml:space="preserve">Segundo Regidor Propietario </t>
  </si>
  <si>
    <t>Tercer Regidor Propietario</t>
  </si>
  <si>
    <t xml:space="preserve">Cuarto Regidor Propietario </t>
  </si>
  <si>
    <t xml:space="preserve">Quinto Regidor Propietario </t>
  </si>
  <si>
    <t xml:space="preserve">Sexto Regidor Propietario </t>
  </si>
  <si>
    <t>Primer Regidor Suplente</t>
  </si>
  <si>
    <t>Segundo Regidor Suplente</t>
  </si>
  <si>
    <t>Tercer Regidor Suplente</t>
  </si>
  <si>
    <t>Cuarto Regidor Suplente</t>
  </si>
  <si>
    <t>privada</t>
  </si>
  <si>
    <t>publica</t>
  </si>
  <si>
    <t>PROYECCIÓN RECURSOS HUMANOS PARA EL AÑO 2015: PERSONAL EVENTUAL</t>
  </si>
  <si>
    <t xml:space="preserve">PRESTACIONES </t>
  </si>
  <si>
    <t>CARLOS ANTONIO OPORTO GUEVARA</t>
  </si>
  <si>
    <t>RICARDO ALEXANDER LEIVA COTO</t>
  </si>
  <si>
    <t>HUGO ALFREDO GUEVARA MONTES</t>
  </si>
  <si>
    <t xml:space="preserve">BIBLIOTECA MUNICIPAL </t>
  </si>
  <si>
    <t>JAYME ROBERTO COTO BARRIOS</t>
  </si>
  <si>
    <t xml:space="preserve">Servicios Generales  </t>
  </si>
  <si>
    <t>JOSE GILBERTO AQUINO</t>
  </si>
  <si>
    <t xml:space="preserve">Vigilante Estadio "José Mario González Sermeño" </t>
  </si>
  <si>
    <t>MARIO FRANCISCO AGUILAR MELENDEZ</t>
  </si>
  <si>
    <t xml:space="preserve">Mantenimiento de Zonas Verdes </t>
  </si>
  <si>
    <t>HERIBERTO JAIME ESPINOZA ALFARO</t>
  </si>
  <si>
    <t xml:space="preserve">Servicios Generales </t>
  </si>
  <si>
    <t xml:space="preserve">SABINO HERNANDEZ </t>
  </si>
  <si>
    <t xml:space="preserve">Vigilante Nocturno "Parque Ecoturístico El Hogar" </t>
  </si>
  <si>
    <t>MANUEL DE JESUS SALAZAR GARCIA</t>
  </si>
  <si>
    <t xml:space="preserve">Vigilante del Cementerio </t>
  </si>
  <si>
    <t>JEREMIAS ANTONIO ORELLANA COTO</t>
  </si>
  <si>
    <t>JOSE MANUEL FLORES VASQUEZ (QUIQUE NUÑEZ)</t>
  </si>
  <si>
    <t>EDWIN ANTONIO RIVAS</t>
  </si>
  <si>
    <t>KAREN YAMILETH FLORES DE LEIVA</t>
  </si>
  <si>
    <t>HUGO ADALBERTO TOLENTINO HERNANDEZ</t>
  </si>
  <si>
    <t>VIG. BOMBA SHUTIA</t>
  </si>
  <si>
    <t>JOSE ALEJANDRO ASEGUEDA ZALDAÑA</t>
  </si>
  <si>
    <t>Peon Jose Alejandro</t>
  </si>
  <si>
    <t>MANUEL DE JESUS PORTILLO HERNANDEZ</t>
  </si>
  <si>
    <t xml:space="preserve">Gestor de Proyectos </t>
  </si>
  <si>
    <t xml:space="preserve">PROMOCION SOCIAL </t>
  </si>
  <si>
    <t>WALTER ALEXANDER RODRIGUEZ HERNANDEZ</t>
  </si>
  <si>
    <t xml:space="preserve">Vigilantes de Planta de Bombeo y Rebombeo * </t>
  </si>
  <si>
    <t xml:space="preserve">AGUA POTABLE </t>
  </si>
  <si>
    <t>Sub- Total Linea 0102</t>
  </si>
  <si>
    <t>Sub- Total Linea 0103</t>
  </si>
  <si>
    <t>L.T</t>
  </si>
  <si>
    <t>TOTAL LINEAS…</t>
  </si>
  <si>
    <t>Sub Total</t>
  </si>
  <si>
    <t>L.T.</t>
  </si>
  <si>
    <t>TOTAL2</t>
  </si>
  <si>
    <t>NOM_PROY.</t>
  </si>
  <si>
    <t>PROYECCIÓN DE INGRESOS PARA EL AÑO 2015</t>
  </si>
  <si>
    <t>ESTRUCTURA ADMINISTRATIVA PARA EL AÑO 2015</t>
  </si>
  <si>
    <t>SALDOS BANCARIOS PARA EL AÑO 2015</t>
  </si>
  <si>
    <t>Cuentas por pagar de años anteriores gasto corriente</t>
  </si>
  <si>
    <t>542 05</t>
  </si>
  <si>
    <t>Alumbrado Publico</t>
  </si>
  <si>
    <t>Servicios de Contabilidad y Auditoria</t>
  </si>
  <si>
    <t>SALDO INCIAL EN BANCOS</t>
  </si>
  <si>
    <t>F.R.</t>
  </si>
  <si>
    <t>SALDOS AL 31 DICIEMBRE 2014 (FONDO COMUN)</t>
  </si>
  <si>
    <t>SALDOS AL 31 DICIEMBRE 2014 (FONAES)</t>
  </si>
  <si>
    <t>SALDOS AL 31 DICIEMBRE 2014 (25% FUNCIONAMIENTO)</t>
  </si>
  <si>
    <t>SALDOS AL 31 DICIEMBRE 2014 (75% INVERSION)</t>
  </si>
  <si>
    <t>SALDOS AL 31 DICIEMBRE 2014 (PFGL)</t>
  </si>
  <si>
    <t>FIESTAS PATRONALES 2015</t>
  </si>
  <si>
    <t>ALCALDIA MUNICIPAL DE TEPECOYO/FISDL/PFGL/C2-ADQ.EQUIPO INFORAMTICO</t>
  </si>
  <si>
    <t>BANCO HIPOTECARIO</t>
  </si>
  <si>
    <t>TANQUE DE CAPTACIÓN DE AGUAS LLUVIAS EL GRAMAL, LAS TABLAS Y ACACHAPA</t>
  </si>
  <si>
    <t>FISDL/PFGL OBRAS DE MITIGACIÓN DE COLONIA EL CARMEN</t>
  </si>
  <si>
    <t>AYUDA ALIMENTICIA A PERONAS DEL MUNICIPIO</t>
  </si>
  <si>
    <t>FISDL PFGL</t>
  </si>
  <si>
    <t>02-014</t>
  </si>
  <si>
    <t>04-014</t>
  </si>
  <si>
    <t>PROMOCION Y DESARROLLO DEL DEPORTE 2014</t>
  </si>
  <si>
    <t>REC.TRASL.Y DISPOS.FINAL DESEC.SOLI.2014</t>
  </si>
  <si>
    <t>03-014</t>
  </si>
  <si>
    <t>ESCUELA MUNICIPAL DE FUTBOL 2014</t>
  </si>
  <si>
    <t>05-014</t>
  </si>
  <si>
    <t>FOM.A LA EDUC.SALUD Y SEG.CUIDADANA 2014</t>
  </si>
  <si>
    <t>07-014</t>
  </si>
  <si>
    <t>MANTTO.MEJORA SERV.ALUMB.PUBLICO 2014</t>
  </si>
  <si>
    <t>06-014</t>
  </si>
  <si>
    <t>MANTTO.RED Y DISTRIB.AGUA POTABLE 2014</t>
  </si>
  <si>
    <t>15-014</t>
  </si>
  <si>
    <t>AYUDA ALIMENTICIA PERSONAS DEL MUNICIPIO</t>
  </si>
  <si>
    <t>27-014</t>
  </si>
  <si>
    <t>EMPED.FRAG.SUPERF.CONCRET.PJES,CASTILLO</t>
  </si>
  <si>
    <t>18-014</t>
  </si>
  <si>
    <t>CELEBRAC.FIESTAS NAVID.Y FIN DE AÑO 2014</t>
  </si>
  <si>
    <t>29-014</t>
  </si>
  <si>
    <t>CONCRETEADO CALLES COL.LA ESPERANZA</t>
  </si>
  <si>
    <t>TRANSFERENCIAS DE CAPITAL SECTOR PUBLICO FISDL</t>
  </si>
  <si>
    <t>0XS</t>
  </si>
  <si>
    <t>553 02</t>
  </si>
  <si>
    <t>De Instuticiones descentralizadas no empresariales</t>
  </si>
  <si>
    <t xml:space="preserve">  </t>
  </si>
  <si>
    <t xml:space="preserve">adquisiscion de equipo in formatico 24,827 </t>
  </si>
  <si>
    <t>adquisicion de soft ware catastro y cuentas corriente 12,872.61</t>
  </si>
  <si>
    <t>Estos dos proyectos pertenecen al proyecto RESCATE AL SISTEMA FINANCIERO MUNICIPAL (2)</t>
  </si>
  <si>
    <t xml:space="preserve">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</si>
  <si>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</si>
  <si>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</si>
  <si>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BANDEO CALLE CANTON EL CARRIZO</t>
  </si>
  <si>
    <t xml:space="preserve"> </t>
  </si>
  <si>
    <t xml:space="preserve">   ..</t>
  </si>
</sst>
</file>

<file path=xl/styles.xml><?xml version="1.0" encoding="utf-8"?>
<styleSheet xmlns="http://schemas.openxmlformats.org/spreadsheetml/2006/main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00"/>
    <numFmt numFmtId="166" formatCode="&quot;$&quot;#,##0.00"/>
    <numFmt numFmtId="167" formatCode="0.000000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0"/>
      <name val="Arial"/>
      <family val="2"/>
    </font>
    <font>
      <b/>
      <i/>
      <sz val="9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28">
    <xf numFmtId="0" fontId="0" fillId="0" borderId="0" xfId="0"/>
    <xf numFmtId="164" fontId="0" fillId="0" borderId="0" xfId="0" applyNumberFormat="1"/>
    <xf numFmtId="43" fontId="0" fillId="0" borderId="0" xfId="1" applyFont="1"/>
    <xf numFmtId="44" fontId="0" fillId="0" borderId="0" xfId="2" applyFont="1"/>
    <xf numFmtId="44" fontId="0" fillId="0" borderId="0" xfId="0" applyNumberFormat="1"/>
    <xf numFmtId="44" fontId="2" fillId="0" borderId="0" xfId="0" applyNumberFormat="1" applyFont="1"/>
    <xf numFmtId="44" fontId="4" fillId="0" borderId="0" xfId="0" applyNumberFormat="1" applyFont="1"/>
    <xf numFmtId="165" fontId="0" fillId="0" borderId="0" xfId="0" applyNumberFormat="1"/>
    <xf numFmtId="0" fontId="3" fillId="0" borderId="0" xfId="3" applyFont="1"/>
    <xf numFmtId="0" fontId="3" fillId="0" borderId="0" xfId="3"/>
    <xf numFmtId="0" fontId="3" fillId="0" borderId="0" xfId="3" applyFill="1"/>
    <xf numFmtId="14" fontId="7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37" fontId="7" fillId="0" borderId="0" xfId="0" applyNumberFormat="1" applyFont="1"/>
    <xf numFmtId="3" fontId="7" fillId="0" borderId="0" xfId="0" applyNumberFormat="1" applyFont="1" applyAlignment="1">
      <alignment horizontal="left"/>
    </xf>
    <xf numFmtId="10" fontId="7" fillId="0" borderId="0" xfId="0" applyNumberFormat="1" applyFont="1" applyAlignment="1">
      <alignment horizontal="left"/>
    </xf>
    <xf numFmtId="40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7" fontId="7" fillId="0" borderId="1" xfId="0" applyNumberFormat="1" applyFont="1" applyBorder="1"/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7" fontId="5" fillId="0" borderId="1" xfId="0" applyNumberFormat="1" applyFont="1" applyBorder="1"/>
    <xf numFmtId="37" fontId="7" fillId="0" borderId="0" xfId="0" applyNumberFormat="1" applyFont="1" applyAlignment="1">
      <alignment horizontal="left"/>
    </xf>
    <xf numFmtId="166" fontId="7" fillId="0" borderId="1" xfId="0" applyNumberFormat="1" applyFont="1" applyBorder="1"/>
    <xf numFmtId="166" fontId="5" fillId="0" borderId="1" xfId="0" applyNumberFormat="1" applyFont="1" applyBorder="1"/>
    <xf numFmtId="44" fontId="7" fillId="0" borderId="1" xfId="2" applyFont="1" applyBorder="1"/>
    <xf numFmtId="44" fontId="7" fillId="0" borderId="1" xfId="2" applyFont="1" applyFill="1" applyBorder="1"/>
    <xf numFmtId="14" fontId="5" fillId="0" borderId="0" xfId="0" applyNumberFormat="1" applyFont="1" applyAlignment="1">
      <alignment horizontal="center"/>
    </xf>
    <xf numFmtId="8" fontId="7" fillId="0" borderId="1" xfId="0" applyNumberFormat="1" applyFont="1" applyBorder="1" applyAlignment="1"/>
    <xf numFmtId="8" fontId="7" fillId="0" borderId="1" xfId="0" applyNumberFormat="1" applyFont="1" applyBorder="1" applyAlignment="1">
      <alignment horizontal="right"/>
    </xf>
    <xf numFmtId="8" fontId="5" fillId="0" borderId="1" xfId="0" applyNumberFormat="1" applyFont="1" applyBorder="1"/>
    <xf numFmtId="40" fontId="7" fillId="0" borderId="1" xfId="0" applyNumberFormat="1" applyFont="1" applyBorder="1" applyAlignment="1">
      <alignment horizontal="right"/>
    </xf>
    <xf numFmtId="0" fontId="7" fillId="0" borderId="1" xfId="1" applyNumberFormat="1" applyFont="1" applyBorder="1"/>
    <xf numFmtId="0" fontId="7" fillId="0" borderId="1" xfId="2" applyNumberFormat="1" applyFont="1" applyBorder="1"/>
    <xf numFmtId="44" fontId="7" fillId="0" borderId="1" xfId="2" applyFont="1" applyBorder="1" applyAlignment="1"/>
    <xf numFmtId="44" fontId="7" fillId="0" borderId="1" xfId="2" applyFont="1" applyBorder="1" applyAlignment="1">
      <alignment horizontal="right"/>
    </xf>
    <xf numFmtId="44" fontId="5" fillId="0" borderId="1" xfId="0" applyNumberFormat="1" applyFont="1" applyBorder="1"/>
    <xf numFmtId="0" fontId="0" fillId="0" borderId="0" xfId="0" applyNumberFormat="1"/>
    <xf numFmtId="0" fontId="9" fillId="0" borderId="0" xfId="0" applyFont="1"/>
    <xf numFmtId="0" fontId="9" fillId="0" borderId="0" xfId="0" applyNumberFormat="1" applyFont="1"/>
    <xf numFmtId="43" fontId="9" fillId="0" borderId="0" xfId="1" applyFont="1"/>
    <xf numFmtId="0" fontId="9" fillId="0" borderId="0" xfId="0" applyFont="1" applyAlignment="1">
      <alignment horizontal="left"/>
    </xf>
    <xf numFmtId="165" fontId="9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165" fontId="0" fillId="2" borderId="0" xfId="0" applyNumberFormat="1" applyFill="1" applyBorder="1"/>
    <xf numFmtId="0" fontId="0" fillId="2" borderId="0" xfId="0" applyNumberFormat="1" applyFill="1" applyBorder="1"/>
    <xf numFmtId="164" fontId="0" fillId="2" borderId="0" xfId="0" applyNumberFormat="1" applyFill="1" applyBorder="1"/>
    <xf numFmtId="0" fontId="0" fillId="2" borderId="0" xfId="0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9" fillId="0" borderId="0" xfId="2" applyNumberFormat="1" applyFont="1"/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4" fillId="0" borderId="0" xfId="2" applyFont="1" applyAlignment="1">
      <alignment vertical="center"/>
    </xf>
    <xf numFmtId="0" fontId="4" fillId="0" borderId="0" xfId="0" applyFont="1"/>
    <xf numFmtId="44" fontId="4" fillId="0" borderId="0" xfId="2" applyFont="1"/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2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44" fontId="4" fillId="0" borderId="1" xfId="2" applyFont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2" applyFont="1" applyBorder="1" applyAlignment="1">
      <alignment vertical="center"/>
    </xf>
    <xf numFmtId="0" fontId="13" fillId="0" borderId="0" xfId="0" applyFont="1"/>
    <xf numFmtId="44" fontId="13" fillId="0" borderId="0" xfId="0" applyNumberFormat="1" applyFont="1"/>
    <xf numFmtId="0" fontId="13" fillId="0" borderId="0" xfId="0" applyNumberFormat="1" applyFont="1"/>
    <xf numFmtId="0" fontId="0" fillId="0" borderId="1" xfId="0" applyNumberFormat="1" applyBorder="1"/>
    <xf numFmtId="44" fontId="13" fillId="0" borderId="0" xfId="2" applyFont="1"/>
    <xf numFmtId="0" fontId="2" fillId="0" borderId="1" xfId="0" applyFont="1" applyBorder="1" applyAlignment="1">
      <alignment horizontal="center"/>
    </xf>
    <xf numFmtId="167" fontId="0" fillId="0" borderId="1" xfId="0" applyNumberFormat="1" applyBorder="1"/>
    <xf numFmtId="0" fontId="19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44" fontId="4" fillId="0" borderId="0" xfId="2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44" fontId="0" fillId="0" borderId="0" xfId="0" applyNumberFormat="1" applyFont="1"/>
    <xf numFmtId="43" fontId="0" fillId="0" borderId="0" xfId="0" applyNumberFormat="1" applyFont="1"/>
    <xf numFmtId="164" fontId="9" fillId="0" borderId="0" xfId="0" applyNumberFormat="1" applyFont="1" applyAlignment="1">
      <alignment horizontal="left"/>
    </xf>
    <xf numFmtId="44" fontId="21" fillId="0" borderId="0" xfId="2" applyFont="1"/>
    <xf numFmtId="44" fontId="21" fillId="0" borderId="0" xfId="2" applyNumberFormat="1" applyFont="1"/>
    <xf numFmtId="0" fontId="22" fillId="0" borderId="0" xfId="0" applyFont="1" applyAlignment="1">
      <alignment horizontal="left"/>
    </xf>
    <xf numFmtId="0" fontId="22" fillId="0" borderId="0" xfId="0" applyFont="1"/>
    <xf numFmtId="44" fontId="22" fillId="0" borderId="0" xfId="2" applyNumberFormat="1" applyFont="1"/>
    <xf numFmtId="0" fontId="22" fillId="0" borderId="0" xfId="0" applyNumberFormat="1" applyFont="1"/>
    <xf numFmtId="43" fontId="22" fillId="0" borderId="0" xfId="1" applyFont="1"/>
    <xf numFmtId="44" fontId="21" fillId="0" borderId="0" xfId="0" applyNumberFormat="1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14" fontId="18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O%20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blBalance"/>
      <sheetName val="tblSaldoBcos"/>
      <sheetName val="tblEncabezado"/>
      <sheetName val="tblEstructuraPresupuestaria"/>
      <sheetName val="tblProyeccionIngresos2014"/>
      <sheetName val="tblProyeccionIngresos"/>
      <sheetName val="tblProyeccionGastosCtes2014"/>
      <sheetName val="tblPrestamo01Sonsonate"/>
      <sheetName val="tblPrestamo02Sonsonate"/>
      <sheetName val="tblPrestamoStaAna"/>
      <sheetName val="tblPrestamoSantiagoNonualco"/>
      <sheetName val="tblServicioDeuda_5_0501_1_111"/>
      <sheetName val="tblIngresosporLinea"/>
      <sheetName val="tblPresupuestoIngresos"/>
      <sheetName val="tblConsolidadoIngresos"/>
      <sheetName val="tblDietas"/>
      <sheetName val="tblNominaPF"/>
      <sheetName val="tblNominaPE"/>
      <sheetName val="tblProyeccionGastosCtes"/>
      <sheetName val="tblEgresosFuncionFODES 01 01"/>
      <sheetName val="tblEgresosFuncionFODES 01 02)"/>
      <sheetName val="tblEgresosFuncionFODES 01 03"/>
      <sheetName val="tblEgresosFuncionFdosP 01 01"/>
      <sheetName val="tblEgresosFuncionFdosP 01 02"/>
      <sheetName val="tblEgresosFuncionFdosP 01 03"/>
      <sheetName val="tbl_N° 02015 3-0301-1-111"/>
      <sheetName val="tbl_N° 06015 3-0301-1-111"/>
      <sheetName val="tbl_N° 07015 3-0301-1-111"/>
      <sheetName val="tbL_N° 16015 3-0301-1-111"/>
      <sheetName val="tbl_N° 18015_3_0301_1_111"/>
      <sheetName val="tbL_N° 21015 3-0301-1-111"/>
      <sheetName val="tbL_N° 22015 3-0301-1-111"/>
      <sheetName val="tbL_N° 23015 3-0301-1-111"/>
      <sheetName val="tbL_N° 24015 3-0301-1-111"/>
      <sheetName val="tbL_N° 25015 3-0301-1-111"/>
      <sheetName val="tbl_N° 26015_3_0301_1_111"/>
      <sheetName val="tbl_N° 28015_3_0301_1_111"/>
      <sheetName val="tbl_N° 29015_3_0301_1_111"/>
      <sheetName val="tbl_N° 30015_3_0301_1_111"/>
      <sheetName val="tbl_N° 32015_3_0301_1_111"/>
      <sheetName val="tbl_N° 33015_3_0301_1_111"/>
      <sheetName val="tbl_N° 34015_3_0301_1_111"/>
      <sheetName val="tbl_N° 35015_3_0301_1_111"/>
      <sheetName val="tbl_N° 36015_3_0301_1_111"/>
      <sheetName val="tbl_N° 37015_3_0301_1_111"/>
      <sheetName val="tbl_N° 38015_3_0301_1_111"/>
      <sheetName val="tbl_N° 01015 3-0302-1-111"/>
      <sheetName val="tbl_N° 03015 3 -0302-1-111"/>
      <sheetName val="tbl_N° 04015 3-0302-1-111"/>
      <sheetName val="tbl_N° 05015_3-0302-1-111"/>
      <sheetName val="tbl_N° 08015 3-0302-1-111"/>
      <sheetName val="tbl_N° 09015_3-0302-1-111"/>
      <sheetName val="tbl_N° 10015 3-0302-1-111"/>
      <sheetName val="tbl_N° 11015 3-0302-1-111"/>
      <sheetName val="tbl_N° 12015 3-0302-1"/>
      <sheetName val="tbl_N° 13015 3-0302-1-111"/>
      <sheetName val="tbl_N° 15015 3-0302-1-111"/>
      <sheetName val="tbl_N° 31015 3-0302-1-111"/>
      <sheetName val="tbl_N° 14015 4-0402-1-111"/>
      <sheetName val="tbl_N° 17015 4-0402-1-111"/>
      <sheetName val="tbl_N° 19015 4-0402-1-111"/>
      <sheetName val="tbl_N° 20015 4-0402-1-111"/>
      <sheetName val="ConsolidadoEgresos"/>
      <sheetName val="tblInversion21013_4_0601_1_112"/>
      <sheetName val="tblInversion22013_4_0601_1_112"/>
      <sheetName val="tblInversion23013_4_0601_1_112"/>
      <sheetName val="Resumen1"/>
      <sheetName val="Resumen2"/>
      <sheetName val="Resumen3"/>
      <sheetName val="Resumen4"/>
      <sheetName val="Resumen5"/>
    </sheetNames>
    <sheetDataSet>
      <sheetData sheetId="0"/>
      <sheetData sheetId="1"/>
      <sheetData sheetId="2">
        <row r="1">
          <cell r="A1" t="str">
            <v xml:space="preserve">ALCALDIA MUNICIPAL DE TEPECOYO, DEPARTAMENTO DE LA LIBERTAD </v>
          </cell>
        </row>
        <row r="3">
          <cell r="A3" t="str">
            <v xml:space="preserve">(VALORES EXPRESADOS EN DÓLARES DE LOS ESTADOS UNIDOS DE AMÉRICA) </v>
          </cell>
        </row>
        <row r="6">
          <cell r="B6">
            <v>2015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ables/table1.xml><?xml version="1.0" encoding="utf-8"?>
<table xmlns="http://schemas.openxmlformats.org/spreadsheetml/2006/main" id="1" name="Tabla1" displayName="Tabla1" ref="A6:F47" totalsRowShown="0">
  <autoFilter ref="A6:F47">
    <filterColumn colId="5">
      <filters>
        <filter val="$0.30"/>
        <filter val="$1,784.93"/>
        <filter val="$12,380.82"/>
        <filter val="$135.66"/>
        <filter val="$15,408.16"/>
        <filter val="$189.55"/>
        <filter val="$2,881.34"/>
        <filter val="$2.46"/>
        <filter val="$24,613.10"/>
        <filter val="$24,998.30"/>
        <filter val="$25.64"/>
        <filter val="$28,875.02"/>
        <filter val="$283.49"/>
        <filter val="$3,172.51"/>
        <filter val="$3,902.27"/>
        <filter val="$304.72"/>
        <filter val="$38.66"/>
        <filter val="$394.59"/>
        <filter val="$4,284.33"/>
        <filter val="$4,314.90"/>
        <filter val="$442.24"/>
        <filter val="$469.05"/>
        <filter val="$5,342.63"/>
        <filter val="$5,354.74"/>
        <filter val="$519.54"/>
        <filter val="$689.66"/>
        <filter val="$7,998.30"/>
        <filter val="$73.67"/>
        <filter val="$783.45"/>
        <filter val="$79.47"/>
        <filter val="$98.30"/>
      </filters>
    </filterColumn>
  </autoFilter>
  <tableColumns count="6">
    <tableColumn id="1" name="No. "/>
    <tableColumn id="2" name="No. De Cta. "/>
    <tableColumn id="3" name="F.F."/>
    <tableColumn id="4" name="Nombre de la Cta. "/>
    <tableColumn id="5" name="Tipo de Cta."/>
    <tableColumn id="6" name="TOTAL…" dataDxfId="26" dataCellStyle="Moned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4" name="Tabla4" displayName="Tabla4" ref="A5:K100" totalsRowShown="0" headerRowDxfId="25" dataDxfId="24" dataCellStyle="Moneda">
  <autoFilter ref="A5:K100">
    <filterColumn colId="8">
      <filters>
        <filter val="$110.00"/>
        <filter val="$12,380.82"/>
        <filter val="$15,553.00"/>
        <filter val="$23,667.41"/>
        <filter val="$295,500.73"/>
        <filter val="$3,734.00"/>
        <filter val="$37,699.43"/>
        <filter val="$4,961.00"/>
        <filter val="$402.00"/>
        <filter val="$44,311.28"/>
        <filter val="$473.04"/>
        <filter val="$49,342.00"/>
        <filter val="$49.00"/>
        <filter val="$50,588.85"/>
        <filter val="$55.00"/>
        <filter val="$6,933.00"/>
        <filter val="$6.00"/>
        <filter val="$61.00"/>
        <filter val="$69,449.00"/>
        <filter val="$7,037.00"/>
        <filter val="$7,439.00"/>
        <filter val="$7,496.00"/>
        <filter val="$7,713.00"/>
        <filter val="$7,879.00"/>
        <filter val="$71,002.23"/>
        <filter val="$75.00"/>
        <filter val="$8,653.00"/>
        <filter val="$83,987.00"/>
        <filter val="$871.00"/>
        <filter val="$886,502.07"/>
        <filter val="$9,257.01"/>
      </filters>
    </filterColumn>
  </autoFilter>
  <tableColumns count="11">
    <tableColumn id="1" name="CÓD."/>
    <tableColumn id="2" name="F.R." dataDxfId="23"/>
    <tableColumn id="3" name="NOMBRE DE LA CUENTA ">
      <calculatedColumnFormula>VLOOKUP(A6,Tabla3[[Ingreso ]:[Nombre]],3,0)</calculatedColumnFormula>
    </tableColumn>
    <tableColumn id="4" name="2010" dataDxfId="22" dataCellStyle="Moneda"/>
    <tableColumn id="5" name="2011" dataDxfId="21" dataCellStyle="Moneda"/>
    <tableColumn id="6" name="2012" dataDxfId="20" dataCellStyle="Moneda"/>
    <tableColumn id="7" name="2013" dataDxfId="19" dataCellStyle="Moneda"/>
    <tableColumn id="8" name="2014" dataDxfId="18" dataCellStyle="Moneda"/>
    <tableColumn id="9" name="2015" dataDxfId="17" dataCellStyle="Moneda"/>
    <tableColumn id="10" name="RUBRO" dataDxfId="16" dataCellStyle="Moneda">
      <calculatedColumnFormula>MID(Tabla4[[#This Row],[CÓD.]],1,2)</calculatedColumnFormula>
    </tableColumn>
    <tableColumn id="11" name="TOTAL" dataDxfId="15" dataCellStyle="Moneda">
      <calculatedColumnFormula>+Tabla4[[#This Row],[2015]]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5" name="Tabla5" displayName="Tabla5" ref="A8:L327" totalsRowCount="1">
  <autoFilter ref="A8:L326">
    <filterColumn colId="0"/>
    <filterColumn colId="2"/>
    <filterColumn colId="4">
      <filters>
        <filter val="111"/>
      </filters>
    </filterColumn>
    <filterColumn colId="6"/>
    <filterColumn colId="7">
      <filters>
        <filter val="De Educación y Recreación"/>
      </filters>
    </filterColumn>
  </autoFilter>
  <tableColumns count="12">
    <tableColumn id="1" name="AG" dataDxfId="14"/>
    <tableColumn id="2" name="UP" dataDxfId="13"/>
    <tableColumn id="3" name="LT" dataDxfId="12"/>
    <tableColumn id="4" name="F.F" dataDxfId="11"/>
    <tableColumn id="5" name="F.R" dataDxfId="10"/>
    <tableColumn id="6" name="O.E" dataDxfId="9"/>
    <tableColumn id="7" name="PROY." dataDxfId="8"/>
    <tableColumn id="8" name="DESCRIPCION" dataDxfId="7"/>
    <tableColumn id="9" name="TOTAL" totalsRowFunction="sum" dataDxfId="6" totalsRowDxfId="5" dataCellStyle="Moneda"/>
    <tableColumn id="10" name="Columna1" dataDxfId="4">
      <calculatedColumnFormula>MID(Tabla5[[#This Row],[O.E]],1,2)</calculatedColumnFormula>
    </tableColumn>
    <tableColumn id="11" name="TOTAL2" dataDxfId="3" totalsRowDxfId="2" dataCellStyle="Millares">
      <calculatedColumnFormula>+Tabla5[[#This Row],[TOTAL]]</calculatedColumnFormula>
    </tableColumn>
    <tableColumn id="12" name="NOM_PROY." dataDxfId="1">
      <calculatedColumnFormula>VLOOKUP(Tabla5[[#This Row],[PROY.]],Tabla6[[COD_PROY]:[NOMBRE DEL PROYECTO]],2,0)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6" name="Tabla6" displayName="Tabla6" ref="A5:D60" totalsRowCount="1">
  <autoFilter ref="A5:D59">
    <filterColumn colId="0">
      <filters>
        <filter val="01-015"/>
        <filter val="02-015"/>
        <filter val="03-015"/>
        <filter val="04-015"/>
        <filter val="05-015"/>
        <filter val="06-015"/>
        <filter val="07-015"/>
        <filter val="08-015"/>
        <filter val="09-015"/>
        <filter val="10-015"/>
        <filter val="11-015"/>
        <filter val="12-015"/>
        <filter val="13-015"/>
        <filter val="14-015"/>
        <filter val="15-015"/>
        <filter val="16-015"/>
        <filter val="17-015"/>
        <filter val="18-015"/>
        <filter val="19-015"/>
        <filter val="20-015"/>
        <filter val="21-013"/>
        <filter val="21-015"/>
        <filter val="22-013"/>
        <filter val="22-015"/>
        <filter val="23-013"/>
        <filter val="23-015"/>
        <filter val="24-015"/>
        <filter val="25-015"/>
        <filter val="26-015"/>
        <filter val="27-015"/>
        <filter val="28-015"/>
        <filter val="29-015"/>
        <filter val="31-015"/>
        <filter val="32-015"/>
        <filter val="34-015"/>
        <filter val="35-015"/>
        <filter val="36-015"/>
        <filter val="37-015"/>
        <filter val="38-015"/>
        <filter val="39-015"/>
        <filter val="40-015"/>
        <filter val="41-015"/>
        <filter val="42-015"/>
      </filters>
    </filterColumn>
  </autoFilter>
  <tableColumns count="4">
    <tableColumn id="1" name="COD_PROY"/>
    <tableColumn id="2" name="NOMBRE DEL PROYECTO"/>
    <tableColumn id="3" name="MODALIDAD"/>
    <tableColumn id="4" name="TOTALES" totalsRowFunction="sum" totalsRowDxfId="0" dataCellStyle="Moneda">
      <calculatedColumnFormula>SUMIF(Tabla5[PROY.],Tabla6[[#This Row],[COD_PROY]],Tabla5[TOTAL])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2" name="Tabla3" displayName="Tabla3" ref="A1:D2076" totalsRowShown="0">
  <autoFilter ref="A1:D2076"/>
  <tableColumns count="4">
    <tableColumn id="1" name="C¢digo"/>
    <tableColumn id="2" name="Ingreso "/>
    <tableColumn id="3" name="Egreso" dataCellStyle="Normal 2"/>
    <tableColumn id="4" name="Nombre" dataCellStyle="Normal 2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3" name="Tabla2" displayName="Tabla2" ref="A2:C203" totalsRowShown="0">
  <autoFilter ref="A2:C203"/>
  <tableColumns count="3">
    <tableColumn id="1" name="COD_PRES"/>
    <tableColumn id="2" name="DESCCRIPCION"/>
    <tableColumn id="3" name="Columna1" dataCellStyle="Normal 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3"/>
  <sheetViews>
    <sheetView topLeftCell="A25" workbookViewId="0">
      <selection activeCell="D60" sqref="D60"/>
    </sheetView>
  </sheetViews>
  <sheetFormatPr baseColWidth="10" defaultRowHeight="15"/>
  <cols>
    <col min="1" max="1" width="6.42578125" customWidth="1"/>
    <col min="2" max="2" width="13.140625" customWidth="1"/>
    <col min="3" max="3" width="6" customWidth="1"/>
    <col min="4" max="4" width="73.42578125" bestFit="1" customWidth="1"/>
    <col min="5" max="5" width="20.5703125" bestFit="1" customWidth="1"/>
    <col min="6" max="6" width="12.5703125" bestFit="1" customWidth="1"/>
  </cols>
  <sheetData>
    <row r="1" spans="1:6" ht="23.25">
      <c r="A1" s="104" t="s">
        <v>1714</v>
      </c>
      <c r="B1" s="104"/>
      <c r="C1" s="104"/>
      <c r="D1" s="104"/>
      <c r="E1" s="104"/>
      <c r="F1" s="104"/>
    </row>
    <row r="2" spans="1:6" ht="18.75">
      <c r="A2" s="105" t="s">
        <v>1937</v>
      </c>
      <c r="B2" s="105"/>
      <c r="C2" s="105"/>
      <c r="D2" s="105"/>
      <c r="E2" s="105"/>
      <c r="F2" s="105"/>
    </row>
    <row r="3" spans="1:6">
      <c r="A3" s="106" t="s">
        <v>1717</v>
      </c>
      <c r="B3" s="106"/>
      <c r="C3" s="106"/>
      <c r="D3" s="106"/>
      <c r="E3" s="106"/>
      <c r="F3" s="106"/>
    </row>
    <row r="5" spans="1:6">
      <c r="F5" s="3">
        <f>SUBTOTAL(9,Tabla1[TOTAL…])</f>
        <v>150409.15000000005</v>
      </c>
    </row>
    <row r="6" spans="1:6">
      <c r="A6" t="s">
        <v>0</v>
      </c>
      <c r="B6" t="s">
        <v>1</v>
      </c>
      <c r="C6" t="s">
        <v>39</v>
      </c>
      <c r="D6" t="s">
        <v>2</v>
      </c>
      <c r="E6" t="s">
        <v>3</v>
      </c>
      <c r="F6" t="s">
        <v>38</v>
      </c>
    </row>
    <row r="7" spans="1:6">
      <c r="A7">
        <v>1</v>
      </c>
      <c r="B7">
        <v>93510005360</v>
      </c>
      <c r="C7" s="1">
        <v>0</v>
      </c>
      <c r="D7" t="s">
        <v>4</v>
      </c>
      <c r="E7" t="s">
        <v>5</v>
      </c>
      <c r="F7" s="3">
        <v>283.49</v>
      </c>
    </row>
    <row r="8" spans="1:6">
      <c r="A8">
        <v>2</v>
      </c>
      <c r="B8" s="45">
        <v>5460325488</v>
      </c>
      <c r="C8" s="1">
        <v>0</v>
      </c>
      <c r="D8" t="s">
        <v>6</v>
      </c>
      <c r="E8" t="s">
        <v>7</v>
      </c>
      <c r="F8" s="3">
        <v>189.55</v>
      </c>
    </row>
    <row r="9" spans="1:6">
      <c r="A9">
        <v>3</v>
      </c>
      <c r="B9">
        <v>93510005337</v>
      </c>
      <c r="C9">
        <v>110</v>
      </c>
      <c r="D9" t="s">
        <v>8</v>
      </c>
      <c r="E9" t="s">
        <v>5</v>
      </c>
      <c r="F9" s="3">
        <v>12380.82</v>
      </c>
    </row>
    <row r="10" spans="1:6">
      <c r="A10">
        <v>4</v>
      </c>
      <c r="B10">
        <v>93540006986</v>
      </c>
      <c r="C10">
        <v>111</v>
      </c>
      <c r="D10" t="s">
        <v>9</v>
      </c>
      <c r="E10" t="s">
        <v>5</v>
      </c>
      <c r="F10" s="3">
        <v>73.67</v>
      </c>
    </row>
    <row r="11" spans="1:6">
      <c r="A11">
        <v>5</v>
      </c>
      <c r="B11">
        <v>93510005345</v>
      </c>
      <c r="C11">
        <v>111</v>
      </c>
      <c r="D11" t="s">
        <v>10</v>
      </c>
      <c r="E11" t="s">
        <v>5</v>
      </c>
      <c r="F11" s="3">
        <v>4284.33</v>
      </c>
    </row>
    <row r="12" spans="1:6">
      <c r="A12">
        <v>6</v>
      </c>
      <c r="B12">
        <v>93510018897</v>
      </c>
      <c r="C12">
        <v>111</v>
      </c>
      <c r="D12" t="s">
        <v>11</v>
      </c>
      <c r="E12" t="s">
        <v>5</v>
      </c>
      <c r="F12" s="3">
        <v>1784.93</v>
      </c>
    </row>
    <row r="13" spans="1:6">
      <c r="A13">
        <v>7</v>
      </c>
      <c r="B13">
        <v>5460325513</v>
      </c>
      <c r="C13">
        <v>111</v>
      </c>
      <c r="D13" t="s">
        <v>1949</v>
      </c>
      <c r="E13" t="s">
        <v>7</v>
      </c>
      <c r="F13" s="96">
        <v>24613.1</v>
      </c>
    </row>
    <row r="14" spans="1:6">
      <c r="A14">
        <v>8</v>
      </c>
      <c r="B14">
        <v>5460324940</v>
      </c>
      <c r="C14">
        <v>111</v>
      </c>
      <c r="D14" t="s">
        <v>12</v>
      </c>
      <c r="E14" t="s">
        <v>7</v>
      </c>
      <c r="F14" s="3">
        <v>3172.51</v>
      </c>
    </row>
    <row r="15" spans="1:6">
      <c r="A15">
        <v>9</v>
      </c>
      <c r="B15">
        <v>5460324951</v>
      </c>
      <c r="C15">
        <v>111</v>
      </c>
      <c r="D15" t="s">
        <v>13</v>
      </c>
      <c r="E15" t="s">
        <v>7</v>
      </c>
      <c r="F15" s="3">
        <v>519.54</v>
      </c>
    </row>
    <row r="16" spans="1:6">
      <c r="A16">
        <v>10</v>
      </c>
      <c r="B16">
        <v>5460324918</v>
      </c>
      <c r="C16">
        <v>111</v>
      </c>
      <c r="D16" t="s">
        <v>14</v>
      </c>
      <c r="E16" t="s">
        <v>7</v>
      </c>
      <c r="F16" s="3">
        <v>4314.8999999999996</v>
      </c>
    </row>
    <row r="17" spans="1:6">
      <c r="A17">
        <v>11</v>
      </c>
      <c r="B17">
        <v>5460324893</v>
      </c>
      <c r="C17">
        <v>111</v>
      </c>
      <c r="D17" t="s">
        <v>15</v>
      </c>
      <c r="E17" t="s">
        <v>7</v>
      </c>
      <c r="F17" s="3">
        <v>442.24</v>
      </c>
    </row>
    <row r="18" spans="1:6">
      <c r="A18">
        <v>12</v>
      </c>
      <c r="B18">
        <v>5460324929</v>
      </c>
      <c r="C18">
        <v>111</v>
      </c>
      <c r="D18" t="s">
        <v>16</v>
      </c>
      <c r="E18" t="s">
        <v>7</v>
      </c>
      <c r="F18" s="3">
        <v>5342.63</v>
      </c>
    </row>
    <row r="19" spans="1:6">
      <c r="A19">
        <v>13</v>
      </c>
      <c r="B19">
        <v>5460324962</v>
      </c>
      <c r="C19">
        <v>111</v>
      </c>
      <c r="D19" t="s">
        <v>17</v>
      </c>
      <c r="E19" t="s">
        <v>7</v>
      </c>
      <c r="F19" s="3">
        <v>304.72000000000003</v>
      </c>
    </row>
    <row r="20" spans="1:6">
      <c r="A20">
        <v>14</v>
      </c>
      <c r="B20">
        <v>5460324984</v>
      </c>
      <c r="C20">
        <v>111</v>
      </c>
      <c r="D20" t="s">
        <v>18</v>
      </c>
      <c r="E20" t="s">
        <v>7</v>
      </c>
      <c r="F20" s="3">
        <v>135.66</v>
      </c>
    </row>
    <row r="21" spans="1:6" hidden="1">
      <c r="A21">
        <v>15</v>
      </c>
      <c r="B21">
        <v>5460324860</v>
      </c>
      <c r="C21">
        <v>111</v>
      </c>
      <c r="D21" t="s">
        <v>19</v>
      </c>
      <c r="E21" t="s">
        <v>7</v>
      </c>
      <c r="F21" s="3">
        <v>0</v>
      </c>
    </row>
    <row r="22" spans="1:6">
      <c r="A22">
        <v>16</v>
      </c>
      <c r="B22">
        <v>5460324496</v>
      </c>
      <c r="C22">
        <v>111</v>
      </c>
      <c r="D22" t="s">
        <v>20</v>
      </c>
      <c r="E22" t="s">
        <v>7</v>
      </c>
      <c r="F22" s="3">
        <v>689.66</v>
      </c>
    </row>
    <row r="23" spans="1:6">
      <c r="A23">
        <v>17</v>
      </c>
      <c r="B23">
        <v>5460324496</v>
      </c>
      <c r="C23" s="1">
        <v>111</v>
      </c>
      <c r="D23" t="s">
        <v>20</v>
      </c>
      <c r="E23" t="s">
        <v>7</v>
      </c>
      <c r="F23" s="3">
        <v>98.3</v>
      </c>
    </row>
    <row r="24" spans="1:6">
      <c r="A24">
        <v>18</v>
      </c>
      <c r="B24">
        <v>5460324521</v>
      </c>
      <c r="C24">
        <v>111</v>
      </c>
      <c r="D24" t="s">
        <v>21</v>
      </c>
      <c r="E24" t="s">
        <v>7</v>
      </c>
      <c r="F24" s="3">
        <v>469.05</v>
      </c>
    </row>
    <row r="25" spans="1:6">
      <c r="A25">
        <v>19</v>
      </c>
      <c r="B25">
        <v>5460325014</v>
      </c>
      <c r="C25">
        <v>111</v>
      </c>
      <c r="D25" t="s">
        <v>1954</v>
      </c>
      <c r="E25" t="s">
        <v>7</v>
      </c>
      <c r="F25" s="96">
        <v>469.05</v>
      </c>
    </row>
    <row r="26" spans="1:6">
      <c r="A26">
        <v>20</v>
      </c>
      <c r="B26">
        <v>5060325386</v>
      </c>
      <c r="C26">
        <v>111</v>
      </c>
      <c r="D26" t="s">
        <v>22</v>
      </c>
      <c r="E26" t="s">
        <v>7</v>
      </c>
      <c r="F26" s="3">
        <v>38.659999999999997</v>
      </c>
    </row>
    <row r="27" spans="1:6">
      <c r="A27">
        <v>21</v>
      </c>
      <c r="B27">
        <v>5460325400</v>
      </c>
      <c r="C27">
        <v>111</v>
      </c>
      <c r="D27" t="s">
        <v>23</v>
      </c>
      <c r="E27" t="s">
        <v>7</v>
      </c>
      <c r="F27" s="3">
        <v>79.47</v>
      </c>
    </row>
    <row r="28" spans="1:6">
      <c r="A28">
        <v>22</v>
      </c>
      <c r="B28">
        <v>5460325342</v>
      </c>
      <c r="C28">
        <v>111</v>
      </c>
      <c r="D28" t="s">
        <v>24</v>
      </c>
      <c r="E28" t="s">
        <v>7</v>
      </c>
      <c r="F28" s="3">
        <v>2881.34</v>
      </c>
    </row>
    <row r="29" spans="1:6">
      <c r="A29">
        <v>23</v>
      </c>
      <c r="B29">
        <v>5460325149</v>
      </c>
      <c r="C29">
        <v>111</v>
      </c>
      <c r="D29" t="s">
        <v>25</v>
      </c>
      <c r="E29" t="s">
        <v>7</v>
      </c>
      <c r="F29" s="3">
        <v>394.59</v>
      </c>
    </row>
    <row r="30" spans="1:6">
      <c r="A30">
        <v>24</v>
      </c>
      <c r="B30">
        <v>5460325080</v>
      </c>
      <c r="C30">
        <v>111</v>
      </c>
      <c r="D30" t="s">
        <v>26</v>
      </c>
      <c r="E30" t="s">
        <v>7</v>
      </c>
      <c r="F30" s="3">
        <v>783.45</v>
      </c>
    </row>
    <row r="31" spans="1:6">
      <c r="A31">
        <v>25</v>
      </c>
      <c r="B31">
        <v>5460325138</v>
      </c>
      <c r="C31">
        <v>111</v>
      </c>
      <c r="D31" t="s">
        <v>27</v>
      </c>
      <c r="E31" t="s">
        <v>7</v>
      </c>
      <c r="F31" s="3">
        <v>98.3</v>
      </c>
    </row>
    <row r="32" spans="1:6">
      <c r="A32">
        <v>26</v>
      </c>
      <c r="B32">
        <v>5460325397</v>
      </c>
      <c r="C32">
        <v>111</v>
      </c>
      <c r="D32" t="s">
        <v>28</v>
      </c>
      <c r="E32" t="s">
        <v>7</v>
      </c>
      <c r="F32" s="3">
        <v>24998.3</v>
      </c>
    </row>
    <row r="33" spans="1:6">
      <c r="A33">
        <v>27</v>
      </c>
      <c r="B33">
        <v>5460325353</v>
      </c>
      <c r="C33">
        <v>111</v>
      </c>
      <c r="D33" t="s">
        <v>29</v>
      </c>
      <c r="E33" t="s">
        <v>7</v>
      </c>
      <c r="F33" s="3">
        <v>7998.3</v>
      </c>
    </row>
    <row r="34" spans="1:6" hidden="1">
      <c r="A34">
        <v>28</v>
      </c>
      <c r="B34">
        <v>210282650</v>
      </c>
      <c r="D34" t="s">
        <v>30</v>
      </c>
      <c r="E34" t="s">
        <v>31</v>
      </c>
      <c r="F34" s="3">
        <v>0</v>
      </c>
    </row>
    <row r="35" spans="1:6" hidden="1">
      <c r="A35">
        <v>29</v>
      </c>
      <c r="B35">
        <v>210282641</v>
      </c>
      <c r="D35" t="s">
        <v>32</v>
      </c>
      <c r="E35" t="s">
        <v>31</v>
      </c>
      <c r="F35" s="3">
        <v>0</v>
      </c>
    </row>
    <row r="36" spans="1:6" hidden="1">
      <c r="A36">
        <v>30</v>
      </c>
      <c r="B36">
        <v>1210328161</v>
      </c>
      <c r="D36" t="s">
        <v>33</v>
      </c>
      <c r="E36" t="s">
        <v>31</v>
      </c>
      <c r="F36" s="3">
        <v>0</v>
      </c>
    </row>
    <row r="37" spans="1:6" hidden="1">
      <c r="A37">
        <v>31</v>
      </c>
      <c r="B37">
        <v>1210326037</v>
      </c>
      <c r="D37" t="s">
        <v>34</v>
      </c>
      <c r="E37" t="s">
        <v>31</v>
      </c>
      <c r="F37" s="3">
        <v>0</v>
      </c>
    </row>
    <row r="38" spans="1:6" hidden="1">
      <c r="A38">
        <v>32</v>
      </c>
      <c r="B38">
        <v>3460579934</v>
      </c>
      <c r="D38" t="s">
        <v>35</v>
      </c>
      <c r="E38" t="s">
        <v>31</v>
      </c>
      <c r="F38" s="3">
        <v>0</v>
      </c>
    </row>
    <row r="39" spans="1:6">
      <c r="A39">
        <v>33</v>
      </c>
      <c r="B39">
        <v>5460325171</v>
      </c>
      <c r="C39" s="1">
        <v>119</v>
      </c>
      <c r="D39" t="s">
        <v>36</v>
      </c>
      <c r="E39" t="s">
        <v>7</v>
      </c>
      <c r="F39" s="3">
        <v>3902.27</v>
      </c>
    </row>
    <row r="40" spans="1:6">
      <c r="A40">
        <v>34</v>
      </c>
      <c r="B40">
        <v>5460325091</v>
      </c>
      <c r="C40" s="1">
        <v>119</v>
      </c>
      <c r="D40" t="s">
        <v>1952</v>
      </c>
      <c r="E40" t="s">
        <v>7</v>
      </c>
      <c r="F40" s="96">
        <v>5354.74</v>
      </c>
    </row>
    <row r="41" spans="1:6">
      <c r="A41">
        <v>35</v>
      </c>
      <c r="B41">
        <v>5460325284</v>
      </c>
      <c r="C41">
        <v>111</v>
      </c>
      <c r="D41" t="s">
        <v>37</v>
      </c>
      <c r="E41" t="s">
        <v>7</v>
      </c>
      <c r="F41" s="3">
        <v>0.3</v>
      </c>
    </row>
    <row r="42" spans="1:6" hidden="1">
      <c r="A42">
        <v>36</v>
      </c>
      <c r="B42">
        <v>210282641</v>
      </c>
      <c r="D42" t="s">
        <v>32</v>
      </c>
      <c r="E42" t="s">
        <v>31</v>
      </c>
      <c r="F42" s="3">
        <v>0</v>
      </c>
    </row>
    <row r="43" spans="1:6">
      <c r="A43">
        <v>37</v>
      </c>
      <c r="B43">
        <v>1210328161</v>
      </c>
      <c r="C43">
        <v>112</v>
      </c>
      <c r="D43" t="s">
        <v>33</v>
      </c>
      <c r="E43" t="s">
        <v>31</v>
      </c>
      <c r="F43" s="3">
        <v>15408.16</v>
      </c>
    </row>
    <row r="44" spans="1:6">
      <c r="A44">
        <v>38</v>
      </c>
      <c r="B44">
        <v>3460579934</v>
      </c>
      <c r="C44">
        <v>112</v>
      </c>
      <c r="D44" t="s">
        <v>1953</v>
      </c>
      <c r="E44" t="s">
        <v>7</v>
      </c>
      <c r="F44" s="96">
        <v>25.64</v>
      </c>
    </row>
    <row r="45" spans="1:6">
      <c r="A45">
        <v>39</v>
      </c>
      <c r="B45">
        <v>560001738</v>
      </c>
      <c r="C45">
        <v>112</v>
      </c>
      <c r="D45" t="s">
        <v>1950</v>
      </c>
      <c r="E45" t="s">
        <v>1951</v>
      </c>
      <c r="F45" s="96">
        <v>2.46</v>
      </c>
    </row>
    <row r="46" spans="1:6">
      <c r="A46">
        <v>40</v>
      </c>
      <c r="B46">
        <v>1210326037</v>
      </c>
      <c r="C46">
        <v>112</v>
      </c>
      <c r="D46" t="s">
        <v>34</v>
      </c>
      <c r="E46" t="s">
        <v>31</v>
      </c>
      <c r="F46" s="3">
        <v>28875.02</v>
      </c>
    </row>
    <row r="47" spans="1:6" hidden="1">
      <c r="A47">
        <v>41</v>
      </c>
      <c r="B47">
        <v>3460579934</v>
      </c>
      <c r="D47" t="s">
        <v>35</v>
      </c>
      <c r="E47" t="s">
        <v>31</v>
      </c>
      <c r="F47" s="3">
        <v>0</v>
      </c>
    </row>
    <row r="50" spans="1:3">
      <c r="A50" s="1">
        <v>0</v>
      </c>
      <c r="B50" s="3">
        <f>SUMIF(Tabla1[F.F.],A50,Tabla1[TOTAL…])</f>
        <v>473.04</v>
      </c>
      <c r="C50" t="s">
        <v>1944</v>
      </c>
    </row>
    <row r="51" spans="1:3">
      <c r="A51" s="1">
        <v>119</v>
      </c>
      <c r="B51" s="3">
        <f>SUMIF(Tabla1[F.F.],A51,Tabla1[TOTAL…])</f>
        <v>9257.01</v>
      </c>
      <c r="C51" t="s">
        <v>1945</v>
      </c>
    </row>
    <row r="52" spans="1:3">
      <c r="A52">
        <v>110</v>
      </c>
      <c r="B52" s="3">
        <f>SUMIF(Tabla1[F.F.],A52,Tabla1[TOTAL…])</f>
        <v>12380.82</v>
      </c>
      <c r="C52" t="s">
        <v>1946</v>
      </c>
    </row>
    <row r="53" spans="1:3">
      <c r="A53">
        <v>111</v>
      </c>
      <c r="B53" s="3">
        <f>SUMIF(Tabla1[F.F.],A53,Tabla1[TOTAL…])</f>
        <v>83987.000000000029</v>
      </c>
      <c r="C53" t="s">
        <v>1947</v>
      </c>
    </row>
    <row r="54" spans="1:3">
      <c r="A54">
        <v>112</v>
      </c>
      <c r="B54" s="3">
        <f>SUMIF(Tabla1[F.F.],A54,Tabla1[TOTAL…])</f>
        <v>44311.28</v>
      </c>
      <c r="C54" t="s">
        <v>1948</v>
      </c>
    </row>
    <row r="55" spans="1:3">
      <c r="B55" s="5">
        <f>SUM(B50:B54)</f>
        <v>150409.15000000002</v>
      </c>
    </row>
    <row r="56" spans="1:3">
      <c r="A56">
        <v>110</v>
      </c>
      <c r="B56" s="3">
        <v>23667.4</v>
      </c>
      <c r="C56" t="s">
        <v>40</v>
      </c>
    </row>
    <row r="57" spans="1:3">
      <c r="A57">
        <v>111</v>
      </c>
      <c r="B57" s="3">
        <v>71002.19</v>
      </c>
      <c r="C57" t="s">
        <v>41</v>
      </c>
    </row>
    <row r="58" spans="1:3">
      <c r="B58" s="5">
        <f>SUM(B56:B57)</f>
        <v>94669.59</v>
      </c>
    </row>
    <row r="59" spans="1:3">
      <c r="B59" s="5">
        <f>+B55+B58</f>
        <v>245078.74000000002</v>
      </c>
      <c r="C59" t="s">
        <v>42</v>
      </c>
    </row>
    <row r="60" spans="1:3">
      <c r="A60">
        <v>110</v>
      </c>
      <c r="B60" s="3">
        <v>14800</v>
      </c>
      <c r="C60" t="s">
        <v>43</v>
      </c>
    </row>
    <row r="61" spans="1:3">
      <c r="A61">
        <v>111</v>
      </c>
      <c r="B61" s="3">
        <v>23275</v>
      </c>
      <c r="C61" t="s">
        <v>43</v>
      </c>
    </row>
    <row r="62" spans="1:3">
      <c r="B62" s="5">
        <f>SUM(B60:B61)</f>
        <v>38075</v>
      </c>
    </row>
    <row r="63" spans="1:3">
      <c r="B63" s="6">
        <f>+B59-B60-B61</f>
        <v>207003.74000000002</v>
      </c>
    </row>
  </sheetData>
  <mergeCells count="3">
    <mergeCell ref="A1:F1"/>
    <mergeCell ref="A2:F2"/>
    <mergeCell ref="A3:F3"/>
  </mergeCells>
  <pageMargins left="0.7" right="0.7" top="0.75" bottom="0.75" header="0.3" footer="0.3"/>
  <pageSetup scale="68" fitToHeight="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selection activeCell="F12" sqref="F12"/>
    </sheetView>
  </sheetViews>
  <sheetFormatPr baseColWidth="10" defaultRowHeight="15"/>
  <cols>
    <col min="1" max="1" width="7" customWidth="1"/>
    <col min="2" max="2" width="43.5703125" bestFit="1" customWidth="1"/>
    <col min="3" max="3" width="18.85546875" bestFit="1" customWidth="1"/>
    <col min="4" max="4" width="11.7109375" bestFit="1" customWidth="1"/>
    <col min="6" max="6" width="12.5703125" bestFit="1" customWidth="1"/>
  </cols>
  <sheetData>
    <row r="1" spans="1:4" ht="23.25">
      <c r="A1" s="104" t="s">
        <v>1713</v>
      </c>
      <c r="B1" s="104"/>
      <c r="C1" s="104"/>
      <c r="D1" s="104"/>
    </row>
    <row r="2" spans="1:4" ht="15.75">
      <c r="A2" s="107" t="s">
        <v>1714</v>
      </c>
      <c r="B2" s="107"/>
      <c r="C2" s="107"/>
      <c r="D2" s="107"/>
    </row>
    <row r="3" spans="1:4">
      <c r="A3" s="126" t="s">
        <v>1715</v>
      </c>
      <c r="B3" s="126"/>
      <c r="C3" s="126"/>
      <c r="D3" s="126"/>
    </row>
    <row r="4" spans="1:4">
      <c r="A4" s="126" t="s">
        <v>1716</v>
      </c>
      <c r="B4" s="126"/>
      <c r="C4" s="126"/>
      <c r="D4" s="126"/>
    </row>
    <row r="5" spans="1:4">
      <c r="A5" s="127" t="s">
        <v>1717</v>
      </c>
      <c r="B5" s="127"/>
      <c r="C5" s="127"/>
      <c r="D5" s="127"/>
    </row>
    <row r="7" spans="1:4">
      <c r="A7" s="84" t="s">
        <v>1718</v>
      </c>
      <c r="B7" s="84" t="s">
        <v>1719</v>
      </c>
      <c r="C7" s="84" t="s">
        <v>1720</v>
      </c>
      <c r="D7" s="84" t="s">
        <v>1721</v>
      </c>
    </row>
    <row r="8" spans="1:4" ht="5.25" customHeight="1"/>
    <row r="9" spans="1:4">
      <c r="A9" s="75">
        <v>11</v>
      </c>
      <c r="B9" s="69" t="s">
        <v>1722</v>
      </c>
      <c r="C9" s="71">
        <f>SUMIF(Tabla4[RUBRO],SUMARIO!A9,Tabla4[TOTAL])</f>
        <v>25417</v>
      </c>
      <c r="D9" s="85">
        <f>+C9/$C$19</f>
        <v>1.4836084930839634E-2</v>
      </c>
    </row>
    <row r="10" spans="1:4">
      <c r="A10" s="75">
        <v>12</v>
      </c>
      <c r="B10" s="69" t="s">
        <v>1723</v>
      </c>
      <c r="C10" s="71">
        <f>SUMIF(Tabla4[RUBRO],SUMARIO!A10,Tabla4[TOTAL])</f>
        <v>89977</v>
      </c>
      <c r="D10" s="85">
        <f t="shared" ref="D10:D17" si="0">+C10/$C$19</f>
        <v>5.2520219295044961E-2</v>
      </c>
    </row>
    <row r="11" spans="1:4">
      <c r="A11" s="75">
        <v>14</v>
      </c>
      <c r="B11" s="69" t="s">
        <v>1724</v>
      </c>
      <c r="C11" s="71">
        <f>SUMIF(Tabla4[RUBRO],SUMARIO!A11,Tabla4[TOTAL])</f>
        <v>69449</v>
      </c>
      <c r="D11" s="85">
        <f t="shared" si="0"/>
        <v>4.053787867812416E-2</v>
      </c>
    </row>
    <row r="12" spans="1:4">
      <c r="A12" s="75">
        <v>15</v>
      </c>
      <c r="B12" s="69" t="s">
        <v>143</v>
      </c>
      <c r="C12" s="71">
        <f>SUMIF(Tabla4[RUBRO],SUMARIO!A12,Tabla4[TOTAL])</f>
        <v>12975</v>
      </c>
      <c r="D12" s="85">
        <f t="shared" si="0"/>
        <v>7.5736004240329006E-3</v>
      </c>
    </row>
    <row r="13" spans="1:4">
      <c r="A13" s="75">
        <v>16</v>
      </c>
      <c r="B13" s="69" t="s">
        <v>1725</v>
      </c>
      <c r="C13" s="71">
        <f>SUMIF(Tabla4[RUBRO],SUMARIO!A13,Tabla4[TOTAL])</f>
        <v>295500.73</v>
      </c>
      <c r="D13" s="85">
        <f t="shared" si="0"/>
        <v>0.17248589241079243</v>
      </c>
    </row>
    <row r="14" spans="1:4">
      <c r="A14" s="75">
        <v>22</v>
      </c>
      <c r="B14" s="69" t="s">
        <v>1726</v>
      </c>
      <c r="C14" s="71">
        <f>SUMIF(Tabla4[RUBRO],SUMARIO!A14,Tabla4[TOTAL])</f>
        <v>924201.5</v>
      </c>
      <c r="D14" s="85">
        <f t="shared" si="0"/>
        <v>0.53946303447335975</v>
      </c>
    </row>
    <row r="15" spans="1:4">
      <c r="A15" s="75">
        <v>23</v>
      </c>
      <c r="B15" s="69" t="s">
        <v>1727</v>
      </c>
      <c r="C15" s="71">
        <f>SUMIF(Tabla4[RUBRO],SUMARIO!A15,Tabla4[TOTAL])</f>
        <v>0</v>
      </c>
      <c r="D15" s="85">
        <f t="shared" si="0"/>
        <v>0</v>
      </c>
    </row>
    <row r="16" spans="1:4">
      <c r="A16" s="75">
        <v>31</v>
      </c>
      <c r="B16" s="69" t="s">
        <v>1728</v>
      </c>
      <c r="C16" s="71">
        <f>SUMIF(Tabla4[RUBRO],SUMARIO!A16,Tabla4[TOTAL])</f>
        <v>0</v>
      </c>
      <c r="D16" s="85">
        <f t="shared" si="0"/>
        <v>0</v>
      </c>
    </row>
    <row r="17" spans="1:4">
      <c r="A17" s="75">
        <v>32</v>
      </c>
      <c r="B17" s="69" t="s">
        <v>1729</v>
      </c>
      <c r="C17" s="71">
        <f>SUMIF(Tabla4[RUBRO],SUMARIO!A17,Tabla4[TOTAL])</f>
        <v>295667.58999999997</v>
      </c>
      <c r="D17" s="85">
        <f t="shared" si="0"/>
        <v>0.17258328978780621</v>
      </c>
    </row>
    <row r="18" spans="1:4" ht="5.25" customHeight="1"/>
    <row r="19" spans="1:4" ht="21" customHeight="1">
      <c r="A19" s="79"/>
      <c r="B19" s="79" t="s">
        <v>1655</v>
      </c>
      <c r="C19" s="80">
        <f>SUM(C9:C17)</f>
        <v>1713187.8199999998</v>
      </c>
      <c r="D19" s="81">
        <f>SUM(D9:D17)</f>
        <v>1</v>
      </c>
    </row>
    <row r="23" spans="1:4" ht="23.25">
      <c r="A23" s="104" t="s">
        <v>1713</v>
      </c>
      <c r="B23" s="104"/>
      <c r="C23" s="104"/>
      <c r="D23" s="104"/>
    </row>
    <row r="24" spans="1:4" ht="15.75">
      <c r="A24" s="107" t="s">
        <v>1714</v>
      </c>
      <c r="B24" s="107"/>
      <c r="C24" s="107"/>
      <c r="D24" s="107"/>
    </row>
    <row r="25" spans="1:4">
      <c r="A25" s="126" t="s">
        <v>1730</v>
      </c>
      <c r="B25" s="126"/>
      <c r="C25" s="126"/>
      <c r="D25" s="126"/>
    </row>
    <row r="26" spans="1:4">
      <c r="A26" s="126" t="s">
        <v>1716</v>
      </c>
      <c r="B26" s="126"/>
      <c r="C26" s="126"/>
      <c r="D26" s="126"/>
    </row>
    <row r="27" spans="1:4">
      <c r="A27" s="127" t="s">
        <v>1717</v>
      </c>
      <c r="B27" s="127"/>
      <c r="C27" s="127"/>
      <c r="D27" s="127"/>
    </row>
    <row r="29" spans="1:4">
      <c r="A29" s="84" t="s">
        <v>1718</v>
      </c>
      <c r="B29" s="84" t="s">
        <v>1719</v>
      </c>
      <c r="C29" s="84" t="s">
        <v>1720</v>
      </c>
      <c r="D29" s="84" t="s">
        <v>1721</v>
      </c>
    </row>
    <row r="30" spans="1:4" ht="4.5" customHeight="1"/>
    <row r="31" spans="1:4">
      <c r="A31" s="75">
        <v>51</v>
      </c>
      <c r="B31" s="69" t="s">
        <v>1731</v>
      </c>
      <c r="C31" s="71">
        <f>SUMIF(Tabla5[Columna1],SUMARIO!A31,Tabla5[TOTAL2])</f>
        <v>377556.13000000006</v>
      </c>
      <c r="D31" s="85">
        <f>+C31/$C$40</f>
        <v>0.22038221705311917</v>
      </c>
    </row>
    <row r="32" spans="1:4">
      <c r="A32" s="75">
        <v>54</v>
      </c>
      <c r="B32" s="69" t="s">
        <v>1732</v>
      </c>
      <c r="C32" s="71">
        <f>SUMIF(Tabla5[Columna1],SUMARIO!A32,Tabla5[TOTAL2])</f>
        <v>637863.40000000026</v>
      </c>
      <c r="D32" s="82">
        <f t="shared" ref="D32:D38" si="1">+C32/$C$40</f>
        <v>0.3723254348142635</v>
      </c>
    </row>
    <row r="33" spans="1:6">
      <c r="A33" s="75">
        <v>55</v>
      </c>
      <c r="B33" s="69" t="s">
        <v>369</v>
      </c>
      <c r="C33" s="71">
        <f>SUMIF(Tabla5[Columna1],SUMARIO!A33,Tabla5[TOTAL2])</f>
        <v>121009.97</v>
      </c>
      <c r="D33" s="82">
        <f t="shared" si="1"/>
        <v>7.0634386135199109E-2</v>
      </c>
    </row>
    <row r="34" spans="1:6">
      <c r="A34" s="75">
        <v>56</v>
      </c>
      <c r="B34" s="69" t="s">
        <v>1733</v>
      </c>
      <c r="C34" s="71">
        <f>SUMIF(Tabla5[Columna1],SUMARIO!A34,Tabla5[TOTAL2])</f>
        <v>15832.4</v>
      </c>
      <c r="D34" s="82">
        <f t="shared" si="1"/>
        <v>9.2414852680892858E-3</v>
      </c>
    </row>
    <row r="35" spans="1:6">
      <c r="A35" s="75">
        <v>61</v>
      </c>
      <c r="B35" s="69" t="s">
        <v>1734</v>
      </c>
      <c r="C35" s="71">
        <f>SUMIF(Tabla5[Columna1],SUMARIO!A35,Tabla5[TOTAL2])</f>
        <v>476305.91999999993</v>
      </c>
      <c r="D35" s="82">
        <f t="shared" si="1"/>
        <v>0.27802317669991367</v>
      </c>
    </row>
    <row r="36" spans="1:6">
      <c r="A36" s="75">
        <v>71</v>
      </c>
      <c r="B36" s="69" t="s">
        <v>1735</v>
      </c>
      <c r="C36" s="71">
        <f>SUMIF(Tabla5[Columna1],SUMARIO!A36,Tabla5[TOTAL2])</f>
        <v>46545</v>
      </c>
      <c r="D36" s="82">
        <f t="shared" si="1"/>
        <v>2.7168649844825535E-2</v>
      </c>
    </row>
    <row r="37" spans="1:6">
      <c r="A37" s="75">
        <v>72</v>
      </c>
      <c r="B37" s="69" t="s">
        <v>1729</v>
      </c>
      <c r="C37" s="71">
        <f>SUMIF(Tabla5[Columna1],SUMARIO!A37,Tabla5[TOTAL2])</f>
        <v>38075</v>
      </c>
      <c r="D37" s="82">
        <f t="shared" si="1"/>
        <v>2.22246501845898E-2</v>
      </c>
    </row>
    <row r="38" spans="1:6">
      <c r="A38" s="75">
        <v>99</v>
      </c>
      <c r="B38" s="69" t="s">
        <v>1736</v>
      </c>
      <c r="C38" s="71">
        <f>SUMIF(Tabla5[Columna1],SUMARIO!A38,Tabla5[TOTAL2])</f>
        <v>0</v>
      </c>
      <c r="D38" s="82">
        <f t="shared" si="1"/>
        <v>0</v>
      </c>
    </row>
    <row r="39" spans="1:6" ht="6" customHeight="1"/>
    <row r="40" spans="1:6" ht="15.75">
      <c r="B40" s="79" t="s">
        <v>1655</v>
      </c>
      <c r="C40" s="83">
        <f>SUM(C31:C38)</f>
        <v>1713187.82</v>
      </c>
      <c r="D40" s="81">
        <f>SUM(D31:D38)</f>
        <v>1</v>
      </c>
      <c r="F40" s="4">
        <f>+C19-C40</f>
        <v>0</v>
      </c>
    </row>
  </sheetData>
  <mergeCells count="10">
    <mergeCell ref="A24:D24"/>
    <mergeCell ref="A25:D25"/>
    <mergeCell ref="A26:D26"/>
    <mergeCell ref="A27:D27"/>
    <mergeCell ref="A1:D1"/>
    <mergeCell ref="A2:D2"/>
    <mergeCell ref="A3:D3"/>
    <mergeCell ref="A4:D4"/>
    <mergeCell ref="A5:D5"/>
    <mergeCell ref="A23:D23"/>
  </mergeCells>
  <pageMargins left="1.0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6"/>
  <sheetViews>
    <sheetView tabSelected="1" topLeftCell="A15" workbookViewId="0">
      <selection activeCell="B48" sqref="B48"/>
    </sheetView>
  </sheetViews>
  <sheetFormatPr baseColWidth="10" defaultRowHeight="15"/>
  <cols>
    <col min="1" max="1" width="12.85546875" customWidth="1"/>
    <col min="2" max="2" width="100.85546875" customWidth="1"/>
    <col min="4" max="4" width="12.5703125" style="3" bestFit="1" customWidth="1"/>
  </cols>
  <sheetData>
    <row r="1" spans="1:6" ht="26.25">
      <c r="A1" s="113" t="s">
        <v>1749</v>
      </c>
      <c r="B1" s="113"/>
      <c r="C1" s="113"/>
      <c r="D1" s="113"/>
    </row>
    <row r="2" spans="1:6" ht="21">
      <c r="A2" s="108" t="s">
        <v>1748</v>
      </c>
      <c r="B2" s="108"/>
      <c r="C2" s="108"/>
      <c r="D2" s="108"/>
    </row>
    <row r="3" spans="1:6" ht="18.75">
      <c r="A3" s="105" t="s">
        <v>1750</v>
      </c>
      <c r="B3" s="105"/>
      <c r="C3" s="105"/>
      <c r="D3" s="105"/>
    </row>
    <row r="4" spans="1:6">
      <c r="A4" t="e">
        <f ca="1">CONTA(Tabla6[COD_PROY])</f>
        <v>#NAME?</v>
      </c>
    </row>
    <row r="5" spans="1:6">
      <c r="A5" t="s">
        <v>1705</v>
      </c>
      <c r="B5" t="s">
        <v>1706</v>
      </c>
      <c r="C5" t="s">
        <v>1708</v>
      </c>
      <c r="D5" s="3" t="s">
        <v>1747</v>
      </c>
    </row>
    <row r="6" spans="1:6">
      <c r="A6" t="s">
        <v>1627</v>
      </c>
      <c r="B6" t="s">
        <v>1664</v>
      </c>
      <c r="C6" t="s">
        <v>1707</v>
      </c>
      <c r="D6" s="3">
        <f>SUMIF(Tabla5[PROY.],Tabla6[[#This Row],[COD_PROY]],Tabla5[TOTAL])</f>
        <v>40000</v>
      </c>
    </row>
    <row r="7" spans="1:6">
      <c r="A7" t="s">
        <v>1702</v>
      </c>
      <c r="B7" t="s">
        <v>1959</v>
      </c>
      <c r="C7" t="s">
        <v>1707</v>
      </c>
      <c r="D7" s="3">
        <f>SUMIF(Tabla5[PROY.],Tabla6[[#This Row],[COD_PROY]],Tabla5[TOTAL])</f>
        <v>4314.8999999999996</v>
      </c>
      <c r="F7" t="s">
        <v>1980</v>
      </c>
    </row>
    <row r="8" spans="1:6">
      <c r="A8" t="s">
        <v>1606</v>
      </c>
      <c r="B8" t="s">
        <v>1665</v>
      </c>
      <c r="C8" t="s">
        <v>1707</v>
      </c>
      <c r="D8" s="3">
        <f>SUMIF(Tabla5[PROY.],Tabla6[[#This Row],[COD_PROY]],Tabla5[TOTAL])</f>
        <v>33000</v>
      </c>
    </row>
    <row r="9" spans="1:6">
      <c r="A9" t="s">
        <v>1956</v>
      </c>
      <c r="B9" t="s">
        <v>1665</v>
      </c>
      <c r="C9" t="s">
        <v>1707</v>
      </c>
      <c r="D9" s="3">
        <f>SUMIF(Tabla5[PROY.],Tabla6[[#This Row],[COD_PROY]],Tabla5[TOTAL])</f>
        <v>3172.51</v>
      </c>
    </row>
    <row r="10" spans="1:6">
      <c r="A10" t="s">
        <v>1628</v>
      </c>
      <c r="B10" t="s">
        <v>1666</v>
      </c>
      <c r="C10" t="s">
        <v>1707</v>
      </c>
      <c r="D10" s="3">
        <f>SUMIF(Tabla5[PROY.],Tabla6[[#This Row],[COD_PROY]],Tabla5[TOTAL])</f>
        <v>10000</v>
      </c>
    </row>
    <row r="11" spans="1:6">
      <c r="A11" t="s">
        <v>1960</v>
      </c>
      <c r="B11" t="s">
        <v>1961</v>
      </c>
      <c r="C11" t="s">
        <v>1707</v>
      </c>
      <c r="D11" s="3">
        <f>SUMIF(Tabla5[PROY.],Tabla6[[#This Row],[COD_PROY]],Tabla5[TOTAL])</f>
        <v>442.24</v>
      </c>
    </row>
    <row r="12" spans="1:6">
      <c r="A12" t="s">
        <v>1629</v>
      </c>
      <c r="B12" t="s">
        <v>1667</v>
      </c>
      <c r="C12" t="s">
        <v>1707</v>
      </c>
      <c r="D12" s="3">
        <f>SUMIF(Tabla5[PROY.],Tabla6[[#This Row],[COD_PROY]],Tabla5[TOTAL])</f>
        <v>22000</v>
      </c>
    </row>
    <row r="13" spans="1:6">
      <c r="A13" t="s">
        <v>1957</v>
      </c>
      <c r="B13" t="s">
        <v>1958</v>
      </c>
      <c r="C13" t="s">
        <v>1707</v>
      </c>
      <c r="D13" s="3">
        <f>SUMIF(Tabla5[PROY.],Tabla6[[#This Row],[COD_PROY]],Tabla5[TOTAL])</f>
        <v>519.54</v>
      </c>
    </row>
    <row r="14" spans="1:6">
      <c r="A14" t="s">
        <v>1630</v>
      </c>
      <c r="B14" t="s">
        <v>1668</v>
      </c>
      <c r="C14" t="s">
        <v>1707</v>
      </c>
      <c r="D14" s="3">
        <f>SUMIF(Tabla5[PROY.],Tabla6[[#This Row],[COD_PROY]],Tabla5[TOTAL])</f>
        <v>54000</v>
      </c>
    </row>
    <row r="15" spans="1:6">
      <c r="A15" t="s">
        <v>1962</v>
      </c>
      <c r="B15" t="s">
        <v>1963</v>
      </c>
      <c r="C15" t="s">
        <v>1707</v>
      </c>
      <c r="D15" s="3">
        <f>SUMIF(Tabla5[PROY.],Tabla6[[#This Row],[COD_PROY]],Tabla5[TOTAL])</f>
        <v>5342.63</v>
      </c>
    </row>
    <row r="16" spans="1:6">
      <c r="A16" t="s">
        <v>1607</v>
      </c>
      <c r="B16" t="s">
        <v>1669</v>
      </c>
      <c r="C16" t="s">
        <v>1707</v>
      </c>
      <c r="D16" s="3">
        <f>SUMIF(Tabla5[PROY.],Tabla6[[#This Row],[COD_PROY]],Tabla5[TOTAL])</f>
        <v>25000</v>
      </c>
    </row>
    <row r="17" spans="1:4">
      <c r="A17" t="s">
        <v>1966</v>
      </c>
      <c r="B17" t="s">
        <v>1967</v>
      </c>
      <c r="C17" t="s">
        <v>1707</v>
      </c>
      <c r="D17" s="3">
        <f>SUMIF(Tabla5[PROY.],Tabla6[[#This Row],[COD_PROY]],Tabla5[TOTAL])</f>
        <v>135.66</v>
      </c>
    </row>
    <row r="18" spans="1:4">
      <c r="A18" t="s">
        <v>1608</v>
      </c>
      <c r="B18" t="s">
        <v>1670</v>
      </c>
      <c r="C18" t="s">
        <v>1707</v>
      </c>
      <c r="D18" s="3">
        <f>SUMIF(Tabla5[PROY.],Tabla6[[#This Row],[COD_PROY]],Tabla5[TOTAL])</f>
        <v>9000</v>
      </c>
    </row>
    <row r="19" spans="1:4">
      <c r="A19" t="s">
        <v>1964</v>
      </c>
      <c r="B19" t="s">
        <v>1965</v>
      </c>
      <c r="C19" t="s">
        <v>1707</v>
      </c>
      <c r="D19" s="3">
        <f>SUMIF(Tabla5[PROY.],Tabla6[[#This Row],[COD_PROY]],Tabla5[TOTAL])</f>
        <v>304.72000000000003</v>
      </c>
    </row>
    <row r="20" spans="1:4">
      <c r="A20" t="s">
        <v>1632</v>
      </c>
      <c r="B20" t="s">
        <v>1671</v>
      </c>
      <c r="C20" t="s">
        <v>1707</v>
      </c>
      <c r="D20" s="3">
        <f>SUMIF(Tabla5[PROY.],Tabla6[[#This Row],[COD_PROY]],Tabla5[TOTAL])</f>
        <v>46000</v>
      </c>
    </row>
    <row r="21" spans="1:4">
      <c r="A21" t="s">
        <v>1633</v>
      </c>
      <c r="B21" t="s">
        <v>1672</v>
      </c>
      <c r="C21" t="s">
        <v>1707</v>
      </c>
      <c r="D21" s="3">
        <f>SUMIF(Tabla5[PROY.],Tabla6[[#This Row],[COD_PROY]],Tabla5[TOTAL])</f>
        <v>5000</v>
      </c>
    </row>
    <row r="22" spans="1:4">
      <c r="A22" t="s">
        <v>1634</v>
      </c>
      <c r="B22" t="s">
        <v>1673</v>
      </c>
      <c r="C22" t="s">
        <v>1707</v>
      </c>
      <c r="D22" s="3">
        <f>SUMIF(Tabla5[PROY.],Tabla6[[#This Row],[COD_PROY]],Tabla5[TOTAL])</f>
        <v>3500</v>
      </c>
    </row>
    <row r="23" spans="1:4">
      <c r="A23" t="s">
        <v>1635</v>
      </c>
      <c r="B23" t="s">
        <v>1674</v>
      </c>
      <c r="C23" t="s">
        <v>1707</v>
      </c>
      <c r="D23" s="3">
        <f>SUMIF(Tabla5[PROY.],Tabla6[[#This Row],[COD_PROY]],Tabla5[TOTAL])</f>
        <v>1500</v>
      </c>
    </row>
    <row r="24" spans="1:4">
      <c r="A24" t="s">
        <v>1636</v>
      </c>
      <c r="B24" t="s">
        <v>1675</v>
      </c>
      <c r="C24" t="s">
        <v>1707</v>
      </c>
      <c r="D24" s="3">
        <f>SUMIF(Tabla5[PROY.],Tabla6[[#This Row],[COD_PROY]],Tabla5[TOTAL])</f>
        <v>12000</v>
      </c>
    </row>
    <row r="25" spans="1:4">
      <c r="A25" t="s">
        <v>1637</v>
      </c>
      <c r="B25" t="s">
        <v>1676</v>
      </c>
      <c r="C25" t="s">
        <v>1707</v>
      </c>
      <c r="D25" s="3">
        <f>SUMIF(Tabla5[PROY.],Tabla6[[#This Row],[COD_PROY]],Tabla5[TOTAL])</f>
        <v>214497.56</v>
      </c>
    </row>
    <row r="26" spans="1:4">
      <c r="A26" t="s">
        <v>1644</v>
      </c>
      <c r="B26" t="s">
        <v>1677</v>
      </c>
      <c r="C26" t="s">
        <v>1707</v>
      </c>
      <c r="D26" s="3">
        <f>SUMIF(Tabla5[PROY.],Tabla6[[#This Row],[COD_PROY]],Tabla5[TOTAL])</f>
        <v>2000</v>
      </c>
    </row>
    <row r="27" spans="1:4">
      <c r="A27" t="s">
        <v>1638</v>
      </c>
      <c r="B27" t="s">
        <v>1678</v>
      </c>
      <c r="C27" t="s">
        <v>1707</v>
      </c>
      <c r="D27" s="3">
        <f>SUMIF(Tabla5[PROY.],Tabla6[[#This Row],[COD_PROY]],Tabla5[TOTAL])</f>
        <v>24200</v>
      </c>
    </row>
    <row r="28" spans="1:4">
      <c r="A28" t="s">
        <v>1968</v>
      </c>
      <c r="B28" t="s">
        <v>1969</v>
      </c>
      <c r="C28" t="s">
        <v>1707</v>
      </c>
      <c r="D28" s="3">
        <f>SUMIF(Tabla5[PROY.],Tabla6[[#This Row],[COD_PROY]],Tabla5[TOTAL])</f>
        <v>938.1</v>
      </c>
    </row>
    <row r="29" spans="1:4">
      <c r="A29" t="s">
        <v>1609</v>
      </c>
      <c r="B29" t="s">
        <v>1679</v>
      </c>
      <c r="C29" t="s">
        <v>1709</v>
      </c>
      <c r="D29" s="3">
        <f>SUMIF(Tabla5[PROY.],Tabla6[[#This Row],[COD_PROY]],Tabla5[TOTAL])</f>
        <v>41784.93</v>
      </c>
    </row>
    <row r="30" spans="1:4">
      <c r="A30" t="s">
        <v>1647</v>
      </c>
      <c r="B30" t="s">
        <v>1680</v>
      </c>
      <c r="C30" t="s">
        <v>1709</v>
      </c>
      <c r="D30" s="3">
        <f>SUMIF(Tabla5[PROY.],Tabla6[[#This Row],[COD_PROY]],Tabla5[TOTAL])</f>
        <v>3000</v>
      </c>
    </row>
    <row r="31" spans="1:4">
      <c r="A31" t="s">
        <v>1972</v>
      </c>
      <c r="B31" t="s">
        <v>1973</v>
      </c>
      <c r="C31" t="s">
        <v>1707</v>
      </c>
      <c r="D31" s="3">
        <f>SUMIF(Tabla5[PROY.],Tabla6[[#This Row],[COD_PROY]],Tabla5[TOTAL])</f>
        <v>79.47</v>
      </c>
    </row>
    <row r="32" spans="1:4">
      <c r="A32" t="s">
        <v>1703</v>
      </c>
      <c r="B32" t="s">
        <v>1681</v>
      </c>
      <c r="C32" t="s">
        <v>1709</v>
      </c>
      <c r="D32" s="3">
        <f>SUMIF(Tabla5[PROY.],Tabla6[[#This Row],[COD_PROY]],Tabla5[TOTAL])</f>
        <v>20000</v>
      </c>
    </row>
    <row r="33" spans="1:10">
      <c r="A33" t="s">
        <v>1648</v>
      </c>
      <c r="B33" t="s">
        <v>1682</v>
      </c>
      <c r="C33" t="s">
        <v>1709</v>
      </c>
      <c r="D33" s="3">
        <f>SUMIF(Tabla5[PROY.],Tabla6[[#This Row],[COD_PROY]],Tabla5[TOTAL])</f>
        <v>1021.42</v>
      </c>
    </row>
    <row r="34" spans="1:10">
      <c r="A34" t="s">
        <v>1649</v>
      </c>
      <c r="B34" t="s">
        <v>1683</v>
      </c>
      <c r="C34" t="s">
        <v>1709</v>
      </c>
      <c r="D34" s="3">
        <f>SUMIF(Tabla5[PROY.],Tabla6[[#This Row],[COD_PROY]],Tabla5[TOTAL])</f>
        <v>5000</v>
      </c>
    </row>
    <row r="35" spans="1:10">
      <c r="A35" t="s">
        <v>1611</v>
      </c>
      <c r="B35" t="s">
        <v>1684</v>
      </c>
      <c r="C35" t="s">
        <v>1709</v>
      </c>
      <c r="D35" s="3">
        <f>SUMIF(Tabla5[PROY.],Tabla6[[#This Row],[COD_PROY]],Tabla5[TOTAL])</f>
        <v>3000</v>
      </c>
    </row>
    <row r="36" spans="1:10">
      <c r="A36" t="s">
        <v>1612</v>
      </c>
      <c r="B36" t="s">
        <v>1685</v>
      </c>
      <c r="C36" t="s">
        <v>1709</v>
      </c>
      <c r="D36" s="3">
        <f>SUMIF(Tabla5[PROY.],Tabla6[[#This Row],[COD_PROY]],Tabla5[TOTAL])</f>
        <v>8000</v>
      </c>
    </row>
    <row r="37" spans="1:10">
      <c r="A37" t="s">
        <v>1613</v>
      </c>
      <c r="B37" t="s">
        <v>1686</v>
      </c>
      <c r="C37" t="s">
        <v>1709</v>
      </c>
      <c r="D37" s="3">
        <f>SUMIF(Tabla5[PROY.],Tabla6[[#This Row],[COD_PROY]],Tabla5[TOTAL])</f>
        <v>22000</v>
      </c>
    </row>
    <row r="38" spans="1:10">
      <c r="A38" t="s">
        <v>1614</v>
      </c>
      <c r="B38" t="s">
        <v>1687</v>
      </c>
      <c r="C38" t="s">
        <v>1709</v>
      </c>
      <c r="D38" s="3">
        <f>SUMIF(Tabla5[PROY.],Tabla6[[#This Row],[COD_PROY]],Tabla5[TOTAL])</f>
        <v>14000</v>
      </c>
      <c r="J38" t="s">
        <v>1985</v>
      </c>
    </row>
    <row r="39" spans="1:10">
      <c r="A39" t="s">
        <v>1615</v>
      </c>
      <c r="B39" t="s">
        <v>1987</v>
      </c>
      <c r="C39" t="s">
        <v>1709</v>
      </c>
      <c r="D39" s="3">
        <f>SUMIF(Tabla5[PROY.],Tabla6[[#This Row],[COD_PROY]],Tabla5[TOTAL])</f>
        <v>26000</v>
      </c>
    </row>
    <row r="40" spans="1:10">
      <c r="A40" t="s">
        <v>1616</v>
      </c>
      <c r="B40" t="s">
        <v>1688</v>
      </c>
      <c r="C40" t="s">
        <v>1709</v>
      </c>
      <c r="D40" s="3">
        <f>SUMIF(Tabla5[PROY.],Tabla6[[#This Row],[COD_PROY]],Tabla5[TOTAL])</f>
        <v>8000</v>
      </c>
    </row>
    <row r="41" spans="1:10">
      <c r="A41" t="s">
        <v>1970</v>
      </c>
      <c r="B41" t="s">
        <v>1971</v>
      </c>
      <c r="C41" t="s">
        <v>1709</v>
      </c>
      <c r="D41" s="3">
        <f>SUMIF(Tabla5[PROY.],Tabla6[[#This Row],[COD_PROY]],Tabla5[TOTAL])</f>
        <v>38.659999999999997</v>
      </c>
    </row>
    <row r="42" spans="1:10">
      <c r="A42" t="s">
        <v>1617</v>
      </c>
      <c r="B42" t="s">
        <v>1689</v>
      </c>
      <c r="C42" t="s">
        <v>1709</v>
      </c>
      <c r="D42" s="3">
        <f>SUMIF(Tabla5[PROY.],Tabla6[[#This Row],[COD_PROY]],Tabla5[TOTAL])</f>
        <v>13000</v>
      </c>
    </row>
    <row r="43" spans="1:10">
      <c r="A43" t="s">
        <v>1974</v>
      </c>
      <c r="B43" t="s">
        <v>1975</v>
      </c>
      <c r="C43" t="s">
        <v>1709</v>
      </c>
      <c r="D43" s="3">
        <f>SUMIF(Tabla5[PROY.],Tabla6[[#This Row],[COD_PROY]],Tabla5[TOTAL])</f>
        <v>2881.34</v>
      </c>
      <c r="J43" t="s">
        <v>1984</v>
      </c>
    </row>
    <row r="44" spans="1:10">
      <c r="A44" t="s">
        <v>1618</v>
      </c>
      <c r="B44" t="s">
        <v>1690</v>
      </c>
      <c r="C44" t="s">
        <v>1709</v>
      </c>
      <c r="D44" s="3">
        <f>SUMIF(Tabla5[PROY.],Tabla6[[#This Row],[COD_PROY]],Tabla5[TOTAL])</f>
        <v>25000</v>
      </c>
      <c r="I44" t="s">
        <v>1988</v>
      </c>
    </row>
    <row r="45" spans="1:10">
      <c r="A45" t="s">
        <v>1640</v>
      </c>
      <c r="B45" t="s">
        <v>1691</v>
      </c>
      <c r="C45" t="s">
        <v>1709</v>
      </c>
      <c r="D45" s="3">
        <f>SUMIF(Tabla5[PROY.],Tabla6[[#This Row],[COD_PROY]],Tabla5[TOTAL])</f>
        <v>6064.58</v>
      </c>
    </row>
    <row r="46" spans="1:10">
      <c r="A46" t="s">
        <v>1620</v>
      </c>
      <c r="B46" t="s">
        <v>1692</v>
      </c>
      <c r="C46" t="s">
        <v>1709</v>
      </c>
      <c r="D46" s="3">
        <f>SUMIF(Tabla5[PROY.],Tabla6[[#This Row],[COD_PROY]],Tabla5[TOTAL])</f>
        <v>20000</v>
      </c>
    </row>
    <row r="47" spans="1:10" hidden="1">
      <c r="A47" t="s">
        <v>1704</v>
      </c>
      <c r="B47" t="s">
        <v>1693</v>
      </c>
      <c r="D47" s="3">
        <f>SUMIF(Tabla5[PROY.],Tabla6[[#This Row],[COD_PROY]],Tabla5[TOTAL])</f>
        <v>0</v>
      </c>
    </row>
    <row r="48" spans="1:10">
      <c r="A48" t="s">
        <v>1739</v>
      </c>
      <c r="B48" t="s">
        <v>1694</v>
      </c>
      <c r="C48" t="s">
        <v>1707</v>
      </c>
      <c r="D48" s="3">
        <f>SUMIF(Tabla5[PROY.],Tabla6[[#This Row],[COD_PROY]],Tabla5[TOTAL])</f>
        <v>10000</v>
      </c>
    </row>
    <row r="49" spans="1:7">
      <c r="A49" t="s">
        <v>1740</v>
      </c>
      <c r="B49" t="s">
        <v>1695</v>
      </c>
      <c r="C49" t="s">
        <v>1707</v>
      </c>
      <c r="D49" s="3">
        <f>SUMIF(Tabla5[PROY.],Tabla6[[#This Row],[COD_PROY]],Tabla5[TOTAL])</f>
        <v>10000</v>
      </c>
    </row>
    <row r="50" spans="1:7">
      <c r="A50" t="s">
        <v>1741</v>
      </c>
      <c r="B50" t="s">
        <v>1696</v>
      </c>
      <c r="C50" t="s">
        <v>1709</v>
      </c>
      <c r="D50" s="3">
        <f>SUMIF(Tabla5[PROY.],Tabla6[[#This Row],[COD_PROY]],Tabla5[TOTAL])</f>
        <v>13000</v>
      </c>
    </row>
    <row r="51" spans="1:7">
      <c r="A51" t="s">
        <v>1744</v>
      </c>
      <c r="B51" t="s">
        <v>1745</v>
      </c>
      <c r="C51" t="s">
        <v>1707</v>
      </c>
      <c r="D51" s="3">
        <f>SUMIF(Tabla5[PROY.],Tabla6[[#This Row],[COD_PROY]],Tabla5[TOTAL])</f>
        <v>9257.01</v>
      </c>
    </row>
    <row r="52" spans="1:7">
      <c r="A52" t="s">
        <v>1622</v>
      </c>
      <c r="B52" t="s">
        <v>1697</v>
      </c>
      <c r="C52" t="s">
        <v>1709</v>
      </c>
      <c r="D52" s="3">
        <f>SUMIF(Tabla5[PROY.],Tabla6[[#This Row],[COD_PROY]],Tabla5[TOTAL])</f>
        <v>24998</v>
      </c>
    </row>
    <row r="53" spans="1:7">
      <c r="A53" t="s">
        <v>1623</v>
      </c>
      <c r="B53" t="s">
        <v>1698</v>
      </c>
      <c r="C53" t="s">
        <v>1709</v>
      </c>
      <c r="D53" s="3">
        <f>SUMIF(Tabla5[PROY.],Tabla6[[#This Row],[COD_PROY]],Tabla5[TOTAL])</f>
        <v>7999</v>
      </c>
    </row>
    <row r="54" spans="1:7">
      <c r="A54" t="s">
        <v>1624</v>
      </c>
      <c r="B54" t="s">
        <v>1699</v>
      </c>
      <c r="C54" t="s">
        <v>1709</v>
      </c>
      <c r="D54" s="3">
        <f>SUMIF(Tabla5[PROY.],Tabla6[[#This Row],[COD_PROY]],Tabla5[TOTAL])</f>
        <v>20000</v>
      </c>
    </row>
    <row r="55" spans="1:7">
      <c r="A55" t="s">
        <v>1625</v>
      </c>
      <c r="B55" t="s">
        <v>1700</v>
      </c>
      <c r="C55" t="s">
        <v>1709</v>
      </c>
      <c r="D55" s="3">
        <f>SUMIF(Tabla5[PROY.],Tabla6[[#This Row],[COD_PROY]],Tabla5[TOTAL])</f>
        <v>20000</v>
      </c>
    </row>
    <row r="56" spans="1:7">
      <c r="A56" t="s">
        <v>1626</v>
      </c>
      <c r="B56" t="s">
        <v>1701</v>
      </c>
      <c r="C56" t="s">
        <v>1709</v>
      </c>
      <c r="D56" s="3">
        <f>SUMIF(Tabla5[PROY.],Tabla6[[#This Row],[COD_PROY]],Tabla5[TOTAL])</f>
        <v>19845</v>
      </c>
      <c r="G56" t="s">
        <v>1988</v>
      </c>
    </row>
    <row r="57" spans="1:7">
      <c r="A57" t="s">
        <v>1660</v>
      </c>
      <c r="B57" t="s">
        <v>1710</v>
      </c>
      <c r="C57" t="s">
        <v>1709</v>
      </c>
      <c r="D57" s="3">
        <f>SUMIF(Tabla5[PROY.],Tabla6[[#This Row],[COD_PROY]],Tabla5[TOTAL])</f>
        <v>15436.1</v>
      </c>
    </row>
    <row r="58" spans="1:7">
      <c r="A58" t="s">
        <v>1662</v>
      </c>
      <c r="B58" t="s">
        <v>1711</v>
      </c>
      <c r="C58" t="s">
        <v>1709</v>
      </c>
      <c r="D58" s="3">
        <f>SUMIF(Tabla5[PROY.],Tabla6[[#This Row],[COD_PROY]],Tabla5[TOTAL])</f>
        <v>37699.61</v>
      </c>
    </row>
    <row r="59" spans="1:7">
      <c r="A59" t="s">
        <v>1663</v>
      </c>
      <c r="B59" t="s">
        <v>1712</v>
      </c>
      <c r="C59" t="s">
        <v>1709</v>
      </c>
      <c r="D59" s="3">
        <f>SUMIF(Tabla5[PROY.],Tabla6[[#This Row],[COD_PROY]],Tabla5[TOTAL])</f>
        <v>28875</v>
      </c>
    </row>
    <row r="60" spans="1:7">
      <c r="D60" s="103">
        <f>SUBTOTAL(109,[TOTALES])</f>
        <v>952847.98</v>
      </c>
    </row>
    <row r="63" spans="1:7">
      <c r="B63" t="s">
        <v>1981</v>
      </c>
    </row>
    <row r="65" spans="2:2">
      <c r="B65" t="s">
        <v>1982</v>
      </c>
    </row>
    <row r="67" spans="2:2">
      <c r="B67" t="s">
        <v>1983</v>
      </c>
    </row>
    <row r="89" spans="2:10">
      <c r="B89" t="s">
        <v>1989</v>
      </c>
      <c r="J89" t="s">
        <v>1986</v>
      </c>
    </row>
    <row r="106" spans="3:3">
      <c r="C106" t="s">
        <v>1980</v>
      </c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scale="89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>
  <dimension ref="A1:D2076"/>
  <sheetViews>
    <sheetView topLeftCell="A1838" workbookViewId="0">
      <selection activeCell="D1858" sqref="D1858"/>
    </sheetView>
  </sheetViews>
  <sheetFormatPr baseColWidth="10" defaultColWidth="11.42578125" defaultRowHeight="12.75"/>
  <cols>
    <col min="1" max="1" width="12.42578125" style="9" bestFit="1" customWidth="1"/>
    <col min="2" max="2" width="9.7109375" style="9" customWidth="1"/>
    <col min="3" max="3" width="8" style="9" customWidth="1"/>
    <col min="4" max="4" width="56.7109375" style="9" bestFit="1" customWidth="1"/>
    <col min="5" max="16384" width="11.42578125" style="9"/>
  </cols>
  <sheetData>
    <row r="1" spans="1:4">
      <c r="A1" s="8" t="s">
        <v>407</v>
      </c>
      <c r="B1" s="8" t="s">
        <v>408</v>
      </c>
      <c r="C1" s="9" t="s">
        <v>409</v>
      </c>
      <c r="D1" s="9" t="s">
        <v>410</v>
      </c>
    </row>
    <row r="2" spans="1:4">
      <c r="A2" s="9">
        <v>2</v>
      </c>
      <c r="D2" s="9" t="s">
        <v>411</v>
      </c>
    </row>
    <row r="3" spans="1:4">
      <c r="A3" s="9">
        <v>21</v>
      </c>
      <c r="D3" s="9" t="s">
        <v>412</v>
      </c>
    </row>
    <row r="4" spans="1:4">
      <c r="A4" s="9">
        <v>211</v>
      </c>
      <c r="D4" s="9" t="s">
        <v>413</v>
      </c>
    </row>
    <row r="5" spans="1:4">
      <c r="A5" s="9">
        <v>21101</v>
      </c>
      <c r="D5" s="9" t="s">
        <v>414</v>
      </c>
    </row>
    <row r="6" spans="1:4">
      <c r="A6" s="9">
        <v>21101001</v>
      </c>
      <c r="D6" s="9" t="s">
        <v>414</v>
      </c>
    </row>
    <row r="7" spans="1:4">
      <c r="A7" s="9">
        <v>21103</v>
      </c>
      <c r="D7" s="9" t="s">
        <v>415</v>
      </c>
    </row>
    <row r="8" spans="1:4">
      <c r="A8" s="9">
        <v>21103001</v>
      </c>
      <c r="D8" s="9" t="s">
        <v>415</v>
      </c>
    </row>
    <row r="9" spans="1:4">
      <c r="A9" s="9">
        <v>21105</v>
      </c>
      <c r="D9" s="9" t="s">
        <v>416</v>
      </c>
    </row>
    <row r="10" spans="1:4">
      <c r="A10" s="9">
        <v>21107</v>
      </c>
      <c r="D10" s="9" t="s">
        <v>417</v>
      </c>
    </row>
    <row r="11" spans="1:4">
      <c r="A11" s="9">
        <v>21109</v>
      </c>
      <c r="D11" s="9" t="s">
        <v>418</v>
      </c>
    </row>
    <row r="12" spans="1:4">
      <c r="A12" s="9">
        <v>21109001</v>
      </c>
      <c r="D12" s="9" t="s">
        <v>419</v>
      </c>
    </row>
    <row r="13" spans="1:4">
      <c r="A13" s="9">
        <v>21109002</v>
      </c>
      <c r="D13" s="9" t="s">
        <v>420</v>
      </c>
    </row>
    <row r="14" spans="1:4">
      <c r="A14" s="9">
        <v>21109003</v>
      </c>
      <c r="D14" s="9" t="s">
        <v>421</v>
      </c>
    </row>
    <row r="15" spans="1:4">
      <c r="A15" s="9">
        <v>21109004</v>
      </c>
      <c r="D15" s="9" t="s">
        <v>422</v>
      </c>
    </row>
    <row r="16" spans="1:4">
      <c r="A16" s="9">
        <v>21109005</v>
      </c>
      <c r="D16" s="9" t="s">
        <v>423</v>
      </c>
    </row>
    <row r="17" spans="1:4">
      <c r="A17" s="9">
        <v>21109006</v>
      </c>
      <c r="D17" s="9" t="s">
        <v>424</v>
      </c>
    </row>
    <row r="18" spans="1:4">
      <c r="A18" s="9">
        <v>21109007</v>
      </c>
      <c r="D18" s="9" t="s">
        <v>425</v>
      </c>
    </row>
    <row r="19" spans="1:4">
      <c r="A19" s="9">
        <v>21109008</v>
      </c>
      <c r="D19" s="9" t="s">
        <v>426</v>
      </c>
    </row>
    <row r="20" spans="1:4">
      <c r="A20" s="9">
        <v>21109009</v>
      </c>
      <c r="D20" s="9" t="s">
        <v>427</v>
      </c>
    </row>
    <row r="21" spans="1:4">
      <c r="A21" s="9">
        <v>21109010</v>
      </c>
      <c r="D21" s="9" t="s">
        <v>428</v>
      </c>
    </row>
    <row r="22" spans="1:4">
      <c r="A22" s="9">
        <v>21109011</v>
      </c>
      <c r="D22" s="9" t="s">
        <v>429</v>
      </c>
    </row>
    <row r="23" spans="1:4">
      <c r="A23" s="9">
        <v>21109012</v>
      </c>
      <c r="D23" s="9" t="s">
        <v>430</v>
      </c>
    </row>
    <row r="24" spans="1:4">
      <c r="A24" s="9">
        <v>21109013</v>
      </c>
      <c r="D24" s="9" t="s">
        <v>431</v>
      </c>
    </row>
    <row r="25" spans="1:4">
      <c r="A25" s="9">
        <v>21109014</v>
      </c>
      <c r="D25" s="9" t="s">
        <v>432</v>
      </c>
    </row>
    <row r="26" spans="1:4">
      <c r="A26" s="9">
        <v>21109015</v>
      </c>
      <c r="D26" s="9" t="s">
        <v>433</v>
      </c>
    </row>
    <row r="27" spans="1:4">
      <c r="A27" s="9">
        <v>21109016</v>
      </c>
      <c r="D27" s="9" t="s">
        <v>434</v>
      </c>
    </row>
    <row r="28" spans="1:4">
      <c r="A28" s="9">
        <v>21109017</v>
      </c>
      <c r="D28" s="9" t="s">
        <v>435</v>
      </c>
    </row>
    <row r="29" spans="1:4">
      <c r="A29" s="9">
        <v>21109018</v>
      </c>
      <c r="D29" s="9" t="s">
        <v>436</v>
      </c>
    </row>
    <row r="30" spans="1:4">
      <c r="A30" s="9">
        <v>21109019</v>
      </c>
      <c r="D30" s="9" t="s">
        <v>437</v>
      </c>
    </row>
    <row r="31" spans="1:4">
      <c r="A31" s="9">
        <v>21109020</v>
      </c>
      <c r="D31" s="9" t="s">
        <v>438</v>
      </c>
    </row>
    <row r="32" spans="1:4">
      <c r="A32" s="9">
        <v>21109021</v>
      </c>
      <c r="D32" s="9" t="s">
        <v>439</v>
      </c>
    </row>
    <row r="33" spans="1:4">
      <c r="A33" s="9">
        <v>21109022</v>
      </c>
      <c r="D33" s="9" t="s">
        <v>440</v>
      </c>
    </row>
    <row r="34" spans="1:4">
      <c r="A34" s="9">
        <v>21109023</v>
      </c>
      <c r="D34" s="9" t="s">
        <v>441</v>
      </c>
    </row>
    <row r="35" spans="1:4">
      <c r="A35" s="9">
        <v>21109024</v>
      </c>
      <c r="D35" s="9" t="s">
        <v>442</v>
      </c>
    </row>
    <row r="36" spans="1:4">
      <c r="A36" s="9">
        <v>21109025</v>
      </c>
      <c r="D36" s="9" t="s">
        <v>443</v>
      </c>
    </row>
    <row r="37" spans="1:4">
      <c r="A37" s="9">
        <v>21109026</v>
      </c>
      <c r="D37" s="9" t="s">
        <v>444</v>
      </c>
    </row>
    <row r="38" spans="1:4">
      <c r="A38" s="9">
        <v>21109027</v>
      </c>
      <c r="D38" s="9" t="s">
        <v>445</v>
      </c>
    </row>
    <row r="39" spans="1:4">
      <c r="A39" s="9">
        <v>21109028</v>
      </c>
      <c r="D39" s="9" t="s">
        <v>446</v>
      </c>
    </row>
    <row r="40" spans="1:4">
      <c r="A40" s="9">
        <v>21109029</v>
      </c>
      <c r="D40" s="9" t="s">
        <v>447</v>
      </c>
    </row>
    <row r="41" spans="1:4">
      <c r="A41" s="9">
        <v>21109030</v>
      </c>
      <c r="D41" s="9" t="s">
        <v>448</v>
      </c>
    </row>
    <row r="42" spans="1:4">
      <c r="A42" s="9">
        <v>21109031</v>
      </c>
      <c r="D42" s="9" t="s">
        <v>449</v>
      </c>
    </row>
    <row r="43" spans="1:4">
      <c r="A43" s="9">
        <v>21109032</v>
      </c>
      <c r="D43" s="9" t="s">
        <v>450</v>
      </c>
    </row>
    <row r="44" spans="1:4">
      <c r="A44" s="9">
        <v>21109033</v>
      </c>
      <c r="D44" s="9" t="s">
        <v>451</v>
      </c>
    </row>
    <row r="45" spans="1:4">
      <c r="A45" s="9">
        <v>21109034</v>
      </c>
      <c r="D45" s="9" t="s">
        <v>452</v>
      </c>
    </row>
    <row r="46" spans="1:4">
      <c r="A46" s="9">
        <v>21109035</v>
      </c>
      <c r="D46" s="9" t="s">
        <v>453</v>
      </c>
    </row>
    <row r="47" spans="1:4">
      <c r="A47" s="9">
        <v>21109036</v>
      </c>
      <c r="D47" s="9" t="s">
        <v>454</v>
      </c>
    </row>
    <row r="48" spans="1:4">
      <c r="A48" s="9">
        <v>21109037</v>
      </c>
      <c r="D48" s="9" t="s">
        <v>455</v>
      </c>
    </row>
    <row r="49" spans="1:4">
      <c r="A49" s="9">
        <v>21109038</v>
      </c>
      <c r="D49" s="9" t="s">
        <v>456</v>
      </c>
    </row>
    <row r="50" spans="1:4">
      <c r="A50" s="9">
        <v>21109039</v>
      </c>
      <c r="D50" s="9" t="s">
        <v>457</v>
      </c>
    </row>
    <row r="51" spans="1:4">
      <c r="A51" s="9">
        <v>21109040</v>
      </c>
      <c r="D51" s="9" t="s">
        <v>458</v>
      </c>
    </row>
    <row r="52" spans="1:4">
      <c r="A52" s="9">
        <v>21109041</v>
      </c>
      <c r="D52" s="9" t="s">
        <v>459</v>
      </c>
    </row>
    <row r="53" spans="1:4">
      <c r="A53" s="9">
        <v>21109042</v>
      </c>
      <c r="D53" s="9" t="s">
        <v>460</v>
      </c>
    </row>
    <row r="54" spans="1:4">
      <c r="A54" s="9">
        <v>21109043</v>
      </c>
      <c r="D54" s="9" t="s">
        <v>461</v>
      </c>
    </row>
    <row r="55" spans="1:4">
      <c r="A55" s="9">
        <v>21109044</v>
      </c>
      <c r="D55" s="9" t="s">
        <v>462</v>
      </c>
    </row>
    <row r="56" spans="1:4">
      <c r="A56" s="9">
        <v>21109045</v>
      </c>
      <c r="D56" s="9" t="s">
        <v>463</v>
      </c>
    </row>
    <row r="57" spans="1:4">
      <c r="A57" s="9">
        <v>21109046</v>
      </c>
      <c r="D57" s="9" t="s">
        <v>464</v>
      </c>
    </row>
    <row r="58" spans="1:4">
      <c r="A58" s="9">
        <v>21109047</v>
      </c>
      <c r="D58" s="9" t="s">
        <v>465</v>
      </c>
    </row>
    <row r="59" spans="1:4">
      <c r="A59" s="9">
        <v>21109048</v>
      </c>
      <c r="D59" s="9" t="s">
        <v>466</v>
      </c>
    </row>
    <row r="60" spans="1:4">
      <c r="A60" s="9">
        <v>21109049</v>
      </c>
      <c r="D60" s="9" t="s">
        <v>467</v>
      </c>
    </row>
    <row r="61" spans="1:4">
      <c r="A61" s="9">
        <v>21109050</v>
      </c>
      <c r="D61" s="9" t="s">
        <v>468</v>
      </c>
    </row>
    <row r="62" spans="1:4">
      <c r="A62" s="9">
        <v>21109051</v>
      </c>
      <c r="D62" s="9" t="s">
        <v>469</v>
      </c>
    </row>
    <row r="63" spans="1:4">
      <c r="A63" s="9">
        <v>21109052</v>
      </c>
      <c r="D63" s="9" t="s">
        <v>470</v>
      </c>
    </row>
    <row r="64" spans="1:4">
      <c r="A64" s="9">
        <v>21109053</v>
      </c>
      <c r="D64" s="9" t="s">
        <v>471</v>
      </c>
    </row>
    <row r="65" spans="1:4">
      <c r="A65" s="9">
        <v>21109054</v>
      </c>
      <c r="D65" s="9" t="s">
        <v>472</v>
      </c>
    </row>
    <row r="66" spans="1:4">
      <c r="A66" s="9">
        <v>21109055</v>
      </c>
      <c r="D66" s="9" t="s">
        <v>473</v>
      </c>
    </row>
    <row r="67" spans="1:4">
      <c r="A67" s="9">
        <v>21109056</v>
      </c>
      <c r="D67" s="9" t="s">
        <v>474</v>
      </c>
    </row>
    <row r="68" spans="1:4">
      <c r="A68" s="9">
        <v>21109057</v>
      </c>
      <c r="D68" s="9" t="s">
        <v>475</v>
      </c>
    </row>
    <row r="69" spans="1:4">
      <c r="A69" s="9">
        <v>21109058</v>
      </c>
      <c r="D69" s="9" t="s">
        <v>476</v>
      </c>
    </row>
    <row r="70" spans="1:4">
      <c r="A70" s="9">
        <v>21109059</v>
      </c>
      <c r="D70" s="9" t="s">
        <v>477</v>
      </c>
    </row>
    <row r="71" spans="1:4">
      <c r="A71" s="9">
        <v>21109060</v>
      </c>
      <c r="D71" s="9" t="s">
        <v>478</v>
      </c>
    </row>
    <row r="72" spans="1:4">
      <c r="A72" s="9">
        <v>21109061</v>
      </c>
      <c r="D72" s="9" t="s">
        <v>479</v>
      </c>
    </row>
    <row r="73" spans="1:4">
      <c r="A73" s="9">
        <v>21109062</v>
      </c>
      <c r="D73" s="9" t="s">
        <v>480</v>
      </c>
    </row>
    <row r="74" spans="1:4">
      <c r="A74" s="9">
        <v>21109063</v>
      </c>
      <c r="D74" s="9" t="s">
        <v>481</v>
      </c>
    </row>
    <row r="75" spans="1:4">
      <c r="A75" s="9">
        <v>21109064</v>
      </c>
      <c r="D75" s="9" t="s">
        <v>482</v>
      </c>
    </row>
    <row r="76" spans="1:4">
      <c r="A76" s="9">
        <v>21109065</v>
      </c>
      <c r="D76" s="9" t="s">
        <v>483</v>
      </c>
    </row>
    <row r="77" spans="1:4">
      <c r="A77" s="9">
        <v>21109066</v>
      </c>
      <c r="D77" s="9" t="s">
        <v>484</v>
      </c>
    </row>
    <row r="78" spans="1:4">
      <c r="A78" s="9">
        <v>21109067</v>
      </c>
      <c r="D78" s="9" t="s">
        <v>485</v>
      </c>
    </row>
    <row r="79" spans="1:4">
      <c r="A79" s="9">
        <v>21109068</v>
      </c>
      <c r="D79" s="9" t="s">
        <v>486</v>
      </c>
    </row>
    <row r="80" spans="1:4">
      <c r="A80" s="9">
        <v>21109069</v>
      </c>
      <c r="D80" s="9" t="s">
        <v>487</v>
      </c>
    </row>
    <row r="81" spans="1:4">
      <c r="A81" s="9">
        <v>21109070</v>
      </c>
      <c r="D81" s="9" t="s">
        <v>488</v>
      </c>
    </row>
    <row r="82" spans="1:4">
      <c r="A82" s="9">
        <v>21109071</v>
      </c>
      <c r="D82" s="9" t="s">
        <v>489</v>
      </c>
    </row>
    <row r="83" spans="1:4">
      <c r="A83" s="9">
        <v>21109072</v>
      </c>
      <c r="D83" s="9" t="s">
        <v>490</v>
      </c>
    </row>
    <row r="84" spans="1:4">
      <c r="A84" s="9">
        <v>21109073</v>
      </c>
      <c r="D84" s="9" t="s">
        <v>491</v>
      </c>
    </row>
    <row r="85" spans="1:4">
      <c r="A85" s="9">
        <v>21109074</v>
      </c>
      <c r="D85" s="9" t="s">
        <v>492</v>
      </c>
    </row>
    <row r="86" spans="1:4">
      <c r="A86" s="9">
        <v>21109075</v>
      </c>
      <c r="D86" s="9" t="s">
        <v>493</v>
      </c>
    </row>
    <row r="87" spans="1:4">
      <c r="A87" s="9">
        <v>21109076</v>
      </c>
      <c r="D87" s="9" t="s">
        <v>494</v>
      </c>
    </row>
    <row r="88" spans="1:4">
      <c r="A88" s="9">
        <v>21109077</v>
      </c>
      <c r="D88" s="9" t="s">
        <v>495</v>
      </c>
    </row>
    <row r="89" spans="1:4">
      <c r="A89" s="9">
        <v>21109078</v>
      </c>
      <c r="D89" s="9" t="s">
        <v>496</v>
      </c>
    </row>
    <row r="90" spans="1:4">
      <c r="A90" s="9">
        <v>21109079</v>
      </c>
      <c r="D90" s="9" t="s">
        <v>497</v>
      </c>
    </row>
    <row r="91" spans="1:4">
      <c r="A91" s="9">
        <v>21109080</v>
      </c>
      <c r="D91" s="9" t="s">
        <v>498</v>
      </c>
    </row>
    <row r="92" spans="1:4">
      <c r="A92" s="9">
        <v>21109081</v>
      </c>
      <c r="D92" s="9" t="s">
        <v>499</v>
      </c>
    </row>
    <row r="93" spans="1:4">
      <c r="A93" s="9">
        <v>21109082</v>
      </c>
      <c r="D93" s="9" t="s">
        <v>500</v>
      </c>
    </row>
    <row r="94" spans="1:4">
      <c r="A94" s="9">
        <v>21109083</v>
      </c>
      <c r="D94" s="9" t="s">
        <v>501</v>
      </c>
    </row>
    <row r="95" spans="1:4">
      <c r="A95" s="9">
        <v>21109084</v>
      </c>
      <c r="D95" s="9" t="s">
        <v>502</v>
      </c>
    </row>
    <row r="96" spans="1:4">
      <c r="A96" s="9">
        <v>21109085</v>
      </c>
      <c r="D96" s="9" t="s">
        <v>503</v>
      </c>
    </row>
    <row r="97" spans="1:4">
      <c r="A97" s="9">
        <v>21109086</v>
      </c>
      <c r="D97" s="9" t="s">
        <v>504</v>
      </c>
    </row>
    <row r="98" spans="1:4">
      <c r="A98" s="9">
        <v>21109087</v>
      </c>
      <c r="D98" s="9" t="s">
        <v>505</v>
      </c>
    </row>
    <row r="99" spans="1:4">
      <c r="A99" s="9">
        <v>21109088</v>
      </c>
      <c r="D99" s="9" t="s">
        <v>506</v>
      </c>
    </row>
    <row r="100" spans="1:4">
      <c r="A100" s="9">
        <v>21109089</v>
      </c>
      <c r="D100" s="9" t="s">
        <v>507</v>
      </c>
    </row>
    <row r="101" spans="1:4">
      <c r="A101" s="9">
        <v>21109090</v>
      </c>
      <c r="D101" s="9" t="s">
        <v>508</v>
      </c>
    </row>
    <row r="102" spans="1:4">
      <c r="A102" s="9">
        <v>21109091</v>
      </c>
      <c r="D102" s="9" t="s">
        <v>509</v>
      </c>
    </row>
    <row r="103" spans="1:4">
      <c r="A103" s="9">
        <v>21109092</v>
      </c>
      <c r="D103" s="9" t="s">
        <v>510</v>
      </c>
    </row>
    <row r="104" spans="1:4">
      <c r="A104" s="9">
        <v>21109093</v>
      </c>
      <c r="D104" s="9" t="s">
        <v>511</v>
      </c>
    </row>
    <row r="105" spans="1:4">
      <c r="A105" s="9">
        <v>21109094</v>
      </c>
      <c r="D105" s="9" t="s">
        <v>512</v>
      </c>
    </row>
    <row r="106" spans="1:4">
      <c r="A106" s="9">
        <v>21109095</v>
      </c>
      <c r="D106" s="9" t="s">
        <v>513</v>
      </c>
    </row>
    <row r="107" spans="1:4">
      <c r="A107" s="9">
        <v>21109096</v>
      </c>
      <c r="D107" s="9" t="s">
        <v>514</v>
      </c>
    </row>
    <row r="108" spans="1:4">
      <c r="A108" s="9">
        <v>21109097</v>
      </c>
      <c r="D108" s="9" t="s">
        <v>515</v>
      </c>
    </row>
    <row r="109" spans="1:4">
      <c r="A109" s="9">
        <v>21109098</v>
      </c>
      <c r="D109" s="9" t="s">
        <v>516</v>
      </c>
    </row>
    <row r="110" spans="1:4">
      <c r="A110" s="9">
        <v>21109099</v>
      </c>
      <c r="D110" s="9" t="s">
        <v>517</v>
      </c>
    </row>
    <row r="111" spans="1:4">
      <c r="A111" s="9">
        <v>21109100</v>
      </c>
      <c r="D111" s="9" t="s">
        <v>518</v>
      </c>
    </row>
    <row r="112" spans="1:4">
      <c r="A112" s="9">
        <v>21109101</v>
      </c>
      <c r="D112" s="9" t="s">
        <v>519</v>
      </c>
    </row>
    <row r="113" spans="1:4">
      <c r="A113" s="9">
        <v>21109102</v>
      </c>
      <c r="D113" s="9" t="s">
        <v>520</v>
      </c>
    </row>
    <row r="114" spans="1:4">
      <c r="A114" s="9">
        <v>21109103</v>
      </c>
      <c r="D114" s="9" t="s">
        <v>521</v>
      </c>
    </row>
    <row r="115" spans="1:4">
      <c r="A115" s="9">
        <v>21109104</v>
      </c>
      <c r="D115" s="9" t="s">
        <v>522</v>
      </c>
    </row>
    <row r="116" spans="1:4">
      <c r="A116" s="9">
        <v>21109105</v>
      </c>
      <c r="D116" s="9" t="s">
        <v>523</v>
      </c>
    </row>
    <row r="117" spans="1:4">
      <c r="A117" s="9">
        <v>21109106</v>
      </c>
      <c r="D117" s="9" t="s">
        <v>524</v>
      </c>
    </row>
    <row r="118" spans="1:4">
      <c r="A118" s="9">
        <v>21109107</v>
      </c>
      <c r="D118" s="9" t="s">
        <v>525</v>
      </c>
    </row>
    <row r="119" spans="1:4">
      <c r="A119" s="9">
        <v>21109108</v>
      </c>
      <c r="D119" s="9" t="s">
        <v>526</v>
      </c>
    </row>
    <row r="120" spans="1:4">
      <c r="A120" s="9">
        <v>21109109</v>
      </c>
      <c r="D120" s="9" t="s">
        <v>527</v>
      </c>
    </row>
    <row r="121" spans="1:4">
      <c r="A121" s="9">
        <v>21109110</v>
      </c>
      <c r="D121" s="9" t="s">
        <v>528</v>
      </c>
    </row>
    <row r="122" spans="1:4">
      <c r="A122" s="9">
        <v>21109111</v>
      </c>
      <c r="D122" s="9" t="s">
        <v>529</v>
      </c>
    </row>
    <row r="123" spans="1:4">
      <c r="A123" s="9">
        <v>21109112</v>
      </c>
      <c r="D123" s="9" t="s">
        <v>530</v>
      </c>
    </row>
    <row r="124" spans="1:4">
      <c r="A124" s="9">
        <v>21109113</v>
      </c>
      <c r="D124" s="9" t="s">
        <v>531</v>
      </c>
    </row>
    <row r="125" spans="1:4">
      <c r="A125" s="9">
        <v>21109114</v>
      </c>
      <c r="D125" s="9" t="s">
        <v>532</v>
      </c>
    </row>
    <row r="126" spans="1:4">
      <c r="A126" s="9">
        <v>21109115</v>
      </c>
      <c r="D126" s="9" t="s">
        <v>533</v>
      </c>
    </row>
    <row r="127" spans="1:4">
      <c r="A127" s="9">
        <v>21109116</v>
      </c>
      <c r="D127" s="9" t="s">
        <v>534</v>
      </c>
    </row>
    <row r="128" spans="1:4">
      <c r="A128" s="9">
        <v>21109117</v>
      </c>
      <c r="D128" s="9" t="s">
        <v>535</v>
      </c>
    </row>
    <row r="129" spans="1:4">
      <c r="A129" s="9">
        <v>21109118</v>
      </c>
      <c r="D129" s="9" t="s">
        <v>536</v>
      </c>
    </row>
    <row r="130" spans="1:4">
      <c r="A130" s="9">
        <v>21109119</v>
      </c>
      <c r="D130" s="9" t="s">
        <v>537</v>
      </c>
    </row>
    <row r="131" spans="1:4">
      <c r="A131" s="9">
        <v>21109120</v>
      </c>
      <c r="D131" s="9" t="s">
        <v>538</v>
      </c>
    </row>
    <row r="132" spans="1:4">
      <c r="A132" s="9">
        <v>21109121</v>
      </c>
      <c r="D132" s="9" t="s">
        <v>539</v>
      </c>
    </row>
    <row r="133" spans="1:4">
      <c r="A133" s="9">
        <v>21109122</v>
      </c>
      <c r="D133" s="9" t="s">
        <v>540</v>
      </c>
    </row>
    <row r="134" spans="1:4">
      <c r="A134" s="9">
        <v>21109123</v>
      </c>
      <c r="D134" s="9" t="s">
        <v>541</v>
      </c>
    </row>
    <row r="135" spans="1:4">
      <c r="A135" s="9">
        <v>21109124</v>
      </c>
      <c r="D135" s="9" t="s">
        <v>542</v>
      </c>
    </row>
    <row r="136" spans="1:4">
      <c r="A136" s="9">
        <v>21109125</v>
      </c>
      <c r="D136" s="9" t="s">
        <v>543</v>
      </c>
    </row>
    <row r="137" spans="1:4">
      <c r="A137" s="9">
        <v>21109126</v>
      </c>
      <c r="D137" s="9" t="s">
        <v>544</v>
      </c>
    </row>
    <row r="138" spans="1:4">
      <c r="A138" s="9">
        <v>21109127</v>
      </c>
      <c r="D138" s="9" t="s">
        <v>545</v>
      </c>
    </row>
    <row r="139" spans="1:4">
      <c r="A139" s="9">
        <v>21109128</v>
      </c>
      <c r="D139" s="9" t="s">
        <v>546</v>
      </c>
    </row>
    <row r="140" spans="1:4">
      <c r="A140" s="9">
        <v>21109129</v>
      </c>
      <c r="D140" s="9" t="s">
        <v>547</v>
      </c>
    </row>
    <row r="141" spans="1:4">
      <c r="A141" s="9">
        <v>21109130</v>
      </c>
      <c r="D141" s="9" t="s">
        <v>548</v>
      </c>
    </row>
    <row r="142" spans="1:4">
      <c r="A142" s="9">
        <v>21109131</v>
      </c>
      <c r="D142" s="9" t="s">
        <v>549</v>
      </c>
    </row>
    <row r="143" spans="1:4">
      <c r="A143" s="9">
        <v>21109132</v>
      </c>
      <c r="D143" s="9" t="s">
        <v>550</v>
      </c>
    </row>
    <row r="144" spans="1:4">
      <c r="A144" s="9">
        <v>21109133</v>
      </c>
      <c r="D144" s="9" t="s">
        <v>551</v>
      </c>
    </row>
    <row r="145" spans="1:4">
      <c r="A145" s="9">
        <v>21109134</v>
      </c>
      <c r="D145" s="9" t="s">
        <v>552</v>
      </c>
    </row>
    <row r="146" spans="1:4">
      <c r="A146" s="9">
        <v>21109135</v>
      </c>
      <c r="D146" s="9" t="s">
        <v>553</v>
      </c>
    </row>
    <row r="147" spans="1:4">
      <c r="A147" s="9">
        <v>21109136</v>
      </c>
      <c r="D147" s="9" t="s">
        <v>554</v>
      </c>
    </row>
    <row r="148" spans="1:4">
      <c r="A148" s="9">
        <v>21109137</v>
      </c>
      <c r="D148" s="9" t="s">
        <v>555</v>
      </c>
    </row>
    <row r="149" spans="1:4">
      <c r="A149" s="9">
        <v>21109138</v>
      </c>
      <c r="D149" s="9" t="s">
        <v>556</v>
      </c>
    </row>
    <row r="150" spans="1:4">
      <c r="A150" s="9">
        <v>21109139</v>
      </c>
      <c r="D150" s="9" t="s">
        <v>557</v>
      </c>
    </row>
    <row r="151" spans="1:4">
      <c r="A151" s="9">
        <v>21109140</v>
      </c>
      <c r="D151" s="9" t="s">
        <v>558</v>
      </c>
    </row>
    <row r="152" spans="1:4">
      <c r="A152" s="9">
        <v>21109141</v>
      </c>
      <c r="D152" s="9" t="s">
        <v>559</v>
      </c>
    </row>
    <row r="153" spans="1:4">
      <c r="A153" s="9">
        <v>21109142</v>
      </c>
      <c r="D153" s="9" t="s">
        <v>560</v>
      </c>
    </row>
    <row r="154" spans="1:4">
      <c r="A154" s="9">
        <v>21109143</v>
      </c>
      <c r="D154" s="9" t="s">
        <v>561</v>
      </c>
    </row>
    <row r="155" spans="1:4">
      <c r="A155" s="9">
        <v>21109144</v>
      </c>
      <c r="D155" s="9" t="s">
        <v>562</v>
      </c>
    </row>
    <row r="156" spans="1:4">
      <c r="A156" s="9">
        <v>21109145</v>
      </c>
      <c r="D156" s="9" t="s">
        <v>563</v>
      </c>
    </row>
    <row r="157" spans="1:4">
      <c r="A157" s="9">
        <v>21109146</v>
      </c>
      <c r="D157" s="9" t="s">
        <v>564</v>
      </c>
    </row>
    <row r="158" spans="1:4">
      <c r="A158" s="9">
        <v>21109147</v>
      </c>
      <c r="D158" s="9" t="s">
        <v>565</v>
      </c>
    </row>
    <row r="159" spans="1:4">
      <c r="A159" s="9">
        <v>21109148</v>
      </c>
      <c r="D159" s="9" t="s">
        <v>566</v>
      </c>
    </row>
    <row r="160" spans="1:4">
      <c r="A160" s="9">
        <v>21109149</v>
      </c>
      <c r="D160" s="9" t="s">
        <v>567</v>
      </c>
    </row>
    <row r="161" spans="1:4">
      <c r="A161" s="9">
        <v>21109150</v>
      </c>
      <c r="D161" s="9" t="s">
        <v>568</v>
      </c>
    </row>
    <row r="162" spans="1:4">
      <c r="A162" s="9">
        <v>21109151</v>
      </c>
      <c r="D162" s="9" t="s">
        <v>569</v>
      </c>
    </row>
    <row r="163" spans="1:4">
      <c r="A163" s="9">
        <v>21109152</v>
      </c>
      <c r="D163" s="9" t="s">
        <v>570</v>
      </c>
    </row>
    <row r="164" spans="1:4">
      <c r="A164" s="9">
        <v>21109153</v>
      </c>
      <c r="D164" s="9" t="s">
        <v>571</v>
      </c>
    </row>
    <row r="165" spans="1:4">
      <c r="A165" s="9">
        <v>21109154</v>
      </c>
      <c r="D165" s="9" t="s">
        <v>572</v>
      </c>
    </row>
    <row r="166" spans="1:4">
      <c r="A166" s="9">
        <v>21109155</v>
      </c>
      <c r="D166" s="9" t="s">
        <v>573</v>
      </c>
    </row>
    <row r="167" spans="1:4">
      <c r="A167" s="9">
        <v>21109156</v>
      </c>
      <c r="D167" s="9" t="s">
        <v>574</v>
      </c>
    </row>
    <row r="168" spans="1:4">
      <c r="A168" s="9">
        <v>21109157</v>
      </c>
      <c r="D168" s="9" t="s">
        <v>575</v>
      </c>
    </row>
    <row r="169" spans="1:4">
      <c r="A169" s="9">
        <v>21109158</v>
      </c>
      <c r="D169" s="9" t="s">
        <v>576</v>
      </c>
    </row>
    <row r="170" spans="1:4">
      <c r="A170" s="9">
        <v>21109159</v>
      </c>
      <c r="D170" s="9" t="s">
        <v>577</v>
      </c>
    </row>
    <row r="171" spans="1:4">
      <c r="A171" s="9">
        <v>21109160</v>
      </c>
      <c r="D171" s="9" t="s">
        <v>578</v>
      </c>
    </row>
    <row r="172" spans="1:4">
      <c r="A172" s="9">
        <v>21109161</v>
      </c>
      <c r="D172" s="9" t="s">
        <v>579</v>
      </c>
    </row>
    <row r="173" spans="1:4">
      <c r="A173" s="9">
        <v>21109162</v>
      </c>
      <c r="D173" s="9" t="s">
        <v>580</v>
      </c>
    </row>
    <row r="174" spans="1:4">
      <c r="A174" s="9">
        <v>21109163</v>
      </c>
      <c r="D174" s="9" t="s">
        <v>581</v>
      </c>
    </row>
    <row r="175" spans="1:4">
      <c r="A175" s="9">
        <v>21109164</v>
      </c>
      <c r="D175" s="9" t="s">
        <v>582</v>
      </c>
    </row>
    <row r="176" spans="1:4">
      <c r="A176" s="9">
        <v>21109165</v>
      </c>
      <c r="D176" s="9" t="s">
        <v>583</v>
      </c>
    </row>
    <row r="177" spans="1:4">
      <c r="A177" s="9">
        <v>21109166</v>
      </c>
      <c r="D177" s="9" t="s">
        <v>584</v>
      </c>
    </row>
    <row r="178" spans="1:4">
      <c r="A178" s="9">
        <v>21109167</v>
      </c>
      <c r="D178" s="9" t="s">
        <v>585</v>
      </c>
    </row>
    <row r="179" spans="1:4">
      <c r="A179" s="9">
        <v>21109168</v>
      </c>
      <c r="D179" s="9" t="s">
        <v>586</v>
      </c>
    </row>
    <row r="180" spans="1:4">
      <c r="A180" s="9">
        <v>21109169</v>
      </c>
      <c r="D180" s="9" t="s">
        <v>587</v>
      </c>
    </row>
    <row r="181" spans="1:4">
      <c r="A181" s="9">
        <v>21109170</v>
      </c>
      <c r="D181" s="9" t="s">
        <v>588</v>
      </c>
    </row>
    <row r="182" spans="1:4">
      <c r="A182" s="9">
        <v>21109171</v>
      </c>
      <c r="D182" s="9" t="s">
        <v>589</v>
      </c>
    </row>
    <row r="183" spans="1:4">
      <c r="A183" s="9">
        <v>21109172</v>
      </c>
      <c r="D183" s="9" t="s">
        <v>590</v>
      </c>
    </row>
    <row r="184" spans="1:4">
      <c r="A184" s="9">
        <v>21109173</v>
      </c>
      <c r="D184" s="9" t="s">
        <v>591</v>
      </c>
    </row>
    <row r="185" spans="1:4">
      <c r="A185" s="9">
        <v>21109174</v>
      </c>
      <c r="D185" s="9" t="s">
        <v>592</v>
      </c>
    </row>
    <row r="186" spans="1:4">
      <c r="A186" s="9">
        <v>21109181</v>
      </c>
      <c r="D186" s="9" t="s">
        <v>593</v>
      </c>
    </row>
    <row r="187" spans="1:4">
      <c r="A187" s="9">
        <v>21109181001</v>
      </c>
      <c r="D187" s="9" t="s">
        <v>594</v>
      </c>
    </row>
    <row r="188" spans="1:4">
      <c r="A188" s="9">
        <v>21109200</v>
      </c>
      <c r="D188" s="9" t="s">
        <v>595</v>
      </c>
    </row>
    <row r="189" spans="1:4">
      <c r="A189" s="9">
        <v>21109200007</v>
      </c>
      <c r="D189" s="9" t="s">
        <v>596</v>
      </c>
    </row>
    <row r="190" spans="1:4">
      <c r="A190" s="9">
        <v>21109200008</v>
      </c>
      <c r="D190" s="9" t="s">
        <v>597</v>
      </c>
    </row>
    <row r="191" spans="1:4">
      <c r="A191" s="9">
        <v>21109200009</v>
      </c>
      <c r="D191" s="9" t="s">
        <v>598</v>
      </c>
    </row>
    <row r="192" spans="1:4">
      <c r="A192" s="9">
        <v>21109200010</v>
      </c>
      <c r="D192" s="9" t="s">
        <v>599</v>
      </c>
    </row>
    <row r="193" spans="1:4">
      <c r="A193" s="9">
        <v>21109200011</v>
      </c>
      <c r="D193" s="9" t="s">
        <v>600</v>
      </c>
    </row>
    <row r="194" spans="1:4">
      <c r="A194" s="9">
        <v>21109200012</v>
      </c>
      <c r="D194" s="9" t="s">
        <v>601</v>
      </c>
    </row>
    <row r="195" spans="1:4">
      <c r="A195" s="9">
        <v>21109200013</v>
      </c>
      <c r="D195" s="9" t="s">
        <v>602</v>
      </c>
    </row>
    <row r="196" spans="1:4">
      <c r="A196" s="9">
        <v>21109200014</v>
      </c>
      <c r="D196" s="9" t="s">
        <v>603</v>
      </c>
    </row>
    <row r="197" spans="1:4">
      <c r="A197" s="9">
        <v>21109200015</v>
      </c>
      <c r="D197" s="9" t="s">
        <v>604</v>
      </c>
    </row>
    <row r="198" spans="1:4">
      <c r="A198" s="9">
        <v>21109200016</v>
      </c>
      <c r="D198" s="9" t="s">
        <v>605</v>
      </c>
    </row>
    <row r="199" spans="1:4">
      <c r="A199" s="9">
        <v>21109200017</v>
      </c>
      <c r="D199" s="9" t="s">
        <v>606</v>
      </c>
    </row>
    <row r="200" spans="1:4">
      <c r="A200" s="9">
        <v>21109200018</v>
      </c>
      <c r="D200" s="9" t="s">
        <v>607</v>
      </c>
    </row>
    <row r="201" spans="1:4">
      <c r="A201" s="9">
        <v>21109200019</v>
      </c>
      <c r="D201" s="9" t="s">
        <v>608</v>
      </c>
    </row>
    <row r="202" spans="1:4">
      <c r="A202" s="9">
        <v>21109200020</v>
      </c>
      <c r="D202" s="9" t="s">
        <v>609</v>
      </c>
    </row>
    <row r="203" spans="1:4">
      <c r="A203" s="9">
        <v>21109200021</v>
      </c>
      <c r="D203" s="9" t="s">
        <v>610</v>
      </c>
    </row>
    <row r="204" spans="1:4">
      <c r="A204" s="9">
        <v>21109200022</v>
      </c>
      <c r="D204" s="9" t="s">
        <v>611</v>
      </c>
    </row>
    <row r="205" spans="1:4">
      <c r="A205" s="9">
        <v>21109200023</v>
      </c>
      <c r="D205" s="9" t="s">
        <v>612</v>
      </c>
    </row>
    <row r="206" spans="1:4">
      <c r="A206" s="9">
        <v>21109200024</v>
      </c>
      <c r="D206" s="9" t="s">
        <v>613</v>
      </c>
    </row>
    <row r="207" spans="1:4">
      <c r="A207" s="9">
        <v>21109200025</v>
      </c>
      <c r="D207" s="9" t="s">
        <v>614</v>
      </c>
    </row>
    <row r="208" spans="1:4">
      <c r="A208" s="9">
        <v>21109200026</v>
      </c>
      <c r="D208" s="9" t="s">
        <v>615</v>
      </c>
    </row>
    <row r="209" spans="1:4">
      <c r="A209" s="9">
        <v>21109200027</v>
      </c>
      <c r="D209" s="9" t="s">
        <v>616</v>
      </c>
    </row>
    <row r="210" spans="1:4">
      <c r="A210" s="9">
        <v>21109200028</v>
      </c>
      <c r="D210" s="9" t="s">
        <v>617</v>
      </c>
    </row>
    <row r="211" spans="1:4">
      <c r="A211" s="9">
        <v>21109200029</v>
      </c>
      <c r="D211" s="9" t="s">
        <v>618</v>
      </c>
    </row>
    <row r="212" spans="1:4">
      <c r="A212" s="9">
        <v>21109200030</v>
      </c>
      <c r="D212" s="9" t="s">
        <v>619</v>
      </c>
    </row>
    <row r="213" spans="1:4">
      <c r="A213" s="9">
        <v>21109200031</v>
      </c>
      <c r="D213" s="9" t="s">
        <v>620</v>
      </c>
    </row>
    <row r="214" spans="1:4">
      <c r="A214" s="9">
        <v>21109200032</v>
      </c>
      <c r="D214" s="9" t="s">
        <v>621</v>
      </c>
    </row>
    <row r="215" spans="1:4">
      <c r="A215" s="9">
        <v>21109200033</v>
      </c>
      <c r="D215" s="9" t="s">
        <v>622</v>
      </c>
    </row>
    <row r="216" spans="1:4">
      <c r="A216" s="9">
        <v>21109200035</v>
      </c>
      <c r="D216" s="9" t="s">
        <v>623</v>
      </c>
    </row>
    <row r="217" spans="1:4">
      <c r="A217" s="9">
        <v>21109200036</v>
      </c>
      <c r="D217" s="9" t="s">
        <v>624</v>
      </c>
    </row>
    <row r="218" spans="1:4">
      <c r="A218" s="9">
        <v>21109200037</v>
      </c>
      <c r="D218" s="9" t="s">
        <v>625</v>
      </c>
    </row>
    <row r="219" spans="1:4">
      <c r="A219" s="9">
        <v>21109200038</v>
      </c>
      <c r="D219" s="9" t="s">
        <v>626</v>
      </c>
    </row>
    <row r="220" spans="1:4">
      <c r="A220" s="9">
        <v>21109200039</v>
      </c>
      <c r="D220" s="9" t="s">
        <v>627</v>
      </c>
    </row>
    <row r="221" spans="1:4">
      <c r="A221" s="9">
        <v>21109200040</v>
      </c>
      <c r="D221" s="9" t="s">
        <v>628</v>
      </c>
    </row>
    <row r="222" spans="1:4">
      <c r="A222" s="9">
        <v>21109200041</v>
      </c>
      <c r="D222" s="9" t="s">
        <v>629</v>
      </c>
    </row>
    <row r="223" spans="1:4">
      <c r="A223" s="9">
        <v>21109200042</v>
      </c>
      <c r="D223" s="9" t="s">
        <v>630</v>
      </c>
    </row>
    <row r="224" spans="1:4">
      <c r="A224" s="9">
        <v>21109200043</v>
      </c>
      <c r="D224" s="9" t="s">
        <v>631</v>
      </c>
    </row>
    <row r="225" spans="1:4">
      <c r="A225" s="9">
        <v>21109200044</v>
      </c>
      <c r="D225" s="9" t="s">
        <v>632</v>
      </c>
    </row>
    <row r="226" spans="1:4">
      <c r="A226" s="9">
        <v>21109200045</v>
      </c>
      <c r="D226" s="9" t="s">
        <v>633</v>
      </c>
    </row>
    <row r="227" spans="1:4">
      <c r="A227" s="9">
        <v>21109200046</v>
      </c>
      <c r="D227" s="9" t="s">
        <v>634</v>
      </c>
    </row>
    <row r="228" spans="1:4">
      <c r="A228" s="9">
        <v>21109200047</v>
      </c>
      <c r="D228" s="9" t="s">
        <v>635</v>
      </c>
    </row>
    <row r="229" spans="1:4">
      <c r="A229" s="9">
        <v>21109200048</v>
      </c>
      <c r="D229" s="9" t="s">
        <v>636</v>
      </c>
    </row>
    <row r="230" spans="1:4">
      <c r="A230" s="9">
        <v>21109200049</v>
      </c>
      <c r="D230" s="9" t="s">
        <v>637</v>
      </c>
    </row>
    <row r="231" spans="1:4">
      <c r="A231" s="9">
        <v>21109200050</v>
      </c>
      <c r="D231" s="9" t="s">
        <v>638</v>
      </c>
    </row>
    <row r="232" spans="1:4">
      <c r="A232" s="9">
        <v>21111</v>
      </c>
      <c r="D232" s="9" t="s">
        <v>639</v>
      </c>
    </row>
    <row r="233" spans="1:4">
      <c r="A233" s="9">
        <v>21117</v>
      </c>
      <c r="D233" s="9" t="s">
        <v>640</v>
      </c>
    </row>
    <row r="234" spans="1:4">
      <c r="A234" s="9">
        <v>21117002</v>
      </c>
      <c r="D234" s="9" t="s">
        <v>641</v>
      </c>
    </row>
    <row r="235" spans="1:4">
      <c r="A235" s="9">
        <v>21117002001</v>
      </c>
      <c r="D235" s="9" t="s">
        <v>642</v>
      </c>
    </row>
    <row r="236" spans="1:4">
      <c r="A236" s="9">
        <v>21117002002</v>
      </c>
      <c r="D236" s="9" t="s">
        <v>643</v>
      </c>
    </row>
    <row r="237" spans="1:4">
      <c r="A237" s="9">
        <v>21117002003</v>
      </c>
      <c r="D237" s="9" t="s">
        <v>644</v>
      </c>
    </row>
    <row r="238" spans="1:4">
      <c r="A238" s="9">
        <v>21117002004</v>
      </c>
      <c r="D238" s="9" t="s">
        <v>645</v>
      </c>
    </row>
    <row r="239" spans="1:4">
      <c r="A239" s="9">
        <v>21117181</v>
      </c>
      <c r="D239" s="9" t="s">
        <v>593</v>
      </c>
    </row>
    <row r="240" spans="1:4">
      <c r="A240" s="9">
        <v>21117181001</v>
      </c>
      <c r="D240" s="9" t="s">
        <v>646</v>
      </c>
    </row>
    <row r="241" spans="1:4">
      <c r="A241" s="9">
        <v>21117181002</v>
      </c>
      <c r="D241" s="9" t="s">
        <v>647</v>
      </c>
    </row>
    <row r="242" spans="1:4">
      <c r="A242" s="9">
        <v>21119</v>
      </c>
      <c r="D242" s="9" t="s">
        <v>648</v>
      </c>
    </row>
    <row r="243" spans="1:4">
      <c r="A243" s="9">
        <v>21123</v>
      </c>
      <c r="D243" s="9" t="s">
        <v>649</v>
      </c>
    </row>
    <row r="244" spans="1:4">
      <c r="A244" s="9">
        <v>21191</v>
      </c>
      <c r="D244" s="9" t="s">
        <v>650</v>
      </c>
    </row>
    <row r="245" spans="1:4">
      <c r="A245" s="9">
        <v>21191001</v>
      </c>
      <c r="D245" s="9" t="s">
        <v>651</v>
      </c>
    </row>
    <row r="246" spans="1:4">
      <c r="A246" s="9">
        <v>212</v>
      </c>
      <c r="D246" s="9" t="s">
        <v>652</v>
      </c>
    </row>
    <row r="247" spans="1:4">
      <c r="A247" s="9">
        <v>21201</v>
      </c>
      <c r="D247" s="9" t="s">
        <v>653</v>
      </c>
    </row>
    <row r="248" spans="1:4">
      <c r="A248" s="9">
        <v>21201001</v>
      </c>
      <c r="D248" s="9" t="s">
        <v>654</v>
      </c>
    </row>
    <row r="249" spans="1:4">
      <c r="A249" s="9">
        <v>21201002</v>
      </c>
      <c r="D249" s="9" t="s">
        <v>655</v>
      </c>
    </row>
    <row r="250" spans="1:4">
      <c r="A250" s="9">
        <v>21201003</v>
      </c>
      <c r="D250" s="9" t="s">
        <v>656</v>
      </c>
    </row>
    <row r="251" spans="1:4">
      <c r="A251" s="9">
        <v>21201004</v>
      </c>
      <c r="D251" s="9" t="s">
        <v>657</v>
      </c>
    </row>
    <row r="252" spans="1:4">
      <c r="A252" s="9">
        <v>21201005</v>
      </c>
      <c r="D252" s="9" t="s">
        <v>658</v>
      </c>
    </row>
    <row r="253" spans="1:4">
      <c r="A253" s="9">
        <v>21201006</v>
      </c>
      <c r="D253" s="9" t="s">
        <v>659</v>
      </c>
    </row>
    <row r="254" spans="1:4">
      <c r="A254" s="9">
        <v>21203</v>
      </c>
      <c r="D254" s="9" t="s">
        <v>660</v>
      </c>
    </row>
    <row r="255" spans="1:4">
      <c r="A255" s="9">
        <v>21203001</v>
      </c>
      <c r="D255" s="9" t="s">
        <v>661</v>
      </c>
    </row>
    <row r="256" spans="1:4">
      <c r="A256" s="9">
        <v>21203002</v>
      </c>
      <c r="D256" s="9" t="s">
        <v>662</v>
      </c>
    </row>
    <row r="257" spans="1:4">
      <c r="A257" s="9">
        <v>21205</v>
      </c>
      <c r="D257" s="9" t="s">
        <v>663</v>
      </c>
    </row>
    <row r="258" spans="1:4">
      <c r="A258" s="9">
        <v>21207</v>
      </c>
      <c r="D258" s="9" t="s">
        <v>664</v>
      </c>
    </row>
    <row r="259" spans="1:4">
      <c r="A259" s="9">
        <v>21207001</v>
      </c>
      <c r="D259" s="9" t="s">
        <v>665</v>
      </c>
    </row>
    <row r="260" spans="1:4">
      <c r="A260" s="9">
        <v>21207002</v>
      </c>
      <c r="D260" s="9" t="s">
        <v>666</v>
      </c>
    </row>
    <row r="261" spans="1:4">
      <c r="A261" s="9">
        <v>21207003</v>
      </c>
      <c r="D261" s="9" t="s">
        <v>667</v>
      </c>
    </row>
    <row r="262" spans="1:4">
      <c r="A262" s="9">
        <v>21207004</v>
      </c>
      <c r="D262" s="9" t="s">
        <v>668</v>
      </c>
    </row>
    <row r="263" spans="1:4">
      <c r="A263" s="9">
        <v>21207005</v>
      </c>
      <c r="D263" s="9" t="s">
        <v>669</v>
      </c>
    </row>
    <row r="264" spans="1:4">
      <c r="A264" s="9">
        <v>21207006</v>
      </c>
      <c r="D264" s="9" t="s">
        <v>670</v>
      </c>
    </row>
    <row r="265" spans="1:4">
      <c r="A265" s="9">
        <v>21207007</v>
      </c>
      <c r="D265" s="9" t="s">
        <v>671</v>
      </c>
    </row>
    <row r="266" spans="1:4">
      <c r="A266" s="9">
        <v>21207008</v>
      </c>
      <c r="D266" s="9" t="s">
        <v>672</v>
      </c>
    </row>
    <row r="267" spans="1:4">
      <c r="A267" s="9">
        <v>21207009</v>
      </c>
      <c r="D267" s="9" t="s">
        <v>673</v>
      </c>
    </row>
    <row r="268" spans="1:4">
      <c r="A268" s="9">
        <v>21207010</v>
      </c>
      <c r="D268" s="9" t="s">
        <v>674</v>
      </c>
    </row>
    <row r="269" spans="1:4">
      <c r="A269" s="9">
        <v>21207011</v>
      </c>
      <c r="D269" s="9" t="s">
        <v>675</v>
      </c>
    </row>
    <row r="270" spans="1:4">
      <c r="A270" s="9">
        <v>21207012</v>
      </c>
      <c r="D270" s="9" t="s">
        <v>676</v>
      </c>
    </row>
    <row r="271" spans="1:4">
      <c r="A271" s="9">
        <v>21207013</v>
      </c>
      <c r="D271" s="9" t="s">
        <v>677</v>
      </c>
    </row>
    <row r="272" spans="1:4">
      <c r="A272" s="9">
        <v>21207014</v>
      </c>
      <c r="D272" s="9" t="s">
        <v>678</v>
      </c>
    </row>
    <row r="273" spans="1:4">
      <c r="A273" s="9">
        <v>21207015</v>
      </c>
      <c r="D273" s="9" t="s">
        <v>679</v>
      </c>
    </row>
    <row r="274" spans="1:4">
      <c r="A274" s="9">
        <v>21207016</v>
      </c>
      <c r="D274" s="9" t="s">
        <v>680</v>
      </c>
    </row>
    <row r="275" spans="1:4">
      <c r="A275" s="9">
        <v>21207017</v>
      </c>
      <c r="D275" s="9" t="s">
        <v>681</v>
      </c>
    </row>
    <row r="276" spans="1:4">
      <c r="A276" s="9">
        <v>21207018</v>
      </c>
      <c r="D276" s="9" t="s">
        <v>682</v>
      </c>
    </row>
    <row r="277" spans="1:4">
      <c r="A277" s="9">
        <v>21207019</v>
      </c>
      <c r="D277" s="9" t="s">
        <v>683</v>
      </c>
    </row>
    <row r="278" spans="1:4">
      <c r="A278" s="9">
        <v>21207020</v>
      </c>
      <c r="D278" s="9" t="s">
        <v>684</v>
      </c>
    </row>
    <row r="279" spans="1:4">
      <c r="A279" s="9">
        <v>21209</v>
      </c>
      <c r="D279" s="9" t="s">
        <v>685</v>
      </c>
    </row>
    <row r="280" spans="1:4">
      <c r="A280" s="9">
        <v>21211</v>
      </c>
      <c r="D280" s="9" t="s">
        <v>686</v>
      </c>
    </row>
    <row r="281" spans="1:4">
      <c r="A281" s="9">
        <v>21213</v>
      </c>
      <c r="D281" s="9" t="s">
        <v>687</v>
      </c>
    </row>
    <row r="282" spans="1:4">
      <c r="A282" s="9">
        <v>21213001</v>
      </c>
      <c r="D282" s="9" t="s">
        <v>688</v>
      </c>
    </row>
    <row r="283" spans="1:4">
      <c r="A283" s="9">
        <v>213</v>
      </c>
      <c r="D283" s="9" t="s">
        <v>689</v>
      </c>
    </row>
    <row r="284" spans="1:4">
      <c r="A284" s="9">
        <v>21310</v>
      </c>
      <c r="B284" s="9">
        <v>11</v>
      </c>
      <c r="D284" s="9" t="s">
        <v>690</v>
      </c>
    </row>
    <row r="285" spans="1:4">
      <c r="A285" s="9">
        <v>21310001</v>
      </c>
      <c r="D285" s="9" t="s">
        <v>691</v>
      </c>
    </row>
    <row r="286" spans="1:4">
      <c r="A286" s="9">
        <v>21310002</v>
      </c>
      <c r="D286" s="9" t="s">
        <v>692</v>
      </c>
    </row>
    <row r="287" spans="1:4">
      <c r="A287" s="9">
        <v>21310003</v>
      </c>
      <c r="D287" s="9" t="s">
        <v>126</v>
      </c>
    </row>
    <row r="288" spans="1:4">
      <c r="A288" s="9">
        <v>21310004</v>
      </c>
      <c r="D288" s="9" t="s">
        <v>693</v>
      </c>
    </row>
    <row r="289" spans="1:4">
      <c r="A289" s="9">
        <v>21310016</v>
      </c>
      <c r="D289" s="9" t="s">
        <v>139</v>
      </c>
    </row>
    <row r="290" spans="1:4">
      <c r="A290" s="9">
        <v>21310018</v>
      </c>
      <c r="D290" s="9" t="s">
        <v>141</v>
      </c>
    </row>
    <row r="291" spans="1:4">
      <c r="A291" s="9">
        <v>21310099</v>
      </c>
      <c r="D291" s="9" t="s">
        <v>142</v>
      </c>
    </row>
    <row r="292" spans="1:4">
      <c r="A292" s="9">
        <v>21312</v>
      </c>
      <c r="B292" s="9">
        <v>12</v>
      </c>
      <c r="D292" s="9" t="s">
        <v>694</v>
      </c>
    </row>
    <row r="293" spans="1:4">
      <c r="A293" s="9">
        <v>21312005</v>
      </c>
      <c r="D293" s="9" t="s">
        <v>695</v>
      </c>
    </row>
    <row r="294" spans="1:4">
      <c r="A294" s="9">
        <v>21312006</v>
      </c>
      <c r="D294" s="9" t="s">
        <v>696</v>
      </c>
    </row>
    <row r="295" spans="1:4">
      <c r="A295" s="9">
        <v>21312008</v>
      </c>
      <c r="D295" s="9" t="s">
        <v>193</v>
      </c>
    </row>
    <row r="296" spans="1:4">
      <c r="A296" s="9">
        <v>21312009</v>
      </c>
      <c r="D296" s="9" t="s">
        <v>194</v>
      </c>
    </row>
    <row r="297" spans="1:4">
      <c r="A297" s="9">
        <v>21312010</v>
      </c>
      <c r="D297" s="9" t="s">
        <v>195</v>
      </c>
    </row>
    <row r="298" spans="1:4">
      <c r="A298" s="9">
        <v>21312011</v>
      </c>
      <c r="D298" s="9" t="s">
        <v>196</v>
      </c>
    </row>
    <row r="299" spans="1:4">
      <c r="A299" s="9">
        <v>21312012</v>
      </c>
      <c r="D299" s="9" t="s">
        <v>197</v>
      </c>
    </row>
    <row r="300" spans="1:4">
      <c r="A300" s="9">
        <v>21312014</v>
      </c>
      <c r="D300" s="9" t="s">
        <v>199</v>
      </c>
    </row>
    <row r="301" spans="1:4">
      <c r="A301" s="9">
        <v>21312015</v>
      </c>
      <c r="D301" s="9" t="s">
        <v>200</v>
      </c>
    </row>
    <row r="302" spans="1:4">
      <c r="A302" s="9">
        <v>21312016</v>
      </c>
      <c r="D302" s="9" t="s">
        <v>201</v>
      </c>
    </row>
    <row r="303" spans="1:4">
      <c r="A303" s="9">
        <v>21312017</v>
      </c>
      <c r="D303" s="9" t="s">
        <v>202</v>
      </c>
    </row>
    <row r="304" spans="1:4">
      <c r="A304" s="9">
        <v>21312018</v>
      </c>
      <c r="D304" s="9" t="s">
        <v>697</v>
      </c>
    </row>
    <row r="305" spans="1:4">
      <c r="A305" s="9">
        <v>21312019</v>
      </c>
      <c r="D305" s="9" t="s">
        <v>204</v>
      </c>
    </row>
    <row r="306" spans="1:4">
      <c r="A306" s="9">
        <v>21312020</v>
      </c>
      <c r="D306" s="9" t="s">
        <v>698</v>
      </c>
    </row>
    <row r="307" spans="1:4">
      <c r="A307" s="9">
        <v>21312022</v>
      </c>
      <c r="D307" s="9" t="s">
        <v>207</v>
      </c>
    </row>
    <row r="308" spans="1:4">
      <c r="A308" s="9">
        <v>21312023</v>
      </c>
      <c r="D308" s="9" t="s">
        <v>699</v>
      </c>
    </row>
    <row r="309" spans="1:4">
      <c r="A309" s="9">
        <v>21312024</v>
      </c>
      <c r="D309" s="9" t="s">
        <v>212</v>
      </c>
    </row>
    <row r="310" spans="1:4">
      <c r="A310" s="9">
        <v>21312025</v>
      </c>
      <c r="D310" s="9" t="s">
        <v>213</v>
      </c>
    </row>
    <row r="311" spans="1:4">
      <c r="A311" s="9">
        <v>21312099</v>
      </c>
      <c r="D311" s="9" t="s">
        <v>209</v>
      </c>
    </row>
    <row r="312" spans="1:4">
      <c r="A312" s="9">
        <v>21314</v>
      </c>
      <c r="B312" s="9">
        <v>14</v>
      </c>
      <c r="D312" s="9" t="s">
        <v>700</v>
      </c>
    </row>
    <row r="313" spans="1:4">
      <c r="A313" s="9">
        <v>21314001</v>
      </c>
      <c r="D313" s="9" t="s">
        <v>701</v>
      </c>
    </row>
    <row r="314" spans="1:4">
      <c r="A314" s="9">
        <v>21314099</v>
      </c>
      <c r="D314" s="9" t="s">
        <v>218</v>
      </c>
    </row>
    <row r="315" spans="1:4">
      <c r="A315" s="9">
        <v>21315</v>
      </c>
      <c r="B315" s="9">
        <v>15</v>
      </c>
      <c r="D315" s="9" t="s">
        <v>702</v>
      </c>
    </row>
    <row r="316" spans="1:4">
      <c r="A316" s="9">
        <v>21315001</v>
      </c>
      <c r="D316" s="9" t="s">
        <v>161</v>
      </c>
    </row>
    <row r="317" spans="1:4">
      <c r="A317" s="9">
        <v>21315002</v>
      </c>
      <c r="D317" s="9" t="s">
        <v>162</v>
      </c>
    </row>
    <row r="318" spans="1:4">
      <c r="A318" s="9">
        <v>21315003</v>
      </c>
      <c r="D318" s="9" t="s">
        <v>241</v>
      </c>
    </row>
    <row r="319" spans="1:4">
      <c r="A319" s="9">
        <v>21315005</v>
      </c>
      <c r="D319" s="9" t="s">
        <v>703</v>
      </c>
    </row>
    <row r="320" spans="1:4">
      <c r="A320" s="9">
        <v>21315006</v>
      </c>
      <c r="D320" s="9" t="s">
        <v>704</v>
      </c>
    </row>
    <row r="321" spans="1:4">
      <c r="A321" s="9">
        <v>21315007</v>
      </c>
      <c r="D321" s="9" t="s">
        <v>705</v>
      </c>
    </row>
    <row r="322" spans="1:4">
      <c r="A322" s="9">
        <v>21315008</v>
      </c>
      <c r="D322" s="9" t="s">
        <v>706</v>
      </c>
    </row>
    <row r="323" spans="1:4">
      <c r="A323" s="9">
        <v>21315012</v>
      </c>
      <c r="D323" s="9" t="s">
        <v>168</v>
      </c>
    </row>
    <row r="324" spans="1:4">
      <c r="A324" s="9">
        <v>21315013</v>
      </c>
      <c r="D324" s="9" t="s">
        <v>169</v>
      </c>
    </row>
    <row r="325" spans="1:4">
      <c r="A325" s="9">
        <v>21315014</v>
      </c>
      <c r="D325" s="9" t="s">
        <v>170</v>
      </c>
    </row>
    <row r="326" spans="1:4">
      <c r="A326" s="9">
        <v>21315099</v>
      </c>
      <c r="D326" s="9" t="s">
        <v>240</v>
      </c>
    </row>
    <row r="327" spans="1:4">
      <c r="A327" s="9">
        <v>21316</v>
      </c>
      <c r="B327" s="9">
        <v>16</v>
      </c>
      <c r="D327" s="9" t="s">
        <v>707</v>
      </c>
    </row>
    <row r="328" spans="1:4">
      <c r="A328" s="9">
        <v>21316001</v>
      </c>
      <c r="D328" s="9" t="s">
        <v>708</v>
      </c>
    </row>
    <row r="329" spans="1:4">
      <c r="A329" s="9">
        <v>21316002</v>
      </c>
      <c r="D329" s="9" t="s">
        <v>709</v>
      </c>
    </row>
    <row r="330" spans="1:4">
      <c r="A330" s="9">
        <v>21316099</v>
      </c>
      <c r="D330" s="9" t="s">
        <v>710</v>
      </c>
    </row>
    <row r="331" spans="1:4">
      <c r="A331" s="9">
        <v>21316834</v>
      </c>
      <c r="D331" s="9" t="s">
        <v>711</v>
      </c>
    </row>
    <row r="332" spans="1:4">
      <c r="A332" s="9">
        <v>21321</v>
      </c>
      <c r="B332" s="9">
        <v>21</v>
      </c>
      <c r="D332" s="9" t="s">
        <v>712</v>
      </c>
    </row>
    <row r="333" spans="1:4">
      <c r="A333" s="9">
        <v>21321001</v>
      </c>
      <c r="D333" s="9" t="s">
        <v>228</v>
      </c>
    </row>
    <row r="334" spans="1:4">
      <c r="A334" s="9">
        <v>21322</v>
      </c>
      <c r="B334" s="9">
        <v>22</v>
      </c>
      <c r="D334" s="9" t="s">
        <v>713</v>
      </c>
    </row>
    <row r="335" spans="1:4">
      <c r="B335" s="9">
        <v>221</v>
      </c>
      <c r="C335" s="10"/>
      <c r="D335" s="10" t="s">
        <v>1327</v>
      </c>
    </row>
    <row r="336" spans="1:4">
      <c r="B336" s="9">
        <v>22107</v>
      </c>
      <c r="C336" s="10"/>
      <c r="D336" s="10" t="s">
        <v>1328</v>
      </c>
    </row>
    <row r="337" spans="1:4">
      <c r="B337" s="9">
        <v>222</v>
      </c>
      <c r="C337" s="10"/>
      <c r="D337" s="10" t="s">
        <v>1329</v>
      </c>
    </row>
    <row r="338" spans="1:4">
      <c r="B338" s="9">
        <v>22201</v>
      </c>
      <c r="C338" s="10"/>
      <c r="D338" s="10" t="s">
        <v>1330</v>
      </c>
    </row>
    <row r="339" spans="1:4">
      <c r="B339" s="9">
        <v>22205</v>
      </c>
      <c r="C339" s="10"/>
      <c r="D339" s="10" t="s">
        <v>1976</v>
      </c>
    </row>
    <row r="340" spans="1:4">
      <c r="A340" s="9">
        <v>21322001</v>
      </c>
      <c r="D340" s="9" t="s">
        <v>714</v>
      </c>
    </row>
    <row r="341" spans="1:4">
      <c r="A341" s="9">
        <v>21322823</v>
      </c>
      <c r="D341" s="9" t="s">
        <v>715</v>
      </c>
    </row>
    <row r="342" spans="1:4">
      <c r="A342" s="9">
        <v>21322825</v>
      </c>
      <c r="D342" s="9" t="s">
        <v>716</v>
      </c>
    </row>
    <row r="343" spans="1:4">
      <c r="A343" s="9">
        <v>21322834</v>
      </c>
      <c r="D343" s="9" t="s">
        <v>717</v>
      </c>
    </row>
    <row r="344" spans="1:4">
      <c r="A344" s="9">
        <v>21322928</v>
      </c>
      <c r="D344" s="9" t="s">
        <v>718</v>
      </c>
    </row>
    <row r="345" spans="1:4">
      <c r="A345" s="9">
        <v>21322937</v>
      </c>
      <c r="D345" s="9" t="s">
        <v>719</v>
      </c>
    </row>
    <row r="346" spans="1:4">
      <c r="A346" s="9">
        <v>21323</v>
      </c>
      <c r="B346" s="9">
        <v>23</v>
      </c>
      <c r="D346" s="9" t="s">
        <v>720</v>
      </c>
    </row>
    <row r="347" spans="1:4">
      <c r="A347" s="9">
        <v>21323999</v>
      </c>
      <c r="D347" s="9" t="s">
        <v>720</v>
      </c>
    </row>
    <row r="348" spans="1:4">
      <c r="A348" s="9">
        <v>21331</v>
      </c>
      <c r="B348" s="9">
        <v>31</v>
      </c>
      <c r="D348" s="9" t="s">
        <v>721</v>
      </c>
    </row>
    <row r="349" spans="1:4">
      <c r="B349" s="9">
        <v>32</v>
      </c>
      <c r="C349" s="10"/>
      <c r="D349" s="10" t="s">
        <v>119</v>
      </c>
    </row>
    <row r="350" spans="1:4">
      <c r="B350" s="9">
        <v>321</v>
      </c>
      <c r="C350" s="10"/>
      <c r="D350" s="10"/>
    </row>
    <row r="351" spans="1:4">
      <c r="B351" s="9">
        <v>32102</v>
      </c>
      <c r="C351" s="10"/>
      <c r="D351" s="10" t="s">
        <v>1942</v>
      </c>
    </row>
    <row r="352" spans="1:4">
      <c r="B352" s="9">
        <v>322</v>
      </c>
      <c r="C352" s="10"/>
      <c r="D352" s="10" t="s">
        <v>1326</v>
      </c>
    </row>
    <row r="353" spans="1:4">
      <c r="B353" s="9">
        <v>32201</v>
      </c>
      <c r="C353" s="10"/>
      <c r="D353" s="10" t="s">
        <v>1326</v>
      </c>
    </row>
    <row r="354" spans="1:4">
      <c r="A354" s="9">
        <v>21331001</v>
      </c>
      <c r="D354" s="9" t="s">
        <v>722</v>
      </c>
    </row>
    <row r="355" spans="1:4">
      <c r="A355" s="9">
        <v>21331002</v>
      </c>
      <c r="D355" s="9" t="s">
        <v>723</v>
      </c>
    </row>
    <row r="356" spans="1:4">
      <c r="A356" s="9">
        <v>21331100</v>
      </c>
      <c r="D356" s="9" t="s">
        <v>723</v>
      </c>
    </row>
    <row r="357" spans="1:4">
      <c r="A357" s="9">
        <v>21331182</v>
      </c>
      <c r="D357" s="9" t="s">
        <v>404</v>
      </c>
    </row>
    <row r="358" spans="1:4">
      <c r="A358" s="9">
        <v>21331272</v>
      </c>
      <c r="D358" s="9" t="s">
        <v>724</v>
      </c>
    </row>
    <row r="359" spans="1:4">
      <c r="A359" s="9">
        <v>21331273</v>
      </c>
      <c r="D359" s="9" t="s">
        <v>725</v>
      </c>
    </row>
    <row r="360" spans="1:4">
      <c r="A360" s="9">
        <v>21331282</v>
      </c>
      <c r="D360" s="9" t="s">
        <v>726</v>
      </c>
    </row>
    <row r="361" spans="1:4">
      <c r="A361" s="9">
        <v>21331309</v>
      </c>
      <c r="D361" s="9" t="s">
        <v>727</v>
      </c>
    </row>
    <row r="362" spans="1:4">
      <c r="A362" s="9">
        <v>21331311</v>
      </c>
      <c r="D362" s="9" t="s">
        <v>728</v>
      </c>
    </row>
    <row r="363" spans="1:4">
      <c r="A363" s="9">
        <v>21331313</v>
      </c>
      <c r="D363" s="9" t="s">
        <v>729</v>
      </c>
    </row>
    <row r="364" spans="1:4">
      <c r="A364" s="9">
        <v>21331317</v>
      </c>
      <c r="D364" s="9" t="s">
        <v>730</v>
      </c>
    </row>
    <row r="365" spans="1:4">
      <c r="A365" s="9">
        <v>21331834</v>
      </c>
      <c r="D365" s="9" t="s">
        <v>731</v>
      </c>
    </row>
    <row r="366" spans="1:4">
      <c r="A366" s="9">
        <v>21383</v>
      </c>
      <c r="D366" s="9" t="s">
        <v>720</v>
      </c>
    </row>
    <row r="367" spans="1:4">
      <c r="A367" s="9">
        <v>21385</v>
      </c>
      <c r="D367" s="9" t="s">
        <v>732</v>
      </c>
    </row>
    <row r="368" spans="1:4">
      <c r="A368" s="9">
        <v>21385001</v>
      </c>
      <c r="D368" s="9" t="s">
        <v>733</v>
      </c>
    </row>
    <row r="369" spans="1:4">
      <c r="A369" s="9">
        <v>21387</v>
      </c>
      <c r="D369" s="9" t="s">
        <v>734</v>
      </c>
    </row>
    <row r="370" spans="1:4">
      <c r="A370" s="9">
        <v>21389</v>
      </c>
      <c r="D370" s="9" t="s">
        <v>735</v>
      </c>
    </row>
    <row r="371" spans="1:4">
      <c r="A371" s="9">
        <v>21389001</v>
      </c>
      <c r="D371" s="9" t="s">
        <v>735</v>
      </c>
    </row>
    <row r="372" spans="1:4">
      <c r="A372" s="9">
        <v>21389823</v>
      </c>
      <c r="D372" s="9" t="s">
        <v>715</v>
      </c>
    </row>
    <row r="373" spans="1:4">
      <c r="A373" s="9">
        <v>21389834</v>
      </c>
      <c r="D373" s="9" t="s">
        <v>731</v>
      </c>
    </row>
    <row r="374" spans="1:4">
      <c r="A374" s="9">
        <v>22</v>
      </c>
      <c r="D374" s="9" t="s">
        <v>736</v>
      </c>
    </row>
    <row r="375" spans="1:4">
      <c r="A375" s="9">
        <v>221</v>
      </c>
      <c r="D375" s="9" t="s">
        <v>737</v>
      </c>
    </row>
    <row r="376" spans="1:4">
      <c r="A376" s="9">
        <v>22101</v>
      </c>
      <c r="B376" s="9">
        <v>231</v>
      </c>
      <c r="C376" s="9">
        <v>631</v>
      </c>
      <c r="D376" s="9" t="s">
        <v>738</v>
      </c>
    </row>
    <row r="377" spans="1:4">
      <c r="A377" s="9">
        <v>22101001</v>
      </c>
      <c r="B377" s="9">
        <v>23101</v>
      </c>
      <c r="C377" s="9">
        <v>63101</v>
      </c>
      <c r="D377" s="9" t="s">
        <v>739</v>
      </c>
    </row>
    <row r="378" spans="1:4">
      <c r="A378" s="9">
        <v>22101099</v>
      </c>
      <c r="B378" s="9">
        <v>23199</v>
      </c>
      <c r="C378" s="9">
        <v>63199</v>
      </c>
      <c r="D378" s="9" t="s">
        <v>740</v>
      </c>
    </row>
    <row r="379" spans="1:4">
      <c r="A379" s="9">
        <v>22103</v>
      </c>
      <c r="B379" s="9">
        <v>231</v>
      </c>
      <c r="C379" s="9">
        <v>631</v>
      </c>
      <c r="D379" s="9" t="s">
        <v>741</v>
      </c>
    </row>
    <row r="380" spans="1:4">
      <c r="A380" s="9">
        <v>22103001</v>
      </c>
      <c r="B380" s="9">
        <v>23105</v>
      </c>
      <c r="C380" s="9">
        <v>63105</v>
      </c>
      <c r="D380" s="9" t="s">
        <v>742</v>
      </c>
    </row>
    <row r="381" spans="1:4">
      <c r="A381" s="9">
        <v>22103001001</v>
      </c>
      <c r="D381" s="9" t="s">
        <v>743</v>
      </c>
    </row>
    <row r="382" spans="1:4">
      <c r="A382" s="9">
        <v>22103001002</v>
      </c>
      <c r="D382" s="9" t="s">
        <v>744</v>
      </c>
    </row>
    <row r="383" spans="1:4">
      <c r="A383" s="9">
        <v>22103001003</v>
      </c>
      <c r="D383" s="9" t="s">
        <v>745</v>
      </c>
    </row>
    <row r="384" spans="1:4">
      <c r="A384" s="9">
        <v>22105</v>
      </c>
      <c r="B384" s="9">
        <v>231</v>
      </c>
      <c r="C384" s="9">
        <v>631</v>
      </c>
      <c r="D384" s="9" t="s">
        <v>746</v>
      </c>
    </row>
    <row r="385" spans="1:4">
      <c r="A385" s="9">
        <v>22105001</v>
      </c>
      <c r="B385" s="9">
        <v>23106</v>
      </c>
      <c r="C385" s="9">
        <v>63106</v>
      </c>
      <c r="D385" s="9" t="s">
        <v>747</v>
      </c>
    </row>
    <row r="386" spans="1:4">
      <c r="A386" s="9">
        <v>22105002</v>
      </c>
      <c r="B386" s="9">
        <v>23107</v>
      </c>
      <c r="C386" s="9">
        <v>63107</v>
      </c>
      <c r="D386" s="9" t="s">
        <v>748</v>
      </c>
    </row>
    <row r="387" spans="1:4">
      <c r="A387" s="9">
        <v>22199</v>
      </c>
      <c r="D387" s="9" t="s">
        <v>749</v>
      </c>
    </row>
    <row r="388" spans="1:4">
      <c r="A388" s="9">
        <v>222</v>
      </c>
      <c r="D388" s="9" t="s">
        <v>750</v>
      </c>
    </row>
    <row r="389" spans="1:4">
      <c r="A389" s="9">
        <v>22201</v>
      </c>
      <c r="B389" s="9">
        <v>231</v>
      </c>
      <c r="C389" s="9">
        <v>631</v>
      </c>
      <c r="D389" s="9" t="s">
        <v>738</v>
      </c>
    </row>
    <row r="390" spans="1:4">
      <c r="A390" s="9">
        <v>22201001</v>
      </c>
      <c r="B390" s="9">
        <v>23101</v>
      </c>
      <c r="C390" s="9">
        <v>63101</v>
      </c>
      <c r="D390" s="9" t="s">
        <v>739</v>
      </c>
    </row>
    <row r="391" spans="1:4">
      <c r="A391" s="9">
        <v>22201099</v>
      </c>
      <c r="B391" s="9">
        <v>23199</v>
      </c>
      <c r="C391" s="9">
        <v>63199</v>
      </c>
      <c r="D391" s="9" t="s">
        <v>740</v>
      </c>
    </row>
    <row r="392" spans="1:4">
      <c r="A392" s="9">
        <v>22203</v>
      </c>
      <c r="B392" s="9">
        <v>231</v>
      </c>
      <c r="C392" s="9">
        <v>631</v>
      </c>
      <c r="D392" s="9" t="s">
        <v>751</v>
      </c>
    </row>
    <row r="393" spans="1:4">
      <c r="A393" s="9">
        <v>22203001</v>
      </c>
      <c r="B393" s="9">
        <v>23105</v>
      </c>
      <c r="C393" s="9">
        <v>63105</v>
      </c>
      <c r="D393" s="9" t="s">
        <v>742</v>
      </c>
    </row>
    <row r="394" spans="1:4">
      <c r="A394" s="9">
        <v>22205</v>
      </c>
      <c r="B394" s="9">
        <v>231</v>
      </c>
      <c r="C394" s="9">
        <v>631</v>
      </c>
      <c r="D394" s="9" t="s">
        <v>746</v>
      </c>
    </row>
    <row r="395" spans="1:4">
      <c r="A395" s="9">
        <v>22205001</v>
      </c>
      <c r="B395" s="9">
        <v>23106</v>
      </c>
      <c r="C395" s="9">
        <v>63106</v>
      </c>
      <c r="D395" s="9" t="s">
        <v>747</v>
      </c>
    </row>
    <row r="396" spans="1:4">
      <c r="A396" s="9">
        <v>22299</v>
      </c>
      <c r="D396" s="9" t="s">
        <v>752</v>
      </c>
    </row>
    <row r="397" spans="1:4">
      <c r="A397" s="9">
        <v>223</v>
      </c>
      <c r="D397" s="9" t="s">
        <v>753</v>
      </c>
    </row>
    <row r="398" spans="1:4">
      <c r="A398" s="9">
        <v>22303</v>
      </c>
      <c r="B398" s="9">
        <v>232</v>
      </c>
      <c r="C398" s="9">
        <v>632</v>
      </c>
      <c r="D398" s="9" t="s">
        <v>754</v>
      </c>
    </row>
    <row r="399" spans="1:4">
      <c r="A399" s="9">
        <v>22303001</v>
      </c>
      <c r="B399" s="9">
        <v>23210</v>
      </c>
      <c r="C399" s="9">
        <v>63210</v>
      </c>
      <c r="D399" s="9" t="s">
        <v>154</v>
      </c>
    </row>
    <row r="400" spans="1:4">
      <c r="A400" s="9">
        <v>22361</v>
      </c>
      <c r="B400" s="9">
        <v>232</v>
      </c>
      <c r="C400" s="9">
        <v>632</v>
      </c>
      <c r="D400" s="9" t="s">
        <v>755</v>
      </c>
    </row>
    <row r="401" spans="1:4">
      <c r="A401" s="9">
        <v>22399</v>
      </c>
      <c r="D401" s="9" t="s">
        <v>756</v>
      </c>
    </row>
    <row r="402" spans="1:4">
      <c r="A402" s="9">
        <v>224</v>
      </c>
      <c r="D402" s="9" t="s">
        <v>757</v>
      </c>
    </row>
    <row r="403" spans="1:4">
      <c r="A403" s="9">
        <v>22401</v>
      </c>
      <c r="B403" s="9">
        <v>232</v>
      </c>
      <c r="C403" s="9">
        <v>632</v>
      </c>
      <c r="D403" s="9" t="s">
        <v>758</v>
      </c>
    </row>
    <row r="404" spans="1:4">
      <c r="A404" s="9">
        <v>22401005</v>
      </c>
      <c r="B404" s="9">
        <v>23210</v>
      </c>
      <c r="C404" s="9">
        <v>63210</v>
      </c>
      <c r="D404" s="9" t="s">
        <v>154</v>
      </c>
    </row>
    <row r="405" spans="1:4">
      <c r="A405" s="9">
        <v>22403</v>
      </c>
      <c r="B405" s="9">
        <v>232</v>
      </c>
      <c r="C405" s="9">
        <v>632</v>
      </c>
      <c r="D405" s="9" t="s">
        <v>754</v>
      </c>
    </row>
    <row r="406" spans="1:4">
      <c r="A406" s="9">
        <v>22403001</v>
      </c>
      <c r="B406" s="9">
        <v>23210</v>
      </c>
      <c r="C406" s="9">
        <v>63210</v>
      </c>
      <c r="D406" s="9" t="s">
        <v>154</v>
      </c>
    </row>
    <row r="407" spans="1:4">
      <c r="A407" s="9">
        <v>22413</v>
      </c>
      <c r="B407" s="9">
        <v>232</v>
      </c>
      <c r="C407" s="9">
        <v>632</v>
      </c>
      <c r="D407" s="9" t="s">
        <v>759</v>
      </c>
    </row>
    <row r="408" spans="1:4">
      <c r="A408" s="9">
        <v>22413002</v>
      </c>
      <c r="B408" s="9">
        <v>23209</v>
      </c>
      <c r="C408" s="9">
        <v>63209</v>
      </c>
      <c r="D408" s="9" t="s">
        <v>153</v>
      </c>
    </row>
    <row r="409" spans="1:4">
      <c r="A409" s="9">
        <v>22461</v>
      </c>
      <c r="B409" s="9">
        <v>232</v>
      </c>
      <c r="C409" s="9">
        <v>632</v>
      </c>
      <c r="D409" s="9" t="s">
        <v>755</v>
      </c>
    </row>
    <row r="410" spans="1:4">
      <c r="A410" s="9">
        <v>22499</v>
      </c>
      <c r="D410" s="9" t="s">
        <v>756</v>
      </c>
    </row>
    <row r="411" spans="1:4">
      <c r="A411" s="9">
        <v>225</v>
      </c>
      <c r="D411" s="9" t="s">
        <v>760</v>
      </c>
    </row>
    <row r="412" spans="1:4">
      <c r="A412" s="9">
        <v>22501</v>
      </c>
      <c r="D412" s="9" t="s">
        <v>761</v>
      </c>
    </row>
    <row r="413" spans="1:4">
      <c r="A413" s="9">
        <v>22503</v>
      </c>
      <c r="D413" s="9" t="s">
        <v>762</v>
      </c>
    </row>
    <row r="414" spans="1:4">
      <c r="A414" s="9">
        <v>22505</v>
      </c>
      <c r="D414" s="9" t="s">
        <v>763</v>
      </c>
    </row>
    <row r="415" spans="1:4">
      <c r="A415" s="9">
        <v>22551</v>
      </c>
      <c r="D415" s="9" t="s">
        <v>764</v>
      </c>
    </row>
    <row r="416" spans="1:4">
      <c r="A416" s="9">
        <v>22551001</v>
      </c>
      <c r="D416" s="9" t="s">
        <v>406</v>
      </c>
    </row>
    <row r="417" spans="1:4">
      <c r="A417" s="9">
        <v>22551001001</v>
      </c>
      <c r="D417" s="9" t="s">
        <v>691</v>
      </c>
    </row>
    <row r="418" spans="1:4">
      <c r="A418" s="9">
        <v>22551001014</v>
      </c>
      <c r="D418" s="9" t="s">
        <v>199</v>
      </c>
    </row>
    <row r="419" spans="1:4">
      <c r="A419" s="9">
        <v>22551001020</v>
      </c>
      <c r="D419" s="9" t="s">
        <v>765</v>
      </c>
    </row>
    <row r="420" spans="1:4">
      <c r="A420" s="9">
        <v>22551001099</v>
      </c>
      <c r="D420" s="9" t="s">
        <v>766</v>
      </c>
    </row>
    <row r="421" spans="1:4">
      <c r="A421" s="9">
        <v>22551002</v>
      </c>
      <c r="D421" s="9" t="s">
        <v>375</v>
      </c>
    </row>
    <row r="422" spans="1:4">
      <c r="A422" s="9">
        <v>22551002001</v>
      </c>
      <c r="D422" s="9" t="s">
        <v>767</v>
      </c>
    </row>
    <row r="423" spans="1:4">
      <c r="A423" s="9">
        <v>22551002002</v>
      </c>
      <c r="D423" s="9" t="s">
        <v>202</v>
      </c>
    </row>
    <row r="424" spans="1:4">
      <c r="A424" s="9">
        <v>22551002014</v>
      </c>
      <c r="D424" s="9" t="s">
        <v>199</v>
      </c>
    </row>
    <row r="425" spans="1:4">
      <c r="A425" s="9">
        <v>22551002020</v>
      </c>
      <c r="D425" s="9" t="s">
        <v>765</v>
      </c>
    </row>
    <row r="426" spans="1:4">
      <c r="A426" s="9">
        <v>22551002099</v>
      </c>
      <c r="D426" s="9" t="s">
        <v>766</v>
      </c>
    </row>
    <row r="427" spans="1:4">
      <c r="A427" s="9">
        <v>22551010</v>
      </c>
      <c r="D427" s="9" t="s">
        <v>690</v>
      </c>
    </row>
    <row r="428" spans="1:4">
      <c r="A428" s="9">
        <v>22551010001</v>
      </c>
      <c r="D428" s="9" t="s">
        <v>691</v>
      </c>
    </row>
    <row r="429" spans="1:4">
      <c r="A429" s="9">
        <v>22551012</v>
      </c>
      <c r="D429" s="9" t="s">
        <v>694</v>
      </c>
    </row>
    <row r="430" spans="1:4">
      <c r="A430" s="9">
        <v>22551012008</v>
      </c>
      <c r="D430" s="9" t="s">
        <v>193</v>
      </c>
    </row>
    <row r="431" spans="1:4">
      <c r="A431" s="9">
        <v>22551012014</v>
      </c>
      <c r="D431" s="9" t="s">
        <v>199</v>
      </c>
    </row>
    <row r="432" spans="1:4">
      <c r="A432" s="9">
        <v>22551012017</v>
      </c>
      <c r="D432" s="9" t="s">
        <v>202</v>
      </c>
    </row>
    <row r="433" spans="1:4">
      <c r="A433" s="9">
        <v>22551015</v>
      </c>
      <c r="D433" s="9" t="s">
        <v>702</v>
      </c>
    </row>
    <row r="434" spans="1:4">
      <c r="A434" s="9">
        <v>22551015002</v>
      </c>
      <c r="D434" s="9" t="s">
        <v>162</v>
      </c>
    </row>
    <row r="435" spans="1:4">
      <c r="A435" s="9">
        <v>22551015013</v>
      </c>
      <c r="D435" s="9" t="s">
        <v>169</v>
      </c>
    </row>
    <row r="436" spans="1:4">
      <c r="A436" s="9">
        <v>22551015014</v>
      </c>
      <c r="D436" s="9" t="s">
        <v>170</v>
      </c>
    </row>
    <row r="437" spans="1:4">
      <c r="A437" s="9">
        <v>22551016</v>
      </c>
      <c r="D437" s="9" t="s">
        <v>707</v>
      </c>
    </row>
    <row r="438" spans="1:4">
      <c r="A438" s="9">
        <v>22551016834</v>
      </c>
      <c r="D438" s="9" t="s">
        <v>711</v>
      </c>
    </row>
    <row r="439" spans="1:4">
      <c r="A439" s="9">
        <v>22551022</v>
      </c>
      <c r="D439" s="9" t="s">
        <v>713</v>
      </c>
    </row>
    <row r="440" spans="1:4">
      <c r="A440" s="9">
        <v>22551022834</v>
      </c>
      <c r="D440" s="9" t="s">
        <v>717</v>
      </c>
    </row>
    <row r="441" spans="1:4">
      <c r="A441" s="9">
        <v>22551031</v>
      </c>
      <c r="D441" s="9" t="s">
        <v>721</v>
      </c>
    </row>
    <row r="442" spans="1:4">
      <c r="A442" s="9">
        <v>22551031182</v>
      </c>
      <c r="D442" s="9" t="s">
        <v>404</v>
      </c>
    </row>
    <row r="443" spans="1:4">
      <c r="A443" s="9">
        <v>22551089</v>
      </c>
      <c r="D443" s="9" t="s">
        <v>735</v>
      </c>
    </row>
    <row r="444" spans="1:4">
      <c r="A444" s="9">
        <v>22551089834</v>
      </c>
      <c r="D444" s="9" t="s">
        <v>731</v>
      </c>
    </row>
    <row r="445" spans="1:4">
      <c r="A445" s="9">
        <v>22551110</v>
      </c>
      <c r="D445" s="9" t="s">
        <v>690</v>
      </c>
    </row>
    <row r="446" spans="1:4">
      <c r="A446" s="9">
        <v>22551110001</v>
      </c>
      <c r="D446" s="9" t="s">
        <v>691</v>
      </c>
    </row>
    <row r="447" spans="1:4">
      <c r="A447" s="9">
        <v>22551112</v>
      </c>
      <c r="D447" s="9" t="s">
        <v>694</v>
      </c>
    </row>
    <row r="448" spans="1:4">
      <c r="A448" s="9">
        <v>22551112008</v>
      </c>
      <c r="D448" s="9" t="s">
        <v>193</v>
      </c>
    </row>
    <row r="449" spans="1:4">
      <c r="A449" s="9">
        <v>22551112014</v>
      </c>
      <c r="D449" s="9" t="s">
        <v>199</v>
      </c>
    </row>
    <row r="450" spans="1:4">
      <c r="A450" s="9">
        <v>22551112017</v>
      </c>
      <c r="D450" s="9" t="s">
        <v>202</v>
      </c>
    </row>
    <row r="451" spans="1:4">
      <c r="A451" s="9">
        <v>22551115</v>
      </c>
      <c r="D451" s="9" t="s">
        <v>702</v>
      </c>
    </row>
    <row r="452" spans="1:4">
      <c r="A452" s="9">
        <v>22551115001</v>
      </c>
      <c r="D452" s="9" t="s">
        <v>161</v>
      </c>
    </row>
    <row r="453" spans="1:4">
      <c r="A453" s="9">
        <v>22551115002</v>
      </c>
      <c r="D453" s="9" t="s">
        <v>162</v>
      </c>
    </row>
    <row r="454" spans="1:4">
      <c r="A454" s="9">
        <v>22551115007</v>
      </c>
      <c r="D454" s="9" t="s">
        <v>705</v>
      </c>
    </row>
    <row r="455" spans="1:4">
      <c r="A455" s="9">
        <v>22551115008</v>
      </c>
      <c r="D455" s="9" t="s">
        <v>706</v>
      </c>
    </row>
    <row r="456" spans="1:4">
      <c r="A456" s="9">
        <v>22551116</v>
      </c>
      <c r="D456" s="9" t="s">
        <v>707</v>
      </c>
    </row>
    <row r="457" spans="1:4">
      <c r="A457" s="9">
        <v>22551116834</v>
      </c>
      <c r="D457" s="9" t="s">
        <v>711</v>
      </c>
    </row>
    <row r="458" spans="1:4">
      <c r="A458" s="9">
        <v>22551122</v>
      </c>
      <c r="D458" s="9" t="s">
        <v>713</v>
      </c>
    </row>
    <row r="459" spans="1:4">
      <c r="A459" s="9">
        <v>22551122823</v>
      </c>
      <c r="D459" s="9" t="s">
        <v>715</v>
      </c>
    </row>
    <row r="460" spans="1:4">
      <c r="A460" s="9">
        <v>22551122834</v>
      </c>
      <c r="D460" s="9" t="s">
        <v>717</v>
      </c>
    </row>
    <row r="461" spans="1:4">
      <c r="A461" s="9">
        <v>22551131</v>
      </c>
      <c r="D461" s="9" t="s">
        <v>721</v>
      </c>
    </row>
    <row r="462" spans="1:4">
      <c r="A462" s="9">
        <v>22551131272</v>
      </c>
      <c r="D462" s="9" t="s">
        <v>724</v>
      </c>
    </row>
    <row r="463" spans="1:4">
      <c r="A463" s="9">
        <v>22551131309</v>
      </c>
      <c r="D463" s="9" t="s">
        <v>727</v>
      </c>
    </row>
    <row r="464" spans="1:4">
      <c r="A464" s="9">
        <v>22551131311</v>
      </c>
      <c r="D464" s="9" t="s">
        <v>728</v>
      </c>
    </row>
    <row r="465" spans="1:4">
      <c r="A465" s="9">
        <v>22551131313</v>
      </c>
      <c r="D465" s="9" t="s">
        <v>729</v>
      </c>
    </row>
    <row r="466" spans="1:4">
      <c r="A466" s="9">
        <v>22551189</v>
      </c>
      <c r="D466" s="9" t="s">
        <v>735</v>
      </c>
    </row>
    <row r="467" spans="1:4">
      <c r="A467" s="9">
        <v>22551189834</v>
      </c>
      <c r="D467" s="9" t="s">
        <v>731</v>
      </c>
    </row>
    <row r="468" spans="1:4">
      <c r="A468" s="9">
        <v>22551210</v>
      </c>
      <c r="D468" s="9" t="s">
        <v>690</v>
      </c>
    </row>
    <row r="469" spans="1:4">
      <c r="A469" s="9">
        <v>22551210001</v>
      </c>
      <c r="D469" s="9" t="s">
        <v>691</v>
      </c>
    </row>
    <row r="470" spans="1:4">
      <c r="A470" s="9">
        <v>22551212</v>
      </c>
      <c r="D470" s="9" t="s">
        <v>694</v>
      </c>
    </row>
    <row r="471" spans="1:4">
      <c r="A471" s="9">
        <v>22551212008</v>
      </c>
      <c r="D471" s="9" t="s">
        <v>193</v>
      </c>
    </row>
    <row r="472" spans="1:4">
      <c r="A472" s="9">
        <v>22551212014</v>
      </c>
      <c r="D472" s="9" t="s">
        <v>199</v>
      </c>
    </row>
    <row r="473" spans="1:4">
      <c r="A473" s="9">
        <v>22551212017</v>
      </c>
      <c r="D473" s="9" t="s">
        <v>202</v>
      </c>
    </row>
    <row r="474" spans="1:4">
      <c r="A474" s="9">
        <v>22551215</v>
      </c>
      <c r="D474" s="9" t="s">
        <v>702</v>
      </c>
    </row>
    <row r="475" spans="1:4">
      <c r="A475" s="9">
        <v>22551215002</v>
      </c>
      <c r="D475" s="9" t="s">
        <v>162</v>
      </c>
    </row>
    <row r="476" spans="1:4">
      <c r="A476" s="9">
        <v>22551215013</v>
      </c>
      <c r="D476" s="9" t="s">
        <v>169</v>
      </c>
    </row>
    <row r="477" spans="1:4">
      <c r="A477" s="9">
        <v>22551215014</v>
      </c>
      <c r="D477" s="9" t="s">
        <v>170</v>
      </c>
    </row>
    <row r="478" spans="1:4">
      <c r="A478" s="9">
        <v>22551215099</v>
      </c>
      <c r="D478" s="9" t="s">
        <v>240</v>
      </c>
    </row>
    <row r="479" spans="1:4">
      <c r="A479" s="9">
        <v>22551216</v>
      </c>
      <c r="D479" s="9" t="s">
        <v>707</v>
      </c>
    </row>
    <row r="480" spans="1:4">
      <c r="A480" s="9">
        <v>22551216834</v>
      </c>
      <c r="D480" s="9" t="s">
        <v>711</v>
      </c>
    </row>
    <row r="481" spans="1:4">
      <c r="A481" s="9">
        <v>22551222</v>
      </c>
      <c r="D481" s="9" t="s">
        <v>713</v>
      </c>
    </row>
    <row r="482" spans="1:4">
      <c r="A482" s="9">
        <v>22551222834</v>
      </c>
      <c r="D482" s="9" t="s">
        <v>717</v>
      </c>
    </row>
    <row r="483" spans="1:4">
      <c r="A483" s="9">
        <v>22551289</v>
      </c>
      <c r="D483" s="9" t="s">
        <v>735</v>
      </c>
    </row>
    <row r="484" spans="1:4">
      <c r="A484" s="9">
        <v>22551289834</v>
      </c>
      <c r="D484" s="9" t="s">
        <v>731</v>
      </c>
    </row>
    <row r="485" spans="1:4">
      <c r="A485" s="9">
        <v>22551310</v>
      </c>
      <c r="D485" s="9" t="s">
        <v>690</v>
      </c>
    </row>
    <row r="486" spans="1:4">
      <c r="A486" s="9">
        <v>22551310001</v>
      </c>
      <c r="D486" s="9" t="s">
        <v>691</v>
      </c>
    </row>
    <row r="487" spans="1:4">
      <c r="A487" s="9">
        <v>22551310099</v>
      </c>
      <c r="D487" s="9" t="s">
        <v>142</v>
      </c>
    </row>
    <row r="488" spans="1:4">
      <c r="A488" s="9">
        <v>22551312</v>
      </c>
      <c r="D488" s="9" t="s">
        <v>694</v>
      </c>
    </row>
    <row r="489" spans="1:4">
      <c r="A489" s="9">
        <v>22551312008</v>
      </c>
      <c r="D489" s="9" t="s">
        <v>193</v>
      </c>
    </row>
    <row r="490" spans="1:4">
      <c r="A490" s="9">
        <v>22551312017</v>
      </c>
      <c r="D490" s="9" t="s">
        <v>202</v>
      </c>
    </row>
    <row r="491" spans="1:4">
      <c r="A491" s="9">
        <v>22551312099</v>
      </c>
      <c r="D491" s="9" t="s">
        <v>209</v>
      </c>
    </row>
    <row r="492" spans="1:4">
      <c r="A492" s="9">
        <v>22551316</v>
      </c>
      <c r="D492" s="9" t="s">
        <v>707</v>
      </c>
    </row>
    <row r="493" spans="1:4">
      <c r="A493" s="9">
        <v>22551316834</v>
      </c>
      <c r="D493" s="9" t="s">
        <v>711</v>
      </c>
    </row>
    <row r="494" spans="1:4">
      <c r="A494" s="9">
        <v>22551322</v>
      </c>
      <c r="D494" s="9" t="s">
        <v>713</v>
      </c>
    </row>
    <row r="495" spans="1:4">
      <c r="A495" s="9">
        <v>22551322834</v>
      </c>
      <c r="D495" s="9" t="s">
        <v>717</v>
      </c>
    </row>
    <row r="496" spans="1:4">
      <c r="A496" s="9">
        <v>22551410</v>
      </c>
      <c r="D496" s="9" t="s">
        <v>690</v>
      </c>
    </row>
    <row r="497" spans="1:4">
      <c r="A497" s="9">
        <v>22551410099</v>
      </c>
      <c r="D497" s="9" t="s">
        <v>142</v>
      </c>
    </row>
    <row r="498" spans="1:4">
      <c r="A498" s="9">
        <v>22551412</v>
      </c>
      <c r="D498" s="9" t="s">
        <v>694</v>
      </c>
    </row>
    <row r="499" spans="1:4">
      <c r="A499" s="9">
        <v>22551412099</v>
      </c>
      <c r="D499" s="9" t="s">
        <v>209</v>
      </c>
    </row>
    <row r="500" spans="1:4">
      <c r="A500" s="9">
        <v>22551510</v>
      </c>
      <c r="D500" s="9" t="s">
        <v>690</v>
      </c>
    </row>
    <row r="501" spans="1:4">
      <c r="A501" s="9">
        <v>22551510099</v>
      </c>
      <c r="D501" s="9" t="s">
        <v>142</v>
      </c>
    </row>
    <row r="502" spans="1:4">
      <c r="A502" s="9">
        <v>22551512</v>
      </c>
      <c r="D502" s="9" t="s">
        <v>694</v>
      </c>
    </row>
    <row r="503" spans="1:4">
      <c r="A503" s="9">
        <v>22551512099</v>
      </c>
      <c r="D503" s="9" t="s">
        <v>209</v>
      </c>
    </row>
    <row r="504" spans="1:4">
      <c r="A504" s="9">
        <v>22551522</v>
      </c>
      <c r="D504" s="9" t="s">
        <v>713</v>
      </c>
    </row>
    <row r="505" spans="1:4">
      <c r="A505" s="9">
        <v>22551522834</v>
      </c>
      <c r="D505" s="9" t="s">
        <v>717</v>
      </c>
    </row>
    <row r="506" spans="1:4">
      <c r="A506" s="9">
        <v>22551622</v>
      </c>
      <c r="D506" s="9" t="s">
        <v>713</v>
      </c>
    </row>
    <row r="507" spans="1:4">
      <c r="A507" s="9">
        <v>22551622834</v>
      </c>
      <c r="D507" s="9" t="s">
        <v>717</v>
      </c>
    </row>
    <row r="508" spans="1:4">
      <c r="A508" s="9">
        <v>22551722</v>
      </c>
      <c r="D508" s="9" t="s">
        <v>713</v>
      </c>
    </row>
    <row r="509" spans="1:4">
      <c r="A509" s="9">
        <v>22551722834</v>
      </c>
      <c r="D509" s="9" t="s">
        <v>717</v>
      </c>
    </row>
    <row r="510" spans="1:4">
      <c r="A510" s="9">
        <v>22551810</v>
      </c>
      <c r="D510" s="9" t="s">
        <v>690</v>
      </c>
    </row>
    <row r="511" spans="1:4">
      <c r="A511" s="9">
        <v>22551810001</v>
      </c>
      <c r="D511" s="9" t="s">
        <v>691</v>
      </c>
    </row>
    <row r="512" spans="1:4">
      <c r="A512" s="9">
        <v>22551812</v>
      </c>
      <c r="D512" s="9" t="s">
        <v>694</v>
      </c>
    </row>
    <row r="513" spans="1:4">
      <c r="A513" s="9">
        <v>22551812008</v>
      </c>
      <c r="D513" s="9" t="s">
        <v>193</v>
      </c>
    </row>
    <row r="514" spans="1:4">
      <c r="A514" s="9">
        <v>22551812017</v>
      </c>
      <c r="D514" s="9" t="s">
        <v>202</v>
      </c>
    </row>
    <row r="515" spans="1:4">
      <c r="A515" s="9">
        <v>22551821</v>
      </c>
      <c r="D515" s="9" t="s">
        <v>712</v>
      </c>
    </row>
    <row r="516" spans="1:4">
      <c r="A516" s="9">
        <v>22551821001</v>
      </c>
      <c r="D516" s="9" t="s">
        <v>228</v>
      </c>
    </row>
    <row r="517" spans="1:4">
      <c r="A517" s="9">
        <v>22551821014</v>
      </c>
      <c r="D517" s="9" t="s">
        <v>199</v>
      </c>
    </row>
    <row r="518" spans="1:4">
      <c r="A518" s="9">
        <v>22551821020</v>
      </c>
      <c r="D518" s="9" t="s">
        <v>765</v>
      </c>
    </row>
    <row r="519" spans="1:4">
      <c r="A519" s="9">
        <v>22551821099</v>
      </c>
      <c r="D519" s="9" t="s">
        <v>766</v>
      </c>
    </row>
    <row r="520" spans="1:4">
      <c r="A520" s="9">
        <v>22551822</v>
      </c>
      <c r="D520" s="9" t="s">
        <v>713</v>
      </c>
    </row>
    <row r="521" spans="1:4">
      <c r="A521" s="9">
        <v>22551822834</v>
      </c>
      <c r="D521" s="9" t="s">
        <v>717</v>
      </c>
    </row>
    <row r="522" spans="1:4">
      <c r="A522" s="9">
        <v>22551910</v>
      </c>
      <c r="D522" s="9" t="s">
        <v>690</v>
      </c>
    </row>
    <row r="523" spans="1:4">
      <c r="A523" s="9">
        <v>22551910001</v>
      </c>
      <c r="D523" s="9" t="s">
        <v>691</v>
      </c>
    </row>
    <row r="524" spans="1:4">
      <c r="A524" s="9">
        <v>22551912</v>
      </c>
      <c r="D524" s="9" t="s">
        <v>694</v>
      </c>
    </row>
    <row r="525" spans="1:4">
      <c r="A525" s="9">
        <v>22551912008</v>
      </c>
      <c r="D525" s="9" t="s">
        <v>193</v>
      </c>
    </row>
    <row r="526" spans="1:4">
      <c r="A526" s="9">
        <v>22551912014</v>
      </c>
      <c r="D526" s="9" t="s">
        <v>199</v>
      </c>
    </row>
    <row r="527" spans="1:4">
      <c r="A527" s="9">
        <v>22551912017</v>
      </c>
      <c r="D527" s="9" t="s">
        <v>202</v>
      </c>
    </row>
    <row r="528" spans="1:4">
      <c r="A528" s="9">
        <v>22551912099</v>
      </c>
      <c r="D528" s="9" t="s">
        <v>209</v>
      </c>
    </row>
    <row r="529" spans="1:4">
      <c r="A529" s="9">
        <v>22551915</v>
      </c>
      <c r="D529" s="9" t="s">
        <v>702</v>
      </c>
    </row>
    <row r="530" spans="1:4">
      <c r="A530" s="9">
        <v>22551915002</v>
      </c>
      <c r="D530" s="9" t="s">
        <v>162</v>
      </c>
    </row>
    <row r="531" spans="1:4">
      <c r="A531" s="9">
        <v>22551915014</v>
      </c>
      <c r="D531" s="9" t="s">
        <v>170</v>
      </c>
    </row>
    <row r="532" spans="1:4">
      <c r="A532" s="9">
        <v>22551922</v>
      </c>
      <c r="D532" s="9" t="s">
        <v>713</v>
      </c>
    </row>
    <row r="533" spans="1:4">
      <c r="A533" s="9">
        <v>22551922834</v>
      </c>
      <c r="D533" s="9" t="s">
        <v>717</v>
      </c>
    </row>
    <row r="534" spans="1:4">
      <c r="A534" s="9">
        <v>22551999</v>
      </c>
      <c r="D534" s="9" t="s">
        <v>764</v>
      </c>
    </row>
    <row r="535" spans="1:4">
      <c r="A535" s="9">
        <v>226</v>
      </c>
      <c r="D535" s="9" t="s">
        <v>768</v>
      </c>
    </row>
    <row r="536" spans="1:4">
      <c r="A536" s="9">
        <v>22605</v>
      </c>
      <c r="C536" s="9">
        <v>556</v>
      </c>
      <c r="D536" s="9" t="s">
        <v>769</v>
      </c>
    </row>
    <row r="537" spans="1:4">
      <c r="A537" s="9">
        <v>22605001</v>
      </c>
      <c r="C537" s="9">
        <v>55601</v>
      </c>
      <c r="D537" s="9" t="s">
        <v>371</v>
      </c>
    </row>
    <row r="538" spans="1:4">
      <c r="A538" s="9">
        <v>22605002</v>
      </c>
      <c r="C538" s="9">
        <v>55602</v>
      </c>
      <c r="D538" s="9" t="s">
        <v>372</v>
      </c>
    </row>
    <row r="539" spans="1:4">
      <c r="A539" s="9">
        <v>22607</v>
      </c>
      <c r="C539" s="9">
        <v>543</v>
      </c>
      <c r="D539" s="9" t="s">
        <v>770</v>
      </c>
    </row>
    <row r="540" spans="1:4">
      <c r="A540" s="9">
        <v>22607001</v>
      </c>
      <c r="C540" s="9">
        <v>54316</v>
      </c>
      <c r="D540" s="9" t="s">
        <v>328</v>
      </c>
    </row>
    <row r="541" spans="1:4">
      <c r="A541" s="9">
        <v>22607002</v>
      </c>
      <c r="C541" s="9">
        <v>54317</v>
      </c>
      <c r="D541" s="9" t="s">
        <v>329</v>
      </c>
    </row>
    <row r="542" spans="1:4">
      <c r="A542" s="9">
        <v>22607003</v>
      </c>
      <c r="C542" s="9">
        <v>54318</v>
      </c>
      <c r="D542" s="9" t="s">
        <v>330</v>
      </c>
    </row>
    <row r="543" spans="1:4">
      <c r="A543" s="9">
        <v>22611</v>
      </c>
      <c r="C543" s="9">
        <v>543</v>
      </c>
      <c r="D543" s="9" t="s">
        <v>771</v>
      </c>
    </row>
    <row r="544" spans="1:4">
      <c r="A544" s="9">
        <v>22611001</v>
      </c>
      <c r="C544" s="9">
        <v>54304</v>
      </c>
      <c r="D544" s="9" t="s">
        <v>314</v>
      </c>
    </row>
    <row r="545" spans="1:4">
      <c r="A545" s="9">
        <v>22611002</v>
      </c>
      <c r="C545" s="9">
        <v>54305</v>
      </c>
      <c r="D545" s="9" t="s">
        <v>315</v>
      </c>
    </row>
    <row r="546" spans="1:4">
      <c r="A546" s="9">
        <v>22615</v>
      </c>
      <c r="C546" s="9">
        <v>614</v>
      </c>
      <c r="D546" s="9" t="s">
        <v>772</v>
      </c>
    </row>
    <row r="547" spans="1:4">
      <c r="A547" s="9">
        <v>22615003</v>
      </c>
      <c r="C547" s="9">
        <v>61403</v>
      </c>
      <c r="D547" s="9" t="s">
        <v>363</v>
      </c>
    </row>
    <row r="548" spans="1:4">
      <c r="A548" s="9">
        <v>22615099</v>
      </c>
      <c r="C548" s="9">
        <v>61499</v>
      </c>
      <c r="D548" s="9" t="s">
        <v>364</v>
      </c>
    </row>
    <row r="549" spans="1:4">
      <c r="A549" s="9">
        <v>22699</v>
      </c>
      <c r="D549" s="9" t="s">
        <v>773</v>
      </c>
    </row>
    <row r="550" spans="1:4">
      <c r="A550" s="9">
        <v>22699001</v>
      </c>
      <c r="D550" s="9" t="s">
        <v>773</v>
      </c>
    </row>
    <row r="551" spans="1:4">
      <c r="A551" s="9">
        <v>229</v>
      </c>
      <c r="D551" s="9" t="s">
        <v>774</v>
      </c>
    </row>
    <row r="552" spans="1:4">
      <c r="A552" s="9">
        <v>22901</v>
      </c>
      <c r="D552" s="9" t="s">
        <v>775</v>
      </c>
    </row>
    <row r="553" spans="1:4">
      <c r="A553" s="9">
        <v>22903</v>
      </c>
      <c r="D553" s="9" t="s">
        <v>776</v>
      </c>
    </row>
    <row r="554" spans="1:4">
      <c r="A554" s="9">
        <v>22909</v>
      </c>
      <c r="D554" s="9" t="s">
        <v>777</v>
      </c>
    </row>
    <row r="555" spans="1:4">
      <c r="A555" s="9">
        <v>22999</v>
      </c>
      <c r="D555" s="9" t="s">
        <v>778</v>
      </c>
    </row>
    <row r="556" spans="1:4">
      <c r="A556" s="9">
        <v>23</v>
      </c>
      <c r="D556" s="9" t="s">
        <v>779</v>
      </c>
    </row>
    <row r="557" spans="1:4">
      <c r="A557" s="9">
        <v>231</v>
      </c>
      <c r="D557" s="9" t="s">
        <v>780</v>
      </c>
    </row>
    <row r="558" spans="1:4">
      <c r="A558" s="9">
        <v>23101</v>
      </c>
      <c r="C558" s="9">
        <v>541</v>
      </c>
      <c r="D558" s="9" t="s">
        <v>781</v>
      </c>
    </row>
    <row r="559" spans="1:4">
      <c r="A559" s="9">
        <v>23101001</v>
      </c>
      <c r="C559" s="9">
        <v>54101</v>
      </c>
      <c r="D559" s="9" t="s">
        <v>280</v>
      </c>
    </row>
    <row r="560" spans="1:4">
      <c r="A560" s="9">
        <v>23101003</v>
      </c>
      <c r="C560" s="9">
        <v>54103</v>
      </c>
      <c r="D560" s="9" t="s">
        <v>282</v>
      </c>
    </row>
    <row r="561" spans="1:4">
      <c r="A561" s="9">
        <v>23103</v>
      </c>
      <c r="C561" s="9">
        <v>541</v>
      </c>
      <c r="D561" s="9" t="s">
        <v>283</v>
      </c>
    </row>
    <row r="562" spans="1:4">
      <c r="A562" s="9">
        <v>23103001</v>
      </c>
      <c r="C562" s="9">
        <v>54104</v>
      </c>
      <c r="D562" s="9" t="s">
        <v>283</v>
      </c>
    </row>
    <row r="563" spans="1:4">
      <c r="A563" s="9">
        <v>23105</v>
      </c>
      <c r="C563" s="9">
        <v>541</v>
      </c>
      <c r="D563" s="9" t="s">
        <v>782</v>
      </c>
    </row>
    <row r="564" spans="1:4">
      <c r="A564" s="9">
        <v>23105001</v>
      </c>
      <c r="C564" s="9">
        <v>54105</v>
      </c>
      <c r="D564" s="9" t="s">
        <v>285</v>
      </c>
    </row>
    <row r="565" spans="1:4">
      <c r="A565" s="9">
        <v>23105002</v>
      </c>
      <c r="C565" s="9">
        <v>54114</v>
      </c>
      <c r="D565" s="9" t="s">
        <v>286</v>
      </c>
    </row>
    <row r="566" spans="1:4">
      <c r="A566" s="9">
        <v>23105003</v>
      </c>
      <c r="C566" s="9">
        <v>54116</v>
      </c>
      <c r="D566" s="9" t="s">
        <v>287</v>
      </c>
    </row>
    <row r="567" spans="1:4">
      <c r="A567" s="9">
        <v>23107</v>
      </c>
      <c r="C567" s="9">
        <v>541</v>
      </c>
      <c r="D567" s="9" t="s">
        <v>288</v>
      </c>
    </row>
    <row r="568" spans="1:4">
      <c r="A568" s="9">
        <v>23107001</v>
      </c>
      <c r="C568" s="9">
        <v>54106</v>
      </c>
      <c r="D568" s="9" t="s">
        <v>288</v>
      </c>
    </row>
    <row r="569" spans="1:4">
      <c r="A569" s="9">
        <v>23107003</v>
      </c>
      <c r="C569" s="9">
        <v>54109</v>
      </c>
      <c r="D569" s="9" t="s">
        <v>289</v>
      </c>
    </row>
    <row r="570" spans="1:4">
      <c r="A570" s="9">
        <v>23109</v>
      </c>
      <c r="C570" s="9">
        <v>541</v>
      </c>
      <c r="D570" s="9" t="s">
        <v>783</v>
      </c>
    </row>
    <row r="571" spans="1:4">
      <c r="A571" s="9">
        <v>23109001</v>
      </c>
      <c r="C571" s="9">
        <v>54107</v>
      </c>
      <c r="D571" s="9" t="s">
        <v>291</v>
      </c>
    </row>
    <row r="572" spans="1:4">
      <c r="A572" s="9">
        <v>23109002</v>
      </c>
      <c r="C572" s="9">
        <v>54108</v>
      </c>
      <c r="D572" s="9" t="s">
        <v>292</v>
      </c>
    </row>
    <row r="573" spans="1:4">
      <c r="A573" s="9">
        <v>23109003</v>
      </c>
      <c r="C573" s="9">
        <v>54110</v>
      </c>
      <c r="D573" s="9" t="s">
        <v>293</v>
      </c>
    </row>
    <row r="574" spans="1:4">
      <c r="A574" s="9">
        <v>23111</v>
      </c>
      <c r="C574" s="9">
        <v>541</v>
      </c>
      <c r="D574" s="9" t="s">
        <v>294</v>
      </c>
    </row>
    <row r="575" spans="1:4">
      <c r="A575" s="9">
        <v>23111001</v>
      </c>
      <c r="C575" s="9">
        <v>54111</v>
      </c>
      <c r="D575" s="9" t="s">
        <v>295</v>
      </c>
    </row>
    <row r="576" spans="1:4">
      <c r="A576" s="9">
        <v>23111002</v>
      </c>
      <c r="C576" s="9">
        <v>54112</v>
      </c>
      <c r="D576" s="9" t="s">
        <v>296</v>
      </c>
    </row>
    <row r="577" spans="1:4">
      <c r="A577" s="9">
        <v>23113</v>
      </c>
      <c r="C577" s="9">
        <v>541</v>
      </c>
      <c r="D577" s="9" t="s">
        <v>297</v>
      </c>
    </row>
    <row r="578" spans="1:4">
      <c r="A578" s="9">
        <v>23113001</v>
      </c>
      <c r="C578" s="9">
        <v>54113</v>
      </c>
      <c r="D578" s="9" t="s">
        <v>784</v>
      </c>
    </row>
    <row r="579" spans="1:4">
      <c r="A579" s="9">
        <v>23113002</v>
      </c>
      <c r="C579" s="9">
        <v>54115</v>
      </c>
      <c r="D579" s="9" t="s">
        <v>299</v>
      </c>
    </row>
    <row r="580" spans="1:4">
      <c r="A580" s="9">
        <v>23113003</v>
      </c>
      <c r="C580" s="9">
        <v>54117</v>
      </c>
      <c r="D580" s="9" t="s">
        <v>300</v>
      </c>
    </row>
    <row r="581" spans="1:4">
      <c r="A581" s="9">
        <v>23113004</v>
      </c>
      <c r="C581" s="9">
        <v>54119</v>
      </c>
      <c r="D581" s="9" t="s">
        <v>301</v>
      </c>
    </row>
    <row r="582" spans="1:4">
      <c r="A582" s="9">
        <v>23115</v>
      </c>
      <c r="C582" s="9">
        <v>541</v>
      </c>
      <c r="D582" s="9" t="s">
        <v>304</v>
      </c>
    </row>
    <row r="583" spans="1:4">
      <c r="A583" s="9">
        <v>23115001</v>
      </c>
      <c r="C583" s="9">
        <v>54118</v>
      </c>
      <c r="D583" s="9" t="s">
        <v>303</v>
      </c>
    </row>
    <row r="584" spans="1:4">
      <c r="A584" s="9">
        <v>23115099</v>
      </c>
      <c r="C584" s="9">
        <v>54199</v>
      </c>
      <c r="D584" s="9" t="s">
        <v>304</v>
      </c>
    </row>
    <row r="585" spans="1:4">
      <c r="A585" s="9">
        <v>23117</v>
      </c>
      <c r="C585" s="9">
        <v>611</v>
      </c>
      <c r="D585" s="9" t="s">
        <v>785</v>
      </c>
    </row>
    <row r="586" spans="1:4">
      <c r="A586" s="9">
        <v>23117005</v>
      </c>
      <c r="C586" s="9">
        <v>61108</v>
      </c>
      <c r="D586" s="9" t="s">
        <v>359</v>
      </c>
    </row>
    <row r="587" spans="1:4">
      <c r="A587" s="9">
        <v>23117099</v>
      </c>
      <c r="C587" s="9">
        <v>61199</v>
      </c>
      <c r="D587" s="9" t="s">
        <v>360</v>
      </c>
    </row>
    <row r="588" spans="1:4">
      <c r="A588" s="9">
        <v>23123</v>
      </c>
      <c r="C588" s="9">
        <v>541</v>
      </c>
      <c r="D588" s="9" t="s">
        <v>349</v>
      </c>
    </row>
    <row r="589" spans="1:4">
      <c r="A589" s="9">
        <v>23123001</v>
      </c>
      <c r="C589" s="9">
        <v>54121</v>
      </c>
      <c r="D589" s="9" t="s">
        <v>350</v>
      </c>
    </row>
    <row r="590" spans="1:4">
      <c r="A590" s="9">
        <v>23123001001</v>
      </c>
      <c r="D590" s="9" t="s">
        <v>786</v>
      </c>
    </row>
    <row r="591" spans="1:4">
      <c r="A591" s="9">
        <v>23123001002</v>
      </c>
      <c r="D591" s="9" t="s">
        <v>787</v>
      </c>
    </row>
    <row r="592" spans="1:4">
      <c r="A592" s="9">
        <v>23123001003</v>
      </c>
      <c r="D592" s="9" t="s">
        <v>788</v>
      </c>
    </row>
    <row r="593" spans="1:4">
      <c r="A593" s="9">
        <v>23123001004</v>
      </c>
      <c r="D593" s="9" t="s">
        <v>789</v>
      </c>
    </row>
    <row r="594" spans="1:4">
      <c r="A594" s="9">
        <v>23123001005</v>
      </c>
      <c r="D594" s="9" t="s">
        <v>790</v>
      </c>
    </row>
    <row r="595" spans="1:4">
      <c r="A595" s="9">
        <v>23123001006</v>
      </c>
      <c r="D595" s="9" t="s">
        <v>791</v>
      </c>
    </row>
    <row r="596" spans="1:4">
      <c r="A596" s="9">
        <v>23123001007</v>
      </c>
      <c r="D596" s="9" t="s">
        <v>792</v>
      </c>
    </row>
    <row r="597" spans="1:4">
      <c r="A597" s="9">
        <v>23123001008</v>
      </c>
      <c r="D597" s="9" t="s">
        <v>793</v>
      </c>
    </row>
    <row r="598" spans="1:4">
      <c r="A598" s="9">
        <v>23195</v>
      </c>
      <c r="D598" s="9" t="s">
        <v>794</v>
      </c>
    </row>
    <row r="599" spans="1:4">
      <c r="A599" s="9">
        <v>23198</v>
      </c>
      <c r="D599" s="9" t="s">
        <v>795</v>
      </c>
    </row>
    <row r="600" spans="1:4">
      <c r="A600" s="9">
        <v>23199</v>
      </c>
      <c r="D600" s="9" t="s">
        <v>796</v>
      </c>
    </row>
    <row r="601" spans="1:4">
      <c r="A601" s="9">
        <v>24</v>
      </c>
      <c r="D601" s="9" t="s">
        <v>797</v>
      </c>
    </row>
    <row r="602" spans="1:4">
      <c r="A602" s="9">
        <v>241</v>
      </c>
      <c r="D602" s="9" t="s">
        <v>798</v>
      </c>
    </row>
    <row r="603" spans="1:4">
      <c r="A603" s="9">
        <v>24101</v>
      </c>
      <c r="C603" s="9">
        <v>612</v>
      </c>
      <c r="D603" s="9" t="s">
        <v>799</v>
      </c>
    </row>
    <row r="604" spans="1:4">
      <c r="A604" s="9">
        <v>24101001</v>
      </c>
      <c r="C604" s="9">
        <v>61202</v>
      </c>
      <c r="D604" s="9" t="s">
        <v>800</v>
      </c>
    </row>
    <row r="605" spans="1:4">
      <c r="A605" s="9">
        <v>24101099</v>
      </c>
      <c r="C605" s="9">
        <v>61299</v>
      </c>
      <c r="D605" s="9" t="s">
        <v>801</v>
      </c>
    </row>
    <row r="606" spans="1:4">
      <c r="A606" s="9">
        <v>24103</v>
      </c>
      <c r="C606" s="9">
        <v>616</v>
      </c>
      <c r="D606" s="9" t="s">
        <v>802</v>
      </c>
    </row>
    <row r="607" spans="1:4">
      <c r="A607" s="9">
        <v>24103001</v>
      </c>
      <c r="C607" s="9">
        <v>61602</v>
      </c>
      <c r="D607" s="9" t="s">
        <v>394</v>
      </c>
    </row>
    <row r="608" spans="1:4">
      <c r="A608" s="9">
        <v>24105</v>
      </c>
      <c r="C608" s="9">
        <v>616</v>
      </c>
      <c r="D608" s="9" t="s">
        <v>803</v>
      </c>
    </row>
    <row r="609" spans="1:4">
      <c r="A609" s="9">
        <v>24105001</v>
      </c>
      <c r="C609" s="9">
        <v>61603</v>
      </c>
      <c r="D609" s="9" t="s">
        <v>395</v>
      </c>
    </row>
    <row r="610" spans="1:4">
      <c r="A610" s="9">
        <v>24107</v>
      </c>
      <c r="C610" s="9">
        <v>616</v>
      </c>
      <c r="D610" s="9" t="s">
        <v>392</v>
      </c>
    </row>
    <row r="611" spans="1:4">
      <c r="A611" s="9">
        <v>24107001</v>
      </c>
      <c r="C611" s="9">
        <v>61601</v>
      </c>
      <c r="D611" s="9" t="s">
        <v>393</v>
      </c>
    </row>
    <row r="612" spans="1:4">
      <c r="A612" s="9">
        <v>24107002</v>
      </c>
      <c r="C612" s="9">
        <v>61602</v>
      </c>
      <c r="D612" s="9" t="s">
        <v>394</v>
      </c>
    </row>
    <row r="613" spans="1:4">
      <c r="A613" s="9">
        <v>24107003</v>
      </c>
      <c r="C613" s="9">
        <v>61603</v>
      </c>
      <c r="D613" s="9" t="s">
        <v>395</v>
      </c>
    </row>
    <row r="614" spans="1:4">
      <c r="A614" s="9">
        <v>24107004</v>
      </c>
      <c r="C614" s="9">
        <v>61604</v>
      </c>
      <c r="D614" s="9" t="s">
        <v>396</v>
      </c>
    </row>
    <row r="615" spans="1:4">
      <c r="A615" s="9">
        <v>24107006</v>
      </c>
      <c r="C615" s="9">
        <v>61607</v>
      </c>
      <c r="D615" s="9" t="s">
        <v>397</v>
      </c>
    </row>
    <row r="616" spans="1:4">
      <c r="A616" s="9">
        <v>24107099</v>
      </c>
      <c r="C616" s="9">
        <v>61699</v>
      </c>
      <c r="D616" s="9" t="s">
        <v>399</v>
      </c>
    </row>
    <row r="617" spans="1:4">
      <c r="A617" s="9">
        <v>24111</v>
      </c>
      <c r="C617" s="9">
        <v>616</v>
      </c>
      <c r="D617" s="9" t="s">
        <v>804</v>
      </c>
    </row>
    <row r="618" spans="1:4">
      <c r="A618" s="9">
        <v>24111002</v>
      </c>
      <c r="C618" s="9">
        <v>61607</v>
      </c>
      <c r="D618" s="9" t="s">
        <v>397</v>
      </c>
    </row>
    <row r="619" spans="1:4">
      <c r="A619" s="9">
        <v>24113</v>
      </c>
      <c r="C619" s="9">
        <v>611</v>
      </c>
      <c r="D619" s="9" t="s">
        <v>805</v>
      </c>
    </row>
    <row r="620" spans="1:4">
      <c r="A620" s="9">
        <v>24113001</v>
      </c>
      <c r="C620" s="9">
        <v>61102</v>
      </c>
      <c r="D620" s="9" t="s">
        <v>806</v>
      </c>
    </row>
    <row r="621" spans="1:4">
      <c r="A621" s="9">
        <v>24115</v>
      </c>
      <c r="C621" s="9">
        <v>611</v>
      </c>
      <c r="D621" s="9" t="s">
        <v>807</v>
      </c>
    </row>
    <row r="622" spans="1:4">
      <c r="A622" s="9">
        <v>24115001</v>
      </c>
      <c r="C622" s="9">
        <v>61103</v>
      </c>
      <c r="D622" s="9" t="s">
        <v>807</v>
      </c>
    </row>
    <row r="623" spans="1:4">
      <c r="A623" s="9">
        <v>24117</v>
      </c>
      <c r="C623" s="9">
        <v>611</v>
      </c>
      <c r="D623" s="9" t="s">
        <v>808</v>
      </c>
    </row>
    <row r="624" spans="1:4">
      <c r="A624" s="9">
        <v>24117001</v>
      </c>
      <c r="C624" s="9">
        <v>61105</v>
      </c>
      <c r="D624" s="9" t="s">
        <v>355</v>
      </c>
    </row>
    <row r="625" spans="1:4">
      <c r="A625" s="9">
        <v>24119</v>
      </c>
      <c r="C625" s="9">
        <v>611</v>
      </c>
      <c r="D625" s="9" t="s">
        <v>809</v>
      </c>
    </row>
    <row r="626" spans="1:4">
      <c r="A626" s="9">
        <v>24119001</v>
      </c>
      <c r="C626" s="9">
        <v>61101</v>
      </c>
      <c r="D626" s="9" t="s">
        <v>357</v>
      </c>
    </row>
    <row r="627" spans="1:4">
      <c r="A627" s="9">
        <v>24119002</v>
      </c>
      <c r="C627" s="9">
        <v>61102</v>
      </c>
      <c r="D627" s="9" t="s">
        <v>353</v>
      </c>
    </row>
    <row r="628" spans="1:4">
      <c r="A628" s="9">
        <v>24119004</v>
      </c>
      <c r="C628" s="9">
        <v>61104</v>
      </c>
      <c r="D628" s="9" t="s">
        <v>358</v>
      </c>
    </row>
    <row r="629" spans="1:4">
      <c r="A629" s="9">
        <v>24119005</v>
      </c>
      <c r="C629" s="9">
        <v>61108</v>
      </c>
      <c r="D629" s="9" t="s">
        <v>359</v>
      </c>
    </row>
    <row r="630" spans="1:4">
      <c r="A630" s="9">
        <v>24119099</v>
      </c>
      <c r="C630" s="9">
        <v>61199</v>
      </c>
      <c r="D630" s="9" t="s">
        <v>360</v>
      </c>
    </row>
    <row r="631" spans="1:4">
      <c r="A631" s="9">
        <v>24199</v>
      </c>
      <c r="D631" s="9" t="s">
        <v>810</v>
      </c>
    </row>
    <row r="632" spans="1:4">
      <c r="A632" s="9">
        <v>24199001</v>
      </c>
      <c r="D632" s="9" t="s">
        <v>799</v>
      </c>
    </row>
    <row r="633" spans="1:4">
      <c r="A633" s="9">
        <v>24199003</v>
      </c>
      <c r="D633" s="9" t="s">
        <v>802</v>
      </c>
    </row>
    <row r="634" spans="1:4">
      <c r="A634" s="9">
        <v>24199005</v>
      </c>
      <c r="D634" s="9" t="s">
        <v>803</v>
      </c>
    </row>
    <row r="635" spans="1:4">
      <c r="A635" s="9">
        <v>24199007</v>
      </c>
      <c r="D635" s="9" t="s">
        <v>392</v>
      </c>
    </row>
    <row r="636" spans="1:4">
      <c r="A636" s="9">
        <v>24199011</v>
      </c>
      <c r="D636" s="9" t="s">
        <v>804</v>
      </c>
    </row>
    <row r="637" spans="1:4">
      <c r="A637" s="9">
        <v>24199013</v>
      </c>
      <c r="D637" s="9" t="s">
        <v>805</v>
      </c>
    </row>
    <row r="638" spans="1:4">
      <c r="A638" s="9">
        <v>24199015</v>
      </c>
      <c r="D638" s="9" t="s">
        <v>807</v>
      </c>
    </row>
    <row r="639" spans="1:4">
      <c r="A639" s="9">
        <v>24199017</v>
      </c>
      <c r="D639" s="9" t="s">
        <v>808</v>
      </c>
    </row>
    <row r="640" spans="1:4">
      <c r="A640" s="9">
        <v>24199019</v>
      </c>
      <c r="D640" s="9" t="s">
        <v>809</v>
      </c>
    </row>
    <row r="641" spans="1:4">
      <c r="A641" s="9">
        <v>243</v>
      </c>
      <c r="D641" s="9" t="s">
        <v>811</v>
      </c>
    </row>
    <row r="642" spans="1:4">
      <c r="A642" s="9">
        <v>24301</v>
      </c>
      <c r="C642" s="9">
        <v>612</v>
      </c>
      <c r="D642" s="9" t="s">
        <v>799</v>
      </c>
    </row>
    <row r="643" spans="1:4">
      <c r="A643" s="9">
        <v>24301001</v>
      </c>
      <c r="C643" s="9">
        <v>61201</v>
      </c>
      <c r="D643" s="9" t="s">
        <v>812</v>
      </c>
    </row>
    <row r="644" spans="1:4">
      <c r="A644" s="9">
        <v>24305</v>
      </c>
      <c r="C644" s="9">
        <v>611</v>
      </c>
      <c r="D644" s="9" t="s">
        <v>813</v>
      </c>
    </row>
    <row r="645" spans="1:4">
      <c r="A645" s="9">
        <v>24305001</v>
      </c>
      <c r="C645" s="9">
        <v>61106</v>
      </c>
      <c r="D645" s="9" t="s">
        <v>814</v>
      </c>
    </row>
    <row r="646" spans="1:4">
      <c r="A646" s="9">
        <v>24305002</v>
      </c>
      <c r="C646" s="9">
        <v>61107</v>
      </c>
      <c r="D646" s="9" t="s">
        <v>361</v>
      </c>
    </row>
    <row r="647" spans="1:4">
      <c r="A647" s="9">
        <v>25</v>
      </c>
      <c r="D647" s="9" t="s">
        <v>815</v>
      </c>
    </row>
    <row r="648" spans="1:4">
      <c r="A648" s="9">
        <v>251</v>
      </c>
      <c r="D648" s="9" t="s">
        <v>816</v>
      </c>
    </row>
    <row r="649" spans="1:4">
      <c r="A649" s="9">
        <v>25101</v>
      </c>
      <c r="C649" s="9">
        <v>511</v>
      </c>
      <c r="D649" s="9" t="s">
        <v>246</v>
      </c>
    </row>
    <row r="650" spans="1:4">
      <c r="A650" s="9">
        <v>25101001</v>
      </c>
      <c r="C650" s="9">
        <v>51101</v>
      </c>
      <c r="D650" s="9" t="s">
        <v>247</v>
      </c>
    </row>
    <row r="651" spans="1:4">
      <c r="A651" s="9">
        <v>25101002</v>
      </c>
      <c r="C651" s="9">
        <v>51102</v>
      </c>
      <c r="D651" s="9" t="s">
        <v>248</v>
      </c>
    </row>
    <row r="652" spans="1:4">
      <c r="A652" s="9">
        <v>25101003</v>
      </c>
      <c r="C652" s="9">
        <v>51103</v>
      </c>
      <c r="D652" s="9" t="s">
        <v>249</v>
      </c>
    </row>
    <row r="653" spans="1:4">
      <c r="A653" s="9">
        <v>25101004</v>
      </c>
      <c r="C653" s="9">
        <v>51104</v>
      </c>
      <c r="D653" s="9" t="s">
        <v>250</v>
      </c>
    </row>
    <row r="654" spans="1:4">
      <c r="A654" s="9">
        <v>25101005</v>
      </c>
      <c r="C654" s="9">
        <v>51105</v>
      </c>
      <c r="D654" s="9" t="s">
        <v>251</v>
      </c>
    </row>
    <row r="655" spans="1:4">
      <c r="A655" s="9">
        <v>25101006</v>
      </c>
      <c r="C655" s="9">
        <v>51106</v>
      </c>
      <c r="D655" s="9" t="s">
        <v>252</v>
      </c>
    </row>
    <row r="656" spans="1:4">
      <c r="A656" s="9">
        <v>25101007</v>
      </c>
      <c r="C656" s="9">
        <v>51107</v>
      </c>
      <c r="D656" s="9" t="s">
        <v>253</v>
      </c>
    </row>
    <row r="657" spans="1:4">
      <c r="A657" s="9">
        <v>25103</v>
      </c>
      <c r="C657" s="9">
        <v>512</v>
      </c>
      <c r="D657" s="9" t="s">
        <v>254</v>
      </c>
    </row>
    <row r="658" spans="1:4">
      <c r="A658" s="9">
        <v>25103001</v>
      </c>
      <c r="C658" s="9">
        <v>51201</v>
      </c>
      <c r="D658" s="9" t="s">
        <v>247</v>
      </c>
    </row>
    <row r="659" spans="1:4">
      <c r="A659" s="9">
        <v>25103002</v>
      </c>
      <c r="C659" s="9">
        <v>51202</v>
      </c>
      <c r="D659" s="9" t="s">
        <v>248</v>
      </c>
    </row>
    <row r="660" spans="1:4">
      <c r="A660" s="9">
        <v>25103003</v>
      </c>
      <c r="C660" s="9">
        <v>51203</v>
      </c>
      <c r="D660" s="9" t="s">
        <v>249</v>
      </c>
    </row>
    <row r="661" spans="1:4">
      <c r="A661" s="9">
        <v>25103004</v>
      </c>
      <c r="C661" s="9">
        <v>51204</v>
      </c>
      <c r="D661" s="9" t="s">
        <v>250</v>
      </c>
    </row>
    <row r="662" spans="1:4">
      <c r="A662" s="9">
        <v>25103005</v>
      </c>
      <c r="C662" s="9">
        <v>51206</v>
      </c>
      <c r="D662" s="9" t="s">
        <v>252</v>
      </c>
    </row>
    <row r="663" spans="1:4">
      <c r="A663" s="9">
        <v>25103006</v>
      </c>
      <c r="C663" s="9">
        <v>51207</v>
      </c>
      <c r="D663" s="9" t="s">
        <v>253</v>
      </c>
    </row>
    <row r="664" spans="1:4">
      <c r="A664" s="9">
        <v>25105</v>
      </c>
      <c r="C664" s="9">
        <v>513</v>
      </c>
      <c r="D664" s="9" t="s">
        <v>255</v>
      </c>
    </row>
    <row r="665" spans="1:4">
      <c r="A665" s="9">
        <v>25105001</v>
      </c>
      <c r="C665" s="9">
        <v>51301</v>
      </c>
      <c r="D665" s="9" t="s">
        <v>256</v>
      </c>
    </row>
    <row r="666" spans="1:4">
      <c r="A666" s="9">
        <v>25105002</v>
      </c>
      <c r="C666" s="9">
        <v>51302</v>
      </c>
      <c r="D666" s="9" t="s">
        <v>257</v>
      </c>
    </row>
    <row r="667" spans="1:4">
      <c r="A667" s="9">
        <v>25107</v>
      </c>
      <c r="C667" s="9">
        <v>514</v>
      </c>
      <c r="D667" s="9" t="s">
        <v>258</v>
      </c>
    </row>
    <row r="668" spans="1:4">
      <c r="A668" s="9">
        <v>25107001</v>
      </c>
      <c r="C668" s="9">
        <v>51401</v>
      </c>
      <c r="D668" s="9" t="s">
        <v>259</v>
      </c>
    </row>
    <row r="669" spans="1:4">
      <c r="A669" s="9">
        <v>25107002</v>
      </c>
      <c r="C669" s="9">
        <v>51402</v>
      </c>
      <c r="D669" s="9" t="s">
        <v>260</v>
      </c>
    </row>
    <row r="670" spans="1:4">
      <c r="A670" s="9">
        <v>25107003</v>
      </c>
      <c r="C670" s="9">
        <v>51403</v>
      </c>
      <c r="D670" s="9" t="s">
        <v>261</v>
      </c>
    </row>
    <row r="671" spans="1:4">
      <c r="A671" s="9">
        <v>25109</v>
      </c>
      <c r="C671" s="9">
        <v>515</v>
      </c>
      <c r="D671" s="9" t="s">
        <v>262</v>
      </c>
    </row>
    <row r="672" spans="1:4">
      <c r="A672" s="9">
        <v>25109001</v>
      </c>
      <c r="C672" s="9">
        <v>51501</v>
      </c>
      <c r="D672" s="9" t="s">
        <v>259</v>
      </c>
    </row>
    <row r="673" spans="1:4">
      <c r="A673" s="9">
        <v>25109002</v>
      </c>
      <c r="C673" s="9">
        <v>51502</v>
      </c>
      <c r="D673" s="9" t="s">
        <v>260</v>
      </c>
    </row>
    <row r="674" spans="1:4">
      <c r="A674" s="9">
        <v>25109003</v>
      </c>
      <c r="C674" s="9">
        <v>51503</v>
      </c>
      <c r="D674" s="9" t="s">
        <v>261</v>
      </c>
    </row>
    <row r="675" spans="1:4">
      <c r="A675" s="9">
        <v>25111</v>
      </c>
      <c r="C675" s="9">
        <v>516</v>
      </c>
      <c r="D675" s="9" t="s">
        <v>817</v>
      </c>
    </row>
    <row r="676" spans="1:4">
      <c r="A676" s="9">
        <v>25111001</v>
      </c>
      <c r="C676" s="9">
        <v>51601</v>
      </c>
      <c r="D676" s="9" t="s">
        <v>264</v>
      </c>
    </row>
    <row r="677" spans="1:4">
      <c r="A677" s="9">
        <v>25111002</v>
      </c>
      <c r="C677" s="9">
        <v>51602</v>
      </c>
      <c r="D677" s="9" t="s">
        <v>265</v>
      </c>
    </row>
    <row r="678" spans="1:4">
      <c r="A678" s="9">
        <v>25113</v>
      </c>
      <c r="C678" s="9">
        <v>517</v>
      </c>
      <c r="D678" s="9" t="s">
        <v>266</v>
      </c>
    </row>
    <row r="679" spans="1:4">
      <c r="A679" s="9">
        <v>25113001</v>
      </c>
      <c r="C679" s="9">
        <v>51701</v>
      </c>
      <c r="D679" s="9" t="s">
        <v>267</v>
      </c>
    </row>
    <row r="680" spans="1:4">
      <c r="A680" s="9">
        <v>25113002</v>
      </c>
      <c r="C680" s="9">
        <v>51702</v>
      </c>
      <c r="D680" s="9" t="s">
        <v>268</v>
      </c>
    </row>
    <row r="681" spans="1:4">
      <c r="A681" s="9">
        <v>25115</v>
      </c>
      <c r="C681" s="9">
        <v>519</v>
      </c>
      <c r="D681" s="9" t="s">
        <v>273</v>
      </c>
    </row>
    <row r="682" spans="1:4">
      <c r="A682" s="9">
        <v>25115001</v>
      </c>
      <c r="C682" s="9">
        <v>51901</v>
      </c>
      <c r="D682" s="9" t="s">
        <v>274</v>
      </c>
    </row>
    <row r="683" spans="1:4">
      <c r="A683" s="9">
        <v>25115003</v>
      </c>
      <c r="C683" s="9">
        <v>51903</v>
      </c>
      <c r="D683" s="9" t="s">
        <v>276</v>
      </c>
    </row>
    <row r="684" spans="1:4">
      <c r="A684" s="9">
        <v>25115099</v>
      </c>
      <c r="C684" s="9">
        <v>51999</v>
      </c>
      <c r="D684" s="9" t="s">
        <v>277</v>
      </c>
    </row>
    <row r="685" spans="1:4">
      <c r="A685" s="9">
        <v>25121</v>
      </c>
      <c r="C685" s="9">
        <v>541</v>
      </c>
      <c r="D685" s="9" t="s">
        <v>781</v>
      </c>
    </row>
    <row r="686" spans="1:4">
      <c r="A686" s="9">
        <v>25121001</v>
      </c>
      <c r="C686" s="9">
        <v>54101</v>
      </c>
      <c r="D686" s="9" t="s">
        <v>280</v>
      </c>
    </row>
    <row r="687" spans="1:4">
      <c r="A687" s="9">
        <v>25121003</v>
      </c>
      <c r="C687" s="9">
        <v>54103</v>
      </c>
      <c r="D687" s="9" t="s">
        <v>282</v>
      </c>
    </row>
    <row r="688" spans="1:4">
      <c r="A688" s="9">
        <v>25123</v>
      </c>
      <c r="C688" s="9">
        <v>541</v>
      </c>
      <c r="D688" s="9" t="s">
        <v>283</v>
      </c>
    </row>
    <row r="689" spans="1:4">
      <c r="A689" s="9">
        <v>25123001</v>
      </c>
      <c r="C689" s="9">
        <v>54104</v>
      </c>
      <c r="D689" s="9" t="s">
        <v>283</v>
      </c>
    </row>
    <row r="690" spans="1:4">
      <c r="A690" s="9">
        <v>25125</v>
      </c>
      <c r="C690" s="9">
        <v>541</v>
      </c>
      <c r="D690" s="9" t="s">
        <v>782</v>
      </c>
    </row>
    <row r="691" spans="1:4">
      <c r="A691" s="9">
        <v>25125001</v>
      </c>
      <c r="C691" s="9">
        <v>54105</v>
      </c>
      <c r="D691" s="9" t="s">
        <v>285</v>
      </c>
    </row>
    <row r="692" spans="1:4">
      <c r="A692" s="9">
        <v>25125002</v>
      </c>
      <c r="C692" s="9">
        <v>54114</v>
      </c>
      <c r="D692" s="9" t="s">
        <v>286</v>
      </c>
    </row>
    <row r="693" spans="1:4">
      <c r="A693" s="9">
        <v>25125003</v>
      </c>
      <c r="C693" s="9">
        <v>54116</v>
      </c>
      <c r="D693" s="9" t="s">
        <v>287</v>
      </c>
    </row>
    <row r="694" spans="1:4">
      <c r="A694" s="9">
        <v>25127</v>
      </c>
      <c r="C694" s="9">
        <v>541</v>
      </c>
      <c r="D694" s="9" t="s">
        <v>288</v>
      </c>
    </row>
    <row r="695" spans="1:4">
      <c r="A695" s="9">
        <v>25127001</v>
      </c>
      <c r="C695" s="9">
        <v>54106</v>
      </c>
      <c r="D695" s="9" t="s">
        <v>288</v>
      </c>
    </row>
    <row r="696" spans="1:4">
      <c r="A696" s="9">
        <v>25127003</v>
      </c>
      <c r="C696" s="9">
        <v>54109</v>
      </c>
      <c r="D696" s="9" t="s">
        <v>289</v>
      </c>
    </row>
    <row r="697" spans="1:4">
      <c r="A697" s="9">
        <v>25129</v>
      </c>
      <c r="C697" s="9">
        <v>541</v>
      </c>
      <c r="D697" s="9" t="s">
        <v>783</v>
      </c>
    </row>
    <row r="698" spans="1:4">
      <c r="A698" s="9">
        <v>25129001</v>
      </c>
      <c r="C698" s="9">
        <v>54107</v>
      </c>
      <c r="D698" s="9" t="s">
        <v>291</v>
      </c>
    </row>
    <row r="699" spans="1:4">
      <c r="A699" s="9">
        <v>25129003</v>
      </c>
      <c r="C699" s="9">
        <v>54110</v>
      </c>
      <c r="D699" s="9" t="s">
        <v>293</v>
      </c>
    </row>
    <row r="700" spans="1:4">
      <c r="A700" s="9">
        <v>25131</v>
      </c>
      <c r="C700" s="9">
        <v>541</v>
      </c>
      <c r="D700" s="9" t="s">
        <v>294</v>
      </c>
    </row>
    <row r="701" spans="1:4">
      <c r="A701" s="9">
        <v>25131001</v>
      </c>
      <c r="C701" s="9">
        <v>54111</v>
      </c>
      <c r="D701" s="9" t="s">
        <v>295</v>
      </c>
    </row>
    <row r="702" spans="1:4">
      <c r="A702" s="9">
        <v>25131002</v>
      </c>
      <c r="C702" s="9">
        <v>54112</v>
      </c>
      <c r="D702" s="9" t="s">
        <v>296</v>
      </c>
    </row>
    <row r="703" spans="1:4">
      <c r="A703" s="9">
        <v>25133</v>
      </c>
      <c r="C703" s="9">
        <v>541</v>
      </c>
      <c r="D703" s="9" t="s">
        <v>297</v>
      </c>
    </row>
    <row r="704" spans="1:4">
      <c r="A704" s="9">
        <v>25133001</v>
      </c>
      <c r="C704" s="9">
        <v>54113</v>
      </c>
      <c r="D704" s="9" t="s">
        <v>784</v>
      </c>
    </row>
    <row r="705" spans="1:4">
      <c r="A705" s="9">
        <v>25133002</v>
      </c>
      <c r="C705" s="9">
        <v>54115</v>
      </c>
      <c r="D705" s="9" t="s">
        <v>299</v>
      </c>
    </row>
    <row r="706" spans="1:4">
      <c r="A706" s="9">
        <v>25133003</v>
      </c>
      <c r="C706" s="9">
        <v>54117</v>
      </c>
      <c r="D706" s="9" t="s">
        <v>300</v>
      </c>
    </row>
    <row r="707" spans="1:4">
      <c r="A707" s="9">
        <v>25133004</v>
      </c>
      <c r="C707" s="9">
        <v>54119</v>
      </c>
      <c r="D707" s="9" t="s">
        <v>301</v>
      </c>
    </row>
    <row r="708" spans="1:4">
      <c r="A708" s="9">
        <v>25135</v>
      </c>
      <c r="C708" s="9">
        <v>541</v>
      </c>
      <c r="D708" s="9" t="s">
        <v>302</v>
      </c>
    </row>
    <row r="709" spans="1:4">
      <c r="A709" s="9">
        <v>25135001</v>
      </c>
      <c r="C709" s="9">
        <v>54118</v>
      </c>
      <c r="D709" s="9" t="s">
        <v>303</v>
      </c>
    </row>
    <row r="710" spans="1:4">
      <c r="A710" s="9">
        <v>25135099</v>
      </c>
      <c r="C710" s="9">
        <v>54199</v>
      </c>
      <c r="D710" s="9" t="s">
        <v>304</v>
      </c>
    </row>
    <row r="711" spans="1:4">
      <c r="A711" s="9">
        <v>25137</v>
      </c>
      <c r="C711" s="9">
        <v>542</v>
      </c>
      <c r="D711" s="9" t="s">
        <v>217</v>
      </c>
    </row>
    <row r="712" spans="1:4">
      <c r="A712" s="9">
        <v>25137001</v>
      </c>
      <c r="C712" s="9">
        <v>54201</v>
      </c>
      <c r="D712" s="9" t="s">
        <v>306</v>
      </c>
    </row>
    <row r="713" spans="1:4">
      <c r="A713" s="9">
        <v>25137002</v>
      </c>
      <c r="C713" s="9">
        <v>54202</v>
      </c>
      <c r="D713" s="9" t="s">
        <v>307</v>
      </c>
    </row>
    <row r="714" spans="1:4">
      <c r="A714" s="9">
        <v>25137003</v>
      </c>
      <c r="C714" s="9">
        <v>54203</v>
      </c>
      <c r="D714" s="9" t="s">
        <v>308</v>
      </c>
    </row>
    <row r="715" spans="1:4">
      <c r="A715" s="9">
        <v>25137004</v>
      </c>
      <c r="C715" s="9">
        <v>54204</v>
      </c>
      <c r="D715" s="9" t="s">
        <v>309</v>
      </c>
    </row>
    <row r="716" spans="1:4">
      <c r="A716" s="9">
        <v>25139</v>
      </c>
      <c r="C716" s="9">
        <v>543</v>
      </c>
      <c r="D716" s="9" t="s">
        <v>818</v>
      </c>
    </row>
    <row r="717" spans="1:4">
      <c r="A717" s="9">
        <v>25139001</v>
      </c>
      <c r="C717" s="9">
        <v>54301</v>
      </c>
      <c r="D717" s="9" t="s">
        <v>311</v>
      </c>
    </row>
    <row r="718" spans="1:4">
      <c r="A718" s="9">
        <v>25139002</v>
      </c>
      <c r="C718" s="9">
        <v>54302</v>
      </c>
      <c r="D718" s="9" t="s">
        <v>312</v>
      </c>
    </row>
    <row r="719" spans="1:4">
      <c r="A719" s="9">
        <v>25139003</v>
      </c>
      <c r="C719" s="9">
        <v>54303</v>
      </c>
      <c r="D719" s="9" t="s">
        <v>311</v>
      </c>
    </row>
    <row r="720" spans="1:4">
      <c r="A720" s="9">
        <v>25141</v>
      </c>
      <c r="C720" s="9">
        <v>543</v>
      </c>
      <c r="D720" s="9" t="s">
        <v>313</v>
      </c>
    </row>
    <row r="721" spans="1:4">
      <c r="A721" s="9">
        <v>25141001</v>
      </c>
      <c r="C721" s="9">
        <v>54304</v>
      </c>
      <c r="D721" s="9" t="s">
        <v>314</v>
      </c>
    </row>
    <row r="722" spans="1:4">
      <c r="A722" s="9">
        <v>25141002</v>
      </c>
      <c r="C722" s="9">
        <v>54305</v>
      </c>
      <c r="D722" s="9" t="s">
        <v>315</v>
      </c>
    </row>
    <row r="723" spans="1:4">
      <c r="A723" s="9">
        <v>25141003</v>
      </c>
      <c r="C723" s="9">
        <v>54306</v>
      </c>
      <c r="D723" s="9" t="s">
        <v>316</v>
      </c>
    </row>
    <row r="724" spans="1:4">
      <c r="A724" s="9">
        <v>25141004</v>
      </c>
      <c r="C724" s="9">
        <v>54307</v>
      </c>
      <c r="D724" s="9" t="s">
        <v>317</v>
      </c>
    </row>
    <row r="725" spans="1:4">
      <c r="A725" s="9">
        <v>25141005</v>
      </c>
      <c r="C725" s="9">
        <v>54308</v>
      </c>
      <c r="D725" s="9" t="s">
        <v>318</v>
      </c>
    </row>
    <row r="726" spans="1:4">
      <c r="A726" s="9">
        <v>25141006</v>
      </c>
      <c r="C726" s="9">
        <v>54309</v>
      </c>
      <c r="D726" s="9" t="s">
        <v>319</v>
      </c>
    </row>
    <row r="727" spans="1:4">
      <c r="A727" s="9">
        <v>25141007</v>
      </c>
      <c r="C727" s="9">
        <v>54310</v>
      </c>
      <c r="D727" s="9" t="s">
        <v>320</v>
      </c>
    </row>
    <row r="728" spans="1:4">
      <c r="A728" s="9">
        <v>25141009</v>
      </c>
      <c r="C728" s="9">
        <v>54312</v>
      </c>
      <c r="D728" s="9" t="s">
        <v>322</v>
      </c>
    </row>
    <row r="729" spans="1:4">
      <c r="A729" s="9">
        <v>25141010</v>
      </c>
      <c r="C729" s="9">
        <v>54313</v>
      </c>
      <c r="D729" s="9" t="s">
        <v>323</v>
      </c>
    </row>
    <row r="730" spans="1:4">
      <c r="A730" s="9">
        <v>25143</v>
      </c>
      <c r="C730" s="9">
        <v>543</v>
      </c>
      <c r="D730" s="9" t="s">
        <v>819</v>
      </c>
    </row>
    <row r="731" spans="1:4">
      <c r="A731" s="9">
        <v>25143001</v>
      </c>
      <c r="C731" s="9">
        <v>54314</v>
      </c>
      <c r="D731" s="9" t="s">
        <v>325</v>
      </c>
    </row>
    <row r="732" spans="1:4">
      <c r="A732" s="9">
        <v>25143099</v>
      </c>
      <c r="C732" s="9">
        <v>54399</v>
      </c>
      <c r="D732" s="9" t="s">
        <v>326</v>
      </c>
    </row>
    <row r="733" spans="1:4">
      <c r="A733" s="9">
        <v>25145</v>
      </c>
      <c r="C733" s="9">
        <v>543</v>
      </c>
      <c r="D733" s="9" t="s">
        <v>327</v>
      </c>
    </row>
    <row r="734" spans="1:4">
      <c r="A734" s="9">
        <v>25145001</v>
      </c>
      <c r="C734" s="9">
        <v>54316</v>
      </c>
      <c r="D734" s="9" t="s">
        <v>328</v>
      </c>
    </row>
    <row r="735" spans="1:4">
      <c r="A735" s="9">
        <v>25145002</v>
      </c>
      <c r="C735" s="9">
        <v>54317</v>
      </c>
      <c r="D735" s="9" t="s">
        <v>329</v>
      </c>
    </row>
    <row r="736" spans="1:4">
      <c r="A736" s="9">
        <v>25145003</v>
      </c>
      <c r="C736" s="9">
        <v>54318</v>
      </c>
      <c r="D736" s="9" t="s">
        <v>330</v>
      </c>
    </row>
    <row r="737" spans="1:4">
      <c r="A737" s="9">
        <v>25149</v>
      </c>
      <c r="C737" s="9">
        <v>545</v>
      </c>
      <c r="D737" s="9" t="s">
        <v>820</v>
      </c>
    </row>
    <row r="738" spans="1:4">
      <c r="A738" s="9">
        <v>25149001</v>
      </c>
      <c r="C738" s="9">
        <v>54501</v>
      </c>
      <c r="D738" s="9" t="s">
        <v>337</v>
      </c>
    </row>
    <row r="739" spans="1:4">
      <c r="A739" s="9">
        <v>25149002</v>
      </c>
      <c r="C739" s="9">
        <v>54502</v>
      </c>
      <c r="D739" s="9" t="s">
        <v>821</v>
      </c>
    </row>
    <row r="740" spans="1:4">
      <c r="A740" s="9">
        <v>25149003</v>
      </c>
      <c r="C740" s="9">
        <v>54503</v>
      </c>
      <c r="D740" s="9" t="s">
        <v>339</v>
      </c>
    </row>
    <row r="741" spans="1:4">
      <c r="A741" s="9">
        <v>25149004</v>
      </c>
      <c r="C741" s="9">
        <v>54504</v>
      </c>
      <c r="D741" s="9" t="s">
        <v>340</v>
      </c>
    </row>
    <row r="742" spans="1:4">
      <c r="A742" s="9">
        <v>25149005</v>
      </c>
      <c r="C742" s="9">
        <v>54505</v>
      </c>
      <c r="D742" s="9" t="s">
        <v>341</v>
      </c>
    </row>
    <row r="743" spans="1:4">
      <c r="A743" s="9">
        <v>25149007</v>
      </c>
      <c r="C743" s="9">
        <v>54507</v>
      </c>
      <c r="D743" s="9" t="s">
        <v>342</v>
      </c>
    </row>
    <row r="744" spans="1:4">
      <c r="A744" s="9">
        <v>25149008</v>
      </c>
      <c r="C744" s="9">
        <v>54508</v>
      </c>
      <c r="D744" s="9" t="s">
        <v>343</v>
      </c>
    </row>
    <row r="745" spans="1:4">
      <c r="A745" s="9">
        <v>25149099</v>
      </c>
      <c r="C745" s="9">
        <v>54599</v>
      </c>
      <c r="D745" s="9" t="s">
        <v>344</v>
      </c>
    </row>
    <row r="746" spans="1:4">
      <c r="A746" s="9">
        <v>25151</v>
      </c>
      <c r="C746" s="9">
        <v>553</v>
      </c>
      <c r="D746" s="9" t="s">
        <v>380</v>
      </c>
    </row>
    <row r="747" spans="1:4">
      <c r="A747" s="9">
        <v>25151008</v>
      </c>
      <c r="C747" s="9">
        <v>55308</v>
      </c>
      <c r="D747" s="9" t="s">
        <v>177</v>
      </c>
    </row>
    <row r="748" spans="1:4">
      <c r="A748" s="9">
        <v>25153</v>
      </c>
      <c r="C748" s="9">
        <v>554</v>
      </c>
      <c r="D748" s="9" t="s">
        <v>385</v>
      </c>
    </row>
    <row r="749" spans="1:4">
      <c r="A749" s="9">
        <v>25153002</v>
      </c>
      <c r="C749" s="9">
        <v>55402</v>
      </c>
      <c r="D749" s="9" t="s">
        <v>177</v>
      </c>
    </row>
    <row r="750" spans="1:4">
      <c r="A750" s="9">
        <v>25161</v>
      </c>
      <c r="C750" s="9">
        <v>563</v>
      </c>
      <c r="D750" s="9" t="s">
        <v>401</v>
      </c>
    </row>
    <row r="751" spans="1:4">
      <c r="A751" s="9">
        <v>25161001</v>
      </c>
      <c r="C751" s="9">
        <v>56304</v>
      </c>
      <c r="D751" s="9" t="s">
        <v>154</v>
      </c>
    </row>
    <row r="752" spans="1:4">
      <c r="A752" s="9">
        <v>25163</v>
      </c>
      <c r="C752" s="9">
        <v>612</v>
      </c>
      <c r="D752" s="9" t="s">
        <v>799</v>
      </c>
    </row>
    <row r="753" spans="1:4">
      <c r="A753" s="9">
        <v>25163001</v>
      </c>
      <c r="C753" s="9">
        <v>61201</v>
      </c>
      <c r="D753" s="9" t="s">
        <v>812</v>
      </c>
    </row>
    <row r="754" spans="1:4">
      <c r="A754" s="9">
        <v>25163002</v>
      </c>
      <c r="C754" s="9">
        <v>61202</v>
      </c>
      <c r="D754" s="9" t="s">
        <v>800</v>
      </c>
    </row>
    <row r="755" spans="1:4">
      <c r="A755" s="9">
        <v>25165</v>
      </c>
      <c r="C755" s="9">
        <v>616</v>
      </c>
      <c r="D755" s="9" t="s">
        <v>822</v>
      </c>
    </row>
    <row r="756" spans="1:4">
      <c r="A756" s="9">
        <v>25165001</v>
      </c>
      <c r="C756" s="9">
        <v>61601</v>
      </c>
      <c r="D756" s="9" t="s">
        <v>393</v>
      </c>
    </row>
    <row r="757" spans="1:4">
      <c r="A757" s="9">
        <v>25165002</v>
      </c>
      <c r="C757" s="9">
        <v>61602</v>
      </c>
      <c r="D757" s="9" t="s">
        <v>394</v>
      </c>
    </row>
    <row r="758" spans="1:4">
      <c r="A758" s="9">
        <v>25165003</v>
      </c>
      <c r="C758" s="9">
        <v>61603</v>
      </c>
      <c r="D758" s="9" t="s">
        <v>395</v>
      </c>
    </row>
    <row r="759" spans="1:4">
      <c r="A759" s="9">
        <v>25165004</v>
      </c>
      <c r="C759" s="9">
        <v>61604</v>
      </c>
      <c r="D759" s="9" t="s">
        <v>396</v>
      </c>
    </row>
    <row r="760" spans="1:4">
      <c r="A760" s="9">
        <v>25165006</v>
      </c>
      <c r="C760" s="9">
        <v>61606</v>
      </c>
      <c r="D760" s="9" t="s">
        <v>823</v>
      </c>
    </row>
    <row r="761" spans="1:4">
      <c r="A761" s="9">
        <v>25165007</v>
      </c>
      <c r="C761" s="9">
        <v>61607</v>
      </c>
      <c r="D761" s="9" t="s">
        <v>397</v>
      </c>
    </row>
    <row r="762" spans="1:4">
      <c r="A762" s="9">
        <v>25165008</v>
      </c>
      <c r="C762" s="9">
        <v>61608</v>
      </c>
      <c r="D762" s="9" t="s">
        <v>398</v>
      </c>
    </row>
    <row r="763" spans="1:4">
      <c r="A763" s="9">
        <v>25165099</v>
      </c>
      <c r="C763" s="9">
        <v>61699</v>
      </c>
      <c r="D763" s="9" t="s">
        <v>399</v>
      </c>
    </row>
    <row r="764" spans="1:4">
      <c r="A764" s="9">
        <v>25167</v>
      </c>
      <c r="C764" s="9">
        <v>611</v>
      </c>
      <c r="D764" s="9" t="s">
        <v>824</v>
      </c>
    </row>
    <row r="765" spans="1:4">
      <c r="A765" s="9">
        <v>25167001</v>
      </c>
      <c r="C765" s="9">
        <v>61102</v>
      </c>
      <c r="D765" s="9" t="s">
        <v>353</v>
      </c>
    </row>
    <row r="766" spans="1:4">
      <c r="A766" s="9">
        <v>25171</v>
      </c>
      <c r="C766" s="9">
        <v>611</v>
      </c>
      <c r="D766" s="9" t="s">
        <v>825</v>
      </c>
    </row>
    <row r="767" spans="1:4">
      <c r="A767" s="9">
        <v>25171001</v>
      </c>
      <c r="C767" s="9">
        <v>61105</v>
      </c>
      <c r="D767" s="9" t="s">
        <v>355</v>
      </c>
    </row>
    <row r="768" spans="1:4">
      <c r="A768" s="9">
        <v>25173</v>
      </c>
      <c r="C768" s="9">
        <v>611</v>
      </c>
      <c r="D768" s="9" t="s">
        <v>809</v>
      </c>
    </row>
    <row r="769" spans="1:4">
      <c r="A769" s="9">
        <v>25173001</v>
      </c>
      <c r="C769" s="9">
        <v>61101</v>
      </c>
      <c r="D769" s="9" t="s">
        <v>357</v>
      </c>
    </row>
    <row r="770" spans="1:4">
      <c r="A770" s="9">
        <v>25173002</v>
      </c>
      <c r="C770" s="9">
        <v>61104</v>
      </c>
      <c r="D770" s="9" t="s">
        <v>358</v>
      </c>
    </row>
    <row r="771" spans="1:4">
      <c r="A771" s="9">
        <v>25173003</v>
      </c>
      <c r="C771" s="9">
        <v>61108</v>
      </c>
      <c r="D771" s="9" t="s">
        <v>359</v>
      </c>
    </row>
    <row r="772" spans="1:4">
      <c r="A772" s="9">
        <v>25179</v>
      </c>
      <c r="C772" s="9">
        <v>615</v>
      </c>
      <c r="D772" s="9" t="s">
        <v>365</v>
      </c>
    </row>
    <row r="773" spans="1:4">
      <c r="A773" s="9">
        <v>25179001</v>
      </c>
      <c r="C773" s="9">
        <v>61501</v>
      </c>
      <c r="D773" s="9" t="s">
        <v>366</v>
      </c>
    </row>
    <row r="774" spans="1:4">
      <c r="A774" s="9">
        <v>25179002</v>
      </c>
      <c r="C774" s="9">
        <v>61502</v>
      </c>
      <c r="D774" s="9" t="s">
        <v>367</v>
      </c>
    </row>
    <row r="775" spans="1:4">
      <c r="A775" s="9">
        <v>25179099</v>
      </c>
      <c r="C775" s="9">
        <v>61599</v>
      </c>
      <c r="D775" s="9" t="s">
        <v>368</v>
      </c>
    </row>
    <row r="776" spans="1:4">
      <c r="A776" s="9">
        <v>25190</v>
      </c>
      <c r="D776" s="9" t="s">
        <v>826</v>
      </c>
    </row>
    <row r="777" spans="1:4">
      <c r="A777" s="9">
        <v>25191</v>
      </c>
      <c r="D777" s="9" t="s">
        <v>827</v>
      </c>
    </row>
    <row r="778" spans="1:4">
      <c r="A778" s="9">
        <v>25191999</v>
      </c>
      <c r="D778" s="9" t="s">
        <v>828</v>
      </c>
    </row>
    <row r="779" spans="1:4">
      <c r="A779" s="9">
        <v>25198</v>
      </c>
      <c r="D779" s="9" t="s">
        <v>810</v>
      </c>
    </row>
    <row r="780" spans="1:4">
      <c r="A780" s="9">
        <v>25199</v>
      </c>
      <c r="D780" s="9" t="s">
        <v>829</v>
      </c>
    </row>
    <row r="781" spans="1:4">
      <c r="A781" s="9">
        <v>25199001</v>
      </c>
      <c r="D781" s="9" t="s">
        <v>830</v>
      </c>
    </row>
    <row r="782" spans="1:4">
      <c r="A782" s="9">
        <v>252</v>
      </c>
      <c r="D782" s="9" t="s">
        <v>831</v>
      </c>
    </row>
    <row r="783" spans="1:4">
      <c r="A783" s="9">
        <v>25201</v>
      </c>
      <c r="C783" s="9">
        <v>511</v>
      </c>
      <c r="D783" s="9" t="s">
        <v>246</v>
      </c>
    </row>
    <row r="784" spans="1:4">
      <c r="A784" s="9">
        <v>25201001</v>
      </c>
      <c r="C784" s="9">
        <v>51101</v>
      </c>
      <c r="D784" s="9" t="s">
        <v>247</v>
      </c>
    </row>
    <row r="785" spans="1:4">
      <c r="A785" s="9">
        <v>25201002</v>
      </c>
      <c r="C785" s="9">
        <v>51102</v>
      </c>
      <c r="D785" s="9" t="s">
        <v>248</v>
      </c>
    </row>
    <row r="786" spans="1:4">
      <c r="A786" s="9">
        <v>25201003</v>
      </c>
      <c r="C786" s="9">
        <v>51103</v>
      </c>
      <c r="D786" s="9" t="s">
        <v>249</v>
      </c>
    </row>
    <row r="787" spans="1:4">
      <c r="A787" s="9">
        <v>25201004</v>
      </c>
      <c r="C787" s="9">
        <v>51104</v>
      </c>
      <c r="D787" s="9" t="s">
        <v>250</v>
      </c>
    </row>
    <row r="788" spans="1:4">
      <c r="A788" s="9">
        <v>25201005</v>
      </c>
      <c r="C788" s="9">
        <v>51105</v>
      </c>
      <c r="D788" s="9" t="s">
        <v>251</v>
      </c>
    </row>
    <row r="789" spans="1:4">
      <c r="A789" s="9">
        <v>25201007</v>
      </c>
      <c r="C789" s="9">
        <v>51107</v>
      </c>
      <c r="D789" s="9" t="s">
        <v>253</v>
      </c>
    </row>
    <row r="790" spans="1:4">
      <c r="A790" s="9">
        <v>25203</v>
      </c>
      <c r="C790" s="9">
        <v>512</v>
      </c>
      <c r="D790" s="9" t="s">
        <v>254</v>
      </c>
    </row>
    <row r="791" spans="1:4">
      <c r="A791" s="9">
        <v>25203001</v>
      </c>
      <c r="C791" s="9">
        <v>51201</v>
      </c>
      <c r="D791" s="9" t="s">
        <v>247</v>
      </c>
    </row>
    <row r="792" spans="1:4">
      <c r="A792" s="9">
        <v>25203002</v>
      </c>
      <c r="C792" s="9">
        <v>51202</v>
      </c>
      <c r="D792" s="9" t="s">
        <v>248</v>
      </c>
    </row>
    <row r="793" spans="1:4">
      <c r="A793" s="9">
        <v>25203003</v>
      </c>
      <c r="C793" s="9">
        <v>51203</v>
      </c>
      <c r="D793" s="9" t="s">
        <v>249</v>
      </c>
    </row>
    <row r="794" spans="1:4">
      <c r="A794" s="9">
        <v>25203004</v>
      </c>
      <c r="C794" s="9">
        <v>51204</v>
      </c>
      <c r="D794" s="9" t="s">
        <v>250</v>
      </c>
    </row>
    <row r="795" spans="1:4">
      <c r="A795" s="9">
        <v>25203005</v>
      </c>
      <c r="C795" s="9">
        <v>51206</v>
      </c>
      <c r="D795" s="9" t="s">
        <v>252</v>
      </c>
    </row>
    <row r="796" spans="1:4">
      <c r="A796" s="9">
        <v>25203006</v>
      </c>
      <c r="C796" s="9">
        <v>51207</v>
      </c>
      <c r="D796" s="9" t="s">
        <v>253</v>
      </c>
    </row>
    <row r="797" spans="1:4">
      <c r="A797" s="9">
        <v>25205</v>
      </c>
      <c r="C797" s="9">
        <v>513</v>
      </c>
      <c r="D797" s="9" t="s">
        <v>255</v>
      </c>
    </row>
    <row r="798" spans="1:4">
      <c r="A798" s="9">
        <v>25205001</v>
      </c>
      <c r="C798" s="9">
        <v>51301</v>
      </c>
      <c r="D798" s="9" t="s">
        <v>256</v>
      </c>
    </row>
    <row r="799" spans="1:4">
      <c r="A799" s="9">
        <v>25205002</v>
      </c>
      <c r="C799" s="9">
        <v>51302</v>
      </c>
      <c r="D799" s="9" t="s">
        <v>257</v>
      </c>
    </row>
    <row r="800" spans="1:4">
      <c r="A800" s="9">
        <v>25207</v>
      </c>
      <c r="C800" s="9">
        <v>514</v>
      </c>
      <c r="D800" s="9" t="s">
        <v>258</v>
      </c>
    </row>
    <row r="801" spans="1:4">
      <c r="A801" s="9">
        <v>25207001</v>
      </c>
      <c r="C801" s="9">
        <v>51401</v>
      </c>
      <c r="D801" s="9" t="s">
        <v>259</v>
      </c>
    </row>
    <row r="802" spans="1:4">
      <c r="A802" s="9">
        <v>25207001001</v>
      </c>
      <c r="D802" s="9" t="s">
        <v>832</v>
      </c>
    </row>
    <row r="803" spans="1:4">
      <c r="A803" s="9">
        <v>25207001002</v>
      </c>
      <c r="D803" s="9" t="s">
        <v>833</v>
      </c>
    </row>
    <row r="804" spans="1:4">
      <c r="A804" s="9">
        <v>25207002</v>
      </c>
      <c r="C804" s="9">
        <v>51402</v>
      </c>
      <c r="D804" s="9" t="s">
        <v>260</v>
      </c>
    </row>
    <row r="805" spans="1:4">
      <c r="A805" s="9">
        <v>25207002001</v>
      </c>
      <c r="D805" s="9" t="s">
        <v>832</v>
      </c>
    </row>
    <row r="806" spans="1:4">
      <c r="A806" s="9">
        <v>25207002002</v>
      </c>
      <c r="D806" s="9" t="s">
        <v>833</v>
      </c>
    </row>
    <row r="807" spans="1:4">
      <c r="A807" s="9">
        <v>25207003</v>
      </c>
      <c r="C807" s="9">
        <v>51403</v>
      </c>
      <c r="D807" s="9" t="s">
        <v>261</v>
      </c>
    </row>
    <row r="808" spans="1:4">
      <c r="A808" s="9">
        <v>25209</v>
      </c>
      <c r="C808" s="9">
        <v>515</v>
      </c>
      <c r="D808" s="9" t="s">
        <v>262</v>
      </c>
    </row>
    <row r="809" spans="1:4">
      <c r="A809" s="9">
        <v>25209001</v>
      </c>
      <c r="C809" s="9">
        <v>51501</v>
      </c>
      <c r="D809" s="9" t="s">
        <v>259</v>
      </c>
    </row>
    <row r="810" spans="1:4">
      <c r="A810" s="9">
        <v>25209002</v>
      </c>
      <c r="C810" s="9">
        <v>51502</v>
      </c>
      <c r="D810" s="9" t="s">
        <v>260</v>
      </c>
    </row>
    <row r="811" spans="1:4">
      <c r="A811" s="9">
        <v>25209003</v>
      </c>
      <c r="C811" s="9">
        <v>51503</v>
      </c>
      <c r="D811" s="9" t="s">
        <v>261</v>
      </c>
    </row>
    <row r="812" spans="1:4">
      <c r="A812" s="9">
        <v>25213</v>
      </c>
      <c r="C812" s="9">
        <v>517</v>
      </c>
      <c r="D812" s="9" t="s">
        <v>266</v>
      </c>
    </row>
    <row r="813" spans="1:4">
      <c r="A813" s="9">
        <v>25213001</v>
      </c>
      <c r="C813" s="9">
        <v>51701</v>
      </c>
      <c r="D813" s="9" t="s">
        <v>267</v>
      </c>
    </row>
    <row r="814" spans="1:4">
      <c r="A814" s="9">
        <v>25213002</v>
      </c>
      <c r="C814" s="9">
        <v>51702</v>
      </c>
      <c r="D814" s="9" t="s">
        <v>268</v>
      </c>
    </row>
    <row r="815" spans="1:4">
      <c r="A815" s="9">
        <v>25215</v>
      </c>
      <c r="C815" s="9">
        <v>519</v>
      </c>
      <c r="D815" s="9" t="s">
        <v>273</v>
      </c>
    </row>
    <row r="816" spans="1:4">
      <c r="A816" s="9">
        <v>25215001</v>
      </c>
      <c r="C816" s="9">
        <v>51901</v>
      </c>
      <c r="D816" s="9" t="s">
        <v>274</v>
      </c>
    </row>
    <row r="817" spans="1:4">
      <c r="A817" s="9">
        <v>25215003</v>
      </c>
      <c r="C817" s="9">
        <v>51903</v>
      </c>
      <c r="D817" s="9" t="s">
        <v>276</v>
      </c>
    </row>
    <row r="818" spans="1:4">
      <c r="A818" s="9">
        <v>25215099</v>
      </c>
      <c r="C818" s="9">
        <v>51999</v>
      </c>
      <c r="D818" s="9" t="s">
        <v>277</v>
      </c>
    </row>
    <row r="819" spans="1:4">
      <c r="A819" s="9">
        <v>25221</v>
      </c>
      <c r="C819" s="9">
        <v>541</v>
      </c>
      <c r="D819" s="9" t="s">
        <v>781</v>
      </c>
    </row>
    <row r="820" spans="1:4">
      <c r="A820" s="9">
        <v>25221001</v>
      </c>
      <c r="C820" s="9">
        <v>54101</v>
      </c>
      <c r="D820" s="9" t="s">
        <v>280</v>
      </c>
    </row>
    <row r="821" spans="1:4">
      <c r="A821" s="9">
        <v>25221003</v>
      </c>
      <c r="C821" s="9">
        <v>54103</v>
      </c>
      <c r="D821" s="9" t="s">
        <v>282</v>
      </c>
    </row>
    <row r="822" spans="1:4">
      <c r="A822" s="9">
        <v>25223</v>
      </c>
      <c r="C822" s="9">
        <v>541</v>
      </c>
      <c r="D822" s="9" t="s">
        <v>283</v>
      </c>
    </row>
    <row r="823" spans="1:4">
      <c r="A823" s="9">
        <v>25223001</v>
      </c>
      <c r="C823" s="9">
        <v>54104</v>
      </c>
      <c r="D823" s="9" t="s">
        <v>283</v>
      </c>
    </row>
    <row r="824" spans="1:4">
      <c r="A824" s="9">
        <v>25225</v>
      </c>
      <c r="C824" s="9">
        <v>541</v>
      </c>
      <c r="D824" s="9" t="s">
        <v>782</v>
      </c>
    </row>
    <row r="825" spans="1:4">
      <c r="A825" s="9">
        <v>25225001</v>
      </c>
      <c r="C825" s="9">
        <v>54105</v>
      </c>
      <c r="D825" s="9" t="s">
        <v>285</v>
      </c>
    </row>
    <row r="826" spans="1:4">
      <c r="A826" s="9">
        <v>25225002</v>
      </c>
      <c r="C826" s="9">
        <v>54114</v>
      </c>
      <c r="D826" s="9" t="s">
        <v>286</v>
      </c>
    </row>
    <row r="827" spans="1:4">
      <c r="A827" s="9">
        <v>25225003</v>
      </c>
      <c r="C827" s="9">
        <v>54116</v>
      </c>
      <c r="D827" s="9" t="s">
        <v>287</v>
      </c>
    </row>
    <row r="828" spans="1:4">
      <c r="A828" s="9">
        <v>25227</v>
      </c>
      <c r="C828" s="9">
        <v>541</v>
      </c>
      <c r="D828" s="9" t="s">
        <v>288</v>
      </c>
    </row>
    <row r="829" spans="1:4">
      <c r="A829" s="9">
        <v>25227001</v>
      </c>
      <c r="C829" s="9">
        <v>54106</v>
      </c>
      <c r="D829" s="9" t="s">
        <v>288</v>
      </c>
    </row>
    <row r="830" spans="1:4">
      <c r="A830" s="9">
        <v>25227003</v>
      </c>
      <c r="C830" s="9">
        <v>54109</v>
      </c>
      <c r="D830" s="9" t="s">
        <v>289</v>
      </c>
    </row>
    <row r="831" spans="1:4">
      <c r="A831" s="9">
        <v>25229</v>
      </c>
      <c r="C831" s="9">
        <v>541</v>
      </c>
      <c r="D831" s="9" t="s">
        <v>783</v>
      </c>
    </row>
    <row r="832" spans="1:4">
      <c r="A832" s="9">
        <v>25229001</v>
      </c>
      <c r="C832" s="9">
        <v>54107</v>
      </c>
      <c r="D832" s="9" t="s">
        <v>291</v>
      </c>
    </row>
    <row r="833" spans="1:4">
      <c r="A833" s="9">
        <v>25229002</v>
      </c>
      <c r="C833" s="9">
        <v>54108</v>
      </c>
      <c r="D833" s="9" t="s">
        <v>292</v>
      </c>
    </row>
    <row r="834" spans="1:4">
      <c r="A834" s="9">
        <v>25229003</v>
      </c>
      <c r="C834" s="9">
        <v>54110</v>
      </c>
      <c r="D834" s="9" t="s">
        <v>293</v>
      </c>
    </row>
    <row r="835" spans="1:4">
      <c r="A835" s="9">
        <v>25231</v>
      </c>
      <c r="C835" s="9">
        <v>541</v>
      </c>
      <c r="D835" s="9" t="s">
        <v>294</v>
      </c>
    </row>
    <row r="836" spans="1:4">
      <c r="A836" s="9">
        <v>25231001</v>
      </c>
      <c r="C836" s="9">
        <v>54111</v>
      </c>
      <c r="D836" s="9" t="s">
        <v>295</v>
      </c>
    </row>
    <row r="837" spans="1:4">
      <c r="A837" s="9">
        <v>25231002</v>
      </c>
      <c r="C837" s="9">
        <v>54112</v>
      </c>
      <c r="D837" s="9" t="s">
        <v>296</v>
      </c>
    </row>
    <row r="838" spans="1:4">
      <c r="A838" s="9">
        <v>25233</v>
      </c>
      <c r="C838" s="9">
        <v>541</v>
      </c>
      <c r="D838" s="9" t="s">
        <v>297</v>
      </c>
    </row>
    <row r="839" spans="1:4">
      <c r="A839" s="9">
        <v>25233001</v>
      </c>
      <c r="C839" s="9">
        <v>54113</v>
      </c>
      <c r="D839" s="9" t="s">
        <v>784</v>
      </c>
    </row>
    <row r="840" spans="1:4">
      <c r="A840" s="9">
        <v>25233002</v>
      </c>
      <c r="C840" s="9">
        <v>54115</v>
      </c>
      <c r="D840" s="9" t="s">
        <v>299</v>
      </c>
    </row>
    <row r="841" spans="1:4">
      <c r="A841" s="9">
        <v>25233003</v>
      </c>
      <c r="C841" s="9">
        <v>54117</v>
      </c>
      <c r="D841" s="9" t="s">
        <v>300</v>
      </c>
    </row>
    <row r="842" spans="1:4">
      <c r="A842" s="9">
        <v>25233004</v>
      </c>
      <c r="C842" s="9">
        <v>54119</v>
      </c>
      <c r="D842" s="9" t="s">
        <v>301</v>
      </c>
    </row>
    <row r="843" spans="1:4">
      <c r="A843" s="9">
        <v>25235</v>
      </c>
      <c r="C843" s="9">
        <v>541</v>
      </c>
      <c r="D843" s="9" t="s">
        <v>304</v>
      </c>
    </row>
    <row r="844" spans="1:4">
      <c r="A844" s="9">
        <v>25235001</v>
      </c>
      <c r="C844" s="9">
        <v>54118</v>
      </c>
      <c r="D844" s="9" t="s">
        <v>303</v>
      </c>
    </row>
    <row r="845" spans="1:4">
      <c r="A845" s="9">
        <v>25235099</v>
      </c>
      <c r="C845" s="9">
        <v>54199</v>
      </c>
      <c r="D845" s="9" t="s">
        <v>304</v>
      </c>
    </row>
    <row r="846" spans="1:4">
      <c r="A846" s="9">
        <v>25237</v>
      </c>
      <c r="C846" s="9">
        <v>542</v>
      </c>
      <c r="D846" s="9" t="s">
        <v>217</v>
      </c>
    </row>
    <row r="847" spans="1:4">
      <c r="A847" s="9">
        <v>25237001</v>
      </c>
      <c r="C847" s="9">
        <v>54201</v>
      </c>
      <c r="D847" s="9" t="s">
        <v>306</v>
      </c>
    </row>
    <row r="848" spans="1:4">
      <c r="A848" s="9">
        <v>25237002</v>
      </c>
      <c r="C848" s="9">
        <v>54202</v>
      </c>
      <c r="D848" s="9" t="s">
        <v>307</v>
      </c>
    </row>
    <row r="849" spans="1:4">
      <c r="A849" s="9">
        <v>25237003</v>
      </c>
      <c r="C849" s="9">
        <v>54203</v>
      </c>
      <c r="D849" s="9" t="s">
        <v>308</v>
      </c>
    </row>
    <row r="850" spans="1:4">
      <c r="A850" s="9">
        <v>25237004</v>
      </c>
      <c r="C850" s="9">
        <v>54204</v>
      </c>
      <c r="D850" s="9" t="s">
        <v>309</v>
      </c>
    </row>
    <row r="851" spans="1:4">
      <c r="A851" s="9">
        <v>25239</v>
      </c>
      <c r="C851" s="9">
        <v>543</v>
      </c>
      <c r="D851" s="9" t="s">
        <v>818</v>
      </c>
    </row>
    <row r="852" spans="1:4">
      <c r="A852" s="9">
        <v>25239001</v>
      </c>
      <c r="C852" s="9">
        <v>54301</v>
      </c>
      <c r="D852" s="9" t="s">
        <v>311</v>
      </c>
    </row>
    <row r="853" spans="1:4">
      <c r="A853" s="9">
        <v>25239002</v>
      </c>
      <c r="C853" s="9">
        <v>54302</v>
      </c>
      <c r="D853" s="9" t="s">
        <v>312</v>
      </c>
    </row>
    <row r="854" spans="1:4">
      <c r="A854" s="9">
        <v>25239003</v>
      </c>
      <c r="C854" s="9">
        <v>54303</v>
      </c>
      <c r="D854" s="9" t="s">
        <v>311</v>
      </c>
    </row>
    <row r="855" spans="1:4">
      <c r="A855" s="9">
        <v>25241</v>
      </c>
      <c r="C855" s="9">
        <v>543</v>
      </c>
      <c r="D855" s="9" t="s">
        <v>313</v>
      </c>
    </row>
    <row r="856" spans="1:4">
      <c r="A856" s="9">
        <v>25241001</v>
      </c>
      <c r="C856" s="9">
        <v>54304</v>
      </c>
      <c r="D856" s="9" t="s">
        <v>314</v>
      </c>
    </row>
    <row r="857" spans="1:4">
      <c r="A857" s="9">
        <v>25241002</v>
      </c>
      <c r="C857" s="9">
        <v>54305</v>
      </c>
      <c r="D857" s="9" t="s">
        <v>315</v>
      </c>
    </row>
    <row r="858" spans="1:4">
      <c r="A858" s="9">
        <v>25241003</v>
      </c>
      <c r="C858" s="9">
        <v>54306</v>
      </c>
      <c r="D858" s="9" t="s">
        <v>316</v>
      </c>
    </row>
    <row r="859" spans="1:4">
      <c r="A859" s="9">
        <v>25241004</v>
      </c>
      <c r="C859" s="9">
        <v>54307</v>
      </c>
      <c r="D859" s="9" t="s">
        <v>317</v>
      </c>
    </row>
    <row r="860" spans="1:4">
      <c r="A860" s="9">
        <v>25241005</v>
      </c>
      <c r="C860" s="9">
        <v>54308</v>
      </c>
      <c r="D860" s="9" t="s">
        <v>318</v>
      </c>
    </row>
    <row r="861" spans="1:4">
      <c r="A861" s="9">
        <v>25241006</v>
      </c>
      <c r="C861" s="9">
        <v>54309</v>
      </c>
      <c r="D861" s="9" t="s">
        <v>319</v>
      </c>
    </row>
    <row r="862" spans="1:4">
      <c r="A862" s="9">
        <v>25241007</v>
      </c>
      <c r="C862" s="9">
        <v>54310</v>
      </c>
      <c r="D862" s="9" t="s">
        <v>320</v>
      </c>
    </row>
    <row r="863" spans="1:4">
      <c r="A863" s="9">
        <v>25241009</v>
      </c>
      <c r="C863" s="9">
        <v>54312</v>
      </c>
      <c r="D863" s="9" t="s">
        <v>322</v>
      </c>
    </row>
    <row r="864" spans="1:4">
      <c r="A864" s="9">
        <v>25241010</v>
      </c>
      <c r="C864" s="9">
        <v>54313</v>
      </c>
      <c r="D864" s="9" t="s">
        <v>323</v>
      </c>
    </row>
    <row r="865" spans="1:4">
      <c r="A865" s="9">
        <v>25243</v>
      </c>
      <c r="C865" s="9">
        <v>543</v>
      </c>
      <c r="D865" s="9" t="s">
        <v>819</v>
      </c>
    </row>
    <row r="866" spans="1:4">
      <c r="A866" s="9">
        <v>25243001</v>
      </c>
      <c r="C866" s="9">
        <v>54314</v>
      </c>
      <c r="D866" s="9" t="s">
        <v>325</v>
      </c>
    </row>
    <row r="867" spans="1:4">
      <c r="A867" s="9">
        <v>25243099</v>
      </c>
      <c r="C867" s="9">
        <v>54399</v>
      </c>
      <c r="D867" s="9" t="s">
        <v>326</v>
      </c>
    </row>
    <row r="868" spans="1:4">
      <c r="A868" s="9">
        <v>25245</v>
      </c>
      <c r="C868" s="9">
        <v>543</v>
      </c>
      <c r="D868" s="9" t="s">
        <v>327</v>
      </c>
    </row>
    <row r="869" spans="1:4">
      <c r="A869" s="9">
        <v>25245001</v>
      </c>
      <c r="C869" s="9">
        <v>54316</v>
      </c>
      <c r="D869" s="9" t="s">
        <v>328</v>
      </c>
    </row>
    <row r="870" spans="1:4">
      <c r="A870" s="9">
        <v>25245002</v>
      </c>
      <c r="C870" s="9">
        <v>54317</v>
      </c>
      <c r="D870" s="9" t="s">
        <v>329</v>
      </c>
    </row>
    <row r="871" spans="1:4">
      <c r="A871" s="9">
        <v>25245003</v>
      </c>
      <c r="C871" s="9">
        <v>54318</v>
      </c>
      <c r="D871" s="9" t="s">
        <v>330</v>
      </c>
    </row>
    <row r="872" spans="1:4">
      <c r="A872" s="9">
        <v>25249</v>
      </c>
      <c r="C872" s="9">
        <v>545</v>
      </c>
      <c r="D872" s="9" t="s">
        <v>820</v>
      </c>
    </row>
    <row r="873" spans="1:4">
      <c r="A873" s="9">
        <v>25249001</v>
      </c>
      <c r="C873" s="9">
        <v>54501</v>
      </c>
      <c r="D873" s="9" t="s">
        <v>337</v>
      </c>
    </row>
    <row r="874" spans="1:4">
      <c r="A874" s="9">
        <v>25249002</v>
      </c>
      <c r="C874" s="9">
        <v>54502</v>
      </c>
      <c r="D874" s="9" t="s">
        <v>821</v>
      </c>
    </row>
    <row r="875" spans="1:4">
      <c r="A875" s="9">
        <v>25249003</v>
      </c>
      <c r="C875" s="9">
        <v>54503</v>
      </c>
      <c r="D875" s="9" t="s">
        <v>339</v>
      </c>
    </row>
    <row r="876" spans="1:4">
      <c r="A876" s="9">
        <v>25249004</v>
      </c>
      <c r="C876" s="9">
        <v>54504</v>
      </c>
      <c r="D876" s="9" t="s">
        <v>340</v>
      </c>
    </row>
    <row r="877" spans="1:4">
      <c r="A877" s="9">
        <v>25249005</v>
      </c>
      <c r="C877" s="9">
        <v>54505</v>
      </c>
      <c r="D877" s="9" t="s">
        <v>341</v>
      </c>
    </row>
    <row r="878" spans="1:4">
      <c r="A878" s="9">
        <v>25249007</v>
      </c>
      <c r="C878" s="9">
        <v>54507</v>
      </c>
      <c r="D878" s="9" t="s">
        <v>342</v>
      </c>
    </row>
    <row r="879" spans="1:4">
      <c r="A879" s="9">
        <v>25249008</v>
      </c>
      <c r="C879" s="9">
        <v>54508</v>
      </c>
      <c r="D879" s="9" t="s">
        <v>343</v>
      </c>
    </row>
    <row r="880" spans="1:4">
      <c r="A880" s="9">
        <v>25249099</v>
      </c>
      <c r="C880" s="9">
        <v>54599</v>
      </c>
      <c r="D880" s="9" t="s">
        <v>834</v>
      </c>
    </row>
    <row r="881" spans="1:4">
      <c r="A881" s="9">
        <v>25251</v>
      </c>
      <c r="C881" s="9">
        <v>553</v>
      </c>
      <c r="D881" s="9" t="s">
        <v>380</v>
      </c>
    </row>
    <row r="882" spans="1:4">
      <c r="A882" s="9">
        <v>25251008</v>
      </c>
      <c r="C882" s="9">
        <v>55308</v>
      </c>
      <c r="D882" s="9" t="s">
        <v>177</v>
      </c>
    </row>
    <row r="883" spans="1:4">
      <c r="A883" s="9">
        <v>25253</v>
      </c>
      <c r="C883" s="9">
        <v>554</v>
      </c>
      <c r="D883" s="9" t="s">
        <v>385</v>
      </c>
    </row>
    <row r="884" spans="1:4">
      <c r="A884" s="9">
        <v>25253003</v>
      </c>
      <c r="C884" s="9">
        <v>55403</v>
      </c>
      <c r="D884" s="9" t="s">
        <v>180</v>
      </c>
    </row>
    <row r="885" spans="1:4">
      <c r="A885" s="9">
        <v>25257</v>
      </c>
      <c r="C885" s="9">
        <v>556</v>
      </c>
      <c r="D885" s="9" t="s">
        <v>835</v>
      </c>
    </row>
    <row r="886" spans="1:4">
      <c r="A886" s="9">
        <v>25257003</v>
      </c>
      <c r="C886" s="9">
        <v>55603</v>
      </c>
      <c r="D886" s="9" t="s">
        <v>373</v>
      </c>
    </row>
    <row r="887" spans="1:4">
      <c r="A887" s="9">
        <v>25261</v>
      </c>
      <c r="C887" s="9">
        <v>563</v>
      </c>
      <c r="D887" s="9" t="s">
        <v>401</v>
      </c>
    </row>
    <row r="888" spans="1:4">
      <c r="A888" s="9">
        <v>25261001</v>
      </c>
      <c r="C888" s="9">
        <v>56304</v>
      </c>
      <c r="D888" s="9" t="s">
        <v>154</v>
      </c>
    </row>
    <row r="889" spans="1:4">
      <c r="A889" s="9">
        <v>25263</v>
      </c>
      <c r="C889" s="9">
        <v>612</v>
      </c>
      <c r="D889" s="9" t="s">
        <v>799</v>
      </c>
    </row>
    <row r="890" spans="1:4">
      <c r="A890" s="9">
        <v>25263001</v>
      </c>
      <c r="C890" s="9">
        <v>61201</v>
      </c>
      <c r="D890" s="9" t="s">
        <v>812</v>
      </c>
    </row>
    <row r="891" spans="1:4">
      <c r="A891" s="9">
        <v>25263002</v>
      </c>
      <c r="C891" s="9">
        <v>61202</v>
      </c>
      <c r="D891" s="9" t="s">
        <v>800</v>
      </c>
    </row>
    <row r="892" spans="1:4">
      <c r="A892" s="9">
        <v>25265</v>
      </c>
      <c r="C892" s="9">
        <v>616</v>
      </c>
      <c r="D892" s="9" t="s">
        <v>822</v>
      </c>
    </row>
    <row r="893" spans="1:4">
      <c r="A893" s="9">
        <v>25265001</v>
      </c>
      <c r="C893" s="9">
        <v>61601</v>
      </c>
      <c r="D893" s="9" t="s">
        <v>393</v>
      </c>
    </row>
    <row r="894" spans="1:4">
      <c r="A894" s="9">
        <v>25265002</v>
      </c>
      <c r="C894" s="9">
        <v>61602</v>
      </c>
      <c r="D894" s="9" t="s">
        <v>394</v>
      </c>
    </row>
    <row r="895" spans="1:4">
      <c r="A895" s="9">
        <v>25265003</v>
      </c>
      <c r="C895" s="9">
        <v>61603</v>
      </c>
      <c r="D895" s="9" t="s">
        <v>395</v>
      </c>
    </row>
    <row r="896" spans="1:4">
      <c r="A896" s="9">
        <v>25265004</v>
      </c>
      <c r="C896" s="9">
        <v>61604</v>
      </c>
      <c r="D896" s="9" t="s">
        <v>396</v>
      </c>
    </row>
    <row r="897" spans="1:4">
      <c r="A897" s="9">
        <v>25265006</v>
      </c>
      <c r="C897" s="9">
        <v>61606</v>
      </c>
      <c r="D897" s="9" t="s">
        <v>823</v>
      </c>
    </row>
    <row r="898" spans="1:4">
      <c r="A898" s="9">
        <v>25265007</v>
      </c>
      <c r="C898" s="9">
        <v>61607</v>
      </c>
      <c r="D898" s="9" t="s">
        <v>397</v>
      </c>
    </row>
    <row r="899" spans="1:4">
      <c r="A899" s="9">
        <v>25265008</v>
      </c>
      <c r="C899" s="9">
        <v>61608</v>
      </c>
      <c r="D899" s="9" t="s">
        <v>836</v>
      </c>
    </row>
    <row r="900" spans="1:4">
      <c r="A900" s="9">
        <v>25265099</v>
      </c>
      <c r="C900" s="9">
        <v>61699</v>
      </c>
      <c r="D900" s="9" t="s">
        <v>399</v>
      </c>
    </row>
    <row r="901" spans="1:4">
      <c r="A901" s="9">
        <v>25267</v>
      </c>
      <c r="C901" s="9">
        <v>611</v>
      </c>
      <c r="D901" s="9" t="s">
        <v>824</v>
      </c>
    </row>
    <row r="902" spans="1:4">
      <c r="A902" s="9">
        <v>25267001</v>
      </c>
      <c r="C902" s="9">
        <v>61102</v>
      </c>
      <c r="D902" s="9" t="s">
        <v>353</v>
      </c>
    </row>
    <row r="903" spans="1:4">
      <c r="A903" s="9">
        <v>25271</v>
      </c>
      <c r="C903" s="9">
        <v>611</v>
      </c>
      <c r="D903" s="9" t="s">
        <v>825</v>
      </c>
    </row>
    <row r="904" spans="1:4">
      <c r="A904" s="9">
        <v>25271001</v>
      </c>
      <c r="C904" s="9">
        <v>61105</v>
      </c>
      <c r="D904" s="9" t="s">
        <v>355</v>
      </c>
    </row>
    <row r="905" spans="1:4">
      <c r="A905" s="9">
        <v>25273</v>
      </c>
      <c r="C905" s="9">
        <v>611</v>
      </c>
      <c r="D905" s="9" t="s">
        <v>809</v>
      </c>
    </row>
    <row r="906" spans="1:4">
      <c r="A906" s="9">
        <v>25273001</v>
      </c>
      <c r="C906" s="9">
        <v>61101</v>
      </c>
      <c r="D906" s="9" t="s">
        <v>357</v>
      </c>
    </row>
    <row r="907" spans="1:4">
      <c r="A907" s="9">
        <v>25273002</v>
      </c>
      <c r="C907" s="9">
        <v>61104</v>
      </c>
      <c r="D907" s="9" t="s">
        <v>358</v>
      </c>
    </row>
    <row r="908" spans="1:4">
      <c r="A908" s="9">
        <v>25273003</v>
      </c>
      <c r="C908" s="9">
        <v>61108</v>
      </c>
      <c r="D908" s="9" t="s">
        <v>359</v>
      </c>
    </row>
    <row r="909" spans="1:4">
      <c r="A909" s="9">
        <v>25273099</v>
      </c>
      <c r="C909" s="9">
        <v>61199</v>
      </c>
      <c r="D909" s="9" t="s">
        <v>360</v>
      </c>
    </row>
    <row r="910" spans="1:4">
      <c r="A910" s="9">
        <v>25279</v>
      </c>
      <c r="C910" s="9">
        <v>615</v>
      </c>
      <c r="D910" s="9" t="s">
        <v>365</v>
      </c>
    </row>
    <row r="911" spans="1:4">
      <c r="A911" s="9">
        <v>25279001</v>
      </c>
      <c r="C911" s="9">
        <v>61501</v>
      </c>
      <c r="D911" s="9" t="s">
        <v>366</v>
      </c>
    </row>
    <row r="912" spans="1:4">
      <c r="A912" s="9">
        <v>25279002</v>
      </c>
      <c r="C912" s="9">
        <v>61502</v>
      </c>
      <c r="D912" s="9" t="s">
        <v>367</v>
      </c>
    </row>
    <row r="913" spans="1:4">
      <c r="A913" s="9">
        <v>25279003</v>
      </c>
      <c r="C913" s="9">
        <v>61503</v>
      </c>
      <c r="D913" s="9" t="s">
        <v>837</v>
      </c>
    </row>
    <row r="914" spans="1:4">
      <c r="A914" s="9">
        <v>25279099</v>
      </c>
      <c r="C914" s="9">
        <v>61599</v>
      </c>
      <c r="D914" s="9" t="s">
        <v>368</v>
      </c>
    </row>
    <row r="915" spans="1:4">
      <c r="A915" s="9">
        <v>25280</v>
      </c>
      <c r="C915" s="9">
        <v>622</v>
      </c>
      <c r="D915" s="9" t="s">
        <v>838</v>
      </c>
    </row>
    <row r="916" spans="1:4">
      <c r="A916" s="9">
        <v>25280001</v>
      </c>
      <c r="C916" s="9">
        <v>62201</v>
      </c>
      <c r="D916" s="9" t="s">
        <v>839</v>
      </c>
    </row>
    <row r="917" spans="1:4">
      <c r="A917" s="9">
        <v>25290</v>
      </c>
      <c r="D917" s="9" t="s">
        <v>826</v>
      </c>
    </row>
    <row r="918" spans="1:4">
      <c r="A918" s="9">
        <v>25291</v>
      </c>
      <c r="D918" s="9" t="s">
        <v>827</v>
      </c>
    </row>
    <row r="919" spans="1:4">
      <c r="A919" s="9">
        <v>25291999</v>
      </c>
      <c r="D919" s="9" t="s">
        <v>827</v>
      </c>
    </row>
    <row r="920" spans="1:4">
      <c r="A920" s="9">
        <v>25298</v>
      </c>
      <c r="D920" s="9" t="s">
        <v>810</v>
      </c>
    </row>
    <row r="921" spans="1:4">
      <c r="A921" s="9">
        <v>25299</v>
      </c>
      <c r="D921" s="9" t="s">
        <v>840</v>
      </c>
    </row>
    <row r="922" spans="1:4">
      <c r="A922" s="9">
        <v>25299001</v>
      </c>
      <c r="D922" s="9" t="s">
        <v>840</v>
      </c>
    </row>
    <row r="923" spans="1:4">
      <c r="A923" s="9">
        <v>4</v>
      </c>
      <c r="D923" s="9" t="s">
        <v>841</v>
      </c>
    </row>
    <row r="924" spans="1:4">
      <c r="A924" s="9">
        <v>41</v>
      </c>
      <c r="D924" s="9" t="s">
        <v>842</v>
      </c>
    </row>
    <row r="925" spans="1:4">
      <c r="A925" s="9">
        <v>412</v>
      </c>
      <c r="D925" s="9" t="s">
        <v>843</v>
      </c>
    </row>
    <row r="926" spans="1:4">
      <c r="A926" s="9">
        <v>41201</v>
      </c>
      <c r="D926" s="9" t="s">
        <v>844</v>
      </c>
    </row>
    <row r="927" spans="1:4">
      <c r="A927" s="9">
        <v>41201001</v>
      </c>
      <c r="D927" s="9" t="s">
        <v>845</v>
      </c>
    </row>
    <row r="928" spans="1:4">
      <c r="A928" s="9">
        <v>41201002</v>
      </c>
      <c r="D928" s="9" t="s">
        <v>846</v>
      </c>
    </row>
    <row r="929" spans="1:4">
      <c r="A929" s="9">
        <v>41201003</v>
      </c>
      <c r="D929" s="9" t="s">
        <v>847</v>
      </c>
    </row>
    <row r="930" spans="1:4">
      <c r="A930" s="9">
        <v>41201004</v>
      </c>
      <c r="D930" s="9" t="s">
        <v>848</v>
      </c>
    </row>
    <row r="931" spans="1:4">
      <c r="A931" s="9">
        <v>41201005</v>
      </c>
      <c r="D931" s="9" t="s">
        <v>849</v>
      </c>
    </row>
    <row r="932" spans="1:4">
      <c r="A932" s="9">
        <v>41201006</v>
      </c>
      <c r="D932" s="9" t="s">
        <v>850</v>
      </c>
    </row>
    <row r="933" spans="1:4">
      <c r="A933" s="9">
        <v>41201007</v>
      </c>
      <c r="D933" s="9" t="s">
        <v>851</v>
      </c>
    </row>
    <row r="934" spans="1:4">
      <c r="A934" s="9">
        <v>41201008</v>
      </c>
      <c r="D934" s="9" t="s">
        <v>852</v>
      </c>
    </row>
    <row r="935" spans="1:4">
      <c r="A935" s="9">
        <v>41201009</v>
      </c>
      <c r="D935" s="9" t="s">
        <v>853</v>
      </c>
    </row>
    <row r="936" spans="1:4">
      <c r="A936" s="9">
        <v>41201823</v>
      </c>
      <c r="D936" s="9" t="s">
        <v>854</v>
      </c>
    </row>
    <row r="937" spans="1:4">
      <c r="A937" s="9">
        <v>41203</v>
      </c>
      <c r="D937" s="9" t="s">
        <v>660</v>
      </c>
    </row>
    <row r="938" spans="1:4">
      <c r="A938" s="9">
        <v>41205</v>
      </c>
      <c r="D938" s="9" t="s">
        <v>663</v>
      </c>
    </row>
    <row r="939" spans="1:4">
      <c r="A939" s="9">
        <v>41207</v>
      </c>
      <c r="D939" s="9" t="s">
        <v>855</v>
      </c>
    </row>
    <row r="940" spans="1:4">
      <c r="A940" s="9">
        <v>41207135</v>
      </c>
      <c r="D940" s="9" t="s">
        <v>684</v>
      </c>
    </row>
    <row r="941" spans="1:4">
      <c r="A941" s="9">
        <v>41209</v>
      </c>
      <c r="D941" s="9" t="s">
        <v>856</v>
      </c>
    </row>
    <row r="942" spans="1:4">
      <c r="A942" s="9">
        <v>41213</v>
      </c>
      <c r="D942" s="9" t="s">
        <v>857</v>
      </c>
    </row>
    <row r="943" spans="1:4">
      <c r="A943" s="9">
        <v>41251</v>
      </c>
      <c r="D943" s="9" t="s">
        <v>858</v>
      </c>
    </row>
    <row r="944" spans="1:4">
      <c r="A944" s="9">
        <v>41251935</v>
      </c>
      <c r="D944" s="9" t="s">
        <v>859</v>
      </c>
    </row>
    <row r="945" spans="1:4">
      <c r="A945" s="9">
        <v>41253</v>
      </c>
      <c r="D945" s="9" t="s">
        <v>860</v>
      </c>
    </row>
    <row r="946" spans="1:4">
      <c r="A946" s="9">
        <v>41253001</v>
      </c>
      <c r="D946" s="9" t="s">
        <v>861</v>
      </c>
    </row>
    <row r="947" spans="1:4">
      <c r="A947" s="9">
        <v>413</v>
      </c>
      <c r="D947" s="9" t="s">
        <v>862</v>
      </c>
    </row>
    <row r="948" spans="1:4">
      <c r="A948" s="9">
        <v>41351</v>
      </c>
      <c r="C948" s="9">
        <v>51</v>
      </c>
      <c r="D948" s="9" t="s">
        <v>863</v>
      </c>
    </row>
    <row r="949" spans="1:4">
      <c r="A949" s="9">
        <v>41351001</v>
      </c>
      <c r="D949" s="9" t="s">
        <v>864</v>
      </c>
    </row>
    <row r="950" spans="1:4">
      <c r="A950" s="9">
        <v>41351002</v>
      </c>
      <c r="D950" s="9" t="s">
        <v>865</v>
      </c>
    </row>
    <row r="951" spans="1:4">
      <c r="A951" s="9">
        <v>41351002001</v>
      </c>
      <c r="D951" s="9" t="s">
        <v>866</v>
      </c>
    </row>
    <row r="952" spans="1:4">
      <c r="A952" s="9">
        <v>41351002002</v>
      </c>
      <c r="D952" s="9" t="s">
        <v>867</v>
      </c>
    </row>
    <row r="953" spans="1:4">
      <c r="A953" s="9">
        <v>41351003</v>
      </c>
      <c r="D953" s="9" t="s">
        <v>868</v>
      </c>
    </row>
    <row r="954" spans="1:4">
      <c r="A954" s="9">
        <v>41351003001</v>
      </c>
      <c r="D954" s="9" t="s">
        <v>866</v>
      </c>
    </row>
    <row r="955" spans="1:4">
      <c r="A955" s="9">
        <v>41351003002</v>
      </c>
      <c r="D955" s="9" t="s">
        <v>867</v>
      </c>
    </row>
    <row r="956" spans="1:4">
      <c r="A956" s="9">
        <v>41351004</v>
      </c>
      <c r="D956" s="9" t="s">
        <v>869</v>
      </c>
    </row>
    <row r="957" spans="1:4">
      <c r="A957" s="9">
        <v>41351005</v>
      </c>
      <c r="D957" s="9" t="s">
        <v>870</v>
      </c>
    </row>
    <row r="958" spans="1:4">
      <c r="A958" s="9">
        <v>41351006</v>
      </c>
      <c r="D958" s="9" t="s">
        <v>871</v>
      </c>
    </row>
    <row r="959" spans="1:4">
      <c r="A959" s="9">
        <v>41351007</v>
      </c>
      <c r="D959" s="9" t="s">
        <v>872</v>
      </c>
    </row>
    <row r="960" spans="1:4">
      <c r="A960" s="9">
        <v>41351008</v>
      </c>
      <c r="D960" s="9" t="s">
        <v>873</v>
      </c>
    </row>
    <row r="961" spans="1:4">
      <c r="A961" s="9">
        <v>41351009</v>
      </c>
      <c r="D961" s="9" t="s">
        <v>874</v>
      </c>
    </row>
    <row r="962" spans="1:4">
      <c r="A962" s="9">
        <v>41351010</v>
      </c>
      <c r="D962" s="9" t="s">
        <v>875</v>
      </c>
    </row>
    <row r="963" spans="1:4">
      <c r="A963" s="9">
        <v>41351011</v>
      </c>
      <c r="D963" s="9" t="s">
        <v>876</v>
      </c>
    </row>
    <row r="964" spans="1:4">
      <c r="A964" s="9">
        <v>41351012</v>
      </c>
      <c r="D964" s="9" t="s">
        <v>877</v>
      </c>
    </row>
    <row r="965" spans="1:4">
      <c r="A965" s="9">
        <v>41351013</v>
      </c>
      <c r="D965" s="9" t="s">
        <v>878</v>
      </c>
    </row>
    <row r="966" spans="1:4">
      <c r="A966" s="9">
        <v>41351014</v>
      </c>
      <c r="D966" s="9" t="s">
        <v>879</v>
      </c>
    </row>
    <row r="967" spans="1:4">
      <c r="A967" s="9">
        <v>41351015</v>
      </c>
      <c r="D967" s="9" t="s">
        <v>880</v>
      </c>
    </row>
    <row r="968" spans="1:4">
      <c r="A968" s="9">
        <v>41351016</v>
      </c>
      <c r="D968" s="9" t="s">
        <v>881</v>
      </c>
    </row>
    <row r="969" spans="1:4">
      <c r="A969" s="9">
        <v>41351017</v>
      </c>
      <c r="D969" s="9" t="s">
        <v>882</v>
      </c>
    </row>
    <row r="970" spans="1:4">
      <c r="A970" s="9">
        <v>41351018</v>
      </c>
      <c r="D970" s="9" t="s">
        <v>883</v>
      </c>
    </row>
    <row r="971" spans="1:4">
      <c r="A971" s="9">
        <v>41351019</v>
      </c>
      <c r="D971" s="9" t="s">
        <v>884</v>
      </c>
    </row>
    <row r="972" spans="1:4">
      <c r="A972" s="9">
        <v>41351020</v>
      </c>
      <c r="D972" s="9" t="s">
        <v>885</v>
      </c>
    </row>
    <row r="973" spans="1:4">
      <c r="A973" s="9">
        <v>41351021</v>
      </c>
      <c r="D973" s="9" t="s">
        <v>886</v>
      </c>
    </row>
    <row r="974" spans="1:4">
      <c r="A974" s="9">
        <v>41351022</v>
      </c>
      <c r="D974" s="9" t="s">
        <v>887</v>
      </c>
    </row>
    <row r="975" spans="1:4">
      <c r="A975" s="9">
        <v>41351023</v>
      </c>
      <c r="D975" s="9" t="s">
        <v>888</v>
      </c>
    </row>
    <row r="976" spans="1:4">
      <c r="A976" s="9">
        <v>41351024</v>
      </c>
      <c r="D976" s="9" t="s">
        <v>722</v>
      </c>
    </row>
    <row r="977" spans="1:4">
      <c r="A977" s="9">
        <v>41351025</v>
      </c>
      <c r="D977" s="9" t="s">
        <v>889</v>
      </c>
    </row>
    <row r="978" spans="1:4">
      <c r="A978" s="9">
        <v>41351026</v>
      </c>
      <c r="D978" s="9" t="s">
        <v>890</v>
      </c>
    </row>
    <row r="979" spans="1:4">
      <c r="A979" s="9">
        <v>41351027</v>
      </c>
      <c r="D979" s="9" t="s">
        <v>593</v>
      </c>
    </row>
    <row r="980" spans="1:4">
      <c r="A980" s="9">
        <v>41351028</v>
      </c>
      <c r="D980" s="9" t="s">
        <v>891</v>
      </c>
    </row>
    <row r="981" spans="1:4">
      <c r="A981" s="9">
        <v>41351029</v>
      </c>
      <c r="D981" s="9" t="s">
        <v>892</v>
      </c>
    </row>
    <row r="982" spans="1:4">
      <c r="A982" s="9">
        <v>41351030</v>
      </c>
      <c r="D982" s="9" t="s">
        <v>893</v>
      </c>
    </row>
    <row r="983" spans="1:4">
      <c r="A983" s="9">
        <v>41351031</v>
      </c>
      <c r="D983" s="9" t="s">
        <v>894</v>
      </c>
    </row>
    <row r="984" spans="1:4">
      <c r="A984" s="9">
        <v>41351032</v>
      </c>
      <c r="D984" s="9" t="s">
        <v>253</v>
      </c>
    </row>
    <row r="985" spans="1:4">
      <c r="A985" s="9">
        <v>41351033</v>
      </c>
      <c r="D985" s="9" t="s">
        <v>895</v>
      </c>
    </row>
    <row r="986" spans="1:4">
      <c r="A986" s="9">
        <v>41351034</v>
      </c>
      <c r="D986" s="9" t="s">
        <v>896</v>
      </c>
    </row>
    <row r="987" spans="1:4">
      <c r="A987" s="9">
        <v>41351035</v>
      </c>
      <c r="D987" s="9" t="s">
        <v>897</v>
      </c>
    </row>
    <row r="988" spans="1:4">
      <c r="A988" s="9">
        <v>41351273</v>
      </c>
      <c r="D988" s="9" t="s">
        <v>898</v>
      </c>
    </row>
    <row r="989" spans="1:4">
      <c r="A989" s="9">
        <v>41351313</v>
      </c>
      <c r="D989" s="9" t="s">
        <v>729</v>
      </c>
    </row>
    <row r="990" spans="1:4">
      <c r="A990" s="9">
        <v>41351827</v>
      </c>
      <c r="D990" s="9" t="s">
        <v>899</v>
      </c>
    </row>
    <row r="991" spans="1:4">
      <c r="A991" s="9">
        <v>41351827001</v>
      </c>
      <c r="D991" s="9" t="s">
        <v>900</v>
      </c>
    </row>
    <row r="992" spans="1:4">
      <c r="A992" s="9">
        <v>41351827002</v>
      </c>
      <c r="D992" s="9" t="s">
        <v>867</v>
      </c>
    </row>
    <row r="993" spans="1:4">
      <c r="A993" s="9">
        <v>41351837</v>
      </c>
      <c r="D993" s="9" t="s">
        <v>901</v>
      </c>
    </row>
    <row r="994" spans="1:4">
      <c r="A994" s="9">
        <v>41351837001</v>
      </c>
      <c r="D994" s="9" t="s">
        <v>900</v>
      </c>
    </row>
    <row r="995" spans="1:4">
      <c r="A995" s="9">
        <v>41351837002</v>
      </c>
      <c r="D995" s="9" t="s">
        <v>867</v>
      </c>
    </row>
    <row r="996" spans="1:4">
      <c r="A996" s="9">
        <v>41351893</v>
      </c>
      <c r="D996" s="9" t="s">
        <v>902</v>
      </c>
    </row>
    <row r="997" spans="1:4">
      <c r="A997" s="9">
        <v>41351893001</v>
      </c>
      <c r="D997" s="9" t="s">
        <v>866</v>
      </c>
    </row>
    <row r="998" spans="1:4">
      <c r="A998" s="9">
        <v>41351893002</v>
      </c>
      <c r="D998" s="9" t="s">
        <v>867</v>
      </c>
    </row>
    <row r="999" spans="1:4">
      <c r="A999" s="9">
        <v>41351921</v>
      </c>
      <c r="D999" s="9" t="s">
        <v>903</v>
      </c>
    </row>
    <row r="1000" spans="1:4">
      <c r="A1000" s="9">
        <v>41351935</v>
      </c>
      <c r="D1000" s="9" t="s">
        <v>904</v>
      </c>
    </row>
    <row r="1001" spans="1:4">
      <c r="A1001" s="9">
        <v>41354</v>
      </c>
      <c r="C1001" s="9">
        <v>54</v>
      </c>
      <c r="D1001" s="9" t="s">
        <v>905</v>
      </c>
    </row>
    <row r="1002" spans="1:4">
      <c r="A1002" s="9">
        <v>41354001</v>
      </c>
      <c r="D1002" s="9" t="s">
        <v>906</v>
      </c>
    </row>
    <row r="1003" spans="1:4">
      <c r="A1003" s="9">
        <v>41354002</v>
      </c>
      <c r="D1003" s="9" t="s">
        <v>907</v>
      </c>
    </row>
    <row r="1004" spans="1:4">
      <c r="A1004" s="9">
        <v>41354003</v>
      </c>
      <c r="D1004" s="9" t="s">
        <v>908</v>
      </c>
    </row>
    <row r="1005" spans="1:4">
      <c r="A1005" s="9">
        <v>41354004</v>
      </c>
      <c r="D1005" s="9" t="s">
        <v>909</v>
      </c>
    </row>
    <row r="1006" spans="1:4">
      <c r="A1006" s="9">
        <v>41354005</v>
      </c>
      <c r="D1006" s="9" t="s">
        <v>910</v>
      </c>
    </row>
    <row r="1007" spans="1:4">
      <c r="A1007" s="9">
        <v>41354006</v>
      </c>
      <c r="D1007" s="9" t="s">
        <v>911</v>
      </c>
    </row>
    <row r="1008" spans="1:4">
      <c r="A1008" s="9">
        <v>41354007</v>
      </c>
      <c r="D1008" s="9" t="s">
        <v>912</v>
      </c>
    </row>
    <row r="1009" spans="1:4">
      <c r="A1009" s="9">
        <v>41354008</v>
      </c>
      <c r="D1009" s="9" t="s">
        <v>913</v>
      </c>
    </row>
    <row r="1010" spans="1:4">
      <c r="A1010" s="9">
        <v>41354009</v>
      </c>
      <c r="D1010" s="9" t="s">
        <v>914</v>
      </c>
    </row>
    <row r="1011" spans="1:4">
      <c r="A1011" s="9">
        <v>41354010</v>
      </c>
      <c r="D1011" s="9" t="s">
        <v>915</v>
      </c>
    </row>
    <row r="1012" spans="1:4">
      <c r="A1012" s="9">
        <v>41354011</v>
      </c>
      <c r="D1012" s="9" t="s">
        <v>916</v>
      </c>
    </row>
    <row r="1013" spans="1:4">
      <c r="A1013" s="9">
        <v>41354012</v>
      </c>
      <c r="D1013" s="9" t="s">
        <v>917</v>
      </c>
    </row>
    <row r="1014" spans="1:4">
      <c r="A1014" s="9">
        <v>41354013</v>
      </c>
      <c r="D1014" s="9" t="s">
        <v>918</v>
      </c>
    </row>
    <row r="1015" spans="1:4">
      <c r="A1015" s="9">
        <v>41354014</v>
      </c>
      <c r="D1015" s="9" t="s">
        <v>919</v>
      </c>
    </row>
    <row r="1016" spans="1:4">
      <c r="A1016" s="9">
        <v>41354015</v>
      </c>
      <c r="D1016" s="9" t="s">
        <v>920</v>
      </c>
    </row>
    <row r="1017" spans="1:4">
      <c r="A1017" s="9">
        <v>41354016</v>
      </c>
      <c r="D1017" s="9" t="s">
        <v>921</v>
      </c>
    </row>
    <row r="1018" spans="1:4">
      <c r="A1018" s="9">
        <v>41354017</v>
      </c>
      <c r="D1018" s="9" t="s">
        <v>922</v>
      </c>
    </row>
    <row r="1019" spans="1:4">
      <c r="A1019" s="9">
        <v>41354018</v>
      </c>
      <c r="D1019" s="9" t="s">
        <v>923</v>
      </c>
    </row>
    <row r="1020" spans="1:4">
      <c r="A1020" s="9">
        <v>41354019</v>
      </c>
      <c r="D1020" s="9" t="s">
        <v>924</v>
      </c>
    </row>
    <row r="1021" spans="1:4">
      <c r="A1021" s="9">
        <v>41354020</v>
      </c>
      <c r="D1021" s="9" t="s">
        <v>851</v>
      </c>
    </row>
    <row r="1022" spans="1:4">
      <c r="A1022" s="9">
        <v>41354021</v>
      </c>
      <c r="D1022" s="9" t="s">
        <v>925</v>
      </c>
    </row>
    <row r="1023" spans="1:4">
      <c r="A1023" s="9">
        <v>41354022</v>
      </c>
      <c r="D1023" s="9" t="s">
        <v>926</v>
      </c>
    </row>
    <row r="1024" spans="1:4">
      <c r="A1024" s="9">
        <v>41354023</v>
      </c>
      <c r="D1024" s="9" t="s">
        <v>880</v>
      </c>
    </row>
    <row r="1025" spans="1:4">
      <c r="A1025" s="9">
        <v>41354024</v>
      </c>
      <c r="D1025" s="9" t="s">
        <v>927</v>
      </c>
    </row>
    <row r="1026" spans="1:4">
      <c r="A1026" s="9">
        <v>41354025</v>
      </c>
      <c r="D1026" s="9" t="s">
        <v>928</v>
      </c>
    </row>
    <row r="1027" spans="1:4">
      <c r="A1027" s="9">
        <v>41354026</v>
      </c>
      <c r="D1027" s="9" t="s">
        <v>929</v>
      </c>
    </row>
    <row r="1028" spans="1:4">
      <c r="A1028" s="9">
        <v>41354027</v>
      </c>
      <c r="D1028" s="9" t="s">
        <v>930</v>
      </c>
    </row>
    <row r="1029" spans="1:4">
      <c r="A1029" s="9">
        <v>41354028</v>
      </c>
      <c r="D1029" s="9" t="s">
        <v>931</v>
      </c>
    </row>
    <row r="1030" spans="1:4">
      <c r="A1030" s="9">
        <v>41354029</v>
      </c>
      <c r="D1030" s="9" t="s">
        <v>932</v>
      </c>
    </row>
    <row r="1031" spans="1:4">
      <c r="A1031" s="9">
        <v>41354030</v>
      </c>
      <c r="D1031" s="9" t="s">
        <v>933</v>
      </c>
    </row>
    <row r="1032" spans="1:4">
      <c r="A1032" s="9">
        <v>41354031</v>
      </c>
      <c r="D1032" s="9" t="s">
        <v>934</v>
      </c>
    </row>
    <row r="1033" spans="1:4">
      <c r="A1033" s="9">
        <v>41354032</v>
      </c>
      <c r="D1033" s="9" t="s">
        <v>935</v>
      </c>
    </row>
    <row r="1034" spans="1:4">
      <c r="A1034" s="9">
        <v>41354033</v>
      </c>
      <c r="D1034" s="9" t="s">
        <v>936</v>
      </c>
    </row>
    <row r="1035" spans="1:4">
      <c r="A1035" s="9">
        <v>41354034</v>
      </c>
      <c r="D1035" s="9" t="s">
        <v>937</v>
      </c>
    </row>
    <row r="1036" spans="1:4">
      <c r="A1036" s="9">
        <v>41354035</v>
      </c>
      <c r="D1036" s="9" t="s">
        <v>938</v>
      </c>
    </row>
    <row r="1037" spans="1:4">
      <c r="A1037" s="9">
        <v>41354036</v>
      </c>
      <c r="D1037" s="9" t="s">
        <v>939</v>
      </c>
    </row>
    <row r="1038" spans="1:4">
      <c r="A1038" s="9">
        <v>41354037</v>
      </c>
      <c r="D1038" s="9" t="s">
        <v>940</v>
      </c>
    </row>
    <row r="1039" spans="1:4">
      <c r="A1039" s="9">
        <v>41354038</v>
      </c>
      <c r="D1039" s="9" t="s">
        <v>941</v>
      </c>
    </row>
    <row r="1040" spans="1:4">
      <c r="A1040" s="9">
        <v>41354039</v>
      </c>
      <c r="D1040" s="9" t="s">
        <v>942</v>
      </c>
    </row>
    <row r="1041" spans="1:4">
      <c r="A1041" s="9">
        <v>41354040</v>
      </c>
      <c r="D1041" s="9" t="s">
        <v>943</v>
      </c>
    </row>
    <row r="1042" spans="1:4">
      <c r="A1042" s="9">
        <v>41354041</v>
      </c>
      <c r="D1042" s="9" t="s">
        <v>944</v>
      </c>
    </row>
    <row r="1043" spans="1:4">
      <c r="A1043" s="9">
        <v>41354042</v>
      </c>
      <c r="D1043" s="9" t="s">
        <v>945</v>
      </c>
    </row>
    <row r="1044" spans="1:4">
      <c r="A1044" s="9">
        <v>41354043</v>
      </c>
      <c r="D1044" s="9" t="s">
        <v>946</v>
      </c>
    </row>
    <row r="1045" spans="1:4">
      <c r="A1045" s="9">
        <v>41354044</v>
      </c>
      <c r="D1045" s="9" t="s">
        <v>947</v>
      </c>
    </row>
    <row r="1046" spans="1:4">
      <c r="A1046" s="9">
        <v>41354045</v>
      </c>
      <c r="D1046" s="9" t="s">
        <v>948</v>
      </c>
    </row>
    <row r="1047" spans="1:4">
      <c r="A1047" s="9">
        <v>41354046</v>
      </c>
      <c r="D1047" s="9" t="s">
        <v>949</v>
      </c>
    </row>
    <row r="1048" spans="1:4">
      <c r="A1048" s="9">
        <v>41354047</v>
      </c>
      <c r="D1048" s="9" t="s">
        <v>950</v>
      </c>
    </row>
    <row r="1049" spans="1:4">
      <c r="A1049" s="9">
        <v>41354048</v>
      </c>
      <c r="D1049" s="9" t="s">
        <v>951</v>
      </c>
    </row>
    <row r="1050" spans="1:4">
      <c r="A1050" s="9">
        <v>41354049</v>
      </c>
      <c r="D1050" s="9" t="s">
        <v>952</v>
      </c>
    </row>
    <row r="1051" spans="1:4">
      <c r="A1051" s="9">
        <v>41354050</v>
      </c>
      <c r="D1051" s="9" t="s">
        <v>953</v>
      </c>
    </row>
    <row r="1052" spans="1:4">
      <c r="A1052" s="9">
        <v>41354051</v>
      </c>
      <c r="D1052" s="9" t="s">
        <v>954</v>
      </c>
    </row>
    <row r="1053" spans="1:4">
      <c r="A1053" s="9">
        <v>41354052</v>
      </c>
      <c r="D1053" s="9" t="s">
        <v>955</v>
      </c>
    </row>
    <row r="1054" spans="1:4">
      <c r="A1054" s="9">
        <v>41354053</v>
      </c>
      <c r="D1054" s="9" t="s">
        <v>956</v>
      </c>
    </row>
    <row r="1055" spans="1:4">
      <c r="A1055" s="9">
        <v>41354054</v>
      </c>
      <c r="D1055" s="9" t="s">
        <v>957</v>
      </c>
    </row>
    <row r="1056" spans="1:4">
      <c r="A1056" s="9">
        <v>41354055</v>
      </c>
      <c r="D1056" s="9" t="s">
        <v>958</v>
      </c>
    </row>
    <row r="1057" spans="1:4">
      <c r="A1057" s="9">
        <v>41354056</v>
      </c>
      <c r="D1057" s="9" t="s">
        <v>959</v>
      </c>
    </row>
    <row r="1058" spans="1:4">
      <c r="A1058" s="9">
        <v>41354057</v>
      </c>
      <c r="D1058" s="9" t="s">
        <v>960</v>
      </c>
    </row>
    <row r="1059" spans="1:4">
      <c r="A1059" s="9">
        <v>41354059</v>
      </c>
      <c r="D1059" s="9" t="s">
        <v>961</v>
      </c>
    </row>
    <row r="1060" spans="1:4">
      <c r="A1060" s="9">
        <v>41354060</v>
      </c>
      <c r="D1060" s="9" t="s">
        <v>962</v>
      </c>
    </row>
    <row r="1061" spans="1:4">
      <c r="A1061" s="9">
        <v>41354061</v>
      </c>
      <c r="D1061" s="9" t="s">
        <v>963</v>
      </c>
    </row>
    <row r="1062" spans="1:4">
      <c r="A1062" s="9">
        <v>41354062</v>
      </c>
      <c r="D1062" s="9" t="s">
        <v>964</v>
      </c>
    </row>
    <row r="1063" spans="1:4">
      <c r="A1063" s="9">
        <v>41354063</v>
      </c>
      <c r="D1063" s="9" t="s">
        <v>965</v>
      </c>
    </row>
    <row r="1064" spans="1:4">
      <c r="A1064" s="9">
        <v>41354064</v>
      </c>
      <c r="D1064" s="9" t="s">
        <v>966</v>
      </c>
    </row>
    <row r="1065" spans="1:4">
      <c r="A1065" s="9">
        <v>41354065</v>
      </c>
      <c r="D1065" s="9" t="s">
        <v>967</v>
      </c>
    </row>
    <row r="1066" spans="1:4">
      <c r="A1066" s="9">
        <v>41354066</v>
      </c>
      <c r="D1066" s="9" t="s">
        <v>968</v>
      </c>
    </row>
    <row r="1067" spans="1:4">
      <c r="A1067" s="9">
        <v>41354067</v>
      </c>
      <c r="D1067" s="9" t="s">
        <v>969</v>
      </c>
    </row>
    <row r="1068" spans="1:4">
      <c r="A1068" s="9">
        <v>41354068</v>
      </c>
      <c r="D1068" s="9" t="s">
        <v>970</v>
      </c>
    </row>
    <row r="1069" spans="1:4">
      <c r="A1069" s="9">
        <v>41354069</v>
      </c>
      <c r="D1069" s="9" t="s">
        <v>971</v>
      </c>
    </row>
    <row r="1070" spans="1:4">
      <c r="A1070" s="9">
        <v>41354070</v>
      </c>
      <c r="D1070" s="9" t="s">
        <v>972</v>
      </c>
    </row>
    <row r="1071" spans="1:4">
      <c r="A1071" s="9">
        <v>41354071</v>
      </c>
      <c r="D1071" s="9" t="s">
        <v>973</v>
      </c>
    </row>
    <row r="1072" spans="1:4">
      <c r="A1072" s="9">
        <v>41354072</v>
      </c>
      <c r="D1072" s="9" t="s">
        <v>974</v>
      </c>
    </row>
    <row r="1073" spans="1:4">
      <c r="A1073" s="9">
        <v>41354073</v>
      </c>
      <c r="D1073" s="9" t="s">
        <v>975</v>
      </c>
    </row>
    <row r="1074" spans="1:4">
      <c r="A1074" s="9">
        <v>41354074</v>
      </c>
      <c r="D1074" s="9" t="s">
        <v>976</v>
      </c>
    </row>
    <row r="1075" spans="1:4">
      <c r="A1075" s="9">
        <v>41354075</v>
      </c>
      <c r="D1075" s="9" t="s">
        <v>977</v>
      </c>
    </row>
    <row r="1076" spans="1:4">
      <c r="A1076" s="9">
        <v>41354076</v>
      </c>
      <c r="D1076" s="9" t="s">
        <v>978</v>
      </c>
    </row>
    <row r="1077" spans="1:4">
      <c r="A1077" s="9">
        <v>41354077</v>
      </c>
      <c r="D1077" s="9" t="s">
        <v>979</v>
      </c>
    </row>
    <row r="1078" spans="1:4">
      <c r="A1078" s="9">
        <v>41354078</v>
      </c>
      <c r="D1078" s="9" t="s">
        <v>980</v>
      </c>
    </row>
    <row r="1079" spans="1:4">
      <c r="A1079" s="9">
        <v>41354079</v>
      </c>
      <c r="D1079" s="9" t="s">
        <v>981</v>
      </c>
    </row>
    <row r="1080" spans="1:4">
      <c r="A1080" s="9">
        <v>41354080</v>
      </c>
      <c r="D1080" s="9" t="s">
        <v>982</v>
      </c>
    </row>
    <row r="1081" spans="1:4">
      <c r="A1081" s="9">
        <v>41354081</v>
      </c>
      <c r="D1081" s="9" t="s">
        <v>983</v>
      </c>
    </row>
    <row r="1082" spans="1:4">
      <c r="A1082" s="9">
        <v>41354082</v>
      </c>
      <c r="D1082" s="9" t="s">
        <v>984</v>
      </c>
    </row>
    <row r="1083" spans="1:4">
      <c r="A1083" s="9">
        <v>41354083</v>
      </c>
      <c r="D1083" s="9" t="s">
        <v>985</v>
      </c>
    </row>
    <row r="1084" spans="1:4">
      <c r="A1084" s="9">
        <v>41354084</v>
      </c>
      <c r="D1084" s="9" t="s">
        <v>986</v>
      </c>
    </row>
    <row r="1085" spans="1:4">
      <c r="A1085" s="9">
        <v>41354085</v>
      </c>
      <c r="D1085" s="9" t="s">
        <v>987</v>
      </c>
    </row>
    <row r="1086" spans="1:4">
      <c r="A1086" s="9">
        <v>41354086</v>
      </c>
      <c r="D1086" s="9" t="s">
        <v>988</v>
      </c>
    </row>
    <row r="1087" spans="1:4">
      <c r="A1087" s="9">
        <v>41354087</v>
      </c>
      <c r="D1087" s="9" t="s">
        <v>989</v>
      </c>
    </row>
    <row r="1088" spans="1:4">
      <c r="A1088" s="9">
        <v>41354088</v>
      </c>
      <c r="D1088" s="9" t="s">
        <v>990</v>
      </c>
    </row>
    <row r="1089" spans="1:4">
      <c r="A1089" s="9">
        <v>41354089</v>
      </c>
      <c r="D1089" s="9" t="s">
        <v>991</v>
      </c>
    </row>
    <row r="1090" spans="1:4">
      <c r="A1090" s="9">
        <v>41354834</v>
      </c>
      <c r="D1090" s="9" t="s">
        <v>731</v>
      </c>
    </row>
    <row r="1091" spans="1:4">
      <c r="A1091" s="9">
        <v>41354920</v>
      </c>
      <c r="D1091" s="9" t="s">
        <v>992</v>
      </c>
    </row>
    <row r="1092" spans="1:4">
      <c r="A1092" s="9">
        <v>41354935</v>
      </c>
      <c r="D1092" s="9" t="s">
        <v>993</v>
      </c>
    </row>
    <row r="1093" spans="1:4">
      <c r="A1093" s="9">
        <v>41354999</v>
      </c>
      <c r="D1093" s="9" t="s">
        <v>994</v>
      </c>
    </row>
    <row r="1094" spans="1:4">
      <c r="A1094" s="9">
        <v>41355</v>
      </c>
      <c r="C1094" s="9">
        <v>55</v>
      </c>
      <c r="D1094" s="9" t="s">
        <v>995</v>
      </c>
    </row>
    <row r="1095" spans="1:4">
      <c r="A1095" s="9">
        <v>41355001</v>
      </c>
      <c r="D1095" s="9" t="s">
        <v>996</v>
      </c>
    </row>
    <row r="1096" spans="1:4">
      <c r="A1096" s="9">
        <v>41355002</v>
      </c>
      <c r="D1096" s="9" t="s">
        <v>722</v>
      </c>
    </row>
    <row r="1097" spans="1:4">
      <c r="A1097" s="9">
        <v>41355003</v>
      </c>
      <c r="D1097" s="9" t="s">
        <v>7</v>
      </c>
    </row>
    <row r="1098" spans="1:4">
      <c r="A1098" s="9">
        <v>41355004</v>
      </c>
      <c r="D1098" s="9" t="s">
        <v>997</v>
      </c>
    </row>
    <row r="1099" spans="1:4">
      <c r="A1099" s="9">
        <v>41355005</v>
      </c>
      <c r="D1099" s="9" t="s">
        <v>998</v>
      </c>
    </row>
    <row r="1100" spans="1:4">
      <c r="A1100" s="9">
        <v>41355006</v>
      </c>
      <c r="D1100" s="9" t="s">
        <v>999</v>
      </c>
    </row>
    <row r="1101" spans="1:4">
      <c r="A1101" s="9">
        <v>41355007</v>
      </c>
      <c r="D1101" s="9" t="s">
        <v>865</v>
      </c>
    </row>
    <row r="1102" spans="1:4">
      <c r="A1102" s="9">
        <v>41355008</v>
      </c>
      <c r="D1102" s="9" t="s">
        <v>1000</v>
      </c>
    </row>
    <row r="1103" spans="1:4">
      <c r="A1103" s="9">
        <v>41355071</v>
      </c>
      <c r="D1103" s="9" t="s">
        <v>973</v>
      </c>
    </row>
    <row r="1104" spans="1:4">
      <c r="A1104" s="9">
        <v>41355100</v>
      </c>
      <c r="D1104" s="9" t="s">
        <v>723</v>
      </c>
    </row>
    <row r="1105" spans="1:4">
      <c r="A1105" s="9">
        <v>41355182</v>
      </c>
      <c r="D1105" s="9" t="s">
        <v>404</v>
      </c>
    </row>
    <row r="1106" spans="1:4">
      <c r="A1106" s="9">
        <v>41355272</v>
      </c>
      <c r="D1106" s="9" t="s">
        <v>1001</v>
      </c>
    </row>
    <row r="1107" spans="1:4">
      <c r="A1107" s="9">
        <v>41355273</v>
      </c>
      <c r="D1107" s="9" t="s">
        <v>1002</v>
      </c>
    </row>
    <row r="1108" spans="1:4">
      <c r="A1108" s="9">
        <v>41355282</v>
      </c>
      <c r="D1108" s="9" t="s">
        <v>726</v>
      </c>
    </row>
    <row r="1109" spans="1:4">
      <c r="A1109" s="9">
        <v>41355309</v>
      </c>
      <c r="D1109" s="9" t="s">
        <v>1003</v>
      </c>
    </row>
    <row r="1110" spans="1:4">
      <c r="A1110" s="9">
        <v>41355311</v>
      </c>
      <c r="D1110" s="9" t="s">
        <v>1004</v>
      </c>
    </row>
    <row r="1111" spans="1:4">
      <c r="A1111" s="9">
        <v>41355313</v>
      </c>
      <c r="D1111" s="9" t="s">
        <v>1005</v>
      </c>
    </row>
    <row r="1112" spans="1:4">
      <c r="A1112" s="9">
        <v>41355317</v>
      </c>
      <c r="D1112" s="9" t="s">
        <v>730</v>
      </c>
    </row>
    <row r="1113" spans="1:4">
      <c r="A1113" s="9">
        <v>41355825</v>
      </c>
      <c r="D1113" s="9" t="s">
        <v>716</v>
      </c>
    </row>
    <row r="1114" spans="1:4">
      <c r="A1114" s="9">
        <v>41355834</v>
      </c>
      <c r="D1114" s="9" t="s">
        <v>731</v>
      </c>
    </row>
    <row r="1115" spans="1:4">
      <c r="A1115" s="9">
        <v>41355892</v>
      </c>
      <c r="D1115" s="9" t="s">
        <v>1006</v>
      </c>
    </row>
    <row r="1116" spans="1:4">
      <c r="A1116" s="9">
        <v>41355893</v>
      </c>
      <c r="D1116" s="9" t="s">
        <v>1007</v>
      </c>
    </row>
    <row r="1117" spans="1:4">
      <c r="A1117" s="9">
        <v>41355999</v>
      </c>
      <c r="D1117" s="9" t="s">
        <v>994</v>
      </c>
    </row>
    <row r="1118" spans="1:4">
      <c r="A1118" s="9">
        <v>41356</v>
      </c>
      <c r="C1118" s="9">
        <v>56</v>
      </c>
      <c r="D1118" s="9" t="s">
        <v>1008</v>
      </c>
    </row>
    <row r="1119" spans="1:4">
      <c r="A1119" s="9">
        <v>41356001</v>
      </c>
      <c r="D1119" s="9" t="s">
        <v>1009</v>
      </c>
    </row>
    <row r="1120" spans="1:4">
      <c r="A1120" s="9">
        <v>41356002</v>
      </c>
      <c r="D1120" s="9" t="s">
        <v>1010</v>
      </c>
    </row>
    <row r="1121" spans="1:4">
      <c r="A1121" s="9">
        <v>41356003</v>
      </c>
      <c r="D1121" s="9" t="s">
        <v>1011</v>
      </c>
    </row>
    <row r="1122" spans="1:4">
      <c r="A1122" s="9">
        <v>41356004</v>
      </c>
      <c r="D1122" s="9" t="s">
        <v>1012</v>
      </c>
    </row>
    <row r="1123" spans="1:4">
      <c r="A1123" s="9">
        <v>41356005</v>
      </c>
      <c r="D1123" s="9" t="s">
        <v>1013</v>
      </c>
    </row>
    <row r="1124" spans="1:4">
      <c r="A1124" s="9">
        <v>41356006</v>
      </c>
      <c r="D1124" s="9" t="s">
        <v>1014</v>
      </c>
    </row>
    <row r="1125" spans="1:4">
      <c r="A1125" s="9">
        <v>41356007</v>
      </c>
      <c r="D1125" s="9" t="s">
        <v>1015</v>
      </c>
    </row>
    <row r="1126" spans="1:4">
      <c r="A1126" s="9">
        <v>41356008</v>
      </c>
      <c r="D1126" s="9" t="s">
        <v>1016</v>
      </c>
    </row>
    <row r="1127" spans="1:4">
      <c r="A1127" s="9">
        <v>41356009</v>
      </c>
      <c r="D1127" s="9" t="s">
        <v>1017</v>
      </c>
    </row>
    <row r="1128" spans="1:4">
      <c r="A1128" s="9">
        <v>41356010</v>
      </c>
      <c r="D1128" s="9" t="s">
        <v>1018</v>
      </c>
    </row>
    <row r="1129" spans="1:4">
      <c r="A1129" s="9">
        <v>41356011</v>
      </c>
      <c r="D1129" s="9" t="s">
        <v>1019</v>
      </c>
    </row>
    <row r="1130" spans="1:4">
      <c r="A1130" s="9">
        <v>41356012</v>
      </c>
      <c r="D1130" s="9" t="s">
        <v>1020</v>
      </c>
    </row>
    <row r="1131" spans="1:4">
      <c r="A1131" s="9">
        <v>41356013</v>
      </c>
      <c r="D1131" s="9" t="s">
        <v>880</v>
      </c>
    </row>
    <row r="1132" spans="1:4">
      <c r="A1132" s="9">
        <v>41356014</v>
      </c>
      <c r="D1132" s="9" t="s">
        <v>1021</v>
      </c>
    </row>
    <row r="1133" spans="1:4">
      <c r="A1133" s="9">
        <v>41356823</v>
      </c>
      <c r="D1133" s="9" t="s">
        <v>1022</v>
      </c>
    </row>
    <row r="1134" spans="1:4">
      <c r="A1134" s="9">
        <v>41356892</v>
      </c>
      <c r="D1134" s="9" t="s">
        <v>1006</v>
      </c>
    </row>
    <row r="1135" spans="1:4">
      <c r="A1135" s="9">
        <v>41356937</v>
      </c>
      <c r="D1135" s="9" t="s">
        <v>719</v>
      </c>
    </row>
    <row r="1136" spans="1:4">
      <c r="A1136" s="9">
        <v>41361</v>
      </c>
      <c r="C1136" s="9">
        <v>61</v>
      </c>
      <c r="D1136" s="9" t="s">
        <v>1023</v>
      </c>
    </row>
    <row r="1137" spans="1:4">
      <c r="A1137" s="9">
        <v>41361001</v>
      </c>
      <c r="D1137" s="9" t="s">
        <v>1024</v>
      </c>
    </row>
    <row r="1138" spans="1:4">
      <c r="A1138" s="9">
        <v>41361002</v>
      </c>
      <c r="D1138" s="9" t="s">
        <v>1025</v>
      </c>
    </row>
    <row r="1139" spans="1:4">
      <c r="A1139" s="9">
        <v>41361003</v>
      </c>
      <c r="D1139" s="9" t="s">
        <v>911</v>
      </c>
    </row>
    <row r="1140" spans="1:4">
      <c r="A1140" s="9">
        <v>41361004</v>
      </c>
      <c r="D1140" s="9" t="s">
        <v>1026</v>
      </c>
    </row>
    <row r="1141" spans="1:4">
      <c r="A1141" s="9">
        <v>41361005</v>
      </c>
      <c r="D1141" s="9" t="s">
        <v>1027</v>
      </c>
    </row>
    <row r="1142" spans="1:4">
      <c r="A1142" s="9">
        <v>41361006</v>
      </c>
      <c r="D1142" s="9" t="s">
        <v>1028</v>
      </c>
    </row>
    <row r="1143" spans="1:4">
      <c r="A1143" s="9">
        <v>41361007</v>
      </c>
      <c r="D1143" s="9" t="s">
        <v>1029</v>
      </c>
    </row>
    <row r="1144" spans="1:4">
      <c r="A1144" s="9">
        <v>41361008</v>
      </c>
      <c r="D1144" s="9" t="s">
        <v>1030</v>
      </c>
    </row>
    <row r="1145" spans="1:4">
      <c r="A1145" s="9">
        <v>41361009</v>
      </c>
      <c r="D1145" s="9" t="s">
        <v>1031</v>
      </c>
    </row>
    <row r="1146" spans="1:4">
      <c r="A1146" s="9">
        <v>41361010</v>
      </c>
      <c r="D1146" s="9" t="s">
        <v>1032</v>
      </c>
    </row>
    <row r="1147" spans="1:4">
      <c r="A1147" s="9">
        <v>41361011</v>
      </c>
      <c r="D1147" s="9" t="s">
        <v>1033</v>
      </c>
    </row>
    <row r="1148" spans="1:4">
      <c r="A1148" s="9">
        <v>41361012</v>
      </c>
      <c r="D1148" s="9" t="s">
        <v>1034</v>
      </c>
    </row>
    <row r="1149" spans="1:4">
      <c r="A1149" s="9">
        <v>41361013</v>
      </c>
      <c r="D1149" s="9" t="s">
        <v>676</v>
      </c>
    </row>
    <row r="1150" spans="1:4">
      <c r="A1150" s="9">
        <v>41361014</v>
      </c>
      <c r="D1150" s="9" t="s">
        <v>1035</v>
      </c>
    </row>
    <row r="1151" spans="1:4">
      <c r="A1151" s="9">
        <v>41361015</v>
      </c>
      <c r="D1151" s="9" t="s">
        <v>1036</v>
      </c>
    </row>
    <row r="1152" spans="1:4">
      <c r="A1152" s="9">
        <v>41361016</v>
      </c>
      <c r="D1152" s="9" t="s">
        <v>1037</v>
      </c>
    </row>
    <row r="1153" spans="1:4">
      <c r="A1153" s="9">
        <v>41361017</v>
      </c>
      <c r="D1153" s="9" t="s">
        <v>1038</v>
      </c>
    </row>
    <row r="1154" spans="1:4">
      <c r="A1154" s="9">
        <v>41361018</v>
      </c>
      <c r="D1154" s="9" t="s">
        <v>1039</v>
      </c>
    </row>
    <row r="1155" spans="1:4">
      <c r="A1155" s="9">
        <v>41361019</v>
      </c>
      <c r="D1155" s="9" t="s">
        <v>1040</v>
      </c>
    </row>
    <row r="1156" spans="1:4">
      <c r="A1156" s="9">
        <v>41361020</v>
      </c>
      <c r="D1156" s="9" t="s">
        <v>1041</v>
      </c>
    </row>
    <row r="1157" spans="1:4">
      <c r="A1157" s="9">
        <v>41361021</v>
      </c>
      <c r="D1157" s="9" t="s">
        <v>1042</v>
      </c>
    </row>
    <row r="1158" spans="1:4">
      <c r="A1158" s="9">
        <v>41361022</v>
      </c>
      <c r="D1158" s="9" t="s">
        <v>1043</v>
      </c>
    </row>
    <row r="1159" spans="1:4">
      <c r="A1159" s="9">
        <v>41361023</v>
      </c>
      <c r="D1159" s="9" t="s">
        <v>1044</v>
      </c>
    </row>
    <row r="1160" spans="1:4">
      <c r="A1160" s="9">
        <v>41361024</v>
      </c>
      <c r="D1160" s="9" t="s">
        <v>1045</v>
      </c>
    </row>
    <row r="1161" spans="1:4">
      <c r="A1161" s="9">
        <v>41361025</v>
      </c>
      <c r="D1161" s="9" t="s">
        <v>1046</v>
      </c>
    </row>
    <row r="1162" spans="1:4">
      <c r="A1162" s="9">
        <v>41361026</v>
      </c>
      <c r="D1162" s="9" t="s">
        <v>1047</v>
      </c>
    </row>
    <row r="1163" spans="1:4">
      <c r="A1163" s="9">
        <v>41361027</v>
      </c>
      <c r="D1163" s="9" t="s">
        <v>1048</v>
      </c>
    </row>
    <row r="1164" spans="1:4">
      <c r="A1164" s="9">
        <v>41361028</v>
      </c>
      <c r="D1164" s="9" t="s">
        <v>1049</v>
      </c>
    </row>
    <row r="1165" spans="1:4">
      <c r="A1165" s="9">
        <v>41361029</v>
      </c>
      <c r="D1165" s="9" t="s">
        <v>1050</v>
      </c>
    </row>
    <row r="1166" spans="1:4">
      <c r="A1166" s="9">
        <v>41361030</v>
      </c>
      <c r="D1166" s="9" t="s">
        <v>1051</v>
      </c>
    </row>
    <row r="1167" spans="1:4">
      <c r="A1167" s="9">
        <v>41361031</v>
      </c>
      <c r="D1167" s="9" t="s">
        <v>948</v>
      </c>
    </row>
    <row r="1168" spans="1:4">
      <c r="A1168" s="9">
        <v>41361032</v>
      </c>
      <c r="D1168" s="9" t="s">
        <v>1052</v>
      </c>
    </row>
    <row r="1169" spans="1:4">
      <c r="A1169" s="9">
        <v>41361033</v>
      </c>
      <c r="D1169" s="9" t="s">
        <v>1053</v>
      </c>
    </row>
    <row r="1170" spans="1:4">
      <c r="A1170" s="9">
        <v>41361034</v>
      </c>
      <c r="D1170" s="9" t="s">
        <v>1054</v>
      </c>
    </row>
    <row r="1171" spans="1:4">
      <c r="A1171" s="9">
        <v>41361035</v>
      </c>
      <c r="D1171" s="9" t="s">
        <v>1055</v>
      </c>
    </row>
    <row r="1172" spans="1:4">
      <c r="A1172" s="9">
        <v>41361036</v>
      </c>
      <c r="D1172" s="9" t="s">
        <v>1056</v>
      </c>
    </row>
    <row r="1173" spans="1:4">
      <c r="A1173" s="9">
        <v>41361037</v>
      </c>
      <c r="D1173" s="9" t="s">
        <v>1057</v>
      </c>
    </row>
    <row r="1174" spans="1:4">
      <c r="A1174" s="9">
        <v>41361038</v>
      </c>
      <c r="D1174" s="9" t="s">
        <v>1058</v>
      </c>
    </row>
    <row r="1175" spans="1:4">
      <c r="A1175" s="9">
        <v>41361039</v>
      </c>
      <c r="D1175" s="9" t="s">
        <v>1059</v>
      </c>
    </row>
    <row r="1176" spans="1:4">
      <c r="A1176" s="9">
        <v>41361040</v>
      </c>
      <c r="D1176" s="9" t="s">
        <v>1060</v>
      </c>
    </row>
    <row r="1177" spans="1:4">
      <c r="A1177" s="9">
        <v>41361041</v>
      </c>
      <c r="D1177" s="9" t="s">
        <v>1061</v>
      </c>
    </row>
    <row r="1178" spans="1:4">
      <c r="A1178" s="9">
        <v>41361042</v>
      </c>
      <c r="D1178" s="9" t="s">
        <v>1062</v>
      </c>
    </row>
    <row r="1179" spans="1:4">
      <c r="A1179" s="9">
        <v>41361043</v>
      </c>
      <c r="D1179" s="9" t="s">
        <v>1063</v>
      </c>
    </row>
    <row r="1180" spans="1:4">
      <c r="A1180" s="9">
        <v>41361044</v>
      </c>
      <c r="D1180" s="9" t="s">
        <v>1064</v>
      </c>
    </row>
    <row r="1181" spans="1:4">
      <c r="A1181" s="9">
        <v>41361045</v>
      </c>
      <c r="D1181" s="9" t="s">
        <v>1065</v>
      </c>
    </row>
    <row r="1182" spans="1:4">
      <c r="A1182" s="9">
        <v>41361046</v>
      </c>
      <c r="D1182" s="9" t="s">
        <v>1066</v>
      </c>
    </row>
    <row r="1183" spans="1:4">
      <c r="A1183" s="9">
        <v>41361047</v>
      </c>
      <c r="D1183" s="9" t="s">
        <v>1067</v>
      </c>
    </row>
    <row r="1184" spans="1:4">
      <c r="A1184" s="9">
        <v>41361048</v>
      </c>
      <c r="D1184" s="9" t="s">
        <v>1068</v>
      </c>
    </row>
    <row r="1185" spans="1:4">
      <c r="A1185" s="9">
        <v>41361049</v>
      </c>
      <c r="D1185" s="9" t="s">
        <v>1069</v>
      </c>
    </row>
    <row r="1186" spans="1:4">
      <c r="A1186" s="9">
        <v>41361050</v>
      </c>
      <c r="D1186" s="9" t="s">
        <v>1070</v>
      </c>
    </row>
    <row r="1187" spans="1:4">
      <c r="A1187" s="9">
        <v>41361051</v>
      </c>
      <c r="D1187" s="9" t="s">
        <v>1071</v>
      </c>
    </row>
    <row r="1188" spans="1:4">
      <c r="A1188" s="9">
        <v>41361052</v>
      </c>
      <c r="D1188" s="9" t="s">
        <v>1072</v>
      </c>
    </row>
    <row r="1189" spans="1:4">
      <c r="A1189" s="9">
        <v>41361053</v>
      </c>
      <c r="D1189" s="9" t="s">
        <v>880</v>
      </c>
    </row>
    <row r="1190" spans="1:4">
      <c r="A1190" s="9">
        <v>41361054</v>
      </c>
      <c r="D1190" s="9" t="s">
        <v>1073</v>
      </c>
    </row>
    <row r="1191" spans="1:4">
      <c r="A1191" s="9">
        <v>41361055</v>
      </c>
      <c r="D1191" s="9" t="s">
        <v>1074</v>
      </c>
    </row>
    <row r="1192" spans="1:4">
      <c r="A1192" s="9">
        <v>41361056</v>
      </c>
      <c r="D1192" s="9" t="s">
        <v>955</v>
      </c>
    </row>
    <row r="1193" spans="1:4">
      <c r="A1193" s="9">
        <v>41361057</v>
      </c>
      <c r="D1193" s="9" t="s">
        <v>1075</v>
      </c>
    </row>
    <row r="1194" spans="1:4">
      <c r="A1194" s="9">
        <v>41361058</v>
      </c>
      <c r="D1194" s="9" t="s">
        <v>1076</v>
      </c>
    </row>
    <row r="1195" spans="1:4">
      <c r="A1195" s="9">
        <v>41361059</v>
      </c>
      <c r="D1195" s="9" t="s">
        <v>1077</v>
      </c>
    </row>
    <row r="1196" spans="1:4">
      <c r="A1196" s="9">
        <v>41361060</v>
      </c>
      <c r="D1196" s="9" t="s">
        <v>1078</v>
      </c>
    </row>
    <row r="1197" spans="1:4">
      <c r="A1197" s="9">
        <v>41361061</v>
      </c>
      <c r="D1197" s="9" t="s">
        <v>1079</v>
      </c>
    </row>
    <row r="1198" spans="1:4">
      <c r="A1198" s="9">
        <v>41361062</v>
      </c>
      <c r="D1198" s="9" t="s">
        <v>1080</v>
      </c>
    </row>
    <row r="1199" spans="1:4">
      <c r="A1199" s="9">
        <v>41361063</v>
      </c>
      <c r="D1199" s="9" t="s">
        <v>1081</v>
      </c>
    </row>
    <row r="1200" spans="1:4">
      <c r="A1200" s="9">
        <v>41361064</v>
      </c>
      <c r="D1200" s="9" t="s">
        <v>1082</v>
      </c>
    </row>
    <row r="1201" spans="1:4">
      <c r="A1201" s="9">
        <v>41361065</v>
      </c>
      <c r="D1201" s="9" t="s">
        <v>1083</v>
      </c>
    </row>
    <row r="1202" spans="1:4">
      <c r="A1202" s="9">
        <v>41361066</v>
      </c>
      <c r="D1202" s="9" t="s">
        <v>1084</v>
      </c>
    </row>
    <row r="1203" spans="1:4">
      <c r="A1203" s="9">
        <v>41361067</v>
      </c>
      <c r="D1203" s="9" t="s">
        <v>1085</v>
      </c>
    </row>
    <row r="1204" spans="1:4">
      <c r="A1204" s="9">
        <v>41361068</v>
      </c>
      <c r="D1204" s="9" t="s">
        <v>1086</v>
      </c>
    </row>
    <row r="1205" spans="1:4">
      <c r="A1205" s="9">
        <v>41361069</v>
      </c>
      <c r="D1205" s="9" t="s">
        <v>1087</v>
      </c>
    </row>
    <row r="1206" spans="1:4">
      <c r="A1206" s="9">
        <v>41361070</v>
      </c>
      <c r="D1206" s="9" t="s">
        <v>1088</v>
      </c>
    </row>
    <row r="1207" spans="1:4">
      <c r="A1207" s="9">
        <v>41361071</v>
      </c>
      <c r="D1207" s="9" t="s">
        <v>1089</v>
      </c>
    </row>
    <row r="1208" spans="1:4">
      <c r="A1208" s="9">
        <v>41361072</v>
      </c>
      <c r="D1208" s="9" t="s">
        <v>1090</v>
      </c>
    </row>
    <row r="1209" spans="1:4">
      <c r="A1209" s="9">
        <v>41361073</v>
      </c>
      <c r="D1209" s="9" t="s">
        <v>1091</v>
      </c>
    </row>
    <row r="1210" spans="1:4">
      <c r="A1210" s="9">
        <v>41361074</v>
      </c>
      <c r="D1210" s="9" t="s">
        <v>1092</v>
      </c>
    </row>
    <row r="1211" spans="1:4">
      <c r="A1211" s="9">
        <v>41361075</v>
      </c>
      <c r="D1211" s="9" t="s">
        <v>1093</v>
      </c>
    </row>
    <row r="1212" spans="1:4">
      <c r="A1212" s="9">
        <v>41361076</v>
      </c>
      <c r="D1212" s="9" t="s">
        <v>1094</v>
      </c>
    </row>
    <row r="1213" spans="1:4">
      <c r="A1213" s="9">
        <v>41361077</v>
      </c>
      <c r="D1213" s="9" t="s">
        <v>1095</v>
      </c>
    </row>
    <row r="1214" spans="1:4">
      <c r="A1214" s="9">
        <v>41361078</v>
      </c>
      <c r="D1214" s="9" t="s">
        <v>1096</v>
      </c>
    </row>
    <row r="1215" spans="1:4">
      <c r="A1215" s="9">
        <v>41361079</v>
      </c>
      <c r="D1215" s="9" t="s">
        <v>1097</v>
      </c>
    </row>
    <row r="1216" spans="1:4">
      <c r="A1216" s="9">
        <v>41361080</v>
      </c>
      <c r="D1216" s="9" t="s">
        <v>1098</v>
      </c>
    </row>
    <row r="1217" spans="1:4">
      <c r="A1217" s="9">
        <v>41361081</v>
      </c>
      <c r="D1217" s="9" t="s">
        <v>1099</v>
      </c>
    </row>
    <row r="1218" spans="1:4">
      <c r="A1218" s="9">
        <v>41361082</v>
      </c>
      <c r="D1218" s="9" t="s">
        <v>1100</v>
      </c>
    </row>
    <row r="1219" spans="1:4">
      <c r="A1219" s="9">
        <v>41361083</v>
      </c>
      <c r="D1219" s="9" t="s">
        <v>1101</v>
      </c>
    </row>
    <row r="1220" spans="1:4">
      <c r="A1220" s="9">
        <v>41361084</v>
      </c>
      <c r="D1220" s="9" t="s">
        <v>709</v>
      </c>
    </row>
    <row r="1221" spans="1:4">
      <c r="A1221" s="9">
        <v>41361085</v>
      </c>
      <c r="D1221" s="9" t="s">
        <v>1102</v>
      </c>
    </row>
    <row r="1222" spans="1:4">
      <c r="A1222" s="9">
        <v>41361086</v>
      </c>
      <c r="D1222" s="9" t="s">
        <v>1103</v>
      </c>
    </row>
    <row r="1223" spans="1:4">
      <c r="A1223" s="9">
        <v>41361087</v>
      </c>
      <c r="D1223" s="9" t="s">
        <v>1104</v>
      </c>
    </row>
    <row r="1224" spans="1:4">
      <c r="A1224" s="9">
        <v>41361088</v>
      </c>
      <c r="D1224" s="9" t="s">
        <v>1105</v>
      </c>
    </row>
    <row r="1225" spans="1:4">
      <c r="A1225" s="9">
        <v>41361089</v>
      </c>
      <c r="D1225" s="9" t="s">
        <v>1106</v>
      </c>
    </row>
    <row r="1226" spans="1:4">
      <c r="A1226" s="9">
        <v>41361090</v>
      </c>
      <c r="D1226" s="9" t="s">
        <v>1107</v>
      </c>
    </row>
    <row r="1227" spans="1:4">
      <c r="A1227" s="9">
        <v>41361091</v>
      </c>
      <c r="D1227" s="9" t="s">
        <v>1108</v>
      </c>
    </row>
    <row r="1228" spans="1:4">
      <c r="A1228" s="9">
        <v>41361092</v>
      </c>
      <c r="D1228" s="9" t="s">
        <v>1109</v>
      </c>
    </row>
    <row r="1229" spans="1:4">
      <c r="A1229" s="9">
        <v>41361093</v>
      </c>
      <c r="D1229" s="9" t="s">
        <v>1110</v>
      </c>
    </row>
    <row r="1230" spans="1:4">
      <c r="A1230" s="9">
        <v>41361094</v>
      </c>
      <c r="D1230" s="9" t="s">
        <v>1111</v>
      </c>
    </row>
    <row r="1231" spans="1:4">
      <c r="A1231" s="9">
        <v>41361095</v>
      </c>
      <c r="D1231" s="9" t="s">
        <v>1112</v>
      </c>
    </row>
    <row r="1232" spans="1:4">
      <c r="A1232" s="9">
        <v>41361096</v>
      </c>
      <c r="D1232" s="9" t="s">
        <v>1113</v>
      </c>
    </row>
    <row r="1233" spans="1:4">
      <c r="A1233" s="9">
        <v>41361097</v>
      </c>
      <c r="D1233" s="9" t="s">
        <v>1114</v>
      </c>
    </row>
    <row r="1234" spans="1:4">
      <c r="A1234" s="9">
        <v>41361098</v>
      </c>
      <c r="D1234" s="9" t="s">
        <v>1115</v>
      </c>
    </row>
    <row r="1235" spans="1:4">
      <c r="A1235" s="9">
        <v>41361099</v>
      </c>
      <c r="D1235" s="9" t="s">
        <v>1116</v>
      </c>
    </row>
    <row r="1236" spans="1:4">
      <c r="A1236" s="9">
        <v>41361100</v>
      </c>
      <c r="D1236" s="9" t="s">
        <v>1117</v>
      </c>
    </row>
    <row r="1237" spans="1:4">
      <c r="A1237" s="9">
        <v>41361101</v>
      </c>
      <c r="D1237" s="9" t="s">
        <v>1118</v>
      </c>
    </row>
    <row r="1238" spans="1:4">
      <c r="A1238" s="9">
        <v>41361102</v>
      </c>
      <c r="D1238" s="9" t="s">
        <v>1119</v>
      </c>
    </row>
    <row r="1239" spans="1:4">
      <c r="A1239" s="9">
        <v>41361103</v>
      </c>
      <c r="D1239" s="9" t="s">
        <v>1120</v>
      </c>
    </row>
    <row r="1240" spans="1:4">
      <c r="A1240" s="9">
        <v>41361104</v>
      </c>
      <c r="D1240" s="9" t="s">
        <v>1121</v>
      </c>
    </row>
    <row r="1241" spans="1:4">
      <c r="A1241" s="9">
        <v>41361105</v>
      </c>
      <c r="D1241" s="9" t="s">
        <v>1122</v>
      </c>
    </row>
    <row r="1242" spans="1:4">
      <c r="A1242" s="9">
        <v>41361106</v>
      </c>
      <c r="D1242" s="9" t="s">
        <v>1123</v>
      </c>
    </row>
    <row r="1243" spans="1:4">
      <c r="A1243" s="9">
        <v>41361107</v>
      </c>
      <c r="D1243" s="9" t="s">
        <v>1124</v>
      </c>
    </row>
    <row r="1244" spans="1:4">
      <c r="A1244" s="9">
        <v>41361108</v>
      </c>
      <c r="D1244" s="9" t="s">
        <v>1125</v>
      </c>
    </row>
    <row r="1245" spans="1:4">
      <c r="A1245" s="9">
        <v>41361109</v>
      </c>
      <c r="D1245" s="9" t="s">
        <v>1126</v>
      </c>
    </row>
    <row r="1246" spans="1:4">
      <c r="A1246" s="9">
        <v>41361110</v>
      </c>
      <c r="D1246" s="9" t="s">
        <v>1127</v>
      </c>
    </row>
    <row r="1247" spans="1:4">
      <c r="A1247" s="9">
        <v>41361111</v>
      </c>
      <c r="D1247" s="9" t="s">
        <v>1128</v>
      </c>
    </row>
    <row r="1248" spans="1:4">
      <c r="A1248" s="9">
        <v>41361112</v>
      </c>
      <c r="D1248" s="9" t="s">
        <v>1129</v>
      </c>
    </row>
    <row r="1249" spans="1:4">
      <c r="A1249" s="9">
        <v>41361113</v>
      </c>
      <c r="D1249" s="9" t="s">
        <v>1130</v>
      </c>
    </row>
    <row r="1250" spans="1:4">
      <c r="A1250" s="9">
        <v>41361114</v>
      </c>
      <c r="D1250" s="9" t="s">
        <v>1131</v>
      </c>
    </row>
    <row r="1251" spans="1:4">
      <c r="A1251" s="9">
        <v>41361115</v>
      </c>
      <c r="D1251" s="9" t="s">
        <v>999</v>
      </c>
    </row>
    <row r="1252" spans="1:4">
      <c r="A1252" s="9">
        <v>41361116</v>
      </c>
      <c r="D1252" s="9" t="s">
        <v>1132</v>
      </c>
    </row>
    <row r="1253" spans="1:4">
      <c r="A1253" s="9">
        <v>41361117</v>
      </c>
      <c r="D1253" s="9" t="s">
        <v>1133</v>
      </c>
    </row>
    <row r="1254" spans="1:4">
      <c r="A1254" s="9">
        <v>41361118</v>
      </c>
      <c r="D1254" s="9" t="s">
        <v>1134</v>
      </c>
    </row>
    <row r="1255" spans="1:4">
      <c r="A1255" s="9">
        <v>41361119</v>
      </c>
      <c r="D1255" s="9" t="s">
        <v>1135</v>
      </c>
    </row>
    <row r="1256" spans="1:4">
      <c r="A1256" s="9">
        <v>41361120</v>
      </c>
      <c r="D1256" s="9" t="s">
        <v>1136</v>
      </c>
    </row>
    <row r="1257" spans="1:4">
      <c r="A1257" s="9">
        <v>41361121</v>
      </c>
      <c r="D1257" s="9" t="s">
        <v>1137</v>
      </c>
    </row>
    <row r="1258" spans="1:4">
      <c r="A1258" s="9">
        <v>41361122</v>
      </c>
      <c r="D1258" s="9" t="s">
        <v>1138</v>
      </c>
    </row>
    <row r="1259" spans="1:4">
      <c r="A1259" s="9">
        <v>41361123</v>
      </c>
      <c r="D1259" s="9" t="s">
        <v>1139</v>
      </c>
    </row>
    <row r="1260" spans="1:4">
      <c r="A1260" s="9">
        <v>41361124</v>
      </c>
      <c r="D1260" s="9" t="s">
        <v>1140</v>
      </c>
    </row>
    <row r="1261" spans="1:4">
      <c r="A1261" s="9">
        <v>41361125</v>
      </c>
      <c r="D1261" s="9" t="s">
        <v>1141</v>
      </c>
    </row>
    <row r="1262" spans="1:4">
      <c r="A1262" s="9">
        <v>41361126</v>
      </c>
      <c r="D1262" s="9" t="s">
        <v>865</v>
      </c>
    </row>
    <row r="1263" spans="1:4">
      <c r="A1263" s="9">
        <v>41361126001</v>
      </c>
      <c r="D1263" s="9" t="s">
        <v>1142</v>
      </c>
    </row>
    <row r="1264" spans="1:4">
      <c r="A1264" s="9">
        <v>41361126002</v>
      </c>
      <c r="D1264" s="9" t="s">
        <v>1143</v>
      </c>
    </row>
    <row r="1265" spans="1:4">
      <c r="A1265" s="9">
        <v>41361127</v>
      </c>
      <c r="D1265" s="9" t="s">
        <v>868</v>
      </c>
    </row>
    <row r="1266" spans="1:4">
      <c r="A1266" s="9">
        <v>41361127001</v>
      </c>
      <c r="D1266" s="9" t="s">
        <v>1144</v>
      </c>
    </row>
    <row r="1267" spans="1:4">
      <c r="A1267" s="9">
        <v>41361127002</v>
      </c>
      <c r="D1267" s="9" t="s">
        <v>1145</v>
      </c>
    </row>
    <row r="1268" spans="1:4">
      <c r="A1268" s="9">
        <v>41361128</v>
      </c>
      <c r="D1268" s="9" t="s">
        <v>247</v>
      </c>
    </row>
    <row r="1269" spans="1:4">
      <c r="A1269" s="9">
        <v>41361129</v>
      </c>
      <c r="D1269" s="9" t="s">
        <v>1146</v>
      </c>
    </row>
    <row r="1270" spans="1:4">
      <c r="A1270" s="9">
        <v>41361130</v>
      </c>
      <c r="D1270" s="9" t="s">
        <v>1147</v>
      </c>
    </row>
    <row r="1271" spans="1:4">
      <c r="A1271" s="9">
        <v>41361131</v>
      </c>
      <c r="D1271" s="9" t="s">
        <v>1148</v>
      </c>
    </row>
    <row r="1272" spans="1:4">
      <c r="A1272" s="9">
        <v>41361132</v>
      </c>
      <c r="D1272" s="9" t="s">
        <v>1149</v>
      </c>
    </row>
    <row r="1273" spans="1:4">
      <c r="A1273" s="9">
        <v>41361133</v>
      </c>
      <c r="D1273" s="9" t="s">
        <v>1150</v>
      </c>
    </row>
    <row r="1274" spans="1:4">
      <c r="A1274" s="9">
        <v>41361134</v>
      </c>
      <c r="D1274" s="9" t="s">
        <v>1151</v>
      </c>
    </row>
    <row r="1275" spans="1:4">
      <c r="A1275" s="9">
        <v>41361135</v>
      </c>
      <c r="D1275" s="9" t="s">
        <v>1152</v>
      </c>
    </row>
    <row r="1276" spans="1:4">
      <c r="A1276" s="9">
        <v>41361136</v>
      </c>
      <c r="D1276" s="9" t="s">
        <v>1153</v>
      </c>
    </row>
    <row r="1277" spans="1:4">
      <c r="A1277" s="9">
        <v>41361137</v>
      </c>
      <c r="D1277" s="9" t="s">
        <v>1154</v>
      </c>
    </row>
    <row r="1278" spans="1:4">
      <c r="A1278" s="9">
        <v>41361138</v>
      </c>
      <c r="D1278" s="9" t="s">
        <v>1155</v>
      </c>
    </row>
    <row r="1279" spans="1:4">
      <c r="A1279" s="9">
        <v>41361139</v>
      </c>
      <c r="D1279" s="9" t="s">
        <v>1156</v>
      </c>
    </row>
    <row r="1280" spans="1:4">
      <c r="A1280" s="9">
        <v>41361140</v>
      </c>
      <c r="D1280" s="9" t="s">
        <v>1157</v>
      </c>
    </row>
    <row r="1281" spans="1:4">
      <c r="A1281" s="9">
        <v>41361141</v>
      </c>
      <c r="D1281" s="9" t="s">
        <v>1158</v>
      </c>
    </row>
    <row r="1282" spans="1:4">
      <c r="A1282" s="9">
        <v>41361142</v>
      </c>
      <c r="D1282" s="9" t="s">
        <v>1159</v>
      </c>
    </row>
    <row r="1283" spans="1:4">
      <c r="A1283" s="9">
        <v>41361143</v>
      </c>
      <c r="D1283" s="9" t="s">
        <v>1160</v>
      </c>
    </row>
    <row r="1284" spans="1:4">
      <c r="A1284" s="9">
        <v>41361144</v>
      </c>
      <c r="D1284" s="9" t="s">
        <v>1161</v>
      </c>
    </row>
    <row r="1285" spans="1:4">
      <c r="A1285" s="9">
        <v>41361145</v>
      </c>
      <c r="D1285" s="9" t="s">
        <v>1162</v>
      </c>
    </row>
    <row r="1286" spans="1:4">
      <c r="A1286" s="9">
        <v>41361146</v>
      </c>
      <c r="D1286" s="9" t="s">
        <v>1163</v>
      </c>
    </row>
    <row r="1287" spans="1:4">
      <c r="A1287" s="9">
        <v>41361147</v>
      </c>
      <c r="D1287" s="9" t="s">
        <v>1164</v>
      </c>
    </row>
    <row r="1288" spans="1:4">
      <c r="A1288" s="9">
        <v>41361148</v>
      </c>
      <c r="D1288" s="9" t="s">
        <v>1165</v>
      </c>
    </row>
    <row r="1289" spans="1:4">
      <c r="A1289" s="9">
        <v>41361149</v>
      </c>
      <c r="D1289" s="9" t="s">
        <v>1166</v>
      </c>
    </row>
    <row r="1290" spans="1:4">
      <c r="A1290" s="9">
        <v>41361150</v>
      </c>
      <c r="D1290" s="9" t="s">
        <v>1167</v>
      </c>
    </row>
    <row r="1291" spans="1:4">
      <c r="A1291" s="9">
        <v>41361151</v>
      </c>
      <c r="D1291" s="9" t="s">
        <v>1168</v>
      </c>
    </row>
    <row r="1292" spans="1:4">
      <c r="A1292" s="9">
        <v>41361152</v>
      </c>
      <c r="D1292" s="9" t="s">
        <v>1169</v>
      </c>
    </row>
    <row r="1293" spans="1:4">
      <c r="A1293" s="9">
        <v>41361153</v>
      </c>
      <c r="D1293" s="9" t="s">
        <v>1170</v>
      </c>
    </row>
    <row r="1294" spans="1:4">
      <c r="A1294" s="9">
        <v>41361154</v>
      </c>
      <c r="D1294" s="9" t="s">
        <v>1171</v>
      </c>
    </row>
    <row r="1295" spans="1:4">
      <c r="A1295" s="9">
        <v>41361155</v>
      </c>
      <c r="D1295" s="9" t="s">
        <v>1172</v>
      </c>
    </row>
    <row r="1296" spans="1:4">
      <c r="A1296" s="9">
        <v>41361156</v>
      </c>
      <c r="D1296" s="9" t="s">
        <v>1173</v>
      </c>
    </row>
    <row r="1297" spans="1:4">
      <c r="A1297" s="9">
        <v>41361157</v>
      </c>
      <c r="D1297" s="9" t="s">
        <v>1174</v>
      </c>
    </row>
    <row r="1298" spans="1:4">
      <c r="A1298" s="9">
        <v>41361182</v>
      </c>
      <c r="D1298" s="9" t="s">
        <v>404</v>
      </c>
    </row>
    <row r="1299" spans="1:4">
      <c r="A1299" s="9">
        <v>41361413</v>
      </c>
      <c r="D1299" s="9" t="s">
        <v>1175</v>
      </c>
    </row>
    <row r="1300" spans="1:4">
      <c r="A1300" s="9">
        <v>41361827</v>
      </c>
      <c r="D1300" s="9" t="s">
        <v>1176</v>
      </c>
    </row>
    <row r="1301" spans="1:4">
      <c r="A1301" s="9">
        <v>41361827001</v>
      </c>
      <c r="D1301" s="9" t="s">
        <v>900</v>
      </c>
    </row>
    <row r="1302" spans="1:4">
      <c r="A1302" s="9">
        <v>41361827002</v>
      </c>
      <c r="D1302" s="9" t="s">
        <v>1177</v>
      </c>
    </row>
    <row r="1303" spans="1:4">
      <c r="A1303" s="9">
        <v>41361893</v>
      </c>
      <c r="D1303" s="9" t="s">
        <v>1178</v>
      </c>
    </row>
    <row r="1304" spans="1:4">
      <c r="A1304" s="9">
        <v>41361893001</v>
      </c>
      <c r="D1304" s="9" t="s">
        <v>900</v>
      </c>
    </row>
    <row r="1305" spans="1:4">
      <c r="A1305" s="9">
        <v>41361893002</v>
      </c>
      <c r="D1305" s="9" t="s">
        <v>1177</v>
      </c>
    </row>
    <row r="1306" spans="1:4">
      <c r="A1306" s="9">
        <v>41361935</v>
      </c>
      <c r="D1306" s="9" t="s">
        <v>1179</v>
      </c>
    </row>
    <row r="1307" spans="1:4">
      <c r="A1307" s="9">
        <v>41362</v>
      </c>
      <c r="C1307" s="9">
        <v>62</v>
      </c>
      <c r="D1307" s="9" t="s">
        <v>1180</v>
      </c>
    </row>
    <row r="1308" spans="1:4">
      <c r="A1308" s="9">
        <v>41362823</v>
      </c>
      <c r="D1308" s="9" t="s">
        <v>854</v>
      </c>
    </row>
    <row r="1309" spans="1:4">
      <c r="A1309" s="9">
        <v>41363</v>
      </c>
      <c r="C1309" s="9">
        <v>63</v>
      </c>
      <c r="D1309" s="9" t="s">
        <v>1181</v>
      </c>
    </row>
    <row r="1310" spans="1:4">
      <c r="A1310" s="9">
        <v>41371</v>
      </c>
      <c r="C1310" s="9">
        <v>71</v>
      </c>
      <c r="D1310" s="9" t="s">
        <v>1182</v>
      </c>
    </row>
    <row r="1311" spans="1:4">
      <c r="A1311" s="9">
        <v>41371001</v>
      </c>
      <c r="D1311" s="9" t="s">
        <v>722</v>
      </c>
    </row>
    <row r="1312" spans="1:4">
      <c r="A1312" s="9">
        <v>41371002</v>
      </c>
      <c r="D1312" s="9" t="s">
        <v>1183</v>
      </c>
    </row>
    <row r="1313" spans="1:4">
      <c r="A1313" s="9">
        <v>41371100</v>
      </c>
      <c r="D1313" s="9" t="s">
        <v>723</v>
      </c>
    </row>
    <row r="1314" spans="1:4">
      <c r="A1314" s="9">
        <v>41371182</v>
      </c>
      <c r="D1314" s="9" t="s">
        <v>404</v>
      </c>
    </row>
    <row r="1315" spans="1:4">
      <c r="A1315" s="9">
        <v>41371272</v>
      </c>
      <c r="D1315" s="9" t="s">
        <v>1184</v>
      </c>
    </row>
    <row r="1316" spans="1:4">
      <c r="A1316" s="9">
        <v>41371273</v>
      </c>
      <c r="D1316" s="9" t="s">
        <v>1185</v>
      </c>
    </row>
    <row r="1317" spans="1:4">
      <c r="A1317" s="9">
        <v>41371282</v>
      </c>
      <c r="D1317" s="9" t="s">
        <v>1186</v>
      </c>
    </row>
    <row r="1318" spans="1:4">
      <c r="A1318" s="9">
        <v>41371309</v>
      </c>
      <c r="D1318" s="9" t="s">
        <v>1187</v>
      </c>
    </row>
    <row r="1319" spans="1:4">
      <c r="A1319" s="9">
        <v>41371311</v>
      </c>
      <c r="D1319" s="9" t="s">
        <v>1004</v>
      </c>
    </row>
    <row r="1320" spans="1:4">
      <c r="A1320" s="9">
        <v>41371313</v>
      </c>
      <c r="D1320" s="9" t="s">
        <v>1005</v>
      </c>
    </row>
    <row r="1321" spans="1:4">
      <c r="A1321" s="9">
        <v>41371317</v>
      </c>
      <c r="D1321" s="9" t="s">
        <v>730</v>
      </c>
    </row>
    <row r="1322" spans="1:4">
      <c r="A1322" s="9">
        <v>41371834</v>
      </c>
      <c r="D1322" s="9" t="s">
        <v>731</v>
      </c>
    </row>
    <row r="1323" spans="1:4">
      <c r="A1323" s="9">
        <v>41383</v>
      </c>
      <c r="D1323" s="9" t="s">
        <v>1188</v>
      </c>
    </row>
    <row r="1324" spans="1:4">
      <c r="A1324" s="9">
        <v>41385</v>
      </c>
      <c r="D1324" s="9" t="s">
        <v>1189</v>
      </c>
    </row>
    <row r="1325" spans="1:4">
      <c r="A1325" s="9">
        <v>41385001</v>
      </c>
      <c r="D1325" s="9" t="s">
        <v>1190</v>
      </c>
    </row>
    <row r="1326" spans="1:4">
      <c r="A1326" s="9">
        <v>41387</v>
      </c>
      <c r="D1326" s="9" t="s">
        <v>1191</v>
      </c>
    </row>
    <row r="1327" spans="1:4">
      <c r="A1327" s="9">
        <v>41389</v>
      </c>
      <c r="D1327" s="9" t="s">
        <v>1192</v>
      </c>
    </row>
    <row r="1328" spans="1:4">
      <c r="A1328" s="9">
        <v>41389001</v>
      </c>
      <c r="D1328" s="9" t="s">
        <v>1192</v>
      </c>
    </row>
    <row r="1329" spans="1:4">
      <c r="A1329" s="9">
        <v>42</v>
      </c>
      <c r="D1329" s="9" t="s">
        <v>1193</v>
      </c>
    </row>
    <row r="1330" spans="1:4">
      <c r="A1330" s="9">
        <v>422</v>
      </c>
      <c r="D1330" s="9" t="s">
        <v>1194</v>
      </c>
    </row>
    <row r="1331" spans="1:4">
      <c r="A1331" s="9">
        <v>42201</v>
      </c>
      <c r="B1331" s="9">
        <v>311</v>
      </c>
      <c r="C1331" s="9">
        <v>711</v>
      </c>
      <c r="D1331" s="9" t="s">
        <v>1195</v>
      </c>
    </row>
    <row r="1332" spans="1:4">
      <c r="A1332" s="9">
        <v>42201001</v>
      </c>
      <c r="B1332" s="9">
        <v>31101</v>
      </c>
      <c r="C1332" s="9">
        <v>71101</v>
      </c>
      <c r="D1332" s="9" t="s">
        <v>1196</v>
      </c>
    </row>
    <row r="1333" spans="1:4">
      <c r="A1333" s="9">
        <v>42201099</v>
      </c>
      <c r="B1333" s="9">
        <v>31199</v>
      </c>
      <c r="C1333" s="9">
        <v>71199</v>
      </c>
      <c r="D1333" s="9" t="s">
        <v>1197</v>
      </c>
    </row>
    <row r="1334" spans="1:4">
      <c r="A1334" s="9">
        <v>42205</v>
      </c>
      <c r="B1334" s="9">
        <v>313</v>
      </c>
      <c r="C1334" s="9">
        <v>713</v>
      </c>
      <c r="D1334" s="9" t="s">
        <v>1198</v>
      </c>
    </row>
    <row r="1335" spans="1:4">
      <c r="A1335" s="9">
        <v>42207</v>
      </c>
      <c r="B1335" s="9">
        <v>313</v>
      </c>
      <c r="C1335" s="9">
        <v>713</v>
      </c>
      <c r="D1335" s="9" t="s">
        <v>1199</v>
      </c>
    </row>
    <row r="1336" spans="1:4">
      <c r="A1336" s="9">
        <v>42207834</v>
      </c>
      <c r="B1336" s="9">
        <v>31302</v>
      </c>
      <c r="C1336" s="9">
        <v>71302</v>
      </c>
      <c r="D1336" s="9" t="s">
        <v>731</v>
      </c>
    </row>
    <row r="1337" spans="1:4">
      <c r="A1337" s="9">
        <v>42209</v>
      </c>
      <c r="B1337" s="9">
        <v>313</v>
      </c>
      <c r="C1337" s="9">
        <v>713</v>
      </c>
      <c r="D1337" s="9" t="s">
        <v>1200</v>
      </c>
    </row>
    <row r="1338" spans="1:4">
      <c r="A1338" s="9">
        <v>42211</v>
      </c>
      <c r="B1338" s="9">
        <v>313</v>
      </c>
      <c r="C1338" s="9">
        <v>713</v>
      </c>
      <c r="D1338" s="9" t="s">
        <v>1201</v>
      </c>
    </row>
    <row r="1339" spans="1:4">
      <c r="A1339" s="9">
        <v>42211182</v>
      </c>
      <c r="B1339" s="9">
        <v>31304</v>
      </c>
      <c r="C1339" s="9">
        <v>71304</v>
      </c>
      <c r="D1339" s="9" t="s">
        <v>404</v>
      </c>
    </row>
    <row r="1340" spans="1:4">
      <c r="A1340" s="9">
        <v>42211182001</v>
      </c>
      <c r="D1340" s="9" t="s">
        <v>1202</v>
      </c>
    </row>
    <row r="1341" spans="1:4">
      <c r="A1341" s="9">
        <v>42215</v>
      </c>
      <c r="B1341" s="9">
        <v>313</v>
      </c>
      <c r="C1341" s="9">
        <v>713</v>
      </c>
      <c r="D1341" s="9" t="s">
        <v>1203</v>
      </c>
    </row>
    <row r="1342" spans="1:4">
      <c r="A1342" s="9">
        <v>42217</v>
      </c>
      <c r="B1342" s="9">
        <v>313</v>
      </c>
      <c r="C1342" s="9">
        <v>713</v>
      </c>
      <c r="D1342" s="9" t="s">
        <v>1204</v>
      </c>
    </row>
    <row r="1343" spans="1:4">
      <c r="A1343" s="9">
        <v>42219</v>
      </c>
      <c r="B1343" s="9">
        <v>313</v>
      </c>
      <c r="C1343" s="9">
        <v>713</v>
      </c>
      <c r="D1343" s="9" t="s">
        <v>403</v>
      </c>
    </row>
    <row r="1344" spans="1:4">
      <c r="A1344" s="9">
        <v>42219002</v>
      </c>
      <c r="B1344" s="9">
        <v>31308</v>
      </c>
      <c r="C1344" s="9">
        <v>71308</v>
      </c>
      <c r="D1344" s="9" t="s">
        <v>722</v>
      </c>
    </row>
    <row r="1345" spans="1:4">
      <c r="A1345" s="9">
        <v>42219002001</v>
      </c>
      <c r="D1345" s="9" t="s">
        <v>1205</v>
      </c>
    </row>
    <row r="1346" spans="1:4">
      <c r="A1346" s="9">
        <v>42219003</v>
      </c>
      <c r="B1346" s="9">
        <v>31308</v>
      </c>
      <c r="C1346" s="9">
        <v>71308</v>
      </c>
      <c r="D1346" s="9" t="s">
        <v>1183</v>
      </c>
    </row>
    <row r="1347" spans="1:4">
      <c r="A1347" s="9">
        <v>42219003001</v>
      </c>
      <c r="D1347" s="9" t="s">
        <v>1206</v>
      </c>
    </row>
    <row r="1348" spans="1:4">
      <c r="A1348" s="9">
        <v>42219100</v>
      </c>
      <c r="B1348" s="9">
        <v>31308</v>
      </c>
      <c r="C1348" s="9">
        <v>71308</v>
      </c>
      <c r="D1348" s="9" t="s">
        <v>723</v>
      </c>
    </row>
    <row r="1349" spans="1:4">
      <c r="A1349" s="9">
        <v>42219100001</v>
      </c>
      <c r="D1349" s="9" t="s">
        <v>1206</v>
      </c>
    </row>
    <row r="1350" spans="1:4">
      <c r="A1350" s="9">
        <v>42219182</v>
      </c>
      <c r="B1350" s="9">
        <v>31308</v>
      </c>
      <c r="C1350" s="9">
        <v>71308</v>
      </c>
      <c r="D1350" s="9" t="s">
        <v>1207</v>
      </c>
    </row>
    <row r="1351" spans="1:4">
      <c r="A1351" s="9">
        <v>42219182001</v>
      </c>
      <c r="D1351" s="9" t="s">
        <v>1208</v>
      </c>
    </row>
    <row r="1352" spans="1:4">
      <c r="A1352" s="9">
        <v>42219272</v>
      </c>
      <c r="B1352" s="9">
        <v>31308</v>
      </c>
      <c r="C1352" s="9">
        <v>71308</v>
      </c>
      <c r="D1352" s="9" t="s">
        <v>1209</v>
      </c>
    </row>
    <row r="1353" spans="1:4">
      <c r="A1353" s="9">
        <v>42219272001</v>
      </c>
      <c r="D1353" s="9" t="s">
        <v>1210</v>
      </c>
    </row>
    <row r="1354" spans="1:4">
      <c r="A1354" s="9">
        <v>42219272002</v>
      </c>
      <c r="D1354" s="9" t="s">
        <v>1211</v>
      </c>
    </row>
    <row r="1355" spans="1:4">
      <c r="A1355" s="9">
        <v>42219272003</v>
      </c>
      <c r="D1355" s="9" t="s">
        <v>1212</v>
      </c>
    </row>
    <row r="1356" spans="1:4">
      <c r="A1356" s="9">
        <v>42219273</v>
      </c>
      <c r="B1356" s="9">
        <v>31308</v>
      </c>
      <c r="C1356" s="9">
        <v>71308</v>
      </c>
      <c r="D1356" s="9" t="s">
        <v>1185</v>
      </c>
    </row>
    <row r="1357" spans="1:4">
      <c r="A1357" s="9">
        <v>42219273001</v>
      </c>
      <c r="D1357" s="9" t="s">
        <v>1002</v>
      </c>
    </row>
    <row r="1358" spans="1:4">
      <c r="A1358" s="9">
        <v>42219282</v>
      </c>
      <c r="B1358" s="9">
        <v>31308</v>
      </c>
      <c r="C1358" s="9">
        <v>71308</v>
      </c>
      <c r="D1358" s="9" t="s">
        <v>726</v>
      </c>
    </row>
    <row r="1359" spans="1:4">
      <c r="A1359" s="9">
        <v>42219282001</v>
      </c>
      <c r="D1359" s="9" t="s">
        <v>1213</v>
      </c>
    </row>
    <row r="1360" spans="1:4">
      <c r="A1360" s="9">
        <v>42219309</v>
      </c>
      <c r="B1360" s="9">
        <v>31308</v>
      </c>
      <c r="C1360" s="9">
        <v>71308</v>
      </c>
      <c r="D1360" s="9" t="s">
        <v>727</v>
      </c>
    </row>
    <row r="1361" spans="1:4">
      <c r="A1361" s="9">
        <v>42219309001</v>
      </c>
      <c r="D1361" s="9" t="s">
        <v>1214</v>
      </c>
    </row>
    <row r="1362" spans="1:4">
      <c r="A1362" s="9">
        <v>42219311</v>
      </c>
      <c r="B1362" s="9">
        <v>31308</v>
      </c>
      <c r="C1362" s="9">
        <v>71308</v>
      </c>
      <c r="D1362" s="9" t="s">
        <v>728</v>
      </c>
    </row>
    <row r="1363" spans="1:4">
      <c r="A1363" s="9">
        <v>42219311001</v>
      </c>
      <c r="D1363" s="9" t="s">
        <v>1215</v>
      </c>
    </row>
    <row r="1364" spans="1:4">
      <c r="A1364" s="9">
        <v>42219313</v>
      </c>
      <c r="B1364" s="9">
        <v>31308</v>
      </c>
      <c r="C1364" s="9">
        <v>71308</v>
      </c>
      <c r="D1364" s="9" t="s">
        <v>729</v>
      </c>
    </row>
    <row r="1365" spans="1:4">
      <c r="A1365" s="9">
        <v>42219313001</v>
      </c>
      <c r="D1365" s="9" t="s">
        <v>1216</v>
      </c>
    </row>
    <row r="1366" spans="1:4">
      <c r="A1366" s="9">
        <v>42219313002</v>
      </c>
      <c r="D1366" s="9" t="s">
        <v>1217</v>
      </c>
    </row>
    <row r="1367" spans="1:4">
      <c r="A1367" s="9">
        <v>42219313003</v>
      </c>
      <c r="D1367" s="9" t="s">
        <v>1218</v>
      </c>
    </row>
    <row r="1368" spans="1:4">
      <c r="A1368" s="9">
        <v>42219317</v>
      </c>
      <c r="B1368" s="9">
        <v>31308</v>
      </c>
      <c r="C1368" s="9">
        <v>71308</v>
      </c>
      <c r="D1368" s="9" t="s">
        <v>730</v>
      </c>
    </row>
    <row r="1369" spans="1:4">
      <c r="A1369" s="9">
        <v>42219317001</v>
      </c>
      <c r="B1369" s="9">
        <v>31308</v>
      </c>
      <c r="C1369" s="9">
        <v>71308</v>
      </c>
      <c r="D1369" s="9" t="s">
        <v>1219</v>
      </c>
    </row>
    <row r="1370" spans="1:4">
      <c r="A1370" s="9">
        <v>42221</v>
      </c>
      <c r="B1370" s="9">
        <v>313</v>
      </c>
      <c r="C1370" s="9">
        <v>713</v>
      </c>
      <c r="D1370" s="9" t="s">
        <v>1220</v>
      </c>
    </row>
    <row r="1371" spans="1:4">
      <c r="A1371" s="9">
        <v>42223</v>
      </c>
      <c r="B1371" s="9">
        <v>313</v>
      </c>
      <c r="C1371" s="9">
        <v>713</v>
      </c>
      <c r="D1371" s="9" t="s">
        <v>1221</v>
      </c>
    </row>
    <row r="1372" spans="1:4">
      <c r="A1372" s="9">
        <v>42251</v>
      </c>
      <c r="D1372" s="9" t="s">
        <v>1222</v>
      </c>
    </row>
    <row r="1373" spans="1:4">
      <c r="A1373" s="9">
        <v>423</v>
      </c>
      <c r="D1373" s="9" t="s">
        <v>1223</v>
      </c>
    </row>
    <row r="1374" spans="1:4">
      <c r="A1374" s="9">
        <v>42301</v>
      </c>
      <c r="B1374" s="9">
        <v>312</v>
      </c>
      <c r="C1374" s="9">
        <v>712</v>
      </c>
      <c r="D1374" s="9" t="s">
        <v>1224</v>
      </c>
    </row>
    <row r="1375" spans="1:4">
      <c r="A1375" s="9">
        <v>42301001</v>
      </c>
      <c r="B1375" s="9">
        <v>31201</v>
      </c>
      <c r="C1375" s="9">
        <v>71201</v>
      </c>
      <c r="D1375" s="9" t="s">
        <v>1196</v>
      </c>
    </row>
    <row r="1376" spans="1:4">
      <c r="A1376" s="9">
        <v>42301099</v>
      </c>
      <c r="B1376" s="9">
        <v>31299</v>
      </c>
      <c r="C1376" s="9">
        <v>71299</v>
      </c>
      <c r="D1376" s="9" t="s">
        <v>1197</v>
      </c>
    </row>
    <row r="1377" spans="1:4">
      <c r="A1377" s="9">
        <v>42305</v>
      </c>
      <c r="B1377" s="9">
        <v>314</v>
      </c>
      <c r="C1377" s="9">
        <v>714</v>
      </c>
      <c r="D1377" s="9" t="s">
        <v>1204</v>
      </c>
    </row>
    <row r="1378" spans="1:4">
      <c r="A1378" s="9">
        <v>42307</v>
      </c>
      <c r="B1378" s="9">
        <v>314</v>
      </c>
      <c r="C1378" s="9">
        <v>714</v>
      </c>
      <c r="D1378" s="9" t="s">
        <v>403</v>
      </c>
    </row>
    <row r="1379" spans="1:4">
      <c r="A1379" s="9">
        <v>42309</v>
      </c>
      <c r="B1379" s="9">
        <v>314</v>
      </c>
      <c r="C1379" s="9">
        <v>714</v>
      </c>
      <c r="D1379" s="9" t="s">
        <v>1225</v>
      </c>
    </row>
    <row r="1380" spans="1:4">
      <c r="A1380" s="9">
        <v>42311</v>
      </c>
      <c r="B1380" s="9">
        <v>314</v>
      </c>
      <c r="C1380" s="9">
        <v>714</v>
      </c>
      <c r="D1380" s="9" t="s">
        <v>1226</v>
      </c>
    </row>
    <row r="1381" spans="1:4">
      <c r="A1381" s="9">
        <v>42313</v>
      </c>
      <c r="B1381" s="9">
        <v>314</v>
      </c>
      <c r="C1381" s="9">
        <v>714</v>
      </c>
      <c r="D1381" s="9" t="s">
        <v>1220</v>
      </c>
    </row>
    <row r="1382" spans="1:4">
      <c r="A1382" s="9">
        <v>42315</v>
      </c>
      <c r="B1382" s="9">
        <v>314</v>
      </c>
      <c r="C1382" s="9">
        <v>714</v>
      </c>
      <c r="D1382" s="9" t="s">
        <v>1221</v>
      </c>
    </row>
    <row r="1383" spans="1:4">
      <c r="A1383" s="9">
        <v>42351</v>
      </c>
      <c r="D1383" s="9" t="s">
        <v>1227</v>
      </c>
    </row>
    <row r="1384" spans="1:4">
      <c r="A1384" s="9">
        <v>424</v>
      </c>
      <c r="D1384" s="9" t="s">
        <v>1228</v>
      </c>
    </row>
    <row r="1385" spans="1:4">
      <c r="A1385" s="9">
        <v>42417</v>
      </c>
      <c r="D1385" s="9" t="s">
        <v>1229</v>
      </c>
    </row>
    <row r="1386" spans="1:4">
      <c r="A1386" s="9">
        <v>42419</v>
      </c>
      <c r="D1386" s="9" t="s">
        <v>1230</v>
      </c>
    </row>
    <row r="1387" spans="1:4">
      <c r="A1387" s="9">
        <v>42440</v>
      </c>
      <c r="D1387" s="9" t="s">
        <v>1231</v>
      </c>
    </row>
    <row r="1388" spans="1:4">
      <c r="A1388" s="9">
        <v>42450</v>
      </c>
      <c r="D1388" s="9" t="s">
        <v>1232</v>
      </c>
    </row>
    <row r="1389" spans="1:4">
      <c r="A1389" s="9">
        <v>42451</v>
      </c>
      <c r="D1389" s="9" t="s">
        <v>1233</v>
      </c>
    </row>
    <row r="1390" spans="1:4">
      <c r="A1390" s="9">
        <v>42451001</v>
      </c>
      <c r="D1390" s="9" t="s">
        <v>865</v>
      </c>
    </row>
    <row r="1391" spans="1:4">
      <c r="A1391" s="9">
        <v>42451002</v>
      </c>
      <c r="D1391" s="9" t="s">
        <v>868</v>
      </c>
    </row>
    <row r="1392" spans="1:4">
      <c r="A1392" s="9">
        <v>42451051</v>
      </c>
      <c r="D1392" s="9" t="s">
        <v>863</v>
      </c>
    </row>
    <row r="1393" spans="1:4">
      <c r="A1393" s="9">
        <v>42451051002</v>
      </c>
      <c r="D1393" s="9" t="s">
        <v>865</v>
      </c>
    </row>
    <row r="1394" spans="1:4">
      <c r="A1394" s="9">
        <v>42451051002001</v>
      </c>
      <c r="D1394" s="9" t="s">
        <v>866</v>
      </c>
    </row>
    <row r="1395" spans="1:4">
      <c r="A1395" s="9">
        <v>42451051002002</v>
      </c>
      <c r="D1395" s="9" t="s">
        <v>867</v>
      </c>
    </row>
    <row r="1396" spans="1:4">
      <c r="A1396" s="9">
        <v>42451051003</v>
      </c>
      <c r="D1396" s="9" t="s">
        <v>868</v>
      </c>
    </row>
    <row r="1397" spans="1:4">
      <c r="A1397" s="9">
        <v>42451051003001</v>
      </c>
      <c r="D1397" s="9" t="s">
        <v>866</v>
      </c>
    </row>
    <row r="1398" spans="1:4">
      <c r="A1398" s="9">
        <v>42451051003002</v>
      </c>
      <c r="D1398" s="9" t="s">
        <v>867</v>
      </c>
    </row>
    <row r="1399" spans="1:4">
      <c r="A1399" s="9">
        <v>42451051837</v>
      </c>
      <c r="D1399" s="9" t="s">
        <v>901</v>
      </c>
    </row>
    <row r="1400" spans="1:4">
      <c r="A1400" s="9">
        <v>42451051837001</v>
      </c>
      <c r="D1400" s="9" t="s">
        <v>900</v>
      </c>
    </row>
    <row r="1401" spans="1:4">
      <c r="A1401" s="9">
        <v>42451051837002</v>
      </c>
      <c r="D1401" s="9" t="s">
        <v>867</v>
      </c>
    </row>
    <row r="1402" spans="1:4">
      <c r="A1402" s="9">
        <v>42451051893</v>
      </c>
      <c r="D1402" s="9" t="s">
        <v>902</v>
      </c>
    </row>
    <row r="1403" spans="1:4">
      <c r="A1403" s="9">
        <v>42451051893001</v>
      </c>
      <c r="D1403" s="9" t="s">
        <v>866</v>
      </c>
    </row>
    <row r="1404" spans="1:4">
      <c r="A1404" s="9">
        <v>42451051893002</v>
      </c>
      <c r="D1404" s="9" t="s">
        <v>867</v>
      </c>
    </row>
    <row r="1405" spans="1:4">
      <c r="A1405" s="9">
        <v>42451051935</v>
      </c>
      <c r="D1405" s="9" t="s">
        <v>904</v>
      </c>
    </row>
    <row r="1406" spans="1:4">
      <c r="A1406" s="9">
        <v>42451054</v>
      </c>
      <c r="D1406" s="9" t="s">
        <v>905</v>
      </c>
    </row>
    <row r="1407" spans="1:4">
      <c r="A1407" s="9">
        <v>42451054024</v>
      </c>
      <c r="D1407" s="9" t="s">
        <v>927</v>
      </c>
    </row>
    <row r="1408" spans="1:4">
      <c r="A1408" s="9">
        <v>42451054045</v>
      </c>
      <c r="D1408" s="9" t="s">
        <v>948</v>
      </c>
    </row>
    <row r="1409" spans="1:4">
      <c r="A1409" s="9">
        <v>42451054052</v>
      </c>
      <c r="D1409" s="9" t="s">
        <v>955</v>
      </c>
    </row>
    <row r="1410" spans="1:4">
      <c r="A1410" s="9">
        <v>42451054062</v>
      </c>
      <c r="D1410" s="9" t="s">
        <v>964</v>
      </c>
    </row>
    <row r="1411" spans="1:4">
      <c r="A1411" s="9">
        <v>42451054067</v>
      </c>
      <c r="D1411" s="9" t="s">
        <v>969</v>
      </c>
    </row>
    <row r="1412" spans="1:4">
      <c r="A1412" s="9">
        <v>42451056</v>
      </c>
      <c r="D1412" s="9" t="s">
        <v>1008</v>
      </c>
    </row>
    <row r="1413" spans="1:4">
      <c r="A1413" s="9">
        <v>42451056892</v>
      </c>
      <c r="D1413" s="9" t="s">
        <v>1006</v>
      </c>
    </row>
    <row r="1414" spans="1:4">
      <c r="A1414" s="9">
        <v>42451061</v>
      </c>
      <c r="D1414" s="9" t="s">
        <v>1023</v>
      </c>
    </row>
    <row r="1415" spans="1:4">
      <c r="A1415" s="9">
        <v>42451061001</v>
      </c>
      <c r="D1415" s="9" t="s">
        <v>1024</v>
      </c>
    </row>
    <row r="1416" spans="1:4">
      <c r="A1416" s="9">
        <v>42451061036</v>
      </c>
      <c r="D1416" s="9" t="s">
        <v>1056</v>
      </c>
    </row>
    <row r="1417" spans="1:4">
      <c r="A1417" s="9">
        <v>42451061045</v>
      </c>
      <c r="D1417" s="9" t="s">
        <v>1065</v>
      </c>
    </row>
    <row r="1418" spans="1:4">
      <c r="A1418" s="9">
        <v>42451061077</v>
      </c>
      <c r="D1418" s="9" t="s">
        <v>1095</v>
      </c>
    </row>
    <row r="1419" spans="1:4">
      <c r="A1419" s="9">
        <v>42451061087</v>
      </c>
      <c r="D1419" s="9" t="s">
        <v>1104</v>
      </c>
    </row>
    <row r="1420" spans="1:4">
      <c r="A1420" s="9">
        <v>42451151</v>
      </c>
      <c r="D1420" s="9" t="s">
        <v>863</v>
      </c>
    </row>
    <row r="1421" spans="1:4">
      <c r="A1421" s="9">
        <v>42451151002</v>
      </c>
      <c r="D1421" s="9" t="s">
        <v>865</v>
      </c>
    </row>
    <row r="1422" spans="1:4">
      <c r="A1422" s="9">
        <v>42451151002001</v>
      </c>
      <c r="D1422" s="9" t="s">
        <v>866</v>
      </c>
    </row>
    <row r="1423" spans="1:4">
      <c r="A1423" s="9">
        <v>42451151002002</v>
      </c>
      <c r="D1423" s="9" t="s">
        <v>867</v>
      </c>
    </row>
    <row r="1424" spans="1:4">
      <c r="A1424" s="9">
        <v>42451151003</v>
      </c>
      <c r="D1424" s="9" t="s">
        <v>868</v>
      </c>
    </row>
    <row r="1425" spans="1:4">
      <c r="A1425" s="9">
        <v>42451151003001</v>
      </c>
      <c r="D1425" s="9" t="s">
        <v>866</v>
      </c>
    </row>
    <row r="1426" spans="1:4">
      <c r="A1426" s="9">
        <v>42451151003002</v>
      </c>
      <c r="D1426" s="9" t="s">
        <v>867</v>
      </c>
    </row>
    <row r="1427" spans="1:4">
      <c r="A1427" s="9">
        <v>42451151031</v>
      </c>
      <c r="D1427" s="9" t="s">
        <v>894</v>
      </c>
    </row>
    <row r="1428" spans="1:4">
      <c r="A1428" s="9">
        <v>42451151837</v>
      </c>
      <c r="D1428" s="9" t="s">
        <v>901</v>
      </c>
    </row>
    <row r="1429" spans="1:4">
      <c r="A1429" s="9">
        <v>42451151837001</v>
      </c>
      <c r="D1429" s="9" t="s">
        <v>900</v>
      </c>
    </row>
    <row r="1430" spans="1:4">
      <c r="A1430" s="9">
        <v>42451151837002</v>
      </c>
      <c r="D1430" s="9" t="s">
        <v>867</v>
      </c>
    </row>
    <row r="1431" spans="1:4">
      <c r="A1431" s="9">
        <v>42451151893</v>
      </c>
      <c r="D1431" s="9" t="s">
        <v>902</v>
      </c>
    </row>
    <row r="1432" spans="1:4">
      <c r="A1432" s="9">
        <v>42451151893001</v>
      </c>
      <c r="D1432" s="9" t="s">
        <v>866</v>
      </c>
    </row>
    <row r="1433" spans="1:4">
      <c r="A1433" s="9">
        <v>42451151893002</v>
      </c>
      <c r="D1433" s="9" t="s">
        <v>867</v>
      </c>
    </row>
    <row r="1434" spans="1:4">
      <c r="A1434" s="9">
        <v>42451151935</v>
      </c>
      <c r="D1434" s="9" t="s">
        <v>904</v>
      </c>
    </row>
    <row r="1435" spans="1:4">
      <c r="A1435" s="9">
        <v>42451154</v>
      </c>
      <c r="D1435" s="9" t="s">
        <v>905</v>
      </c>
    </row>
    <row r="1436" spans="1:4">
      <c r="A1436" s="9">
        <v>42451154050</v>
      </c>
      <c r="D1436" s="9" t="s">
        <v>953</v>
      </c>
    </row>
    <row r="1437" spans="1:4">
      <c r="A1437" s="9">
        <v>42451154061</v>
      </c>
      <c r="D1437" s="9" t="s">
        <v>963</v>
      </c>
    </row>
    <row r="1438" spans="1:4">
      <c r="A1438" s="9">
        <v>42451154999</v>
      </c>
      <c r="D1438" s="9" t="s">
        <v>994</v>
      </c>
    </row>
    <row r="1439" spans="1:4">
      <c r="A1439" s="9">
        <v>42451156</v>
      </c>
      <c r="D1439" s="9" t="s">
        <v>1008</v>
      </c>
    </row>
    <row r="1440" spans="1:4">
      <c r="A1440" s="9">
        <v>42451156892</v>
      </c>
      <c r="D1440" s="9" t="s">
        <v>1006</v>
      </c>
    </row>
    <row r="1441" spans="1:4">
      <c r="A1441" s="9">
        <v>42451161</v>
      </c>
      <c r="D1441" s="9" t="s">
        <v>1023</v>
      </c>
    </row>
    <row r="1442" spans="1:4">
      <c r="A1442" s="9">
        <v>42451161077</v>
      </c>
      <c r="D1442" s="9" t="s">
        <v>1095</v>
      </c>
    </row>
    <row r="1443" spans="1:4">
      <c r="A1443" s="9">
        <v>42451161083</v>
      </c>
      <c r="D1443" s="9" t="s">
        <v>1101</v>
      </c>
    </row>
    <row r="1444" spans="1:4">
      <c r="A1444" s="9">
        <v>42451161108</v>
      </c>
      <c r="D1444" s="9" t="s">
        <v>1125</v>
      </c>
    </row>
    <row r="1445" spans="1:4">
      <c r="A1445" s="9">
        <v>42451161123</v>
      </c>
      <c r="D1445" s="9" t="s">
        <v>1139</v>
      </c>
    </row>
    <row r="1446" spans="1:4">
      <c r="A1446" s="9">
        <v>42451251</v>
      </c>
      <c r="D1446" s="9" t="s">
        <v>863</v>
      </c>
    </row>
    <row r="1447" spans="1:4">
      <c r="A1447" s="9">
        <v>42451251002</v>
      </c>
      <c r="D1447" s="9" t="s">
        <v>865</v>
      </c>
    </row>
    <row r="1448" spans="1:4">
      <c r="A1448" s="9">
        <v>42451251002001</v>
      </c>
      <c r="D1448" s="9" t="s">
        <v>866</v>
      </c>
    </row>
    <row r="1449" spans="1:4">
      <c r="A1449" s="9">
        <v>42451251002002</v>
      </c>
      <c r="D1449" s="9" t="s">
        <v>867</v>
      </c>
    </row>
    <row r="1450" spans="1:4">
      <c r="A1450" s="9">
        <v>42451251003</v>
      </c>
      <c r="D1450" s="9" t="s">
        <v>868</v>
      </c>
    </row>
    <row r="1451" spans="1:4">
      <c r="A1451" s="9">
        <v>42451251003001</v>
      </c>
      <c r="D1451" s="9" t="s">
        <v>866</v>
      </c>
    </row>
    <row r="1452" spans="1:4">
      <c r="A1452" s="9">
        <v>42451251003002</v>
      </c>
      <c r="D1452" s="9" t="s">
        <v>867</v>
      </c>
    </row>
    <row r="1453" spans="1:4">
      <c r="A1453" s="9">
        <v>42451251025</v>
      </c>
      <c r="D1453" s="9" t="s">
        <v>889</v>
      </c>
    </row>
    <row r="1454" spans="1:4">
      <c r="A1454" s="9">
        <v>42451251837</v>
      </c>
      <c r="D1454" s="9" t="s">
        <v>901</v>
      </c>
    </row>
    <row r="1455" spans="1:4">
      <c r="A1455" s="9">
        <v>42451251837001</v>
      </c>
      <c r="D1455" s="9" t="s">
        <v>900</v>
      </c>
    </row>
    <row r="1456" spans="1:4">
      <c r="A1456" s="9">
        <v>42451251837002</v>
      </c>
      <c r="D1456" s="9" t="s">
        <v>867</v>
      </c>
    </row>
    <row r="1457" spans="1:4">
      <c r="A1457" s="9">
        <v>42451251893</v>
      </c>
      <c r="D1457" s="9" t="s">
        <v>902</v>
      </c>
    </row>
    <row r="1458" spans="1:4">
      <c r="A1458" s="9">
        <v>42451251893001</v>
      </c>
      <c r="D1458" s="9" t="s">
        <v>866</v>
      </c>
    </row>
    <row r="1459" spans="1:4">
      <c r="A1459" s="9">
        <v>42451251893002</v>
      </c>
      <c r="D1459" s="9" t="s">
        <v>867</v>
      </c>
    </row>
    <row r="1460" spans="1:4">
      <c r="A1460" s="9">
        <v>42451251935</v>
      </c>
      <c r="D1460" s="9" t="s">
        <v>904</v>
      </c>
    </row>
    <row r="1461" spans="1:4">
      <c r="A1461" s="9">
        <v>42451254</v>
      </c>
      <c r="D1461" s="9" t="s">
        <v>905</v>
      </c>
    </row>
    <row r="1462" spans="1:4">
      <c r="A1462" s="9">
        <v>42451254001</v>
      </c>
      <c r="D1462" s="9" t="s">
        <v>906</v>
      </c>
    </row>
    <row r="1463" spans="1:4">
      <c r="A1463" s="9">
        <v>42451254002</v>
      </c>
      <c r="D1463" s="9" t="s">
        <v>907</v>
      </c>
    </row>
    <row r="1464" spans="1:4">
      <c r="A1464" s="9">
        <v>42451254013</v>
      </c>
      <c r="D1464" s="9" t="s">
        <v>918</v>
      </c>
    </row>
    <row r="1465" spans="1:4">
      <c r="A1465" s="9">
        <v>42451254027</v>
      </c>
      <c r="D1465" s="9" t="s">
        <v>930</v>
      </c>
    </row>
    <row r="1466" spans="1:4">
      <c r="A1466" s="9">
        <v>42451254079</v>
      </c>
      <c r="D1466" s="9" t="s">
        <v>981</v>
      </c>
    </row>
    <row r="1467" spans="1:4">
      <c r="A1467" s="9">
        <v>42451254834</v>
      </c>
      <c r="D1467" s="9" t="s">
        <v>731</v>
      </c>
    </row>
    <row r="1468" spans="1:4">
      <c r="A1468" s="9">
        <v>42451254999</v>
      </c>
      <c r="D1468" s="9" t="s">
        <v>994</v>
      </c>
    </row>
    <row r="1469" spans="1:4">
      <c r="A1469" s="9">
        <v>42451255</v>
      </c>
      <c r="D1469" s="9" t="s">
        <v>995</v>
      </c>
    </row>
    <row r="1470" spans="1:4">
      <c r="A1470" s="9">
        <v>42451255272</v>
      </c>
      <c r="D1470" s="9" t="s">
        <v>1001</v>
      </c>
    </row>
    <row r="1471" spans="1:4">
      <c r="A1471" s="9">
        <v>42451255309</v>
      </c>
      <c r="D1471" s="9" t="s">
        <v>1003</v>
      </c>
    </row>
    <row r="1472" spans="1:4">
      <c r="A1472" s="9">
        <v>42451255311</v>
      </c>
      <c r="D1472" s="9" t="s">
        <v>1004</v>
      </c>
    </row>
    <row r="1473" spans="1:4">
      <c r="A1473" s="9">
        <v>42451255313</v>
      </c>
      <c r="D1473" s="9" t="s">
        <v>1005</v>
      </c>
    </row>
    <row r="1474" spans="1:4">
      <c r="A1474" s="9">
        <v>42451256</v>
      </c>
      <c r="D1474" s="9" t="s">
        <v>1008</v>
      </c>
    </row>
    <row r="1475" spans="1:4">
      <c r="A1475" s="9">
        <v>42451256892</v>
      </c>
      <c r="D1475" s="9" t="s">
        <v>1006</v>
      </c>
    </row>
    <row r="1476" spans="1:4">
      <c r="A1476" s="9">
        <v>42451261</v>
      </c>
      <c r="D1476" s="9" t="s">
        <v>1023</v>
      </c>
    </row>
    <row r="1477" spans="1:4">
      <c r="A1477" s="9">
        <v>42451261001</v>
      </c>
      <c r="D1477" s="9" t="s">
        <v>1024</v>
      </c>
    </row>
    <row r="1478" spans="1:4">
      <c r="A1478" s="9">
        <v>42451261016</v>
      </c>
      <c r="D1478" s="9" t="s">
        <v>1037</v>
      </c>
    </row>
    <row r="1479" spans="1:4">
      <c r="A1479" s="9">
        <v>42451261030</v>
      </c>
      <c r="D1479" s="9" t="s">
        <v>1051</v>
      </c>
    </row>
    <row r="1480" spans="1:4">
      <c r="A1480" s="9">
        <v>42451261036</v>
      </c>
      <c r="D1480" s="9" t="s">
        <v>1056</v>
      </c>
    </row>
    <row r="1481" spans="1:4">
      <c r="A1481" s="9">
        <v>42451261077</v>
      </c>
      <c r="D1481" s="9" t="s">
        <v>1095</v>
      </c>
    </row>
    <row r="1482" spans="1:4">
      <c r="A1482" s="9">
        <v>42451261115</v>
      </c>
      <c r="D1482" s="9" t="s">
        <v>999</v>
      </c>
    </row>
    <row r="1483" spans="1:4">
      <c r="A1483" s="9">
        <v>42451261138</v>
      </c>
      <c r="D1483" s="9" t="s">
        <v>1155</v>
      </c>
    </row>
    <row r="1484" spans="1:4">
      <c r="A1484" s="9">
        <v>42451271</v>
      </c>
      <c r="D1484" s="9" t="s">
        <v>1182</v>
      </c>
    </row>
    <row r="1485" spans="1:4">
      <c r="A1485" s="9">
        <v>42451271272</v>
      </c>
      <c r="D1485" s="9" t="s">
        <v>1184</v>
      </c>
    </row>
    <row r="1486" spans="1:4">
      <c r="A1486" s="9">
        <v>42451271309</v>
      </c>
      <c r="D1486" s="9" t="s">
        <v>1187</v>
      </c>
    </row>
    <row r="1487" spans="1:4">
      <c r="A1487" s="9">
        <v>42451271311</v>
      </c>
      <c r="D1487" s="9" t="s">
        <v>1004</v>
      </c>
    </row>
    <row r="1488" spans="1:4">
      <c r="A1488" s="9">
        <v>42451271313</v>
      </c>
      <c r="D1488" s="9" t="s">
        <v>1005</v>
      </c>
    </row>
    <row r="1489" spans="1:4">
      <c r="A1489" s="9">
        <v>42451351</v>
      </c>
      <c r="D1489" s="9" t="s">
        <v>863</v>
      </c>
    </row>
    <row r="1490" spans="1:4">
      <c r="A1490" s="9">
        <v>42451351001</v>
      </c>
      <c r="D1490" s="9" t="s">
        <v>864</v>
      </c>
    </row>
    <row r="1491" spans="1:4">
      <c r="A1491" s="9">
        <v>42451351002</v>
      </c>
      <c r="D1491" s="9" t="s">
        <v>865</v>
      </c>
    </row>
    <row r="1492" spans="1:4">
      <c r="A1492" s="9">
        <v>42451351002001</v>
      </c>
      <c r="D1492" s="9" t="s">
        <v>866</v>
      </c>
    </row>
    <row r="1493" spans="1:4">
      <c r="A1493" s="9">
        <v>42451351002002</v>
      </c>
      <c r="D1493" s="9" t="s">
        <v>867</v>
      </c>
    </row>
    <row r="1494" spans="1:4">
      <c r="A1494" s="9">
        <v>42451351003</v>
      </c>
      <c r="D1494" s="9" t="s">
        <v>868</v>
      </c>
    </row>
    <row r="1495" spans="1:4">
      <c r="A1495" s="9">
        <v>42451351003001</v>
      </c>
      <c r="D1495" s="9" t="s">
        <v>866</v>
      </c>
    </row>
    <row r="1496" spans="1:4">
      <c r="A1496" s="9">
        <v>42451351003002</v>
      </c>
      <c r="D1496" s="9" t="s">
        <v>867</v>
      </c>
    </row>
    <row r="1497" spans="1:4">
      <c r="A1497" s="9">
        <v>42451351004</v>
      </c>
      <c r="D1497" s="9" t="s">
        <v>869</v>
      </c>
    </row>
    <row r="1498" spans="1:4">
      <c r="A1498" s="9">
        <v>42451351005</v>
      </c>
      <c r="D1498" s="9" t="s">
        <v>870</v>
      </c>
    </row>
    <row r="1499" spans="1:4">
      <c r="A1499" s="9">
        <v>42451351837</v>
      </c>
      <c r="D1499" s="9" t="s">
        <v>901</v>
      </c>
    </row>
    <row r="1500" spans="1:4">
      <c r="A1500" s="9">
        <v>42451351837001</v>
      </c>
      <c r="D1500" s="9" t="s">
        <v>900</v>
      </c>
    </row>
    <row r="1501" spans="1:4">
      <c r="A1501" s="9">
        <v>42451351837002</v>
      </c>
      <c r="D1501" s="9" t="s">
        <v>867</v>
      </c>
    </row>
    <row r="1502" spans="1:4">
      <c r="A1502" s="9">
        <v>42451351893</v>
      </c>
      <c r="D1502" s="9" t="s">
        <v>902</v>
      </c>
    </row>
    <row r="1503" spans="1:4">
      <c r="A1503" s="9">
        <v>42451351893001</v>
      </c>
      <c r="D1503" s="9" t="s">
        <v>866</v>
      </c>
    </row>
    <row r="1504" spans="1:4">
      <c r="A1504" s="9">
        <v>42451351893002</v>
      </c>
      <c r="D1504" s="9" t="s">
        <v>867</v>
      </c>
    </row>
    <row r="1505" spans="1:4">
      <c r="A1505" s="9">
        <v>42451351935</v>
      </c>
      <c r="D1505" s="9" t="s">
        <v>904</v>
      </c>
    </row>
    <row r="1506" spans="1:4">
      <c r="A1506" s="9">
        <v>42451354</v>
      </c>
      <c r="D1506" s="9" t="s">
        <v>905</v>
      </c>
    </row>
    <row r="1507" spans="1:4">
      <c r="A1507" s="9">
        <v>42451354001</v>
      </c>
      <c r="D1507" s="9" t="s">
        <v>906</v>
      </c>
    </row>
    <row r="1508" spans="1:4">
      <c r="A1508" s="9">
        <v>42451354002</v>
      </c>
      <c r="D1508" s="9" t="s">
        <v>907</v>
      </c>
    </row>
    <row r="1509" spans="1:4">
      <c r="A1509" s="9">
        <v>42451354003</v>
      </c>
      <c r="D1509" s="9" t="s">
        <v>908</v>
      </c>
    </row>
    <row r="1510" spans="1:4">
      <c r="A1510" s="9">
        <v>42451354074</v>
      </c>
      <c r="D1510" s="9" t="s">
        <v>976</v>
      </c>
    </row>
    <row r="1511" spans="1:4">
      <c r="A1511" s="9">
        <v>42451354086</v>
      </c>
      <c r="D1511" s="9" t="s">
        <v>988</v>
      </c>
    </row>
    <row r="1512" spans="1:4">
      <c r="A1512" s="9">
        <v>42451354999</v>
      </c>
      <c r="D1512" s="9" t="s">
        <v>994</v>
      </c>
    </row>
    <row r="1513" spans="1:4">
      <c r="A1513" s="9">
        <v>42451355</v>
      </c>
      <c r="D1513" s="9" t="s">
        <v>995</v>
      </c>
    </row>
    <row r="1514" spans="1:4">
      <c r="A1514" s="9">
        <v>42451355272</v>
      </c>
      <c r="D1514" s="9" t="s">
        <v>1001</v>
      </c>
    </row>
    <row r="1515" spans="1:4">
      <c r="A1515" s="9">
        <v>42451355309</v>
      </c>
      <c r="D1515" s="9" t="s">
        <v>1003</v>
      </c>
    </row>
    <row r="1516" spans="1:4">
      <c r="A1516" s="9">
        <v>42451355311</v>
      </c>
      <c r="D1516" s="9" t="s">
        <v>1004</v>
      </c>
    </row>
    <row r="1517" spans="1:4">
      <c r="A1517" s="9">
        <v>42451355313</v>
      </c>
      <c r="D1517" s="9" t="s">
        <v>1005</v>
      </c>
    </row>
    <row r="1518" spans="1:4">
      <c r="A1518" s="9">
        <v>42451355834</v>
      </c>
      <c r="D1518" s="9" t="s">
        <v>731</v>
      </c>
    </row>
    <row r="1519" spans="1:4">
      <c r="A1519" s="9">
        <v>42451356</v>
      </c>
      <c r="D1519" s="9" t="s">
        <v>1008</v>
      </c>
    </row>
    <row r="1520" spans="1:4">
      <c r="A1520" s="9">
        <v>42451356014</v>
      </c>
      <c r="D1520" s="9" t="s">
        <v>1021</v>
      </c>
    </row>
    <row r="1521" spans="1:4">
      <c r="A1521" s="9">
        <v>42451356892</v>
      </c>
      <c r="D1521" s="9" t="s">
        <v>1006</v>
      </c>
    </row>
    <row r="1522" spans="1:4">
      <c r="A1522" s="9">
        <v>42451356937</v>
      </c>
      <c r="D1522" s="9" t="s">
        <v>719</v>
      </c>
    </row>
    <row r="1523" spans="1:4">
      <c r="A1523" s="9">
        <v>42451361</v>
      </c>
      <c r="D1523" s="9" t="s">
        <v>1023</v>
      </c>
    </row>
    <row r="1524" spans="1:4">
      <c r="A1524" s="9">
        <v>42451361001</v>
      </c>
      <c r="D1524" s="9" t="s">
        <v>1024</v>
      </c>
    </row>
    <row r="1525" spans="1:4">
      <c r="A1525" s="9">
        <v>42451361040</v>
      </c>
      <c r="D1525" s="9" t="s">
        <v>1060</v>
      </c>
    </row>
    <row r="1526" spans="1:4">
      <c r="A1526" s="9">
        <v>42451361045</v>
      </c>
      <c r="D1526" s="9" t="s">
        <v>1065</v>
      </c>
    </row>
    <row r="1527" spans="1:4">
      <c r="A1527" s="9">
        <v>42451361077</v>
      </c>
      <c r="D1527" s="9" t="s">
        <v>1095</v>
      </c>
    </row>
    <row r="1528" spans="1:4">
      <c r="A1528" s="9">
        <v>42451361090</v>
      </c>
      <c r="D1528" s="9" t="s">
        <v>1107</v>
      </c>
    </row>
    <row r="1529" spans="1:4">
      <c r="A1529" s="9">
        <v>42451361095</v>
      </c>
      <c r="D1529" s="9" t="s">
        <v>1112</v>
      </c>
    </row>
    <row r="1530" spans="1:4">
      <c r="A1530" s="9">
        <v>42451361150</v>
      </c>
      <c r="D1530" s="9" t="s">
        <v>1167</v>
      </c>
    </row>
    <row r="1531" spans="1:4">
      <c r="A1531" s="9">
        <v>42451371</v>
      </c>
      <c r="D1531" s="9" t="s">
        <v>1182</v>
      </c>
    </row>
    <row r="1532" spans="1:4">
      <c r="A1532" s="9">
        <v>42451371272</v>
      </c>
      <c r="D1532" s="9" t="s">
        <v>1184</v>
      </c>
    </row>
    <row r="1533" spans="1:4">
      <c r="A1533" s="9">
        <v>42451371309</v>
      </c>
      <c r="D1533" s="9" t="s">
        <v>1187</v>
      </c>
    </row>
    <row r="1534" spans="1:4">
      <c r="A1534" s="9">
        <v>42451371311</v>
      </c>
      <c r="D1534" s="9" t="s">
        <v>1004</v>
      </c>
    </row>
    <row r="1535" spans="1:4">
      <c r="A1535" s="9">
        <v>42451371313</v>
      </c>
      <c r="D1535" s="9" t="s">
        <v>1005</v>
      </c>
    </row>
    <row r="1536" spans="1:4">
      <c r="A1536" s="9">
        <v>42451451</v>
      </c>
      <c r="D1536" s="9" t="s">
        <v>863</v>
      </c>
    </row>
    <row r="1537" spans="1:4">
      <c r="A1537" s="9">
        <v>42451451002</v>
      </c>
      <c r="D1537" s="9" t="s">
        <v>865</v>
      </c>
    </row>
    <row r="1538" spans="1:4">
      <c r="A1538" s="9">
        <v>42451451002001</v>
      </c>
      <c r="D1538" s="9" t="s">
        <v>866</v>
      </c>
    </row>
    <row r="1539" spans="1:4">
      <c r="A1539" s="9">
        <v>42451451002002</v>
      </c>
      <c r="D1539" s="9" t="s">
        <v>867</v>
      </c>
    </row>
    <row r="1540" spans="1:4">
      <c r="A1540" s="9">
        <v>42451451003</v>
      </c>
      <c r="D1540" s="9" t="s">
        <v>868</v>
      </c>
    </row>
    <row r="1541" spans="1:4">
      <c r="A1541" s="9">
        <v>42451451003001</v>
      </c>
      <c r="D1541" s="9" t="s">
        <v>866</v>
      </c>
    </row>
    <row r="1542" spans="1:4">
      <c r="A1542" s="9">
        <v>42451451003002</v>
      </c>
      <c r="D1542" s="9" t="s">
        <v>867</v>
      </c>
    </row>
    <row r="1543" spans="1:4">
      <c r="A1543" s="9">
        <v>42451451004</v>
      </c>
      <c r="D1543" s="9" t="s">
        <v>869</v>
      </c>
    </row>
    <row r="1544" spans="1:4">
      <c r="A1544" s="9">
        <v>42451451005</v>
      </c>
      <c r="D1544" s="9" t="s">
        <v>870</v>
      </c>
    </row>
    <row r="1545" spans="1:4">
      <c r="A1545" s="9">
        <v>42451451013</v>
      </c>
      <c r="D1545" s="9" t="s">
        <v>878</v>
      </c>
    </row>
    <row r="1546" spans="1:4">
      <c r="A1546" s="9">
        <v>42451451014</v>
      </c>
      <c r="D1546" s="9" t="s">
        <v>879</v>
      </c>
    </row>
    <row r="1547" spans="1:4">
      <c r="A1547" s="9">
        <v>42451451827</v>
      </c>
      <c r="D1547" s="9" t="s">
        <v>899</v>
      </c>
    </row>
    <row r="1548" spans="1:4">
      <c r="A1548" s="9">
        <v>42451451827001</v>
      </c>
      <c r="D1548" s="9" t="s">
        <v>900</v>
      </c>
    </row>
    <row r="1549" spans="1:4">
      <c r="A1549" s="9">
        <v>42451451827002</v>
      </c>
      <c r="D1549" s="9" t="s">
        <v>867</v>
      </c>
    </row>
    <row r="1550" spans="1:4">
      <c r="A1550" s="9">
        <v>42451451837</v>
      </c>
      <c r="D1550" s="9" t="s">
        <v>901</v>
      </c>
    </row>
    <row r="1551" spans="1:4">
      <c r="A1551" s="9">
        <v>42451451837001</v>
      </c>
      <c r="D1551" s="9" t="s">
        <v>900</v>
      </c>
    </row>
    <row r="1552" spans="1:4">
      <c r="A1552" s="9">
        <v>42451451837002</v>
      </c>
      <c r="D1552" s="9" t="s">
        <v>867</v>
      </c>
    </row>
    <row r="1553" spans="1:4">
      <c r="A1553" s="9">
        <v>42451451893</v>
      </c>
      <c r="D1553" s="9" t="s">
        <v>902</v>
      </c>
    </row>
    <row r="1554" spans="1:4">
      <c r="A1554" s="9">
        <v>42451451893001</v>
      </c>
      <c r="D1554" s="9" t="s">
        <v>866</v>
      </c>
    </row>
    <row r="1555" spans="1:4">
      <c r="A1555" s="9">
        <v>42451451893002</v>
      </c>
      <c r="D1555" s="9" t="s">
        <v>867</v>
      </c>
    </row>
    <row r="1556" spans="1:4">
      <c r="A1556" s="9">
        <v>42451451935</v>
      </c>
      <c r="D1556" s="9" t="s">
        <v>904</v>
      </c>
    </row>
    <row r="1557" spans="1:4">
      <c r="A1557" s="9">
        <v>42451551</v>
      </c>
      <c r="D1557" s="9" t="s">
        <v>863</v>
      </c>
    </row>
    <row r="1558" spans="1:4">
      <c r="A1558" s="9">
        <v>42451551002</v>
      </c>
      <c r="D1558" s="9" t="s">
        <v>865</v>
      </c>
    </row>
    <row r="1559" spans="1:4">
      <c r="A1559" s="9">
        <v>42451551002001</v>
      </c>
      <c r="D1559" s="9" t="s">
        <v>866</v>
      </c>
    </row>
    <row r="1560" spans="1:4">
      <c r="A1560" s="9">
        <v>42451551002002</v>
      </c>
      <c r="D1560" s="9" t="s">
        <v>867</v>
      </c>
    </row>
    <row r="1561" spans="1:4">
      <c r="A1561" s="9">
        <v>42451551003</v>
      </c>
      <c r="D1561" s="9" t="s">
        <v>868</v>
      </c>
    </row>
    <row r="1562" spans="1:4">
      <c r="A1562" s="9">
        <v>42451551003001</v>
      </c>
      <c r="D1562" s="9" t="s">
        <v>866</v>
      </c>
    </row>
    <row r="1563" spans="1:4">
      <c r="A1563" s="9">
        <v>42451551003002</v>
      </c>
      <c r="D1563" s="9" t="s">
        <v>867</v>
      </c>
    </row>
    <row r="1564" spans="1:4">
      <c r="A1564" s="9">
        <v>42451551013</v>
      </c>
      <c r="D1564" s="9" t="s">
        <v>878</v>
      </c>
    </row>
    <row r="1565" spans="1:4">
      <c r="A1565" s="9">
        <v>42451551016</v>
      </c>
      <c r="D1565" s="9" t="s">
        <v>881</v>
      </c>
    </row>
    <row r="1566" spans="1:4">
      <c r="A1566" s="9">
        <v>42451551837</v>
      </c>
      <c r="D1566" s="9" t="s">
        <v>901</v>
      </c>
    </row>
    <row r="1567" spans="1:4">
      <c r="A1567" s="9">
        <v>42451551837001</v>
      </c>
      <c r="D1567" s="9" t="s">
        <v>900</v>
      </c>
    </row>
    <row r="1568" spans="1:4">
      <c r="A1568" s="9">
        <v>42451551837002</v>
      </c>
      <c r="D1568" s="9" t="s">
        <v>867</v>
      </c>
    </row>
    <row r="1569" spans="1:4">
      <c r="A1569" s="9">
        <v>42451551893</v>
      </c>
      <c r="D1569" s="9" t="s">
        <v>902</v>
      </c>
    </row>
    <row r="1570" spans="1:4">
      <c r="A1570" s="9">
        <v>42451551893001</v>
      </c>
      <c r="D1570" s="9" t="s">
        <v>866</v>
      </c>
    </row>
    <row r="1571" spans="1:4">
      <c r="A1571" s="9">
        <v>42451551893002</v>
      </c>
      <c r="D1571" s="9" t="s">
        <v>867</v>
      </c>
    </row>
    <row r="1572" spans="1:4">
      <c r="A1572" s="9">
        <v>42451551935</v>
      </c>
      <c r="D1572" s="9" t="s">
        <v>904</v>
      </c>
    </row>
    <row r="1573" spans="1:4">
      <c r="A1573" s="9">
        <v>42451556</v>
      </c>
      <c r="D1573" s="9" t="s">
        <v>1008</v>
      </c>
    </row>
    <row r="1574" spans="1:4">
      <c r="A1574" s="9">
        <v>42451556013</v>
      </c>
      <c r="D1574" s="9" t="s">
        <v>880</v>
      </c>
    </row>
    <row r="1575" spans="1:4">
      <c r="A1575" s="9">
        <v>42451561</v>
      </c>
      <c r="D1575" s="9" t="s">
        <v>1023</v>
      </c>
    </row>
    <row r="1576" spans="1:4">
      <c r="A1576" s="9">
        <v>42451561001</v>
      </c>
      <c r="D1576" s="9" t="s">
        <v>1024</v>
      </c>
    </row>
    <row r="1577" spans="1:4">
      <c r="A1577" s="9">
        <v>42451651</v>
      </c>
      <c r="D1577" s="9" t="s">
        <v>863</v>
      </c>
    </row>
    <row r="1578" spans="1:4">
      <c r="A1578" s="9">
        <v>42451651002</v>
      </c>
      <c r="D1578" s="9" t="s">
        <v>865</v>
      </c>
    </row>
    <row r="1579" spans="1:4">
      <c r="A1579" s="9">
        <v>42451651002001</v>
      </c>
      <c r="D1579" s="9" t="s">
        <v>866</v>
      </c>
    </row>
    <row r="1580" spans="1:4">
      <c r="A1580" s="9">
        <v>42451651002002</v>
      </c>
      <c r="D1580" s="9" t="s">
        <v>867</v>
      </c>
    </row>
    <row r="1581" spans="1:4">
      <c r="A1581" s="9">
        <v>42451651003</v>
      </c>
      <c r="D1581" s="9" t="s">
        <v>868</v>
      </c>
    </row>
    <row r="1582" spans="1:4">
      <c r="A1582" s="9">
        <v>42451651003001</v>
      </c>
      <c r="D1582" s="9" t="s">
        <v>866</v>
      </c>
    </row>
    <row r="1583" spans="1:4">
      <c r="A1583" s="9">
        <v>42451651003002</v>
      </c>
      <c r="D1583" s="9" t="s">
        <v>867</v>
      </c>
    </row>
    <row r="1584" spans="1:4">
      <c r="A1584" s="9">
        <v>42451651023</v>
      </c>
      <c r="D1584" s="9" t="s">
        <v>888</v>
      </c>
    </row>
    <row r="1585" spans="1:4">
      <c r="A1585" s="9">
        <v>42451651837</v>
      </c>
      <c r="D1585" s="9" t="s">
        <v>901</v>
      </c>
    </row>
    <row r="1586" spans="1:4">
      <c r="A1586" s="9">
        <v>42451651837001</v>
      </c>
      <c r="D1586" s="9" t="s">
        <v>900</v>
      </c>
    </row>
    <row r="1587" spans="1:4">
      <c r="A1587" s="9">
        <v>42451651837002</v>
      </c>
      <c r="D1587" s="9" t="s">
        <v>867</v>
      </c>
    </row>
    <row r="1588" spans="1:4">
      <c r="A1588" s="9">
        <v>42451651893</v>
      </c>
      <c r="D1588" s="9" t="s">
        <v>902</v>
      </c>
    </row>
    <row r="1589" spans="1:4">
      <c r="A1589" s="9">
        <v>42451651893001</v>
      </c>
      <c r="D1589" s="9" t="s">
        <v>866</v>
      </c>
    </row>
    <row r="1590" spans="1:4">
      <c r="A1590" s="9">
        <v>42451651893002</v>
      </c>
      <c r="D1590" s="9" t="s">
        <v>867</v>
      </c>
    </row>
    <row r="1591" spans="1:4">
      <c r="A1591" s="9">
        <v>42451651935</v>
      </c>
      <c r="D1591" s="9" t="s">
        <v>904</v>
      </c>
    </row>
    <row r="1592" spans="1:4">
      <c r="A1592" s="9">
        <v>42451671</v>
      </c>
      <c r="D1592" s="9" t="s">
        <v>1182</v>
      </c>
    </row>
    <row r="1593" spans="1:4">
      <c r="A1593" s="9">
        <v>42451671001</v>
      </c>
      <c r="D1593" s="9" t="s">
        <v>722</v>
      </c>
    </row>
    <row r="1594" spans="1:4">
      <c r="A1594" s="9">
        <v>42451751</v>
      </c>
      <c r="D1594" s="9" t="s">
        <v>863</v>
      </c>
    </row>
    <row r="1595" spans="1:4">
      <c r="A1595" s="9">
        <v>42451751002</v>
      </c>
      <c r="D1595" s="9" t="s">
        <v>865</v>
      </c>
    </row>
    <row r="1596" spans="1:4">
      <c r="A1596" s="9">
        <v>42451751002001</v>
      </c>
      <c r="D1596" s="9" t="s">
        <v>866</v>
      </c>
    </row>
    <row r="1597" spans="1:4">
      <c r="A1597" s="9">
        <v>42451751002002</v>
      </c>
      <c r="D1597" s="9" t="s">
        <v>867</v>
      </c>
    </row>
    <row r="1598" spans="1:4">
      <c r="A1598" s="9">
        <v>42451751003</v>
      </c>
      <c r="D1598" s="9" t="s">
        <v>868</v>
      </c>
    </row>
    <row r="1599" spans="1:4">
      <c r="A1599" s="9">
        <v>42451751003001</v>
      </c>
      <c r="D1599" s="9" t="s">
        <v>866</v>
      </c>
    </row>
    <row r="1600" spans="1:4">
      <c r="A1600" s="9">
        <v>42451751003002</v>
      </c>
      <c r="D1600" s="9" t="s">
        <v>867</v>
      </c>
    </row>
    <row r="1601" spans="1:4">
      <c r="A1601" s="9">
        <v>42451751837</v>
      </c>
      <c r="D1601" s="9" t="s">
        <v>901</v>
      </c>
    </row>
    <row r="1602" spans="1:4">
      <c r="A1602" s="9">
        <v>42451751837001</v>
      </c>
      <c r="D1602" s="9" t="s">
        <v>900</v>
      </c>
    </row>
    <row r="1603" spans="1:4">
      <c r="A1603" s="9">
        <v>42451751837002</v>
      </c>
      <c r="D1603" s="9" t="s">
        <v>867</v>
      </c>
    </row>
    <row r="1604" spans="1:4">
      <c r="A1604" s="9">
        <v>42451751893</v>
      </c>
      <c r="D1604" s="9" t="s">
        <v>902</v>
      </c>
    </row>
    <row r="1605" spans="1:4">
      <c r="A1605" s="9">
        <v>42451751893001</v>
      </c>
      <c r="D1605" s="9" t="s">
        <v>866</v>
      </c>
    </row>
    <row r="1606" spans="1:4">
      <c r="A1606" s="9">
        <v>42451751893002</v>
      </c>
      <c r="D1606" s="9" t="s">
        <v>867</v>
      </c>
    </row>
    <row r="1607" spans="1:4">
      <c r="A1607" s="9">
        <v>42451751935</v>
      </c>
      <c r="D1607" s="9" t="s">
        <v>904</v>
      </c>
    </row>
    <row r="1608" spans="1:4">
      <c r="A1608" s="9">
        <v>42451837</v>
      </c>
      <c r="D1608" s="9" t="s">
        <v>901</v>
      </c>
    </row>
    <row r="1609" spans="1:4">
      <c r="A1609" s="9">
        <v>42451851</v>
      </c>
      <c r="D1609" s="9" t="s">
        <v>863</v>
      </c>
    </row>
    <row r="1610" spans="1:4">
      <c r="A1610" s="9">
        <v>42451851001</v>
      </c>
      <c r="D1610" s="9" t="s">
        <v>864</v>
      </c>
    </row>
    <row r="1611" spans="1:4">
      <c r="A1611" s="9">
        <v>42451851002</v>
      </c>
      <c r="D1611" s="9" t="s">
        <v>865</v>
      </c>
    </row>
    <row r="1612" spans="1:4">
      <c r="A1612" s="9">
        <v>42451851002001</v>
      </c>
      <c r="D1612" s="9" t="s">
        <v>866</v>
      </c>
    </row>
    <row r="1613" spans="1:4">
      <c r="A1613" s="9">
        <v>42451851002002</v>
      </c>
      <c r="D1613" s="9" t="s">
        <v>867</v>
      </c>
    </row>
    <row r="1614" spans="1:4">
      <c r="A1614" s="9">
        <v>42451851003</v>
      </c>
      <c r="D1614" s="9" t="s">
        <v>868</v>
      </c>
    </row>
    <row r="1615" spans="1:4">
      <c r="A1615" s="9">
        <v>42451851003001</v>
      </c>
      <c r="D1615" s="9" t="s">
        <v>866</v>
      </c>
    </row>
    <row r="1616" spans="1:4">
      <c r="A1616" s="9">
        <v>42451851003002</v>
      </c>
      <c r="D1616" s="9" t="s">
        <v>867</v>
      </c>
    </row>
    <row r="1617" spans="1:4">
      <c r="A1617" s="9">
        <v>42451851837</v>
      </c>
      <c r="D1617" s="9" t="s">
        <v>901</v>
      </c>
    </row>
    <row r="1618" spans="1:4">
      <c r="A1618" s="9">
        <v>42451851837001</v>
      </c>
      <c r="D1618" s="9" t="s">
        <v>900</v>
      </c>
    </row>
    <row r="1619" spans="1:4">
      <c r="A1619" s="9">
        <v>42451851837002</v>
      </c>
      <c r="D1619" s="9" t="s">
        <v>867</v>
      </c>
    </row>
    <row r="1620" spans="1:4">
      <c r="A1620" s="9">
        <v>42451851893</v>
      </c>
      <c r="D1620" s="9" t="s">
        <v>902</v>
      </c>
    </row>
    <row r="1621" spans="1:4">
      <c r="A1621" s="9">
        <v>42451851893001</v>
      </c>
      <c r="D1621" s="9" t="s">
        <v>866</v>
      </c>
    </row>
    <row r="1622" spans="1:4">
      <c r="A1622" s="9">
        <v>42451851893002</v>
      </c>
      <c r="D1622" s="9" t="s">
        <v>867</v>
      </c>
    </row>
    <row r="1623" spans="1:4">
      <c r="A1623" s="9">
        <v>42451851935</v>
      </c>
      <c r="D1623" s="9" t="s">
        <v>904</v>
      </c>
    </row>
    <row r="1624" spans="1:4">
      <c r="A1624" s="9">
        <v>42451854</v>
      </c>
      <c r="D1624" s="9" t="s">
        <v>905</v>
      </c>
    </row>
    <row r="1625" spans="1:4">
      <c r="A1625" s="9">
        <v>42451854008</v>
      </c>
      <c r="D1625" s="9" t="s">
        <v>913</v>
      </c>
    </row>
    <row r="1626" spans="1:4">
      <c r="A1626" s="9">
        <v>42451893</v>
      </c>
      <c r="D1626" s="9" t="s">
        <v>902</v>
      </c>
    </row>
    <row r="1627" spans="1:4">
      <c r="A1627" s="9">
        <v>42451935</v>
      </c>
      <c r="D1627" s="9" t="s">
        <v>1234</v>
      </c>
    </row>
    <row r="1628" spans="1:4">
      <c r="A1628" s="9">
        <v>42451951</v>
      </c>
      <c r="D1628" s="9" t="s">
        <v>863</v>
      </c>
    </row>
    <row r="1629" spans="1:4">
      <c r="A1629" s="9">
        <v>42451951002</v>
      </c>
      <c r="D1629" s="9" t="s">
        <v>865</v>
      </c>
    </row>
    <row r="1630" spans="1:4">
      <c r="A1630" s="9">
        <v>42451951002001</v>
      </c>
      <c r="D1630" s="9" t="s">
        <v>866</v>
      </c>
    </row>
    <row r="1631" spans="1:4">
      <c r="A1631" s="9">
        <v>42451951002002</v>
      </c>
      <c r="D1631" s="9" t="s">
        <v>867</v>
      </c>
    </row>
    <row r="1632" spans="1:4">
      <c r="A1632" s="9">
        <v>42451951003</v>
      </c>
      <c r="D1632" s="9" t="s">
        <v>868</v>
      </c>
    </row>
    <row r="1633" spans="1:4">
      <c r="A1633" s="9">
        <v>42451951003001</v>
      </c>
      <c r="D1633" s="9" t="s">
        <v>866</v>
      </c>
    </row>
    <row r="1634" spans="1:4">
      <c r="A1634" s="9">
        <v>42451951003002</v>
      </c>
      <c r="D1634" s="9" t="s">
        <v>867</v>
      </c>
    </row>
    <row r="1635" spans="1:4">
      <c r="A1635" s="9">
        <v>42451951027</v>
      </c>
      <c r="D1635" s="9" t="s">
        <v>593</v>
      </c>
    </row>
    <row r="1636" spans="1:4">
      <c r="A1636" s="9">
        <v>42451951837</v>
      </c>
      <c r="D1636" s="9" t="s">
        <v>901</v>
      </c>
    </row>
    <row r="1637" spans="1:4">
      <c r="A1637" s="9">
        <v>42451951837001</v>
      </c>
      <c r="D1637" s="9" t="s">
        <v>900</v>
      </c>
    </row>
    <row r="1638" spans="1:4">
      <c r="A1638" s="9">
        <v>42451951837002</v>
      </c>
      <c r="D1638" s="9" t="s">
        <v>867</v>
      </c>
    </row>
    <row r="1639" spans="1:4">
      <c r="A1639" s="9">
        <v>42451951893</v>
      </c>
      <c r="D1639" s="9" t="s">
        <v>902</v>
      </c>
    </row>
    <row r="1640" spans="1:4">
      <c r="A1640" s="9">
        <v>42451951893001</v>
      </c>
      <c r="D1640" s="9" t="s">
        <v>866</v>
      </c>
    </row>
    <row r="1641" spans="1:4">
      <c r="A1641" s="9">
        <v>42451951893002</v>
      </c>
      <c r="D1641" s="9" t="s">
        <v>867</v>
      </c>
    </row>
    <row r="1642" spans="1:4">
      <c r="A1642" s="9">
        <v>42451951935</v>
      </c>
      <c r="D1642" s="9" t="s">
        <v>904</v>
      </c>
    </row>
    <row r="1643" spans="1:4">
      <c r="A1643" s="9">
        <v>42451956</v>
      </c>
      <c r="D1643" s="9" t="s">
        <v>1008</v>
      </c>
    </row>
    <row r="1644" spans="1:4">
      <c r="A1644" s="9">
        <v>42451956892</v>
      </c>
      <c r="D1644" s="9" t="s">
        <v>1006</v>
      </c>
    </row>
    <row r="1645" spans="1:4">
      <c r="A1645" s="9">
        <v>42451961</v>
      </c>
      <c r="D1645" s="9" t="s">
        <v>1023</v>
      </c>
    </row>
    <row r="1646" spans="1:4">
      <c r="A1646" s="9">
        <v>42451961065</v>
      </c>
      <c r="D1646" s="9" t="s">
        <v>1083</v>
      </c>
    </row>
    <row r="1647" spans="1:4">
      <c r="A1647" s="9">
        <v>42451961066</v>
      </c>
      <c r="D1647" s="9" t="s">
        <v>1084</v>
      </c>
    </row>
    <row r="1648" spans="1:4">
      <c r="A1648" s="9">
        <v>42451961069</v>
      </c>
      <c r="D1648" s="9" t="s">
        <v>1087</v>
      </c>
    </row>
    <row r="1649" spans="1:4">
      <c r="A1649" s="9">
        <v>42451999</v>
      </c>
      <c r="D1649" s="9" t="s">
        <v>1233</v>
      </c>
    </row>
    <row r="1650" spans="1:4">
      <c r="A1650" s="9">
        <v>8</v>
      </c>
      <c r="D1650" s="9" t="s">
        <v>1235</v>
      </c>
    </row>
    <row r="1651" spans="1:4">
      <c r="A1651" s="9">
        <v>81</v>
      </c>
      <c r="D1651" s="9" t="s">
        <v>1236</v>
      </c>
    </row>
    <row r="1652" spans="1:4">
      <c r="A1652" s="9">
        <v>811</v>
      </c>
      <c r="D1652" s="9" t="s">
        <v>1237</v>
      </c>
    </row>
    <row r="1653" spans="1:4">
      <c r="A1653" s="9">
        <v>81105</v>
      </c>
      <c r="D1653" s="9" t="s">
        <v>1238</v>
      </c>
    </row>
    <row r="1654" spans="1:4">
      <c r="A1654" s="9">
        <v>81105001</v>
      </c>
      <c r="D1654" s="9" t="s">
        <v>1239</v>
      </c>
    </row>
    <row r="1655" spans="1:4">
      <c r="A1655" s="9">
        <v>81107</v>
      </c>
      <c r="D1655" s="9" t="s">
        <v>1240</v>
      </c>
    </row>
    <row r="1656" spans="1:4">
      <c r="A1656" s="9">
        <v>81107001</v>
      </c>
      <c r="D1656" s="9" t="s">
        <v>1240</v>
      </c>
    </row>
    <row r="1657" spans="1:4">
      <c r="A1657" s="9">
        <v>81109</v>
      </c>
      <c r="D1657" s="9" t="s">
        <v>1241</v>
      </c>
    </row>
    <row r="1658" spans="1:4">
      <c r="A1658" s="9">
        <v>81109001</v>
      </c>
      <c r="D1658" s="9" t="s">
        <v>1242</v>
      </c>
    </row>
    <row r="1659" spans="1:4">
      <c r="A1659" s="9">
        <v>81109002</v>
      </c>
      <c r="D1659" s="9" t="s">
        <v>1243</v>
      </c>
    </row>
    <row r="1660" spans="1:4">
      <c r="A1660" s="9">
        <v>81109003</v>
      </c>
      <c r="D1660" s="9" t="s">
        <v>1244</v>
      </c>
    </row>
    <row r="1661" spans="1:4">
      <c r="A1661" s="9">
        <v>81109004</v>
      </c>
      <c r="D1661" s="9" t="s">
        <v>1245</v>
      </c>
    </row>
    <row r="1662" spans="1:4">
      <c r="A1662" s="9">
        <v>81109005</v>
      </c>
      <c r="D1662" s="9" t="s">
        <v>1246</v>
      </c>
    </row>
    <row r="1663" spans="1:4">
      <c r="A1663" s="9">
        <v>81109006</v>
      </c>
      <c r="D1663" s="9" t="s">
        <v>1247</v>
      </c>
    </row>
    <row r="1664" spans="1:4">
      <c r="A1664" s="9">
        <v>81109007</v>
      </c>
      <c r="D1664" s="9" t="s">
        <v>1248</v>
      </c>
    </row>
    <row r="1665" spans="1:4">
      <c r="A1665" s="9">
        <v>81109008</v>
      </c>
      <c r="D1665" s="9" t="s">
        <v>1249</v>
      </c>
    </row>
    <row r="1666" spans="1:4">
      <c r="A1666" s="9">
        <v>81109009</v>
      </c>
      <c r="D1666" s="9" t="s">
        <v>1250</v>
      </c>
    </row>
    <row r="1667" spans="1:4">
      <c r="A1667" s="9">
        <v>81109010</v>
      </c>
      <c r="D1667" s="9" t="s">
        <v>1251</v>
      </c>
    </row>
    <row r="1668" spans="1:4">
      <c r="A1668" s="9">
        <v>81109011</v>
      </c>
      <c r="D1668" s="9" t="s">
        <v>1252</v>
      </c>
    </row>
    <row r="1669" spans="1:4">
      <c r="A1669" s="9">
        <v>81111</v>
      </c>
      <c r="D1669" s="9" t="s">
        <v>1253</v>
      </c>
    </row>
    <row r="1670" spans="1:4">
      <c r="A1670" s="9">
        <v>81111999</v>
      </c>
      <c r="D1670" s="9" t="s">
        <v>1254</v>
      </c>
    </row>
    <row r="1671" spans="1:4">
      <c r="A1671" s="9">
        <v>81113</v>
      </c>
      <c r="D1671" s="9" t="s">
        <v>1255</v>
      </c>
    </row>
    <row r="1672" spans="1:4">
      <c r="A1672" s="9">
        <v>812</v>
      </c>
      <c r="D1672" s="9" t="s">
        <v>1256</v>
      </c>
    </row>
    <row r="1673" spans="1:4">
      <c r="A1673" s="9">
        <v>81207</v>
      </c>
      <c r="D1673" s="9" t="s">
        <v>1257</v>
      </c>
    </row>
    <row r="1674" spans="1:4">
      <c r="A1674" s="9">
        <v>819</v>
      </c>
      <c r="D1674" s="9" t="s">
        <v>1258</v>
      </c>
    </row>
    <row r="1675" spans="1:4">
      <c r="A1675" s="9">
        <v>81901</v>
      </c>
      <c r="D1675" s="9" t="s">
        <v>1259</v>
      </c>
    </row>
    <row r="1676" spans="1:4">
      <c r="A1676" s="9">
        <v>81901001</v>
      </c>
      <c r="D1676" s="9" t="s">
        <v>655</v>
      </c>
    </row>
    <row r="1677" spans="1:4">
      <c r="A1677" s="9">
        <v>81903</v>
      </c>
      <c r="D1677" s="9" t="s">
        <v>1260</v>
      </c>
    </row>
    <row r="1678" spans="1:4">
      <c r="A1678" s="9">
        <v>81905</v>
      </c>
      <c r="D1678" s="9" t="s">
        <v>1261</v>
      </c>
    </row>
    <row r="1679" spans="1:4">
      <c r="A1679" s="9">
        <v>81907</v>
      </c>
      <c r="D1679" s="9" t="s">
        <v>1262</v>
      </c>
    </row>
    <row r="1680" spans="1:4">
      <c r="A1680" s="9">
        <v>83</v>
      </c>
      <c r="D1680" s="9" t="s">
        <v>1263</v>
      </c>
    </row>
    <row r="1681" spans="1:4">
      <c r="A1681" s="9">
        <v>831</v>
      </c>
      <c r="D1681" s="9" t="s">
        <v>1264</v>
      </c>
    </row>
    <row r="1682" spans="1:4">
      <c r="A1682" s="9">
        <v>83101</v>
      </c>
      <c r="D1682" s="9" t="s">
        <v>1265</v>
      </c>
    </row>
    <row r="1683" spans="1:4">
      <c r="A1683" s="9">
        <v>83101001</v>
      </c>
      <c r="D1683" s="9" t="s">
        <v>1266</v>
      </c>
    </row>
    <row r="1684" spans="1:4">
      <c r="A1684" s="9">
        <v>83103</v>
      </c>
      <c r="D1684" s="9" t="s">
        <v>1267</v>
      </c>
    </row>
    <row r="1685" spans="1:4">
      <c r="A1685" s="9">
        <v>83103001</v>
      </c>
      <c r="D1685" s="9" t="s">
        <v>1268</v>
      </c>
    </row>
    <row r="1686" spans="1:4">
      <c r="A1686" s="9">
        <v>83105</v>
      </c>
      <c r="D1686" s="9" t="s">
        <v>1269</v>
      </c>
    </row>
    <row r="1687" spans="1:4">
      <c r="A1687" s="9">
        <v>83105001</v>
      </c>
      <c r="D1687" s="9" t="s">
        <v>1270</v>
      </c>
    </row>
    <row r="1688" spans="1:4">
      <c r="A1688" s="9">
        <v>83109</v>
      </c>
      <c r="D1688" s="9" t="s">
        <v>1271</v>
      </c>
    </row>
    <row r="1689" spans="1:4">
      <c r="A1689" s="9">
        <v>83109001</v>
      </c>
      <c r="D1689" s="9" t="s">
        <v>1272</v>
      </c>
    </row>
    <row r="1690" spans="1:4">
      <c r="A1690" s="9">
        <v>83111</v>
      </c>
      <c r="D1690" s="9" t="s">
        <v>1273</v>
      </c>
    </row>
    <row r="1691" spans="1:4">
      <c r="A1691" s="9">
        <v>83111001</v>
      </c>
      <c r="D1691" s="9" t="s">
        <v>1273</v>
      </c>
    </row>
    <row r="1692" spans="1:4">
      <c r="A1692" s="9">
        <v>83139</v>
      </c>
      <c r="D1692" s="9" t="s">
        <v>1274</v>
      </c>
    </row>
    <row r="1693" spans="1:4">
      <c r="A1693" s="9">
        <v>83139001</v>
      </c>
      <c r="D1693" s="9" t="s">
        <v>1275</v>
      </c>
    </row>
    <row r="1694" spans="1:4">
      <c r="A1694" s="9">
        <v>83139002</v>
      </c>
      <c r="D1694" s="9" t="s">
        <v>1276</v>
      </c>
    </row>
    <row r="1695" spans="1:4">
      <c r="A1695" s="9">
        <v>83139999</v>
      </c>
      <c r="D1695" s="9" t="s">
        <v>1277</v>
      </c>
    </row>
    <row r="1696" spans="1:4">
      <c r="A1696" s="9">
        <v>83141</v>
      </c>
      <c r="D1696" s="9" t="s">
        <v>1278</v>
      </c>
    </row>
    <row r="1697" spans="1:4">
      <c r="A1697" s="9">
        <v>83141999</v>
      </c>
      <c r="D1697" s="9" t="s">
        <v>1278</v>
      </c>
    </row>
    <row r="1698" spans="1:4">
      <c r="A1698" s="9">
        <v>83143</v>
      </c>
      <c r="D1698" s="9" t="s">
        <v>1279</v>
      </c>
    </row>
    <row r="1699" spans="1:4">
      <c r="A1699" s="9">
        <v>83143999</v>
      </c>
      <c r="D1699" s="9" t="s">
        <v>1279</v>
      </c>
    </row>
    <row r="1700" spans="1:4">
      <c r="A1700" s="9">
        <v>83145</v>
      </c>
      <c r="D1700" s="9" t="s">
        <v>1280</v>
      </c>
    </row>
    <row r="1701" spans="1:4">
      <c r="A1701" s="9">
        <v>83145001</v>
      </c>
      <c r="D1701" s="9" t="s">
        <v>1280</v>
      </c>
    </row>
    <row r="1702" spans="1:4">
      <c r="A1702" s="9">
        <v>83169</v>
      </c>
      <c r="D1702" s="9" t="s">
        <v>1281</v>
      </c>
    </row>
    <row r="1703" spans="1:4">
      <c r="A1703" s="9">
        <v>83169001</v>
      </c>
      <c r="D1703" s="9" t="s">
        <v>1281</v>
      </c>
    </row>
    <row r="1704" spans="1:4">
      <c r="A1704" s="9">
        <v>83171</v>
      </c>
      <c r="D1704" s="9" t="s">
        <v>1282</v>
      </c>
    </row>
    <row r="1705" spans="1:4">
      <c r="A1705" s="9">
        <v>83171001</v>
      </c>
      <c r="D1705" s="9" t="s">
        <v>1283</v>
      </c>
    </row>
    <row r="1706" spans="1:4">
      <c r="A1706" s="9">
        <v>83173</v>
      </c>
      <c r="D1706" s="9" t="s">
        <v>1284</v>
      </c>
    </row>
    <row r="1707" spans="1:4">
      <c r="A1707" s="9">
        <v>83199</v>
      </c>
      <c r="D1707" s="9" t="s">
        <v>1285</v>
      </c>
    </row>
    <row r="1708" spans="1:4">
      <c r="A1708" s="9">
        <v>83199999</v>
      </c>
      <c r="D1708" s="9" t="s">
        <v>1286</v>
      </c>
    </row>
    <row r="1709" spans="1:4">
      <c r="A1709" s="9">
        <v>833</v>
      </c>
      <c r="D1709" s="9" t="s">
        <v>1287</v>
      </c>
    </row>
    <row r="1710" spans="1:4">
      <c r="A1710" s="9">
        <v>83301</v>
      </c>
      <c r="C1710" s="9">
        <v>511</v>
      </c>
      <c r="D1710" s="9" t="s">
        <v>246</v>
      </c>
    </row>
    <row r="1711" spans="1:4">
      <c r="A1711" s="9">
        <v>83301001</v>
      </c>
      <c r="C1711" s="9">
        <v>51101</v>
      </c>
      <c r="D1711" s="9" t="s">
        <v>247</v>
      </c>
    </row>
    <row r="1712" spans="1:4">
      <c r="A1712" s="9">
        <v>83301002</v>
      </c>
      <c r="C1712" s="9">
        <v>51102</v>
      </c>
      <c r="D1712" s="9" t="s">
        <v>248</v>
      </c>
    </row>
    <row r="1713" spans="1:4">
      <c r="A1713" s="9">
        <v>83301003</v>
      </c>
      <c r="C1713" s="9">
        <v>51103</v>
      </c>
      <c r="D1713" s="9" t="s">
        <v>249</v>
      </c>
    </row>
    <row r="1714" spans="1:4">
      <c r="A1714" s="9">
        <v>83301004</v>
      </c>
      <c r="C1714" s="9">
        <v>51104</v>
      </c>
      <c r="D1714" s="9" t="s">
        <v>250</v>
      </c>
    </row>
    <row r="1715" spans="1:4">
      <c r="A1715" s="9">
        <v>83301005</v>
      </c>
      <c r="C1715" s="9">
        <v>51105</v>
      </c>
      <c r="D1715" s="9" t="s">
        <v>251</v>
      </c>
    </row>
    <row r="1716" spans="1:4">
      <c r="A1716" s="9">
        <v>83301006</v>
      </c>
      <c r="C1716" s="9">
        <v>51106</v>
      </c>
      <c r="D1716" s="9" t="s">
        <v>252</v>
      </c>
    </row>
    <row r="1717" spans="1:4">
      <c r="A1717" s="9">
        <v>83301007</v>
      </c>
      <c r="C1717" s="9">
        <v>51107</v>
      </c>
      <c r="D1717" s="9" t="s">
        <v>253</v>
      </c>
    </row>
    <row r="1718" spans="1:4">
      <c r="A1718" s="9">
        <v>83303</v>
      </c>
      <c r="C1718" s="9">
        <v>512</v>
      </c>
      <c r="D1718" s="9" t="s">
        <v>254</v>
      </c>
    </row>
    <row r="1719" spans="1:4">
      <c r="A1719" s="9">
        <v>83303001</v>
      </c>
      <c r="C1719" s="9">
        <v>51201</v>
      </c>
      <c r="D1719" s="9" t="s">
        <v>247</v>
      </c>
    </row>
    <row r="1720" spans="1:4">
      <c r="A1720" s="9">
        <v>83303002</v>
      </c>
      <c r="C1720" s="9">
        <v>51202</v>
      </c>
      <c r="D1720" s="9" t="s">
        <v>248</v>
      </c>
    </row>
    <row r="1721" spans="1:4">
      <c r="A1721" s="9">
        <v>83303003</v>
      </c>
      <c r="C1721" s="9">
        <v>51203</v>
      </c>
      <c r="D1721" s="9" t="s">
        <v>249</v>
      </c>
    </row>
    <row r="1722" spans="1:4">
      <c r="A1722" s="9">
        <v>83303004</v>
      </c>
      <c r="C1722" s="9">
        <v>51204</v>
      </c>
      <c r="D1722" s="9" t="s">
        <v>250</v>
      </c>
    </row>
    <row r="1723" spans="1:4">
      <c r="A1723" s="9">
        <v>83303005</v>
      </c>
      <c r="C1723" s="9">
        <v>51206</v>
      </c>
      <c r="D1723" s="9" t="s">
        <v>252</v>
      </c>
    </row>
    <row r="1724" spans="1:4">
      <c r="A1724" s="9">
        <v>83303006</v>
      </c>
      <c r="C1724" s="9">
        <v>51207</v>
      </c>
      <c r="D1724" s="9" t="s">
        <v>253</v>
      </c>
    </row>
    <row r="1725" spans="1:4">
      <c r="A1725" s="9">
        <v>83305</v>
      </c>
      <c r="C1725" s="9">
        <v>513</v>
      </c>
      <c r="D1725" s="9" t="s">
        <v>255</v>
      </c>
    </row>
    <row r="1726" spans="1:4">
      <c r="A1726" s="9">
        <v>83305001</v>
      </c>
      <c r="C1726" s="9">
        <v>51301</v>
      </c>
      <c r="D1726" s="9" t="s">
        <v>256</v>
      </c>
    </row>
    <row r="1727" spans="1:4">
      <c r="A1727" s="9">
        <v>83305002</v>
      </c>
      <c r="C1727" s="9">
        <v>51302</v>
      </c>
      <c r="D1727" s="9" t="s">
        <v>257</v>
      </c>
    </row>
    <row r="1728" spans="1:4">
      <c r="A1728" s="9">
        <v>83307</v>
      </c>
      <c r="C1728" s="9">
        <v>514</v>
      </c>
      <c r="D1728" s="9" t="s">
        <v>258</v>
      </c>
    </row>
    <row r="1729" spans="1:4">
      <c r="A1729" s="9">
        <v>83307001</v>
      </c>
      <c r="C1729" s="9">
        <v>51401</v>
      </c>
      <c r="D1729" s="9" t="s">
        <v>259</v>
      </c>
    </row>
    <row r="1730" spans="1:4">
      <c r="A1730" s="9">
        <v>83307002</v>
      </c>
      <c r="C1730" s="9">
        <v>51402</v>
      </c>
      <c r="D1730" s="9" t="s">
        <v>260</v>
      </c>
    </row>
    <row r="1731" spans="1:4">
      <c r="A1731" s="9">
        <v>83307003</v>
      </c>
      <c r="C1731" s="9">
        <v>51403</v>
      </c>
      <c r="D1731" s="9" t="s">
        <v>261</v>
      </c>
    </row>
    <row r="1732" spans="1:4">
      <c r="A1732" s="9">
        <v>83309</v>
      </c>
      <c r="C1732" s="9">
        <v>515</v>
      </c>
      <c r="D1732" s="9" t="s">
        <v>262</v>
      </c>
    </row>
    <row r="1733" spans="1:4">
      <c r="A1733" s="9">
        <v>83309001</v>
      </c>
      <c r="C1733" s="9">
        <v>51501</v>
      </c>
      <c r="D1733" s="9" t="s">
        <v>259</v>
      </c>
    </row>
    <row r="1734" spans="1:4">
      <c r="A1734" s="9">
        <v>83309002</v>
      </c>
      <c r="C1734" s="9">
        <v>51502</v>
      </c>
      <c r="D1734" s="9" t="s">
        <v>260</v>
      </c>
    </row>
    <row r="1735" spans="1:4">
      <c r="A1735" s="9">
        <v>83309003</v>
      </c>
      <c r="C1735" s="9">
        <v>51503</v>
      </c>
      <c r="D1735" s="9" t="s">
        <v>261</v>
      </c>
    </row>
    <row r="1736" spans="1:4">
      <c r="A1736" s="9">
        <v>83311</v>
      </c>
      <c r="C1736" s="9">
        <v>516</v>
      </c>
      <c r="D1736" s="9" t="s">
        <v>817</v>
      </c>
    </row>
    <row r="1737" spans="1:4">
      <c r="A1737" s="9">
        <v>83311001</v>
      </c>
      <c r="C1737" s="9">
        <v>51601</v>
      </c>
      <c r="D1737" s="9" t="s">
        <v>264</v>
      </c>
    </row>
    <row r="1738" spans="1:4">
      <c r="A1738" s="9">
        <v>83311002</v>
      </c>
      <c r="C1738" s="9">
        <v>51602</v>
      </c>
      <c r="D1738" s="9" t="s">
        <v>265</v>
      </c>
    </row>
    <row r="1739" spans="1:4">
      <c r="A1739" s="9">
        <v>83313</v>
      </c>
      <c r="C1739" s="9">
        <v>517</v>
      </c>
      <c r="D1739" s="9" t="s">
        <v>266</v>
      </c>
    </row>
    <row r="1740" spans="1:4">
      <c r="A1740" s="9">
        <v>83313001</v>
      </c>
      <c r="C1740" s="9">
        <v>51701</v>
      </c>
      <c r="D1740" s="9" t="s">
        <v>267</v>
      </c>
    </row>
    <row r="1741" spans="1:4">
      <c r="A1741" s="9">
        <v>83313002</v>
      </c>
      <c r="C1741" s="9">
        <v>51702</v>
      </c>
      <c r="D1741" s="9" t="s">
        <v>268</v>
      </c>
    </row>
    <row r="1742" spans="1:4">
      <c r="A1742" s="9">
        <v>83315</v>
      </c>
      <c r="C1742" s="9">
        <v>518</v>
      </c>
      <c r="D1742" s="9" t="s">
        <v>269</v>
      </c>
    </row>
    <row r="1743" spans="1:4">
      <c r="A1743" s="9">
        <v>83315002</v>
      </c>
      <c r="C1743" s="9">
        <v>51802</v>
      </c>
      <c r="D1743" s="9" t="s">
        <v>270</v>
      </c>
    </row>
    <row r="1744" spans="1:4">
      <c r="A1744" s="9">
        <v>83315003</v>
      </c>
      <c r="C1744" s="9">
        <v>51803</v>
      </c>
      <c r="D1744" s="9" t="s">
        <v>1288</v>
      </c>
    </row>
    <row r="1745" spans="1:4">
      <c r="A1745" s="9">
        <v>83315099</v>
      </c>
      <c r="C1745" s="9">
        <v>51899</v>
      </c>
      <c r="D1745" s="9" t="s">
        <v>272</v>
      </c>
    </row>
    <row r="1746" spans="1:4">
      <c r="A1746" s="9">
        <v>83317</v>
      </c>
      <c r="C1746" s="9">
        <v>519</v>
      </c>
      <c r="D1746" s="9" t="s">
        <v>273</v>
      </c>
    </row>
    <row r="1747" spans="1:4">
      <c r="A1747" s="9">
        <v>83317001</v>
      </c>
      <c r="C1747" s="9">
        <v>51901</v>
      </c>
      <c r="D1747" s="9" t="s">
        <v>274</v>
      </c>
    </row>
    <row r="1748" spans="1:4">
      <c r="A1748" s="9">
        <v>83317002</v>
      </c>
      <c r="C1748" s="9">
        <v>51902</v>
      </c>
      <c r="D1748" s="9" t="s">
        <v>275</v>
      </c>
    </row>
    <row r="1749" spans="1:4">
      <c r="A1749" s="9">
        <v>83317003</v>
      </c>
      <c r="C1749" s="9">
        <v>51903</v>
      </c>
      <c r="D1749" s="9" t="s">
        <v>276</v>
      </c>
    </row>
    <row r="1750" spans="1:4">
      <c r="A1750" s="9">
        <v>83317099</v>
      </c>
      <c r="C1750" s="9">
        <v>51999</v>
      </c>
      <c r="D1750" s="9" t="s">
        <v>277</v>
      </c>
    </row>
    <row r="1751" spans="1:4">
      <c r="A1751" s="9">
        <v>834</v>
      </c>
      <c r="D1751" s="9" t="s">
        <v>278</v>
      </c>
    </row>
    <row r="1752" spans="1:4">
      <c r="A1752" s="9">
        <v>83401</v>
      </c>
      <c r="C1752" s="9">
        <v>541</v>
      </c>
      <c r="D1752" s="9" t="s">
        <v>781</v>
      </c>
    </row>
    <row r="1753" spans="1:4">
      <c r="A1753" s="9">
        <v>83401001</v>
      </c>
      <c r="C1753" s="9">
        <v>54101</v>
      </c>
      <c r="D1753" s="9" t="s">
        <v>280</v>
      </c>
    </row>
    <row r="1754" spans="1:4">
      <c r="A1754" s="9">
        <v>83401002</v>
      </c>
      <c r="C1754" s="9">
        <v>54102</v>
      </c>
      <c r="D1754" s="9" t="s">
        <v>281</v>
      </c>
    </row>
    <row r="1755" spans="1:4">
      <c r="A1755" s="9">
        <v>83401003</v>
      </c>
      <c r="C1755" s="9">
        <v>54103</v>
      </c>
      <c r="D1755" s="9" t="s">
        <v>282</v>
      </c>
    </row>
    <row r="1756" spans="1:4">
      <c r="A1756" s="9">
        <v>83403</v>
      </c>
      <c r="C1756" s="9">
        <v>541</v>
      </c>
      <c r="D1756" s="9" t="s">
        <v>283</v>
      </c>
    </row>
    <row r="1757" spans="1:4">
      <c r="A1757" s="9">
        <v>83403001</v>
      </c>
      <c r="C1757" s="9">
        <v>54104</v>
      </c>
      <c r="D1757" s="9" t="s">
        <v>283</v>
      </c>
    </row>
    <row r="1758" spans="1:4">
      <c r="A1758" s="9">
        <v>83405</v>
      </c>
      <c r="C1758" s="9">
        <v>541</v>
      </c>
      <c r="D1758" s="9" t="s">
        <v>782</v>
      </c>
    </row>
    <row r="1759" spans="1:4">
      <c r="A1759" s="9">
        <v>83405001</v>
      </c>
      <c r="C1759" s="9">
        <v>54105</v>
      </c>
      <c r="D1759" s="9" t="s">
        <v>285</v>
      </c>
    </row>
    <row r="1760" spans="1:4">
      <c r="A1760" s="9">
        <v>83405002</v>
      </c>
      <c r="C1760" s="9">
        <v>54114</v>
      </c>
      <c r="D1760" s="9" t="s">
        <v>286</v>
      </c>
    </row>
    <row r="1761" spans="1:4">
      <c r="A1761" s="9">
        <v>83405003</v>
      </c>
      <c r="C1761" s="9">
        <v>54116</v>
      </c>
      <c r="D1761" s="9" t="s">
        <v>287</v>
      </c>
    </row>
    <row r="1762" spans="1:4">
      <c r="A1762" s="9">
        <v>83407</v>
      </c>
      <c r="C1762" s="9">
        <v>541</v>
      </c>
      <c r="D1762" s="9" t="s">
        <v>288</v>
      </c>
    </row>
    <row r="1763" spans="1:4">
      <c r="A1763" s="9">
        <v>83407001</v>
      </c>
      <c r="C1763" s="9">
        <v>54106</v>
      </c>
      <c r="D1763" s="9" t="s">
        <v>288</v>
      </c>
    </row>
    <row r="1764" spans="1:4">
      <c r="A1764" s="9">
        <v>83407003</v>
      </c>
      <c r="C1764" s="9">
        <v>54109</v>
      </c>
      <c r="D1764" s="9" t="s">
        <v>289</v>
      </c>
    </row>
    <row r="1765" spans="1:4">
      <c r="A1765" s="9">
        <v>83409</v>
      </c>
      <c r="C1765" s="9">
        <v>541</v>
      </c>
      <c r="D1765" s="9" t="s">
        <v>1289</v>
      </c>
    </row>
    <row r="1766" spans="1:4">
      <c r="A1766" s="9">
        <v>83409001</v>
      </c>
      <c r="C1766" s="9">
        <v>54107</v>
      </c>
      <c r="D1766" s="9" t="s">
        <v>291</v>
      </c>
    </row>
    <row r="1767" spans="1:4">
      <c r="A1767" s="9">
        <v>83409002</v>
      </c>
      <c r="C1767" s="9">
        <v>54108</v>
      </c>
      <c r="D1767" s="9" t="s">
        <v>292</v>
      </c>
    </row>
    <row r="1768" spans="1:4">
      <c r="A1768" s="9">
        <v>83409003</v>
      </c>
      <c r="C1768" s="9">
        <v>54110</v>
      </c>
      <c r="D1768" s="9" t="s">
        <v>293</v>
      </c>
    </row>
    <row r="1769" spans="1:4">
      <c r="A1769" s="9">
        <v>83411</v>
      </c>
      <c r="C1769" s="9">
        <v>541</v>
      </c>
      <c r="D1769" s="9" t="s">
        <v>294</v>
      </c>
    </row>
    <row r="1770" spans="1:4">
      <c r="A1770" s="9">
        <v>83411001</v>
      </c>
      <c r="C1770" s="9">
        <v>54111</v>
      </c>
      <c r="D1770" s="9" t="s">
        <v>295</v>
      </c>
    </row>
    <row r="1771" spans="1:4">
      <c r="A1771" s="9">
        <v>83411002</v>
      </c>
      <c r="C1771" s="9">
        <v>54112</v>
      </c>
      <c r="D1771" s="9" t="s">
        <v>296</v>
      </c>
    </row>
    <row r="1772" spans="1:4">
      <c r="A1772" s="9">
        <v>83413</v>
      </c>
      <c r="C1772" s="9">
        <v>541</v>
      </c>
      <c r="D1772" s="9" t="s">
        <v>297</v>
      </c>
    </row>
    <row r="1773" spans="1:4">
      <c r="A1773" s="9">
        <v>83413001</v>
      </c>
      <c r="C1773" s="9">
        <v>54113</v>
      </c>
      <c r="D1773" s="9" t="s">
        <v>784</v>
      </c>
    </row>
    <row r="1774" spans="1:4">
      <c r="A1774" s="9">
        <v>83413002</v>
      </c>
      <c r="C1774" s="9">
        <v>54115</v>
      </c>
      <c r="D1774" s="9" t="s">
        <v>299</v>
      </c>
    </row>
    <row r="1775" spans="1:4">
      <c r="A1775" s="9">
        <v>83413003</v>
      </c>
      <c r="C1775" s="9">
        <v>54117</v>
      </c>
      <c r="D1775" s="9" t="s">
        <v>300</v>
      </c>
    </row>
    <row r="1776" spans="1:4">
      <c r="A1776" s="9">
        <v>83413004</v>
      </c>
      <c r="C1776" s="9">
        <v>54119</v>
      </c>
      <c r="D1776" s="9" t="s">
        <v>301</v>
      </c>
    </row>
    <row r="1777" spans="1:4">
      <c r="A1777" s="9">
        <v>83415</v>
      </c>
      <c r="C1777" s="9">
        <v>541</v>
      </c>
      <c r="D1777" s="9" t="s">
        <v>302</v>
      </c>
    </row>
    <row r="1778" spans="1:4">
      <c r="A1778" s="9">
        <v>83415001</v>
      </c>
      <c r="C1778" s="9">
        <v>54118</v>
      </c>
      <c r="D1778" s="9" t="s">
        <v>303</v>
      </c>
    </row>
    <row r="1779" spans="1:4">
      <c r="A1779" s="9">
        <v>83415099</v>
      </c>
      <c r="C1779" s="9">
        <v>54199</v>
      </c>
      <c r="D1779" s="9" t="s">
        <v>304</v>
      </c>
    </row>
    <row r="1780" spans="1:4">
      <c r="A1780" s="9">
        <v>83417</v>
      </c>
      <c r="C1780" s="9">
        <v>542</v>
      </c>
      <c r="D1780" s="9" t="s">
        <v>217</v>
      </c>
    </row>
    <row r="1781" spans="1:4">
      <c r="A1781" s="9">
        <v>83417001</v>
      </c>
      <c r="C1781" s="9">
        <v>54201</v>
      </c>
      <c r="D1781" s="9" t="s">
        <v>306</v>
      </c>
    </row>
    <row r="1782" spans="1:4">
      <c r="A1782" s="9">
        <v>83417002</v>
      </c>
      <c r="C1782" s="9">
        <v>54202</v>
      </c>
      <c r="D1782" s="9" t="s">
        <v>307</v>
      </c>
    </row>
    <row r="1783" spans="1:4">
      <c r="A1783" s="9">
        <v>83417003</v>
      </c>
      <c r="C1783" s="9">
        <v>54203</v>
      </c>
      <c r="D1783" s="9" t="s">
        <v>308</v>
      </c>
    </row>
    <row r="1784" spans="1:4">
      <c r="A1784" s="9">
        <v>83417004</v>
      </c>
      <c r="C1784" s="9">
        <v>54204</v>
      </c>
      <c r="D1784" s="9" t="s">
        <v>309</v>
      </c>
    </row>
    <row r="1785" spans="1:4">
      <c r="A1785" s="9">
        <v>83417005</v>
      </c>
      <c r="C1785" s="9">
        <v>54205</v>
      </c>
      <c r="D1785" s="9" t="s">
        <v>193</v>
      </c>
    </row>
    <row r="1786" spans="1:4">
      <c r="A1786" s="9">
        <v>83419</v>
      </c>
      <c r="C1786" s="9">
        <v>543</v>
      </c>
      <c r="D1786" s="9" t="s">
        <v>818</v>
      </c>
    </row>
    <row r="1787" spans="1:4">
      <c r="A1787" s="9">
        <v>83419001</v>
      </c>
      <c r="C1787" s="9">
        <v>54301</v>
      </c>
      <c r="D1787" s="9" t="s">
        <v>311</v>
      </c>
    </row>
    <row r="1788" spans="1:4">
      <c r="A1788" s="9">
        <v>83419002</v>
      </c>
      <c r="C1788" s="9">
        <v>54302</v>
      </c>
      <c r="D1788" s="9" t="s">
        <v>312</v>
      </c>
    </row>
    <row r="1789" spans="1:4">
      <c r="A1789" s="9">
        <v>83419003</v>
      </c>
      <c r="C1789" s="9">
        <v>54303</v>
      </c>
      <c r="D1789" s="9" t="s">
        <v>311</v>
      </c>
    </row>
    <row r="1790" spans="1:4">
      <c r="A1790" s="9">
        <v>83421</v>
      </c>
      <c r="C1790" s="9">
        <v>543</v>
      </c>
      <c r="D1790" s="9" t="s">
        <v>313</v>
      </c>
    </row>
    <row r="1791" spans="1:4">
      <c r="A1791" s="9">
        <v>83421001</v>
      </c>
      <c r="C1791" s="9">
        <v>54304</v>
      </c>
      <c r="D1791" s="9" t="s">
        <v>314</v>
      </c>
    </row>
    <row r="1792" spans="1:4">
      <c r="A1792" s="9">
        <v>83421002</v>
      </c>
      <c r="C1792" s="9">
        <v>54305</v>
      </c>
      <c r="D1792" s="9" t="s">
        <v>315</v>
      </c>
    </row>
    <row r="1793" spans="1:4">
      <c r="A1793" s="9">
        <v>83421003</v>
      </c>
      <c r="C1793" s="9">
        <v>54306</v>
      </c>
      <c r="D1793" s="9" t="s">
        <v>316</v>
      </c>
    </row>
    <row r="1794" spans="1:4">
      <c r="A1794" s="9">
        <v>83421004</v>
      </c>
      <c r="C1794" s="9">
        <v>54307</v>
      </c>
      <c r="D1794" s="9" t="s">
        <v>317</v>
      </c>
    </row>
    <row r="1795" spans="1:4">
      <c r="A1795" s="9">
        <v>83421005</v>
      </c>
      <c r="C1795" s="9">
        <v>54308</v>
      </c>
      <c r="D1795" s="9" t="s">
        <v>318</v>
      </c>
    </row>
    <row r="1796" spans="1:4">
      <c r="A1796" s="9">
        <v>83421006</v>
      </c>
      <c r="C1796" s="9">
        <v>54309</v>
      </c>
      <c r="D1796" s="9" t="s">
        <v>319</v>
      </c>
    </row>
    <row r="1797" spans="1:4">
      <c r="A1797" s="9">
        <v>83421007</v>
      </c>
      <c r="C1797" s="9">
        <v>54310</v>
      </c>
      <c r="D1797" s="9" t="s">
        <v>320</v>
      </c>
    </row>
    <row r="1798" spans="1:4">
      <c r="A1798" s="9">
        <v>83421008</v>
      </c>
      <c r="C1798" s="9">
        <v>54311</v>
      </c>
      <c r="D1798" s="9" t="s">
        <v>321</v>
      </c>
    </row>
    <row r="1799" spans="1:4">
      <c r="A1799" s="9">
        <v>83421009</v>
      </c>
      <c r="C1799" s="9">
        <v>54312</v>
      </c>
      <c r="D1799" s="9" t="s">
        <v>322</v>
      </c>
    </row>
    <row r="1800" spans="1:4">
      <c r="A1800" s="9">
        <v>83421010</v>
      </c>
      <c r="C1800" s="9">
        <v>54313</v>
      </c>
      <c r="D1800" s="9" t="s">
        <v>323</v>
      </c>
    </row>
    <row r="1801" spans="1:4">
      <c r="A1801" s="9">
        <v>83423</v>
      </c>
      <c r="C1801" s="9">
        <v>543</v>
      </c>
      <c r="D1801" s="9" t="s">
        <v>324</v>
      </c>
    </row>
    <row r="1802" spans="1:4">
      <c r="A1802" s="9">
        <v>83423001</v>
      </c>
      <c r="C1802" s="9">
        <v>54314</v>
      </c>
      <c r="D1802" s="9" t="s">
        <v>325</v>
      </c>
    </row>
    <row r="1803" spans="1:4">
      <c r="A1803" s="9">
        <v>83423099</v>
      </c>
      <c r="C1803" s="9">
        <v>54399</v>
      </c>
      <c r="D1803" s="9" t="s">
        <v>326</v>
      </c>
    </row>
    <row r="1804" spans="1:4">
      <c r="A1804" s="9">
        <v>83425</v>
      </c>
      <c r="C1804" s="9">
        <v>543</v>
      </c>
      <c r="D1804" s="9" t="s">
        <v>327</v>
      </c>
    </row>
    <row r="1805" spans="1:4">
      <c r="A1805" s="9">
        <v>83425001</v>
      </c>
      <c r="C1805" s="9">
        <v>54316</v>
      </c>
      <c r="D1805" s="9" t="s">
        <v>328</v>
      </c>
    </row>
    <row r="1806" spans="1:4">
      <c r="A1806" s="9">
        <v>83425002</v>
      </c>
      <c r="C1806" s="9">
        <v>54317</v>
      </c>
      <c r="D1806" s="9" t="s">
        <v>329</v>
      </c>
    </row>
    <row r="1807" spans="1:4">
      <c r="A1807" s="9">
        <v>83425003</v>
      </c>
      <c r="C1807" s="9">
        <v>54318</v>
      </c>
      <c r="D1807" s="9" t="s">
        <v>330</v>
      </c>
    </row>
    <row r="1808" spans="1:4">
      <c r="A1808" s="9">
        <v>83427</v>
      </c>
      <c r="C1808" s="9">
        <v>544</v>
      </c>
      <c r="D1808" s="9" t="s">
        <v>1290</v>
      </c>
    </row>
    <row r="1809" spans="1:4">
      <c r="A1809" s="9">
        <v>83427001</v>
      </c>
      <c r="C1809" s="9">
        <v>54401</v>
      </c>
      <c r="D1809" s="9" t="s">
        <v>332</v>
      </c>
    </row>
    <row r="1810" spans="1:4">
      <c r="A1810" s="9">
        <v>83427002</v>
      </c>
      <c r="C1810" s="9">
        <v>54402</v>
      </c>
      <c r="D1810" s="9" t="s">
        <v>333</v>
      </c>
    </row>
    <row r="1811" spans="1:4">
      <c r="A1811" s="9">
        <v>83427003</v>
      </c>
      <c r="C1811" s="9">
        <v>54403</v>
      </c>
      <c r="D1811" s="9" t="s">
        <v>334</v>
      </c>
    </row>
    <row r="1812" spans="1:4">
      <c r="A1812" s="9">
        <v>83427004</v>
      </c>
      <c r="C1812" s="9">
        <v>54404</v>
      </c>
      <c r="D1812" s="9" t="s">
        <v>335</v>
      </c>
    </row>
    <row r="1813" spans="1:4">
      <c r="A1813" s="9">
        <v>83429</v>
      </c>
      <c r="C1813" s="9">
        <v>545</v>
      </c>
      <c r="D1813" s="9" t="s">
        <v>820</v>
      </c>
    </row>
    <row r="1814" spans="1:4">
      <c r="A1814" s="9">
        <v>83429001</v>
      </c>
      <c r="C1814" s="9">
        <v>54501</v>
      </c>
      <c r="D1814" s="9" t="s">
        <v>337</v>
      </c>
    </row>
    <row r="1815" spans="1:4">
      <c r="A1815" s="9">
        <v>83429002</v>
      </c>
      <c r="C1815" s="9">
        <v>54502</v>
      </c>
      <c r="D1815" s="9" t="s">
        <v>338</v>
      </c>
    </row>
    <row r="1816" spans="1:4">
      <c r="A1816" s="9">
        <v>83429003</v>
      </c>
      <c r="C1816" s="9">
        <v>54503</v>
      </c>
      <c r="D1816" s="9" t="s">
        <v>339</v>
      </c>
    </row>
    <row r="1817" spans="1:4">
      <c r="A1817" s="9">
        <v>83429004</v>
      </c>
      <c r="C1817" s="9">
        <v>54504</v>
      </c>
      <c r="D1817" s="9" t="s">
        <v>340</v>
      </c>
    </row>
    <row r="1818" spans="1:4">
      <c r="A1818" s="9">
        <v>83429005</v>
      </c>
      <c r="C1818" s="9">
        <v>54505</v>
      </c>
      <c r="D1818" s="9" t="s">
        <v>341</v>
      </c>
    </row>
    <row r="1819" spans="1:4">
      <c r="A1819" s="9">
        <v>83429007</v>
      </c>
      <c r="C1819" s="9">
        <v>54507</v>
      </c>
      <c r="D1819" s="9" t="s">
        <v>342</v>
      </c>
    </row>
    <row r="1820" spans="1:4">
      <c r="A1820" s="9">
        <v>83429008</v>
      </c>
      <c r="C1820" s="9">
        <v>54508</v>
      </c>
      <c r="D1820" s="9" t="s">
        <v>343</v>
      </c>
    </row>
    <row r="1821" spans="1:4">
      <c r="A1821" s="9">
        <v>83429099</v>
      </c>
      <c r="C1821" s="9">
        <v>54599</v>
      </c>
      <c r="D1821" s="9" t="s">
        <v>344</v>
      </c>
    </row>
    <row r="1822" spans="1:4">
      <c r="A1822" s="9">
        <v>83431</v>
      </c>
      <c r="C1822" s="9">
        <v>546</v>
      </c>
      <c r="D1822" s="9" t="s">
        <v>345</v>
      </c>
    </row>
    <row r="1823" spans="1:4">
      <c r="A1823" s="9">
        <v>83431001</v>
      </c>
      <c r="C1823" s="9">
        <v>54601</v>
      </c>
      <c r="D1823" s="9" t="s">
        <v>346</v>
      </c>
    </row>
    <row r="1824" spans="1:4">
      <c r="A1824" s="9">
        <v>83431002</v>
      </c>
      <c r="C1824" s="9">
        <v>54602</v>
      </c>
      <c r="D1824" s="9" t="s">
        <v>1291</v>
      </c>
    </row>
    <row r="1825" spans="1:4">
      <c r="A1825" s="9">
        <v>83431003</v>
      </c>
      <c r="C1825" s="9">
        <v>54603</v>
      </c>
      <c r="D1825" s="9" t="s">
        <v>1292</v>
      </c>
    </row>
    <row r="1826" spans="1:4">
      <c r="A1826" s="9">
        <v>83431099</v>
      </c>
      <c r="C1826" s="9">
        <v>54699</v>
      </c>
      <c r="D1826" s="9" t="s">
        <v>218</v>
      </c>
    </row>
    <row r="1827" spans="1:4">
      <c r="A1827" s="9">
        <v>83433</v>
      </c>
      <c r="C1827" s="9">
        <v>541</v>
      </c>
      <c r="D1827" s="9" t="s">
        <v>349</v>
      </c>
    </row>
    <row r="1828" spans="1:4">
      <c r="A1828" s="9">
        <v>83433001</v>
      </c>
      <c r="C1828" s="9">
        <v>54121</v>
      </c>
      <c r="D1828" s="9" t="s">
        <v>350</v>
      </c>
    </row>
    <row r="1829" spans="1:4">
      <c r="A1829" s="9">
        <v>835</v>
      </c>
      <c r="D1829" s="9" t="s">
        <v>351</v>
      </c>
    </row>
    <row r="1830" spans="1:4">
      <c r="A1830" s="9">
        <v>83501</v>
      </c>
      <c r="C1830" s="9">
        <v>611</v>
      </c>
      <c r="D1830" s="9" t="s">
        <v>352</v>
      </c>
    </row>
    <row r="1831" spans="1:4">
      <c r="A1831" s="9">
        <v>83501001</v>
      </c>
      <c r="C1831" s="9">
        <v>61102</v>
      </c>
      <c r="D1831" s="9" t="s">
        <v>353</v>
      </c>
    </row>
    <row r="1832" spans="1:4">
      <c r="A1832" s="9">
        <v>83505</v>
      </c>
      <c r="C1832" s="9">
        <v>611</v>
      </c>
      <c r="D1832" s="9" t="s">
        <v>354</v>
      </c>
    </row>
    <row r="1833" spans="1:4">
      <c r="A1833" s="9">
        <v>83505001</v>
      </c>
      <c r="C1833" s="9">
        <v>61105</v>
      </c>
      <c r="D1833" s="9" t="s">
        <v>355</v>
      </c>
    </row>
    <row r="1834" spans="1:4">
      <c r="A1834" s="9">
        <v>83507</v>
      </c>
      <c r="C1834" s="9">
        <v>611</v>
      </c>
      <c r="D1834" s="9" t="s">
        <v>356</v>
      </c>
    </row>
    <row r="1835" spans="1:4">
      <c r="A1835" s="9">
        <v>83507001</v>
      </c>
      <c r="C1835" s="9">
        <v>61101</v>
      </c>
      <c r="D1835" s="9" t="s">
        <v>357</v>
      </c>
    </row>
    <row r="1836" spans="1:4">
      <c r="A1836" s="9">
        <v>83507002</v>
      </c>
      <c r="C1836" s="9">
        <v>61104</v>
      </c>
      <c r="D1836" s="9" t="s">
        <v>358</v>
      </c>
    </row>
    <row r="1837" spans="1:4">
      <c r="A1837" s="9">
        <v>83507004</v>
      </c>
      <c r="C1837" s="9">
        <v>61108</v>
      </c>
      <c r="D1837" s="9" t="s">
        <v>359</v>
      </c>
    </row>
    <row r="1838" spans="1:4">
      <c r="A1838" s="9">
        <v>83507099</v>
      </c>
      <c r="C1838" s="9">
        <v>61199</v>
      </c>
      <c r="D1838" s="9" t="s">
        <v>360</v>
      </c>
    </row>
    <row r="1839" spans="1:4">
      <c r="A1839" s="9">
        <v>83509</v>
      </c>
      <c r="C1839" s="9">
        <v>611</v>
      </c>
      <c r="D1839" s="9" t="s">
        <v>361</v>
      </c>
    </row>
    <row r="1840" spans="1:4">
      <c r="A1840" s="9">
        <v>83509001</v>
      </c>
      <c r="C1840" s="9">
        <v>61107</v>
      </c>
      <c r="D1840" s="9" t="s">
        <v>361</v>
      </c>
    </row>
    <row r="1841" spans="1:4">
      <c r="A1841" s="9">
        <v>83513</v>
      </c>
      <c r="C1841" s="9">
        <v>614</v>
      </c>
      <c r="D1841" s="9" t="s">
        <v>362</v>
      </c>
    </row>
    <row r="1842" spans="1:4">
      <c r="A1842" s="9">
        <v>83513003</v>
      </c>
      <c r="C1842" s="9">
        <v>61403</v>
      </c>
      <c r="D1842" s="9" t="s">
        <v>363</v>
      </c>
    </row>
    <row r="1843" spans="1:4">
      <c r="A1843" s="9">
        <v>83513099</v>
      </c>
      <c r="C1843" s="9">
        <v>61499</v>
      </c>
      <c r="D1843" s="9" t="s">
        <v>364</v>
      </c>
    </row>
    <row r="1844" spans="1:4">
      <c r="A1844" s="9">
        <v>836</v>
      </c>
      <c r="D1844" s="9" t="s">
        <v>369</v>
      </c>
    </row>
    <row r="1845" spans="1:4">
      <c r="A1845" s="9">
        <v>83601</v>
      </c>
      <c r="C1845" s="9">
        <v>556</v>
      </c>
      <c r="D1845" s="9" t="s">
        <v>370</v>
      </c>
    </row>
    <row r="1846" spans="1:4">
      <c r="A1846" s="9">
        <v>83601001</v>
      </c>
      <c r="C1846" s="9">
        <v>55601</v>
      </c>
      <c r="D1846" s="9" t="s">
        <v>371</v>
      </c>
    </row>
    <row r="1847" spans="1:4">
      <c r="A1847" s="9">
        <v>83601002</v>
      </c>
      <c r="C1847" s="9">
        <v>55602</v>
      </c>
      <c r="D1847" s="9" t="s">
        <v>372</v>
      </c>
    </row>
    <row r="1848" spans="1:4">
      <c r="A1848" s="9">
        <v>83601003</v>
      </c>
      <c r="C1848" s="9">
        <v>55603</v>
      </c>
      <c r="D1848" s="9" t="s">
        <v>373</v>
      </c>
    </row>
    <row r="1849" spans="1:4">
      <c r="A1849" s="9">
        <v>83603</v>
      </c>
      <c r="C1849" s="9">
        <v>555</v>
      </c>
      <c r="D1849" s="9" t="s">
        <v>1293</v>
      </c>
    </row>
    <row r="1850" spans="1:4">
      <c r="A1850" s="9">
        <v>83603007</v>
      </c>
      <c r="C1850" s="9">
        <v>55507</v>
      </c>
      <c r="D1850" s="9" t="s">
        <v>375</v>
      </c>
    </row>
    <row r="1851" spans="1:4">
      <c r="A1851" s="9">
        <v>83603008</v>
      </c>
      <c r="C1851" s="9">
        <v>55508</v>
      </c>
      <c r="D1851" s="9" t="s">
        <v>210</v>
      </c>
    </row>
    <row r="1852" spans="1:4">
      <c r="A1852" s="9">
        <v>83603099</v>
      </c>
      <c r="C1852" s="9">
        <v>55599</v>
      </c>
      <c r="D1852" s="9" t="s">
        <v>376</v>
      </c>
    </row>
    <row r="1853" spans="1:4">
      <c r="A1853" s="9">
        <v>83605</v>
      </c>
      <c r="C1853" s="9">
        <v>551</v>
      </c>
      <c r="D1853" s="9" t="s">
        <v>377</v>
      </c>
    </row>
    <row r="1854" spans="1:4">
      <c r="A1854" s="9">
        <v>83605001</v>
      </c>
      <c r="C1854" s="9">
        <v>55101</v>
      </c>
      <c r="D1854" s="9" t="s">
        <v>378</v>
      </c>
    </row>
    <row r="1855" spans="1:4">
      <c r="A1855" s="9">
        <v>83605099</v>
      </c>
      <c r="C1855" s="9">
        <v>55199</v>
      </c>
      <c r="D1855" s="9" t="s">
        <v>379</v>
      </c>
    </row>
    <row r="1856" spans="1:4">
      <c r="A1856" s="9">
        <v>83609</v>
      </c>
      <c r="C1856" s="9">
        <v>553</v>
      </c>
      <c r="D1856" s="9" t="s">
        <v>380</v>
      </c>
    </row>
    <row r="1857" spans="1:4">
      <c r="A1857" s="9">
        <v>83609001</v>
      </c>
      <c r="C1857" s="9">
        <v>55301</v>
      </c>
      <c r="D1857" s="9" t="s">
        <v>381</v>
      </c>
    </row>
    <row r="1858" spans="1:4">
      <c r="A1858" s="9">
        <v>83609002</v>
      </c>
      <c r="C1858" s="9">
        <v>55302</v>
      </c>
      <c r="D1858" s="9" t="s">
        <v>382</v>
      </c>
    </row>
    <row r="1859" spans="1:4">
      <c r="A1859" s="9">
        <v>83609003</v>
      </c>
      <c r="C1859" s="9">
        <v>55303</v>
      </c>
      <c r="D1859" s="9" t="s">
        <v>383</v>
      </c>
    </row>
    <row r="1860" spans="1:4">
      <c r="A1860" s="9">
        <v>83609003001</v>
      </c>
      <c r="D1860" s="9" t="s">
        <v>1294</v>
      </c>
    </row>
    <row r="1861" spans="1:4">
      <c r="A1861" s="9">
        <v>83609003002</v>
      </c>
      <c r="D1861" s="9" t="s">
        <v>1295</v>
      </c>
    </row>
    <row r="1862" spans="1:4">
      <c r="A1862" s="9">
        <v>83609003003</v>
      </c>
      <c r="D1862" s="9" t="s">
        <v>1296</v>
      </c>
    </row>
    <row r="1863" spans="1:4">
      <c r="A1863" s="9">
        <v>83609003004</v>
      </c>
      <c r="D1863" s="9" t="s">
        <v>1297</v>
      </c>
    </row>
    <row r="1864" spans="1:4">
      <c r="A1864" s="9">
        <v>83609004</v>
      </c>
      <c r="C1864" s="9">
        <v>55304</v>
      </c>
      <c r="D1864" s="9" t="s">
        <v>384</v>
      </c>
    </row>
    <row r="1865" spans="1:4">
      <c r="A1865" s="9">
        <v>83609004001</v>
      </c>
      <c r="D1865" s="9" t="s">
        <v>1294</v>
      </c>
    </row>
    <row r="1866" spans="1:4">
      <c r="A1866" s="9">
        <v>83609004002</v>
      </c>
      <c r="D1866" s="9" t="s">
        <v>1295</v>
      </c>
    </row>
    <row r="1867" spans="1:4">
      <c r="A1867" s="9">
        <v>83609008</v>
      </c>
      <c r="C1867" s="9">
        <v>55308</v>
      </c>
      <c r="D1867" s="9" t="s">
        <v>177</v>
      </c>
    </row>
    <row r="1868" spans="1:4">
      <c r="A1868" s="9">
        <v>83609008001</v>
      </c>
      <c r="D1868" s="9" t="s">
        <v>177</v>
      </c>
    </row>
    <row r="1869" spans="1:4">
      <c r="A1869" s="9">
        <v>83609008002</v>
      </c>
      <c r="D1869" s="9" t="s">
        <v>1297</v>
      </c>
    </row>
    <row r="1870" spans="1:4">
      <c r="A1870" s="9">
        <v>83609008003</v>
      </c>
      <c r="D1870" s="9" t="s">
        <v>1294</v>
      </c>
    </row>
    <row r="1871" spans="1:4">
      <c r="A1871" s="9">
        <v>83611</v>
      </c>
      <c r="C1871" s="9">
        <v>554</v>
      </c>
      <c r="D1871" s="9" t="s">
        <v>385</v>
      </c>
    </row>
    <row r="1872" spans="1:4">
      <c r="A1872" s="9">
        <v>83611001</v>
      </c>
      <c r="C1872" s="9">
        <v>55401</v>
      </c>
      <c r="D1872" s="9" t="s">
        <v>176</v>
      </c>
    </row>
    <row r="1873" spans="1:4">
      <c r="A1873" s="9">
        <v>83611002</v>
      </c>
      <c r="C1873" s="9">
        <v>55402</v>
      </c>
      <c r="D1873" s="9" t="s">
        <v>177</v>
      </c>
    </row>
    <row r="1874" spans="1:4">
      <c r="A1874" s="9">
        <v>83611003</v>
      </c>
      <c r="C1874" s="9">
        <v>55403</v>
      </c>
      <c r="D1874" s="9" t="s">
        <v>180</v>
      </c>
    </row>
    <row r="1875" spans="1:4">
      <c r="A1875" s="9">
        <v>83611005</v>
      </c>
      <c r="C1875" s="9">
        <v>55405</v>
      </c>
      <c r="D1875" s="9" t="s">
        <v>178</v>
      </c>
    </row>
    <row r="1876" spans="1:4">
      <c r="A1876" s="9">
        <v>83613</v>
      </c>
      <c r="C1876" s="9">
        <v>557</v>
      </c>
      <c r="D1876" s="9" t="s">
        <v>386</v>
      </c>
    </row>
    <row r="1877" spans="1:4">
      <c r="A1877" s="9">
        <v>83613002</v>
      </c>
      <c r="C1877" s="9">
        <v>55702</v>
      </c>
      <c r="D1877" s="9" t="s">
        <v>387</v>
      </c>
    </row>
    <row r="1878" spans="1:4">
      <c r="A1878" s="9">
        <v>83613003</v>
      </c>
      <c r="C1878" s="9">
        <v>55703</v>
      </c>
      <c r="D1878" s="9" t="s">
        <v>388</v>
      </c>
    </row>
    <row r="1879" spans="1:4">
      <c r="A1879" s="9">
        <v>83613099</v>
      </c>
      <c r="C1879" s="9">
        <v>55799</v>
      </c>
      <c r="D1879" s="9" t="s">
        <v>389</v>
      </c>
    </row>
    <row r="1880" spans="1:4">
      <c r="A1880" s="9">
        <v>837</v>
      </c>
      <c r="D1880" s="9" t="s">
        <v>390</v>
      </c>
    </row>
    <row r="1881" spans="1:4">
      <c r="A1881" s="9">
        <v>83705</v>
      </c>
      <c r="C1881" s="9">
        <v>562</v>
      </c>
      <c r="D1881" s="9" t="s">
        <v>391</v>
      </c>
    </row>
    <row r="1882" spans="1:4">
      <c r="A1882" s="9">
        <v>83705001</v>
      </c>
      <c r="C1882" s="9">
        <v>56201</v>
      </c>
      <c r="D1882" s="9" t="s">
        <v>391</v>
      </c>
    </row>
    <row r="1883" spans="1:4">
      <c r="A1883" s="9">
        <v>83707</v>
      </c>
      <c r="C1883" s="9">
        <v>622</v>
      </c>
      <c r="D1883" s="9" t="s">
        <v>400</v>
      </c>
    </row>
    <row r="1884" spans="1:4">
      <c r="A1884" s="9">
        <v>83707001</v>
      </c>
      <c r="C1884" s="9">
        <v>62201</v>
      </c>
      <c r="D1884" s="9" t="s">
        <v>400</v>
      </c>
    </row>
    <row r="1885" spans="1:4">
      <c r="A1885" s="9">
        <v>83709</v>
      </c>
      <c r="C1885" s="9">
        <v>563</v>
      </c>
      <c r="D1885" s="9" t="s">
        <v>401</v>
      </c>
    </row>
    <row r="1886" spans="1:4">
      <c r="A1886" s="9">
        <v>83709001</v>
      </c>
      <c r="C1886" s="9">
        <v>56301</v>
      </c>
      <c r="D1886" s="9" t="s">
        <v>152</v>
      </c>
    </row>
    <row r="1887" spans="1:4">
      <c r="A1887" s="9">
        <v>83709003</v>
      </c>
      <c r="C1887" s="9">
        <v>56303</v>
      </c>
      <c r="D1887" s="9" t="s">
        <v>153</v>
      </c>
    </row>
    <row r="1888" spans="1:4">
      <c r="A1888" s="9">
        <v>83709004</v>
      </c>
      <c r="C1888" s="9">
        <v>56304</v>
      </c>
      <c r="D1888" s="9" t="s">
        <v>154</v>
      </c>
    </row>
    <row r="1889" spans="1:4">
      <c r="A1889" s="9">
        <v>83709005</v>
      </c>
      <c r="C1889" s="9">
        <v>56305</v>
      </c>
      <c r="D1889" s="9" t="s">
        <v>402</v>
      </c>
    </row>
    <row r="1890" spans="1:4">
      <c r="A1890" s="9">
        <v>83711</v>
      </c>
      <c r="C1890" s="9">
        <v>623</v>
      </c>
      <c r="D1890" s="9" t="s">
        <v>405</v>
      </c>
    </row>
    <row r="1891" spans="1:4">
      <c r="A1891" s="9">
        <v>83711001</v>
      </c>
      <c r="C1891" s="9">
        <v>62301</v>
      </c>
      <c r="D1891" s="9" t="s">
        <v>152</v>
      </c>
    </row>
    <row r="1892" spans="1:4">
      <c r="A1892" s="9">
        <v>83711003</v>
      </c>
      <c r="C1892" s="9">
        <v>62303</v>
      </c>
      <c r="D1892" s="9" t="s">
        <v>153</v>
      </c>
    </row>
    <row r="1893" spans="1:4">
      <c r="A1893" s="9">
        <v>83711004</v>
      </c>
      <c r="C1893" s="9">
        <v>62304</v>
      </c>
      <c r="D1893" s="9" t="s">
        <v>154</v>
      </c>
    </row>
    <row r="1894" spans="1:4">
      <c r="A1894" s="9">
        <v>83799</v>
      </c>
      <c r="D1894" s="9" t="s">
        <v>184</v>
      </c>
    </row>
    <row r="1895" spans="1:4">
      <c r="A1895" s="9">
        <v>83799001</v>
      </c>
      <c r="D1895" s="9" t="s">
        <v>1190</v>
      </c>
    </row>
    <row r="1896" spans="1:4">
      <c r="A1896" s="9">
        <v>838</v>
      </c>
      <c r="D1896" s="9" t="s">
        <v>1298</v>
      </c>
    </row>
    <row r="1897" spans="1:4">
      <c r="A1897" s="9">
        <v>83801</v>
      </c>
      <c r="D1897" s="9" t="s">
        <v>1299</v>
      </c>
    </row>
    <row r="1898" spans="1:4">
      <c r="A1898" s="9">
        <v>83803</v>
      </c>
      <c r="D1898" s="9" t="s">
        <v>1300</v>
      </c>
    </row>
    <row r="1899" spans="1:4">
      <c r="A1899" s="9">
        <v>83805</v>
      </c>
      <c r="D1899" s="9" t="s">
        <v>1301</v>
      </c>
    </row>
    <row r="1900" spans="1:4">
      <c r="A1900" s="9">
        <v>83807</v>
      </c>
      <c r="D1900" s="9" t="s">
        <v>1302</v>
      </c>
    </row>
    <row r="1901" spans="1:4">
      <c r="A1901" s="9">
        <v>83809</v>
      </c>
      <c r="D1901" s="9" t="s">
        <v>1303</v>
      </c>
    </row>
    <row r="1902" spans="1:4">
      <c r="A1902" s="9">
        <v>83811</v>
      </c>
      <c r="D1902" s="9" t="s">
        <v>1304</v>
      </c>
    </row>
    <row r="1903" spans="1:4">
      <c r="A1903" s="9">
        <v>83811001</v>
      </c>
      <c r="D1903" s="9" t="s">
        <v>1304</v>
      </c>
    </row>
    <row r="1904" spans="1:4">
      <c r="A1904" s="9">
        <v>83813</v>
      </c>
      <c r="D1904" s="9" t="s">
        <v>1305</v>
      </c>
    </row>
    <row r="1905" spans="1:4">
      <c r="A1905" s="9">
        <v>83815</v>
      </c>
      <c r="D1905" s="9" t="s">
        <v>1306</v>
      </c>
    </row>
    <row r="1906" spans="1:4">
      <c r="A1906" s="9">
        <v>83815001</v>
      </c>
      <c r="D1906" s="9" t="s">
        <v>800</v>
      </c>
    </row>
    <row r="1907" spans="1:4">
      <c r="A1907" s="9">
        <v>83815002</v>
      </c>
      <c r="D1907" s="9" t="s">
        <v>802</v>
      </c>
    </row>
    <row r="1908" spans="1:4">
      <c r="A1908" s="9">
        <v>83815003</v>
      </c>
      <c r="D1908" s="9" t="s">
        <v>803</v>
      </c>
    </row>
    <row r="1909" spans="1:4">
      <c r="A1909" s="9">
        <v>83815004</v>
      </c>
      <c r="D1909" s="9" t="s">
        <v>1307</v>
      </c>
    </row>
    <row r="1910" spans="1:4">
      <c r="A1910" s="9">
        <v>83815005</v>
      </c>
      <c r="D1910" s="9" t="s">
        <v>392</v>
      </c>
    </row>
    <row r="1911" spans="1:4">
      <c r="A1911" s="9">
        <v>83815006</v>
      </c>
      <c r="D1911" s="9" t="s">
        <v>807</v>
      </c>
    </row>
    <row r="1912" spans="1:4">
      <c r="A1912" s="9">
        <v>83815007</v>
      </c>
      <c r="D1912" s="9" t="s">
        <v>825</v>
      </c>
    </row>
    <row r="1913" spans="1:4">
      <c r="A1913" s="9">
        <v>83815008</v>
      </c>
      <c r="D1913" s="9" t="s">
        <v>809</v>
      </c>
    </row>
    <row r="1914" spans="1:4">
      <c r="A1914" s="9">
        <v>83815099</v>
      </c>
      <c r="D1914" s="9" t="s">
        <v>1308</v>
      </c>
    </row>
    <row r="1915" spans="1:4">
      <c r="A1915" s="9">
        <v>83816</v>
      </c>
      <c r="D1915" s="9" t="s">
        <v>1309</v>
      </c>
    </row>
    <row r="1916" spans="1:4">
      <c r="A1916" s="9">
        <v>83817</v>
      </c>
      <c r="D1916" s="9" t="s">
        <v>1310</v>
      </c>
    </row>
    <row r="1917" spans="1:4">
      <c r="A1917" s="9">
        <v>83819</v>
      </c>
      <c r="D1917" s="9" t="s">
        <v>1311</v>
      </c>
    </row>
    <row r="1918" spans="1:4">
      <c r="A1918" s="9">
        <v>839</v>
      </c>
      <c r="D1918" s="9" t="s">
        <v>1312</v>
      </c>
    </row>
    <row r="1919" spans="1:4">
      <c r="A1919" s="9">
        <v>83901</v>
      </c>
      <c r="D1919" s="9" t="s">
        <v>1313</v>
      </c>
    </row>
    <row r="1920" spans="1:4">
      <c r="A1920" s="9">
        <v>83903</v>
      </c>
      <c r="D1920" s="9" t="s">
        <v>1314</v>
      </c>
    </row>
    <row r="1921" spans="1:4">
      <c r="A1921" s="9">
        <v>83905</v>
      </c>
      <c r="D1921" s="9" t="s">
        <v>1315</v>
      </c>
    </row>
    <row r="1922" spans="1:4">
      <c r="A1922" s="9">
        <v>83950</v>
      </c>
      <c r="C1922" s="9">
        <v>557</v>
      </c>
      <c r="D1922" s="9" t="s">
        <v>238</v>
      </c>
    </row>
    <row r="1923" spans="1:4">
      <c r="A1923" s="9">
        <v>83950001</v>
      </c>
      <c r="C1923" s="9">
        <v>55701</v>
      </c>
      <c r="D1923" s="9" t="s">
        <v>239</v>
      </c>
    </row>
    <row r="1924" spans="1:4">
      <c r="A1924" s="9">
        <v>83951</v>
      </c>
      <c r="D1924" s="9" t="s">
        <v>1316</v>
      </c>
    </row>
    <row r="1925" spans="1:4">
      <c r="A1925" s="9">
        <v>83952</v>
      </c>
      <c r="D1925" s="9" t="s">
        <v>1317</v>
      </c>
    </row>
    <row r="1926" spans="1:4">
      <c r="A1926" s="9">
        <v>83955</v>
      </c>
      <c r="D1926" s="9" t="s">
        <v>244</v>
      </c>
    </row>
    <row r="1927" spans="1:4">
      <c r="A1927" s="9">
        <v>83955001</v>
      </c>
      <c r="D1927" s="9" t="s">
        <v>244</v>
      </c>
    </row>
    <row r="1928" spans="1:4">
      <c r="A1928" s="9">
        <v>85</v>
      </c>
      <c r="D1928" s="9" t="s">
        <v>1318</v>
      </c>
    </row>
    <row r="1929" spans="1:4">
      <c r="A1929" s="9">
        <v>851</v>
      </c>
      <c r="D1929" s="9" t="s">
        <v>1319</v>
      </c>
    </row>
    <row r="1930" spans="1:4">
      <c r="A1930" s="9">
        <v>85119</v>
      </c>
      <c r="B1930" s="9">
        <v>118</v>
      </c>
      <c r="D1930" s="9" t="s">
        <v>123</v>
      </c>
    </row>
    <row r="1931" spans="1:4">
      <c r="A1931" s="9">
        <v>85119001</v>
      </c>
      <c r="B1931" s="9">
        <v>11801</v>
      </c>
      <c r="D1931" s="9" t="s">
        <v>124</v>
      </c>
    </row>
    <row r="1932" spans="1:4">
      <c r="A1932" s="9">
        <v>85119002</v>
      </c>
      <c r="B1932" s="9">
        <v>11802</v>
      </c>
      <c r="D1932" s="9" t="s">
        <v>125</v>
      </c>
    </row>
    <row r="1933" spans="1:4">
      <c r="A1933" s="9">
        <v>85119003</v>
      </c>
      <c r="B1933" s="9">
        <v>11803</v>
      </c>
      <c r="D1933" s="9" t="s">
        <v>126</v>
      </c>
    </row>
    <row r="1934" spans="1:4">
      <c r="A1934" s="9">
        <v>85119004</v>
      </c>
      <c r="B1934" s="9">
        <v>11804</v>
      </c>
      <c r="D1934" s="9" t="s">
        <v>127</v>
      </c>
    </row>
    <row r="1935" spans="1:4">
      <c r="A1935" s="9">
        <v>85119005</v>
      </c>
      <c r="B1935" s="9">
        <v>11805</v>
      </c>
      <c r="D1935" s="9" t="s">
        <v>128</v>
      </c>
    </row>
    <row r="1936" spans="1:4">
      <c r="A1936" s="9">
        <v>85119006</v>
      </c>
      <c r="B1936" s="9">
        <v>11806</v>
      </c>
      <c r="D1936" s="9" t="s">
        <v>129</v>
      </c>
    </row>
    <row r="1937" spans="1:4">
      <c r="A1937" s="9">
        <v>85119007</v>
      </c>
      <c r="B1937" s="9">
        <v>11807</v>
      </c>
      <c r="D1937" s="9" t="s">
        <v>130</v>
      </c>
    </row>
    <row r="1938" spans="1:4">
      <c r="A1938" s="9">
        <v>85119008</v>
      </c>
      <c r="B1938" s="9">
        <v>11808</v>
      </c>
      <c r="D1938" s="9" t="s">
        <v>131</v>
      </c>
    </row>
    <row r="1939" spans="1:4">
      <c r="A1939" s="9">
        <v>85119009</v>
      </c>
      <c r="B1939" s="9">
        <v>11809</v>
      </c>
      <c r="D1939" s="9" t="s">
        <v>132</v>
      </c>
    </row>
    <row r="1940" spans="1:4">
      <c r="A1940" s="9">
        <v>85119010</v>
      </c>
      <c r="B1940" s="9">
        <v>11810</v>
      </c>
      <c r="D1940" s="9" t="s">
        <v>133</v>
      </c>
    </row>
    <row r="1941" spans="1:4">
      <c r="A1941" s="9">
        <v>85119011</v>
      </c>
      <c r="B1941" s="9">
        <v>11811</v>
      </c>
      <c r="D1941" s="9" t="s">
        <v>134</v>
      </c>
    </row>
    <row r="1942" spans="1:4">
      <c r="A1942" s="9">
        <v>85119012</v>
      </c>
      <c r="B1942" s="9">
        <v>11812</v>
      </c>
      <c r="D1942" s="9" t="s">
        <v>135</v>
      </c>
    </row>
    <row r="1943" spans="1:4">
      <c r="A1943" s="9">
        <v>85119013</v>
      </c>
      <c r="B1943" s="9">
        <v>11813</v>
      </c>
      <c r="D1943" s="9" t="s">
        <v>136</v>
      </c>
    </row>
    <row r="1944" spans="1:4">
      <c r="A1944" s="9">
        <v>85119014</v>
      </c>
      <c r="B1944" s="9">
        <v>11814</v>
      </c>
      <c r="D1944" s="9" t="s">
        <v>137</v>
      </c>
    </row>
    <row r="1945" spans="1:4">
      <c r="A1945" s="9">
        <v>85119015</v>
      </c>
      <c r="B1945" s="9">
        <v>11815</v>
      </c>
      <c r="D1945" s="9" t="s">
        <v>138</v>
      </c>
    </row>
    <row r="1946" spans="1:4">
      <c r="A1946" s="9">
        <v>85119016</v>
      </c>
      <c r="B1946" s="9">
        <v>11816</v>
      </c>
      <c r="D1946" s="9" t="s">
        <v>139</v>
      </c>
    </row>
    <row r="1947" spans="1:4">
      <c r="A1947" s="9">
        <v>85119017</v>
      </c>
      <c r="B1947" s="9">
        <v>11817</v>
      </c>
      <c r="D1947" s="9" t="s">
        <v>140</v>
      </c>
    </row>
    <row r="1948" spans="1:4">
      <c r="A1948" s="9">
        <v>85119018</v>
      </c>
      <c r="B1948" s="9">
        <v>11818</v>
      </c>
      <c r="D1948" s="9" t="s">
        <v>141</v>
      </c>
    </row>
    <row r="1949" spans="1:4">
      <c r="A1949" s="9">
        <v>85119099</v>
      </c>
      <c r="B1949" s="9">
        <v>11899</v>
      </c>
      <c r="D1949" s="9" t="s">
        <v>142</v>
      </c>
    </row>
    <row r="1950" spans="1:4">
      <c r="A1950" s="9">
        <v>855</v>
      </c>
      <c r="D1950" s="9" t="s">
        <v>143</v>
      </c>
    </row>
    <row r="1951" spans="1:4">
      <c r="A1951" s="9">
        <v>85503</v>
      </c>
      <c r="B1951" s="9">
        <v>151</v>
      </c>
      <c r="D1951" s="9" t="s">
        <v>144</v>
      </c>
    </row>
    <row r="1952" spans="1:4">
      <c r="A1952" s="9">
        <v>85503001</v>
      </c>
      <c r="B1952" s="9">
        <v>15101</v>
      </c>
      <c r="D1952" s="9" t="s">
        <v>145</v>
      </c>
    </row>
    <row r="1953" spans="1:4">
      <c r="A1953" s="9">
        <v>85503004</v>
      </c>
      <c r="B1953" s="9">
        <v>15105</v>
      </c>
      <c r="D1953" s="9" t="s">
        <v>146</v>
      </c>
    </row>
    <row r="1954" spans="1:4">
      <c r="A1954" s="9">
        <v>85503099</v>
      </c>
      <c r="B1954" s="9">
        <v>15199</v>
      </c>
      <c r="D1954" s="9" t="s">
        <v>147</v>
      </c>
    </row>
    <row r="1955" spans="1:4">
      <c r="A1955" s="9">
        <v>85505</v>
      </c>
      <c r="B1955" s="9">
        <v>151</v>
      </c>
      <c r="D1955" s="9" t="s">
        <v>148</v>
      </c>
    </row>
    <row r="1956" spans="1:4">
      <c r="A1956" s="9">
        <v>85505001</v>
      </c>
      <c r="B1956" s="9">
        <v>15106</v>
      </c>
      <c r="D1956" s="9" t="s">
        <v>149</v>
      </c>
    </row>
    <row r="1957" spans="1:4">
      <c r="A1957" s="9">
        <v>85505002</v>
      </c>
      <c r="B1957" s="9">
        <v>15107</v>
      </c>
      <c r="D1957" s="9" t="s">
        <v>150</v>
      </c>
    </row>
    <row r="1958" spans="1:4">
      <c r="A1958" s="9">
        <v>85507</v>
      </c>
      <c r="B1958" s="9">
        <v>152</v>
      </c>
      <c r="D1958" s="9" t="s">
        <v>1320</v>
      </c>
    </row>
    <row r="1959" spans="1:4">
      <c r="A1959" s="9">
        <v>85507006</v>
      </c>
      <c r="B1959" s="9">
        <v>15206</v>
      </c>
      <c r="D1959" s="9" t="s">
        <v>151</v>
      </c>
    </row>
    <row r="1960" spans="1:4">
      <c r="A1960" s="9">
        <v>85507007</v>
      </c>
      <c r="B1960" s="9">
        <v>15207</v>
      </c>
      <c r="D1960" s="9" t="s">
        <v>152</v>
      </c>
    </row>
    <row r="1961" spans="1:4">
      <c r="A1961" s="9">
        <v>85507009</v>
      </c>
      <c r="B1961" s="9">
        <v>15209</v>
      </c>
      <c r="D1961" s="9" t="s">
        <v>153</v>
      </c>
    </row>
    <row r="1962" spans="1:4">
      <c r="A1962" s="9">
        <v>85507010</v>
      </c>
      <c r="B1962" s="9">
        <v>15210</v>
      </c>
      <c r="D1962" s="9" t="s">
        <v>154</v>
      </c>
    </row>
    <row r="1963" spans="1:4">
      <c r="A1963" s="9">
        <v>85509</v>
      </c>
      <c r="B1963" s="9">
        <v>154</v>
      </c>
      <c r="D1963" s="9" t="s">
        <v>155</v>
      </c>
    </row>
    <row r="1964" spans="1:4">
      <c r="A1964" s="9">
        <v>85509001</v>
      </c>
      <c r="B1964" s="9">
        <v>15401</v>
      </c>
      <c r="D1964" s="9" t="s">
        <v>156</v>
      </c>
    </row>
    <row r="1965" spans="1:4">
      <c r="A1965" s="9">
        <v>85509002</v>
      </c>
      <c r="B1965" s="9">
        <v>15402</v>
      </c>
      <c r="D1965" s="9" t="s">
        <v>157</v>
      </c>
    </row>
    <row r="1966" spans="1:4">
      <c r="A1966" s="9">
        <v>85509099</v>
      </c>
      <c r="B1966" s="9">
        <v>15499</v>
      </c>
      <c r="D1966" s="9" t="s">
        <v>158</v>
      </c>
    </row>
    <row r="1967" spans="1:4">
      <c r="A1967" s="9">
        <v>856</v>
      </c>
      <c r="D1967" s="9" t="s">
        <v>159</v>
      </c>
    </row>
    <row r="1968" spans="1:4">
      <c r="A1968" s="9">
        <v>85601</v>
      </c>
      <c r="B1968" s="9">
        <v>153</v>
      </c>
      <c r="D1968" s="9" t="s">
        <v>160</v>
      </c>
    </row>
    <row r="1969" spans="1:4">
      <c r="A1969" s="9">
        <v>85601001</v>
      </c>
      <c r="B1969" s="9">
        <v>15301</v>
      </c>
      <c r="D1969" s="9" t="s">
        <v>161</v>
      </c>
    </row>
    <row r="1970" spans="1:4">
      <c r="A1970" s="9">
        <v>85601002</v>
      </c>
      <c r="B1970" s="9">
        <v>15302</v>
      </c>
      <c r="D1970" s="9" t="s">
        <v>162</v>
      </c>
    </row>
    <row r="1971" spans="1:4">
      <c r="A1971" s="9">
        <v>85601005</v>
      </c>
      <c r="B1971" s="9">
        <v>15305</v>
      </c>
      <c r="D1971" s="9" t="s">
        <v>163</v>
      </c>
    </row>
    <row r="1972" spans="1:4">
      <c r="A1972" s="9">
        <v>85601008</v>
      </c>
      <c r="B1972" s="9">
        <v>15308</v>
      </c>
      <c r="D1972" s="9" t="s">
        <v>164</v>
      </c>
    </row>
    <row r="1973" spans="1:4">
      <c r="A1973" s="9">
        <v>85601009</v>
      </c>
      <c r="B1973" s="9">
        <v>15309</v>
      </c>
      <c r="D1973" s="9" t="s">
        <v>165</v>
      </c>
    </row>
    <row r="1974" spans="1:4">
      <c r="A1974" s="9">
        <v>85601010</v>
      </c>
      <c r="B1974" s="9">
        <v>15310</v>
      </c>
      <c r="D1974" s="9" t="s">
        <v>166</v>
      </c>
    </row>
    <row r="1975" spans="1:4">
      <c r="A1975" s="9">
        <v>85601011</v>
      </c>
      <c r="B1975" s="9">
        <v>15311</v>
      </c>
      <c r="D1975" s="9" t="s">
        <v>167</v>
      </c>
    </row>
    <row r="1976" spans="1:4">
      <c r="A1976" s="9">
        <v>85601012</v>
      </c>
      <c r="B1976" s="9">
        <v>15312</v>
      </c>
      <c r="D1976" s="9" t="s">
        <v>168</v>
      </c>
    </row>
    <row r="1977" spans="1:4">
      <c r="A1977" s="9">
        <v>85601013</v>
      </c>
      <c r="B1977" s="9">
        <v>15313</v>
      </c>
      <c r="D1977" s="9" t="s">
        <v>169</v>
      </c>
    </row>
    <row r="1978" spans="1:4">
      <c r="A1978" s="9">
        <v>85601014</v>
      </c>
      <c r="B1978" s="9">
        <v>15314</v>
      </c>
      <c r="D1978" s="9" t="s">
        <v>170</v>
      </c>
    </row>
    <row r="1979" spans="1:4">
      <c r="A1979" s="9">
        <v>85601015</v>
      </c>
      <c r="B1979" s="9">
        <v>15315</v>
      </c>
      <c r="D1979" s="9" t="s">
        <v>171</v>
      </c>
    </row>
    <row r="1980" spans="1:4">
      <c r="A1980" s="9">
        <v>85601016</v>
      </c>
      <c r="B1980" s="9">
        <v>15316</v>
      </c>
      <c r="D1980" s="9" t="s">
        <v>172</v>
      </c>
    </row>
    <row r="1981" spans="1:4">
      <c r="A1981" s="9">
        <v>85601099</v>
      </c>
      <c r="B1981" s="9">
        <v>15399</v>
      </c>
      <c r="D1981" s="9" t="s">
        <v>173</v>
      </c>
    </row>
    <row r="1982" spans="1:4">
      <c r="A1982" s="9">
        <v>85605</v>
      </c>
      <c r="B1982" s="9">
        <v>162</v>
      </c>
      <c r="D1982" s="9" t="s">
        <v>174</v>
      </c>
    </row>
    <row r="1983" spans="1:4">
      <c r="A1983" s="9">
        <v>85605001</v>
      </c>
      <c r="B1983" s="9">
        <v>16201</v>
      </c>
      <c r="D1983" s="9" t="s">
        <v>174</v>
      </c>
    </row>
    <row r="1984" spans="1:4">
      <c r="A1984" s="9">
        <v>85607</v>
      </c>
      <c r="B1984" s="9">
        <v>163</v>
      </c>
      <c r="D1984" s="9" t="s">
        <v>175</v>
      </c>
    </row>
    <row r="1985" spans="1:4">
      <c r="A1985" s="9">
        <v>85607001</v>
      </c>
      <c r="B1985" s="9">
        <v>16301</v>
      </c>
      <c r="D1985" s="9" t="s">
        <v>176</v>
      </c>
    </row>
    <row r="1986" spans="1:4">
      <c r="A1986" s="9">
        <v>85607002</v>
      </c>
      <c r="B1986" s="9">
        <v>16302</v>
      </c>
      <c r="D1986" s="9" t="s">
        <v>177</v>
      </c>
    </row>
    <row r="1987" spans="1:4">
      <c r="A1987" s="9">
        <v>85607003</v>
      </c>
      <c r="B1987" s="9">
        <v>16303</v>
      </c>
      <c r="D1987" s="9" t="s">
        <v>178</v>
      </c>
    </row>
    <row r="1988" spans="1:4">
      <c r="A1988" s="9">
        <v>85607004</v>
      </c>
      <c r="B1988" s="9">
        <v>16304</v>
      </c>
      <c r="D1988" s="9" t="s">
        <v>179</v>
      </c>
    </row>
    <row r="1989" spans="1:4">
      <c r="A1989" s="9">
        <v>85609</v>
      </c>
      <c r="B1989" s="9">
        <v>164</v>
      </c>
      <c r="D1989" s="9" t="s">
        <v>181</v>
      </c>
    </row>
    <row r="1990" spans="1:4">
      <c r="A1990" s="9">
        <v>85609001</v>
      </c>
      <c r="B1990" s="9">
        <v>16401</v>
      </c>
      <c r="D1990" s="9" t="s">
        <v>176</v>
      </c>
    </row>
    <row r="1991" spans="1:4">
      <c r="A1991" s="9">
        <v>85609002</v>
      </c>
      <c r="B1991" s="9">
        <v>16402</v>
      </c>
      <c r="D1991" s="9" t="s">
        <v>177</v>
      </c>
    </row>
    <row r="1992" spans="1:4">
      <c r="A1992" s="9">
        <v>85609003</v>
      </c>
      <c r="B1992" s="9">
        <v>16403</v>
      </c>
      <c r="D1992" s="9" t="s">
        <v>180</v>
      </c>
    </row>
    <row r="1993" spans="1:4">
      <c r="A1993" s="9">
        <v>85609004</v>
      </c>
      <c r="B1993" s="9">
        <v>16404</v>
      </c>
      <c r="D1993" s="9" t="s">
        <v>182</v>
      </c>
    </row>
    <row r="1994" spans="1:4">
      <c r="A1994" s="9">
        <v>85609005</v>
      </c>
      <c r="B1994" s="9">
        <v>16405</v>
      </c>
      <c r="D1994" s="9" t="s">
        <v>178</v>
      </c>
    </row>
    <row r="1995" spans="1:4">
      <c r="A1995" s="9">
        <v>85609006</v>
      </c>
      <c r="B1995" s="9">
        <v>16406</v>
      </c>
      <c r="D1995" s="9" t="s">
        <v>179</v>
      </c>
    </row>
    <row r="1996" spans="1:4">
      <c r="A1996" s="9">
        <v>85697</v>
      </c>
      <c r="D1996" s="9" t="s">
        <v>183</v>
      </c>
    </row>
    <row r="1997" spans="1:4">
      <c r="A1997" s="9">
        <v>85699</v>
      </c>
      <c r="D1997" s="9" t="s">
        <v>184</v>
      </c>
    </row>
    <row r="1998" spans="1:4">
      <c r="A1998" s="9">
        <v>85699001</v>
      </c>
      <c r="D1998" s="9" t="s">
        <v>1190</v>
      </c>
    </row>
    <row r="1999" spans="1:4">
      <c r="A1999" s="9">
        <v>857</v>
      </c>
      <c r="D1999" s="9" t="s">
        <v>185</v>
      </c>
    </row>
    <row r="2000" spans="1:4">
      <c r="A2000" s="9">
        <v>85703</v>
      </c>
      <c r="B2000" s="9">
        <v>222</v>
      </c>
      <c r="D2000" s="9" t="s">
        <v>186</v>
      </c>
    </row>
    <row r="2001" spans="1:4">
      <c r="A2001" s="9">
        <v>85703001</v>
      </c>
      <c r="B2001" s="9">
        <v>22201</v>
      </c>
      <c r="D2001" s="9" t="s">
        <v>186</v>
      </c>
    </row>
    <row r="2002" spans="1:4">
      <c r="A2002" s="9">
        <v>85705</v>
      </c>
      <c r="B2002" s="9">
        <v>223</v>
      </c>
      <c r="D2002" s="9" t="s">
        <v>187</v>
      </c>
    </row>
    <row r="2003" spans="1:4">
      <c r="A2003" s="9">
        <v>85705001</v>
      </c>
      <c r="B2003" s="9">
        <v>22301</v>
      </c>
      <c r="D2003" s="9" t="s">
        <v>176</v>
      </c>
    </row>
    <row r="2004" spans="1:4">
      <c r="A2004" s="9">
        <v>85705002</v>
      </c>
      <c r="B2004" s="9">
        <v>22302</v>
      </c>
      <c r="D2004" s="9" t="s">
        <v>177</v>
      </c>
    </row>
    <row r="2005" spans="1:4">
      <c r="A2005" s="9">
        <v>85705003</v>
      </c>
      <c r="B2005" s="9">
        <v>22303</v>
      </c>
      <c r="D2005" s="9" t="s">
        <v>178</v>
      </c>
    </row>
    <row r="2006" spans="1:4">
      <c r="A2006" s="9">
        <v>85705004</v>
      </c>
      <c r="B2006" s="9">
        <v>22304</v>
      </c>
      <c r="D2006" s="9" t="s">
        <v>179</v>
      </c>
    </row>
    <row r="2007" spans="1:4">
      <c r="A2007" s="9">
        <v>85707</v>
      </c>
      <c r="B2007" s="9">
        <v>224</v>
      </c>
      <c r="D2007" s="9" t="s">
        <v>188</v>
      </c>
    </row>
    <row r="2008" spans="1:4">
      <c r="A2008" s="9">
        <v>85707001</v>
      </c>
      <c r="B2008" s="9">
        <v>22401</v>
      </c>
      <c r="D2008" s="9" t="s">
        <v>176</v>
      </c>
    </row>
    <row r="2009" spans="1:4">
      <c r="A2009" s="9">
        <v>85707002</v>
      </c>
      <c r="B2009" s="9">
        <v>22402</v>
      </c>
      <c r="D2009" s="9" t="s">
        <v>177</v>
      </c>
    </row>
    <row r="2010" spans="1:4">
      <c r="A2010" s="9">
        <v>85707003</v>
      </c>
      <c r="B2010" s="9">
        <v>22403</v>
      </c>
      <c r="D2010" s="9" t="s">
        <v>180</v>
      </c>
    </row>
    <row r="2011" spans="1:4">
      <c r="A2011" s="9">
        <v>85707004</v>
      </c>
      <c r="B2011" s="9">
        <v>22404</v>
      </c>
      <c r="D2011" s="9" t="s">
        <v>182</v>
      </c>
    </row>
    <row r="2012" spans="1:4">
      <c r="A2012" s="9">
        <v>85707005</v>
      </c>
      <c r="B2012" s="9">
        <v>22405</v>
      </c>
      <c r="D2012" s="9" t="s">
        <v>178</v>
      </c>
    </row>
    <row r="2013" spans="1:4">
      <c r="A2013" s="9">
        <v>85707006</v>
      </c>
      <c r="B2013" s="9">
        <v>22406</v>
      </c>
      <c r="D2013" s="9" t="s">
        <v>179</v>
      </c>
    </row>
    <row r="2014" spans="1:4">
      <c r="A2014" s="9">
        <v>858</v>
      </c>
      <c r="D2014" s="9" t="s">
        <v>189</v>
      </c>
    </row>
    <row r="2015" spans="1:4">
      <c r="A2015" s="9">
        <v>85801</v>
      </c>
      <c r="B2015" s="9">
        <v>121</v>
      </c>
      <c r="D2015" s="9" t="s">
        <v>1321</v>
      </c>
    </row>
    <row r="2016" spans="1:4">
      <c r="A2016" s="9">
        <v>85801005</v>
      </c>
      <c r="B2016" s="9">
        <v>12105</v>
      </c>
      <c r="D2016" s="9" t="s">
        <v>190</v>
      </c>
    </row>
    <row r="2017" spans="1:4">
      <c r="A2017" s="9">
        <v>85801006</v>
      </c>
      <c r="B2017" s="9">
        <v>12106</v>
      </c>
      <c r="D2017" s="9" t="s">
        <v>191</v>
      </c>
    </row>
    <row r="2018" spans="1:4">
      <c r="A2018" s="9">
        <v>85801007</v>
      </c>
      <c r="B2018" s="9">
        <v>12107</v>
      </c>
      <c r="D2018" s="9" t="s">
        <v>192</v>
      </c>
    </row>
    <row r="2019" spans="1:4">
      <c r="A2019" s="9">
        <v>85801008</v>
      </c>
      <c r="B2019" s="9">
        <v>12108</v>
      </c>
      <c r="D2019" s="9" t="s">
        <v>193</v>
      </c>
    </row>
    <row r="2020" spans="1:4">
      <c r="A2020" s="9">
        <v>85801009</v>
      </c>
      <c r="B2020" s="9">
        <v>12109</v>
      </c>
      <c r="D2020" s="9" t="s">
        <v>194</v>
      </c>
    </row>
    <row r="2021" spans="1:4">
      <c r="A2021" s="9">
        <v>85801010</v>
      </c>
      <c r="B2021" s="9">
        <v>12110</v>
      </c>
      <c r="D2021" s="9" t="s">
        <v>195</v>
      </c>
    </row>
    <row r="2022" spans="1:4">
      <c r="A2022" s="9">
        <v>85801011</v>
      </c>
      <c r="B2022" s="9">
        <v>12111</v>
      </c>
      <c r="D2022" s="9" t="s">
        <v>196</v>
      </c>
    </row>
    <row r="2023" spans="1:4">
      <c r="A2023" s="9">
        <v>85801012</v>
      </c>
      <c r="B2023" s="9">
        <v>12112</v>
      </c>
      <c r="D2023" s="9" t="s">
        <v>197</v>
      </c>
    </row>
    <row r="2024" spans="1:4">
      <c r="A2024" s="9">
        <v>85801013</v>
      </c>
      <c r="B2024" s="9">
        <v>12113</v>
      </c>
      <c r="D2024" s="9" t="s">
        <v>198</v>
      </c>
    </row>
    <row r="2025" spans="1:4">
      <c r="A2025" s="9">
        <v>85801014</v>
      </c>
      <c r="B2025" s="9">
        <v>12114</v>
      </c>
      <c r="D2025" s="9" t="s">
        <v>199</v>
      </c>
    </row>
    <row r="2026" spans="1:4">
      <c r="A2026" s="9">
        <v>85801015</v>
      </c>
      <c r="B2026" s="9">
        <v>12115</v>
      </c>
      <c r="D2026" s="9" t="s">
        <v>200</v>
      </c>
    </row>
    <row r="2027" spans="1:4">
      <c r="A2027" s="9">
        <v>85801016</v>
      </c>
      <c r="B2027" s="9">
        <v>12116</v>
      </c>
      <c r="D2027" s="9" t="s">
        <v>201</v>
      </c>
    </row>
    <row r="2028" spans="1:4">
      <c r="A2028" s="9">
        <v>85801017</v>
      </c>
      <c r="B2028" s="9">
        <v>12117</v>
      </c>
      <c r="D2028" s="9" t="s">
        <v>202</v>
      </c>
    </row>
    <row r="2029" spans="1:4">
      <c r="A2029" s="9">
        <v>85801018</v>
      </c>
      <c r="B2029" s="9">
        <v>12118</v>
      </c>
      <c r="D2029" s="9" t="s">
        <v>203</v>
      </c>
    </row>
    <row r="2030" spans="1:4">
      <c r="A2030" s="9">
        <v>85801019</v>
      </c>
      <c r="B2030" s="9">
        <v>12119</v>
      </c>
      <c r="D2030" s="9" t="s">
        <v>204</v>
      </c>
    </row>
    <row r="2031" spans="1:4">
      <c r="A2031" s="9">
        <v>85801020</v>
      </c>
      <c r="B2031" s="9">
        <v>12120</v>
      </c>
      <c r="D2031" s="9" t="s">
        <v>205</v>
      </c>
    </row>
    <row r="2032" spans="1:4">
      <c r="A2032" s="9">
        <v>85801021</v>
      </c>
      <c r="B2032" s="9">
        <v>12121</v>
      </c>
      <c r="D2032" s="9" t="s">
        <v>206</v>
      </c>
    </row>
    <row r="2033" spans="1:4">
      <c r="A2033" s="9">
        <v>85801022</v>
      </c>
      <c r="B2033" s="9">
        <v>12122</v>
      </c>
      <c r="D2033" s="9" t="s">
        <v>207</v>
      </c>
    </row>
    <row r="2034" spans="1:4">
      <c r="A2034" s="9">
        <v>85801023</v>
      </c>
      <c r="B2034" s="9">
        <v>12123</v>
      </c>
      <c r="D2034" s="9" t="s">
        <v>208</v>
      </c>
    </row>
    <row r="2035" spans="1:4">
      <c r="A2035" s="9">
        <v>85801099</v>
      </c>
      <c r="B2035" s="9">
        <v>12199</v>
      </c>
      <c r="D2035" s="9" t="s">
        <v>209</v>
      </c>
    </row>
    <row r="2036" spans="1:4">
      <c r="A2036" s="9">
        <v>85803</v>
      </c>
      <c r="B2036" s="9">
        <v>122</v>
      </c>
      <c r="D2036" s="9" t="s">
        <v>210</v>
      </c>
    </row>
    <row r="2037" spans="1:4">
      <c r="A2037" s="9">
        <v>85803007</v>
      </c>
      <c r="B2037" s="9">
        <v>12207</v>
      </c>
      <c r="D2037" s="9" t="s">
        <v>211</v>
      </c>
    </row>
    <row r="2038" spans="1:4">
      <c r="A2038" s="9">
        <v>85803010</v>
      </c>
      <c r="B2038" s="9">
        <v>12210</v>
      </c>
      <c r="D2038" s="9" t="s">
        <v>212</v>
      </c>
    </row>
    <row r="2039" spans="1:4">
      <c r="A2039" s="9">
        <v>85803011</v>
      </c>
      <c r="B2039" s="9">
        <v>12211</v>
      </c>
      <c r="D2039" s="9" t="s">
        <v>213</v>
      </c>
    </row>
    <row r="2040" spans="1:4">
      <c r="A2040" s="9">
        <v>85803099</v>
      </c>
      <c r="B2040" s="9">
        <v>12299</v>
      </c>
      <c r="D2040" s="9" t="s">
        <v>214</v>
      </c>
    </row>
    <row r="2041" spans="1:4">
      <c r="A2041" s="9">
        <v>85805</v>
      </c>
      <c r="B2041" s="9">
        <v>141</v>
      </c>
      <c r="D2041" s="9" t="s">
        <v>215</v>
      </c>
    </row>
    <row r="2042" spans="1:4">
      <c r="A2042" s="9">
        <v>85805099</v>
      </c>
      <c r="B2042" s="9">
        <v>14199</v>
      </c>
      <c r="D2042" s="9" t="s">
        <v>216</v>
      </c>
    </row>
    <row r="2043" spans="1:4">
      <c r="A2043" s="9">
        <v>85807</v>
      </c>
      <c r="B2043" s="9">
        <v>142</v>
      </c>
      <c r="D2043" s="9" t="s">
        <v>1322</v>
      </c>
    </row>
    <row r="2044" spans="1:4">
      <c r="A2044" s="9">
        <v>85807001</v>
      </c>
      <c r="B2044" s="9">
        <v>14201</v>
      </c>
      <c r="D2044" s="9" t="s">
        <v>217</v>
      </c>
    </row>
    <row r="2045" spans="1:4">
      <c r="A2045" s="9">
        <v>85807099</v>
      </c>
      <c r="B2045" s="9">
        <v>14299</v>
      </c>
      <c r="D2045" s="9" t="s">
        <v>218</v>
      </c>
    </row>
    <row r="2046" spans="1:4">
      <c r="A2046" s="9">
        <v>85809</v>
      </c>
      <c r="B2046" s="9">
        <v>143</v>
      </c>
      <c r="D2046" s="9" t="s">
        <v>219</v>
      </c>
    </row>
    <row r="2047" spans="1:4">
      <c r="A2047" s="9">
        <v>85809099</v>
      </c>
      <c r="B2047" s="9">
        <v>14399</v>
      </c>
      <c r="D2047" s="9" t="s">
        <v>220</v>
      </c>
    </row>
    <row r="2048" spans="1:4">
      <c r="A2048" s="9">
        <v>85811</v>
      </c>
      <c r="B2048" s="9">
        <v>211</v>
      </c>
      <c r="D2048" s="9" t="s">
        <v>221</v>
      </c>
    </row>
    <row r="2049" spans="1:4">
      <c r="A2049" s="9">
        <v>85811001</v>
      </c>
      <c r="B2049" s="9">
        <v>21101</v>
      </c>
      <c r="D2049" s="9" t="s">
        <v>222</v>
      </c>
    </row>
    <row r="2050" spans="1:4">
      <c r="A2050" s="9">
        <v>85811002</v>
      </c>
      <c r="B2050" s="9">
        <v>21102</v>
      </c>
      <c r="D2050" s="9" t="s">
        <v>223</v>
      </c>
    </row>
    <row r="2051" spans="1:4">
      <c r="A2051" s="9">
        <v>85811004</v>
      </c>
      <c r="B2051" s="9">
        <v>21104</v>
      </c>
      <c r="D2051" s="9" t="s">
        <v>224</v>
      </c>
    </row>
    <row r="2052" spans="1:4">
      <c r="A2052" s="9">
        <v>85811005</v>
      </c>
      <c r="B2052" s="9">
        <v>21105</v>
      </c>
      <c r="D2052" s="9" t="s">
        <v>225</v>
      </c>
    </row>
    <row r="2053" spans="1:4">
      <c r="A2053" s="9">
        <v>85811099</v>
      </c>
      <c r="B2053" s="9">
        <v>21199</v>
      </c>
      <c r="D2053" s="9" t="s">
        <v>226</v>
      </c>
    </row>
    <row r="2054" spans="1:4">
      <c r="A2054" s="9">
        <v>85813</v>
      </c>
      <c r="B2054" s="9">
        <v>212</v>
      </c>
      <c r="D2054" s="9" t="s">
        <v>227</v>
      </c>
    </row>
    <row r="2055" spans="1:4">
      <c r="A2055" s="9">
        <v>85813001</v>
      </c>
      <c r="B2055" s="9">
        <v>21201</v>
      </c>
      <c r="D2055" s="9" t="s">
        <v>228</v>
      </c>
    </row>
    <row r="2056" spans="1:4">
      <c r="A2056" s="9">
        <v>85813002</v>
      </c>
      <c r="B2056" s="9">
        <v>21202</v>
      </c>
      <c r="D2056" s="9" t="s">
        <v>229</v>
      </c>
    </row>
    <row r="2057" spans="1:4">
      <c r="A2057" s="9">
        <v>85813099</v>
      </c>
      <c r="B2057" s="9">
        <v>21299</v>
      </c>
      <c r="D2057" s="9" t="s">
        <v>230</v>
      </c>
    </row>
    <row r="2058" spans="1:4">
      <c r="A2058" s="9">
        <v>859</v>
      </c>
      <c r="D2058" s="9" t="s">
        <v>231</v>
      </c>
    </row>
    <row r="2059" spans="1:4">
      <c r="A2059" s="9">
        <v>85901</v>
      </c>
      <c r="B2059" s="9">
        <v>155</v>
      </c>
      <c r="D2059" s="9" t="s">
        <v>1323</v>
      </c>
    </row>
    <row r="2060" spans="1:4">
      <c r="A2060" s="9">
        <v>85901001</v>
      </c>
      <c r="B2060" s="9">
        <v>15501</v>
      </c>
      <c r="D2060" s="9" t="s">
        <v>232</v>
      </c>
    </row>
    <row r="2061" spans="1:4">
      <c r="A2061" s="9">
        <v>85901002</v>
      </c>
      <c r="B2061" s="9">
        <v>15502</v>
      </c>
      <c r="D2061" s="9" t="s">
        <v>233</v>
      </c>
    </row>
    <row r="2062" spans="1:4">
      <c r="A2062" s="9">
        <v>85901003</v>
      </c>
      <c r="B2062" s="9">
        <v>15503</v>
      </c>
      <c r="D2062" s="9" t="s">
        <v>234</v>
      </c>
    </row>
    <row r="2063" spans="1:4">
      <c r="A2063" s="9">
        <v>85903</v>
      </c>
      <c r="B2063" s="9">
        <v>156</v>
      </c>
      <c r="D2063" s="9" t="s">
        <v>235</v>
      </c>
    </row>
    <row r="2064" spans="1:4">
      <c r="A2064" s="9">
        <v>85903002</v>
      </c>
      <c r="B2064" s="9">
        <v>15602</v>
      </c>
      <c r="D2064" s="9" t="s">
        <v>236</v>
      </c>
    </row>
    <row r="2065" spans="1:4">
      <c r="A2065" s="9">
        <v>85903003</v>
      </c>
      <c r="B2065" s="9">
        <v>15603</v>
      </c>
      <c r="D2065" s="9" t="s">
        <v>237</v>
      </c>
    </row>
    <row r="2066" spans="1:4">
      <c r="A2066" s="9">
        <v>85903099</v>
      </c>
      <c r="B2066" s="9">
        <v>15699</v>
      </c>
      <c r="D2066" s="9" t="s">
        <v>236</v>
      </c>
    </row>
    <row r="2067" spans="1:4">
      <c r="A2067" s="9">
        <v>85907</v>
      </c>
      <c r="B2067" s="9">
        <v>157</v>
      </c>
      <c r="D2067" s="9" t="s">
        <v>238</v>
      </c>
    </row>
    <row r="2068" spans="1:4">
      <c r="A2068" s="9">
        <v>85907001</v>
      </c>
      <c r="B2068" s="9">
        <v>15701</v>
      </c>
      <c r="D2068" s="9" t="s">
        <v>239</v>
      </c>
    </row>
    <row r="2069" spans="1:4">
      <c r="A2069" s="9">
        <v>85909</v>
      </c>
      <c r="B2069" s="9">
        <v>157</v>
      </c>
      <c r="D2069" s="9" t="s">
        <v>240</v>
      </c>
    </row>
    <row r="2070" spans="1:4">
      <c r="A2070" s="9">
        <v>85909001</v>
      </c>
      <c r="B2070" s="9">
        <v>15703</v>
      </c>
      <c r="D2070" s="9" t="s">
        <v>241</v>
      </c>
    </row>
    <row r="2071" spans="1:4">
      <c r="A2071" s="9">
        <v>85909099</v>
      </c>
      <c r="B2071" s="9">
        <v>15799</v>
      </c>
      <c r="D2071" s="9" t="s">
        <v>240</v>
      </c>
    </row>
    <row r="2072" spans="1:4">
      <c r="A2072" s="9">
        <v>85951</v>
      </c>
      <c r="D2072" s="9" t="s">
        <v>242</v>
      </c>
    </row>
    <row r="2073" spans="1:4">
      <c r="A2073" s="9">
        <v>85953</v>
      </c>
      <c r="D2073" s="9" t="s">
        <v>243</v>
      </c>
    </row>
    <row r="2074" spans="1:4">
      <c r="A2074" s="9">
        <v>85955</v>
      </c>
      <c r="D2074" s="9" t="s">
        <v>244</v>
      </c>
    </row>
    <row r="2075" spans="1:4">
      <c r="A2075" s="9">
        <v>85955001</v>
      </c>
      <c r="D2075" s="9" t="s">
        <v>244</v>
      </c>
    </row>
    <row r="2076" spans="1:4">
      <c r="A2076" s="9">
        <v>85955834</v>
      </c>
      <c r="D2076" s="9" t="s">
        <v>1324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>
  <dimension ref="A2:C203"/>
  <sheetViews>
    <sheetView topLeftCell="A67" workbookViewId="0">
      <selection activeCell="C101" sqref="C101"/>
    </sheetView>
  </sheetViews>
  <sheetFormatPr baseColWidth="10" defaultColWidth="11.42578125" defaultRowHeight="12.75"/>
  <cols>
    <col min="1" max="1" width="11.42578125" style="9"/>
    <col min="2" max="2" width="54" style="9" bestFit="1" customWidth="1"/>
    <col min="3" max="16384" width="11.42578125" style="9"/>
  </cols>
  <sheetData>
    <row r="2" spans="1:3">
      <c r="A2" s="8" t="s">
        <v>122</v>
      </c>
      <c r="B2" s="8" t="s">
        <v>245</v>
      </c>
      <c r="C2" s="9" t="s">
        <v>1325</v>
      </c>
    </row>
    <row r="3" spans="1:3">
      <c r="A3" s="9">
        <v>511</v>
      </c>
      <c r="B3" s="9" t="s">
        <v>246</v>
      </c>
    </row>
    <row r="4" spans="1:3">
      <c r="A4" s="9">
        <v>51101</v>
      </c>
      <c r="B4" s="9" t="s">
        <v>247</v>
      </c>
    </row>
    <row r="5" spans="1:3">
      <c r="A5" s="9">
        <v>51102</v>
      </c>
      <c r="B5" s="9" t="s">
        <v>248</v>
      </c>
    </row>
    <row r="6" spans="1:3">
      <c r="A6" s="9">
        <v>51103</v>
      </c>
      <c r="B6" s="9" t="s">
        <v>249</v>
      </c>
    </row>
    <row r="7" spans="1:3">
      <c r="A7" s="9">
        <v>51104</v>
      </c>
      <c r="B7" s="9" t="s">
        <v>250</v>
      </c>
    </row>
    <row r="8" spans="1:3">
      <c r="A8" s="9">
        <v>51105</v>
      </c>
      <c r="B8" s="9" t="s">
        <v>251</v>
      </c>
    </row>
    <row r="9" spans="1:3">
      <c r="A9" s="9">
        <v>51106</v>
      </c>
      <c r="B9" s="9" t="s">
        <v>252</v>
      </c>
    </row>
    <row r="10" spans="1:3">
      <c r="A10" s="9">
        <v>51107</v>
      </c>
      <c r="B10" s="9" t="s">
        <v>253</v>
      </c>
    </row>
    <row r="11" spans="1:3">
      <c r="A11" s="9">
        <v>512</v>
      </c>
      <c r="B11" s="9" t="s">
        <v>254</v>
      </c>
    </row>
    <row r="12" spans="1:3">
      <c r="A12" s="9">
        <v>51201</v>
      </c>
      <c r="B12" s="9" t="s">
        <v>247</v>
      </c>
    </row>
    <row r="13" spans="1:3">
      <c r="A13" s="9">
        <v>51202</v>
      </c>
      <c r="B13" s="9" t="s">
        <v>248</v>
      </c>
    </row>
    <row r="14" spans="1:3">
      <c r="A14" s="9">
        <v>51203</v>
      </c>
      <c r="B14" s="9" t="s">
        <v>249</v>
      </c>
    </row>
    <row r="15" spans="1:3">
      <c r="A15" s="9">
        <v>51204</v>
      </c>
      <c r="B15" s="9" t="s">
        <v>250</v>
      </c>
    </row>
    <row r="16" spans="1:3">
      <c r="A16" s="9">
        <v>51206</v>
      </c>
      <c r="B16" s="9" t="s">
        <v>252</v>
      </c>
    </row>
    <row r="17" spans="1:2">
      <c r="A17" s="9">
        <v>51207</v>
      </c>
      <c r="B17" s="9" t="s">
        <v>253</v>
      </c>
    </row>
    <row r="18" spans="1:2">
      <c r="A18" s="9">
        <v>513</v>
      </c>
      <c r="B18" s="9" t="s">
        <v>255</v>
      </c>
    </row>
    <row r="19" spans="1:2">
      <c r="A19" s="9">
        <v>51301</v>
      </c>
      <c r="B19" s="9" t="s">
        <v>256</v>
      </c>
    </row>
    <row r="20" spans="1:2">
      <c r="A20" s="9">
        <v>51302</v>
      </c>
      <c r="B20" s="9" t="s">
        <v>257</v>
      </c>
    </row>
    <row r="21" spans="1:2">
      <c r="A21" s="9">
        <v>514</v>
      </c>
      <c r="B21" s="9" t="s">
        <v>258</v>
      </c>
    </row>
    <row r="22" spans="1:2">
      <c r="A22" s="9">
        <v>51401</v>
      </c>
      <c r="B22" s="9" t="s">
        <v>259</v>
      </c>
    </row>
    <row r="23" spans="1:2">
      <c r="A23" s="9">
        <v>51402</v>
      </c>
      <c r="B23" s="9" t="s">
        <v>260</v>
      </c>
    </row>
    <row r="24" spans="1:2">
      <c r="A24" s="9">
        <v>51403</v>
      </c>
      <c r="B24" s="9" t="s">
        <v>261</v>
      </c>
    </row>
    <row r="25" spans="1:2">
      <c r="A25" s="9">
        <v>515</v>
      </c>
      <c r="B25" s="9" t="s">
        <v>262</v>
      </c>
    </row>
    <row r="26" spans="1:2">
      <c r="A26" s="9">
        <v>51501</v>
      </c>
      <c r="B26" s="9" t="s">
        <v>259</v>
      </c>
    </row>
    <row r="27" spans="1:2">
      <c r="A27" s="9">
        <v>51502</v>
      </c>
      <c r="B27" s="9" t="s">
        <v>260</v>
      </c>
    </row>
    <row r="28" spans="1:2">
      <c r="A28" s="9">
        <v>51503</v>
      </c>
      <c r="B28" s="9" t="s">
        <v>261</v>
      </c>
    </row>
    <row r="29" spans="1:2">
      <c r="A29" s="9">
        <v>516</v>
      </c>
      <c r="B29" s="9" t="s">
        <v>263</v>
      </c>
    </row>
    <row r="30" spans="1:2">
      <c r="A30" s="9">
        <v>51601</v>
      </c>
      <c r="B30" s="9" t="s">
        <v>264</v>
      </c>
    </row>
    <row r="31" spans="1:2">
      <c r="A31" s="9">
        <v>51602</v>
      </c>
      <c r="B31" s="9" t="s">
        <v>265</v>
      </c>
    </row>
    <row r="32" spans="1:2">
      <c r="A32" s="9">
        <v>517</v>
      </c>
      <c r="B32" s="9" t="s">
        <v>266</v>
      </c>
    </row>
    <row r="33" spans="1:2">
      <c r="A33" s="9">
        <v>51701</v>
      </c>
      <c r="B33" s="9" t="s">
        <v>267</v>
      </c>
    </row>
    <row r="34" spans="1:2">
      <c r="A34" s="9">
        <v>51702</v>
      </c>
      <c r="B34" s="9" t="s">
        <v>268</v>
      </c>
    </row>
    <row r="35" spans="1:2">
      <c r="A35" s="9">
        <v>518</v>
      </c>
      <c r="B35" s="9" t="s">
        <v>269</v>
      </c>
    </row>
    <row r="36" spans="1:2">
      <c r="A36" s="9">
        <v>51802</v>
      </c>
      <c r="B36" s="9" t="s">
        <v>270</v>
      </c>
    </row>
    <row r="37" spans="1:2">
      <c r="A37" s="9">
        <v>51803</v>
      </c>
      <c r="B37" s="9" t="s">
        <v>271</v>
      </c>
    </row>
    <row r="38" spans="1:2">
      <c r="A38" s="9">
        <v>51899</v>
      </c>
      <c r="B38" s="9" t="s">
        <v>272</v>
      </c>
    </row>
    <row r="39" spans="1:2">
      <c r="A39" s="9">
        <v>519</v>
      </c>
      <c r="B39" s="9" t="s">
        <v>273</v>
      </c>
    </row>
    <row r="40" spans="1:2">
      <c r="A40" s="9">
        <v>51901</v>
      </c>
      <c r="B40" s="9" t="s">
        <v>274</v>
      </c>
    </row>
    <row r="41" spans="1:2">
      <c r="A41" s="9">
        <v>51902</v>
      </c>
      <c r="B41" s="9" t="s">
        <v>275</v>
      </c>
    </row>
    <row r="42" spans="1:2">
      <c r="A42" s="9">
        <v>51903</v>
      </c>
      <c r="B42" s="9" t="s">
        <v>276</v>
      </c>
    </row>
    <row r="43" spans="1:2">
      <c r="A43" s="9">
        <v>51999</v>
      </c>
      <c r="B43" s="9" t="s">
        <v>277</v>
      </c>
    </row>
    <row r="44" spans="1:2">
      <c r="B44" s="9" t="s">
        <v>278</v>
      </c>
    </row>
    <row r="45" spans="1:2">
      <c r="A45" s="9">
        <v>541</v>
      </c>
      <c r="B45" s="9" t="s">
        <v>279</v>
      </c>
    </row>
    <row r="46" spans="1:2">
      <c r="A46" s="9">
        <v>54101</v>
      </c>
      <c r="B46" s="9" t="s">
        <v>280</v>
      </c>
    </row>
    <row r="47" spans="1:2">
      <c r="A47" s="9">
        <v>54102</v>
      </c>
      <c r="B47" s="9" t="s">
        <v>281</v>
      </c>
    </row>
    <row r="48" spans="1:2">
      <c r="A48" s="9">
        <v>54103</v>
      </c>
      <c r="B48" s="9" t="s">
        <v>282</v>
      </c>
    </row>
    <row r="49" spans="1:2">
      <c r="A49" s="9">
        <v>541</v>
      </c>
      <c r="B49" s="9" t="s">
        <v>283</v>
      </c>
    </row>
    <row r="50" spans="1:2">
      <c r="A50" s="9">
        <v>54104</v>
      </c>
      <c r="B50" s="9" t="s">
        <v>283</v>
      </c>
    </row>
    <row r="51" spans="1:2">
      <c r="A51" s="9">
        <v>541</v>
      </c>
      <c r="B51" s="9" t="s">
        <v>284</v>
      </c>
    </row>
    <row r="52" spans="1:2">
      <c r="A52" s="9">
        <v>54105</v>
      </c>
      <c r="B52" s="9" t="s">
        <v>285</v>
      </c>
    </row>
    <row r="53" spans="1:2">
      <c r="A53" s="9">
        <v>54114</v>
      </c>
      <c r="B53" s="9" t="s">
        <v>286</v>
      </c>
    </row>
    <row r="54" spans="1:2">
      <c r="A54" s="9">
        <v>54116</v>
      </c>
      <c r="B54" s="9" t="s">
        <v>287</v>
      </c>
    </row>
    <row r="55" spans="1:2">
      <c r="A55" s="9">
        <v>541</v>
      </c>
      <c r="B55" s="9" t="s">
        <v>288</v>
      </c>
    </row>
    <row r="56" spans="1:2">
      <c r="A56" s="9">
        <v>54106</v>
      </c>
      <c r="B56" s="9" t="s">
        <v>288</v>
      </c>
    </row>
    <row r="57" spans="1:2">
      <c r="A57" s="9">
        <v>54109</v>
      </c>
      <c r="B57" s="9" t="s">
        <v>289</v>
      </c>
    </row>
    <row r="58" spans="1:2">
      <c r="A58" s="9">
        <v>541</v>
      </c>
      <c r="B58" s="9" t="s">
        <v>290</v>
      </c>
    </row>
    <row r="59" spans="1:2">
      <c r="A59" s="9">
        <v>54107</v>
      </c>
      <c r="B59" s="9" t="s">
        <v>291</v>
      </c>
    </row>
    <row r="60" spans="1:2">
      <c r="A60" s="9">
        <v>54108</v>
      </c>
      <c r="B60" s="9" t="s">
        <v>292</v>
      </c>
    </row>
    <row r="61" spans="1:2">
      <c r="A61" s="9">
        <v>54110</v>
      </c>
      <c r="B61" s="9" t="s">
        <v>293</v>
      </c>
    </row>
    <row r="62" spans="1:2">
      <c r="A62" s="9">
        <v>541</v>
      </c>
      <c r="B62" s="9" t="s">
        <v>294</v>
      </c>
    </row>
    <row r="63" spans="1:2">
      <c r="A63" s="9">
        <v>54111</v>
      </c>
      <c r="B63" s="9" t="s">
        <v>295</v>
      </c>
    </row>
    <row r="64" spans="1:2">
      <c r="A64" s="9">
        <v>54112</v>
      </c>
      <c r="B64" s="9" t="s">
        <v>296</v>
      </c>
    </row>
    <row r="65" spans="1:2">
      <c r="A65" s="9">
        <v>541</v>
      </c>
      <c r="B65" s="9" t="s">
        <v>297</v>
      </c>
    </row>
    <row r="66" spans="1:2">
      <c r="A66" s="9">
        <v>54113</v>
      </c>
      <c r="B66" s="9" t="s">
        <v>298</v>
      </c>
    </row>
    <row r="67" spans="1:2">
      <c r="A67" s="9">
        <v>54115</v>
      </c>
      <c r="B67" s="9" t="s">
        <v>299</v>
      </c>
    </row>
    <row r="68" spans="1:2">
      <c r="A68" s="9">
        <v>54117</v>
      </c>
      <c r="B68" s="9" t="s">
        <v>300</v>
      </c>
    </row>
    <row r="69" spans="1:2">
      <c r="A69" s="9">
        <v>54119</v>
      </c>
      <c r="B69" s="9" t="s">
        <v>301</v>
      </c>
    </row>
    <row r="70" spans="1:2">
      <c r="A70" s="9">
        <v>541</v>
      </c>
      <c r="B70" s="9" t="s">
        <v>302</v>
      </c>
    </row>
    <row r="71" spans="1:2">
      <c r="A71" s="9">
        <v>54118</v>
      </c>
      <c r="B71" s="9" t="s">
        <v>303</v>
      </c>
    </row>
    <row r="72" spans="1:2">
      <c r="A72" s="9">
        <v>54199</v>
      </c>
      <c r="B72" s="9" t="s">
        <v>304</v>
      </c>
    </row>
    <row r="73" spans="1:2">
      <c r="A73" s="9">
        <v>542</v>
      </c>
      <c r="B73" s="9" t="s">
        <v>305</v>
      </c>
    </row>
    <row r="74" spans="1:2">
      <c r="A74" s="9">
        <v>54201</v>
      </c>
      <c r="B74" s="9" t="s">
        <v>306</v>
      </c>
    </row>
    <row r="75" spans="1:2">
      <c r="A75" s="9">
        <v>54202</v>
      </c>
      <c r="B75" s="9" t="s">
        <v>307</v>
      </c>
    </row>
    <row r="76" spans="1:2">
      <c r="A76" s="9">
        <v>54203</v>
      </c>
      <c r="B76" s="9" t="s">
        <v>308</v>
      </c>
    </row>
    <row r="77" spans="1:2">
      <c r="A77" s="9">
        <v>54204</v>
      </c>
      <c r="B77" s="9" t="s">
        <v>309</v>
      </c>
    </row>
    <row r="78" spans="1:2">
      <c r="A78" s="9">
        <v>54205</v>
      </c>
      <c r="B78" s="9" t="s">
        <v>193</v>
      </c>
    </row>
    <row r="79" spans="1:2">
      <c r="A79" s="9">
        <v>543</v>
      </c>
      <c r="B79" s="9" t="s">
        <v>310</v>
      </c>
    </row>
    <row r="80" spans="1:2">
      <c r="A80" s="9">
        <v>54301</v>
      </c>
      <c r="B80" s="9" t="s">
        <v>311</v>
      </c>
    </row>
    <row r="81" spans="1:2">
      <c r="A81" s="9">
        <v>54302</v>
      </c>
      <c r="B81" s="9" t="s">
        <v>312</v>
      </c>
    </row>
    <row r="82" spans="1:2">
      <c r="A82" s="9">
        <v>54303</v>
      </c>
      <c r="B82" s="9" t="s">
        <v>311</v>
      </c>
    </row>
    <row r="83" spans="1:2">
      <c r="A83" s="9">
        <v>543</v>
      </c>
      <c r="B83" s="9" t="s">
        <v>313</v>
      </c>
    </row>
    <row r="84" spans="1:2">
      <c r="A84" s="9">
        <v>54304</v>
      </c>
      <c r="B84" s="9" t="s">
        <v>314</v>
      </c>
    </row>
    <row r="85" spans="1:2">
      <c r="A85" s="9">
        <v>54305</v>
      </c>
      <c r="B85" s="9" t="s">
        <v>315</v>
      </c>
    </row>
    <row r="86" spans="1:2">
      <c r="A86" s="9">
        <v>54306</v>
      </c>
      <c r="B86" s="9" t="s">
        <v>316</v>
      </c>
    </row>
    <row r="87" spans="1:2">
      <c r="A87" s="9">
        <v>54307</v>
      </c>
      <c r="B87" s="9" t="s">
        <v>317</v>
      </c>
    </row>
    <row r="88" spans="1:2">
      <c r="A88" s="9">
        <v>54308</v>
      </c>
      <c r="B88" s="9" t="s">
        <v>318</v>
      </c>
    </row>
    <row r="89" spans="1:2">
      <c r="A89" s="9">
        <v>54309</v>
      </c>
      <c r="B89" s="9" t="s">
        <v>319</v>
      </c>
    </row>
    <row r="90" spans="1:2">
      <c r="A90" s="9">
        <v>54310</v>
      </c>
      <c r="B90" s="9" t="s">
        <v>320</v>
      </c>
    </row>
    <row r="91" spans="1:2">
      <c r="A91" s="9">
        <v>54311</v>
      </c>
      <c r="B91" s="9" t="s">
        <v>321</v>
      </c>
    </row>
    <row r="92" spans="1:2">
      <c r="A92" s="9">
        <v>54312</v>
      </c>
      <c r="B92" s="9" t="s">
        <v>322</v>
      </c>
    </row>
    <row r="93" spans="1:2">
      <c r="A93" s="9">
        <v>54313</v>
      </c>
      <c r="B93" s="9" t="s">
        <v>323</v>
      </c>
    </row>
    <row r="94" spans="1:2">
      <c r="A94" s="9">
        <v>543</v>
      </c>
      <c r="B94" s="9" t="s">
        <v>324</v>
      </c>
    </row>
    <row r="95" spans="1:2">
      <c r="A95" s="9">
        <v>54314</v>
      </c>
      <c r="B95" s="9" t="s">
        <v>325</v>
      </c>
    </row>
    <row r="96" spans="1:2">
      <c r="A96" s="9">
        <v>54399</v>
      </c>
      <c r="B96" s="9" t="s">
        <v>326</v>
      </c>
    </row>
    <row r="97" spans="1:3">
      <c r="A97" s="9">
        <v>543</v>
      </c>
      <c r="B97" s="9" t="s">
        <v>327</v>
      </c>
    </row>
    <row r="98" spans="1:3">
      <c r="A98" s="9">
        <v>54316</v>
      </c>
      <c r="B98" s="9" t="s">
        <v>328</v>
      </c>
    </row>
    <row r="99" spans="1:3">
      <c r="A99" s="9">
        <v>54317</v>
      </c>
      <c r="B99" s="9" t="s">
        <v>329</v>
      </c>
    </row>
    <row r="100" spans="1:3">
      <c r="A100" s="9">
        <v>54318</v>
      </c>
      <c r="B100" s="9" t="s">
        <v>330</v>
      </c>
    </row>
    <row r="101" spans="1:3">
      <c r="A101" s="9">
        <v>544</v>
      </c>
      <c r="B101" s="9" t="s">
        <v>331</v>
      </c>
      <c r="C101" s="9" t="s">
        <v>1977</v>
      </c>
    </row>
    <row r="102" spans="1:3">
      <c r="A102" s="9">
        <v>54401</v>
      </c>
      <c r="B102" s="9" t="s">
        <v>332</v>
      </c>
    </row>
    <row r="103" spans="1:3">
      <c r="A103" s="9">
        <v>54402</v>
      </c>
      <c r="B103" s="9" t="s">
        <v>333</v>
      </c>
    </row>
    <row r="104" spans="1:3">
      <c r="A104" s="9">
        <v>54403</v>
      </c>
      <c r="B104" s="9" t="s">
        <v>334</v>
      </c>
    </row>
    <row r="105" spans="1:3">
      <c r="A105" s="9">
        <v>54404</v>
      </c>
      <c r="B105" s="9" t="s">
        <v>335</v>
      </c>
    </row>
    <row r="106" spans="1:3">
      <c r="A106" s="9">
        <v>545</v>
      </c>
      <c r="B106" s="9" t="s">
        <v>336</v>
      </c>
    </row>
    <row r="107" spans="1:3">
      <c r="A107" s="9">
        <v>54501</v>
      </c>
      <c r="B107" s="9" t="s">
        <v>337</v>
      </c>
    </row>
    <row r="108" spans="1:3">
      <c r="A108" s="9">
        <v>54502</v>
      </c>
      <c r="B108" s="9" t="s">
        <v>338</v>
      </c>
    </row>
    <row r="109" spans="1:3">
      <c r="A109" s="9">
        <v>54503</v>
      </c>
      <c r="B109" s="9" t="s">
        <v>339</v>
      </c>
    </row>
    <row r="110" spans="1:3">
      <c r="A110" s="9">
        <v>54504</v>
      </c>
      <c r="B110" s="9" t="s">
        <v>340</v>
      </c>
    </row>
    <row r="111" spans="1:3">
      <c r="A111" s="9">
        <v>54505</v>
      </c>
      <c r="B111" s="9" t="s">
        <v>341</v>
      </c>
    </row>
    <row r="112" spans="1:3">
      <c r="A112" s="9">
        <v>54507</v>
      </c>
      <c r="B112" s="9" t="s">
        <v>342</v>
      </c>
    </row>
    <row r="113" spans="1:2">
      <c r="A113" s="9">
        <v>54508</v>
      </c>
      <c r="B113" s="9" t="s">
        <v>343</v>
      </c>
    </row>
    <row r="114" spans="1:2">
      <c r="A114" s="9">
        <v>54599</v>
      </c>
      <c r="B114" s="9" t="s">
        <v>344</v>
      </c>
    </row>
    <row r="115" spans="1:2">
      <c r="A115" s="9">
        <v>546</v>
      </c>
      <c r="B115" s="9" t="s">
        <v>345</v>
      </c>
    </row>
    <row r="116" spans="1:2">
      <c r="A116" s="9">
        <v>54601</v>
      </c>
      <c r="B116" s="9" t="s">
        <v>346</v>
      </c>
    </row>
    <row r="117" spans="1:2">
      <c r="A117" s="9">
        <v>54602</v>
      </c>
      <c r="B117" s="9" t="s">
        <v>347</v>
      </c>
    </row>
    <row r="118" spans="1:2">
      <c r="A118" s="9">
        <v>54603</v>
      </c>
      <c r="B118" s="9" t="s">
        <v>348</v>
      </c>
    </row>
    <row r="119" spans="1:2">
      <c r="A119" s="9">
        <v>54699</v>
      </c>
      <c r="B119" s="9" t="s">
        <v>218</v>
      </c>
    </row>
    <row r="120" spans="1:2">
      <c r="A120" s="9">
        <v>541</v>
      </c>
      <c r="B120" s="9" t="s">
        <v>349</v>
      </c>
    </row>
    <row r="121" spans="1:2">
      <c r="A121" s="9">
        <v>54121</v>
      </c>
      <c r="B121" s="9" t="s">
        <v>350</v>
      </c>
    </row>
    <row r="122" spans="1:2">
      <c r="B122" s="9" t="s">
        <v>351</v>
      </c>
    </row>
    <row r="123" spans="1:2">
      <c r="A123" s="9">
        <v>611</v>
      </c>
      <c r="B123" s="9" t="s">
        <v>352</v>
      </c>
    </row>
    <row r="124" spans="1:2">
      <c r="A124" s="9">
        <v>61109</v>
      </c>
      <c r="B124" s="9" t="s">
        <v>353</v>
      </c>
    </row>
    <row r="125" spans="1:2">
      <c r="A125" s="9">
        <v>611</v>
      </c>
      <c r="B125" s="9" t="s">
        <v>354</v>
      </c>
    </row>
    <row r="126" spans="1:2">
      <c r="A126" s="9">
        <v>61105</v>
      </c>
      <c r="B126" s="9" t="s">
        <v>355</v>
      </c>
    </row>
    <row r="127" spans="1:2">
      <c r="A127" s="9">
        <v>611</v>
      </c>
      <c r="B127" s="9" t="s">
        <v>356</v>
      </c>
    </row>
    <row r="128" spans="1:2">
      <c r="A128" s="9">
        <v>61101</v>
      </c>
      <c r="B128" s="9" t="s">
        <v>357</v>
      </c>
    </row>
    <row r="129" spans="1:2">
      <c r="A129" s="9">
        <v>61102</v>
      </c>
      <c r="B129" s="9" t="s">
        <v>352</v>
      </c>
    </row>
    <row r="130" spans="1:2">
      <c r="A130" s="9">
        <v>61104</v>
      </c>
      <c r="B130" s="9" t="s">
        <v>358</v>
      </c>
    </row>
    <row r="131" spans="1:2">
      <c r="A131" s="9">
        <v>61108</v>
      </c>
      <c r="B131" s="9" t="s">
        <v>359</v>
      </c>
    </row>
    <row r="132" spans="1:2">
      <c r="A132" s="9">
        <v>61199</v>
      </c>
      <c r="B132" s="9" t="s">
        <v>360</v>
      </c>
    </row>
    <row r="133" spans="1:2">
      <c r="A133" s="9">
        <v>611</v>
      </c>
      <c r="B133" s="9" t="s">
        <v>361</v>
      </c>
    </row>
    <row r="134" spans="1:2">
      <c r="A134" s="9">
        <v>61107</v>
      </c>
      <c r="B134" s="9" t="s">
        <v>361</v>
      </c>
    </row>
    <row r="135" spans="1:2">
      <c r="A135" s="9">
        <v>614</v>
      </c>
      <c r="B135" s="9" t="s">
        <v>362</v>
      </c>
    </row>
    <row r="136" spans="1:2">
      <c r="A136" s="9">
        <v>61403</v>
      </c>
      <c r="B136" s="9" t="s">
        <v>363</v>
      </c>
    </row>
    <row r="137" spans="1:2">
      <c r="A137" s="9">
        <v>61499</v>
      </c>
      <c r="B137" s="9" t="s">
        <v>364</v>
      </c>
    </row>
    <row r="138" spans="1:2">
      <c r="A138" s="9">
        <v>615</v>
      </c>
      <c r="B138" s="9" t="s">
        <v>365</v>
      </c>
    </row>
    <row r="139" spans="1:2">
      <c r="A139" s="9">
        <v>61501</v>
      </c>
      <c r="B139" s="9" t="s">
        <v>366</v>
      </c>
    </row>
    <row r="140" spans="1:2">
      <c r="A140" s="9">
        <v>61502</v>
      </c>
      <c r="B140" s="9" t="s">
        <v>367</v>
      </c>
    </row>
    <row r="141" spans="1:2">
      <c r="A141" s="9">
        <v>61599</v>
      </c>
      <c r="B141" s="9" t="s">
        <v>368</v>
      </c>
    </row>
    <row r="142" spans="1:2">
      <c r="B142" s="9" t="s">
        <v>369</v>
      </c>
    </row>
    <row r="143" spans="1:2">
      <c r="A143" s="9">
        <v>556</v>
      </c>
      <c r="B143" s="9" t="s">
        <v>370</v>
      </c>
    </row>
    <row r="144" spans="1:2">
      <c r="A144" s="9">
        <v>55601</v>
      </c>
      <c r="B144" s="9" t="s">
        <v>371</v>
      </c>
    </row>
    <row r="145" spans="1:2">
      <c r="A145" s="9">
        <v>55602</v>
      </c>
      <c r="B145" s="9" t="s">
        <v>372</v>
      </c>
    </row>
    <row r="146" spans="1:2">
      <c r="A146" s="9">
        <v>55603</v>
      </c>
      <c r="B146" s="9" t="s">
        <v>373</v>
      </c>
    </row>
    <row r="147" spans="1:2">
      <c r="A147" s="9">
        <v>555</v>
      </c>
      <c r="B147" s="9" t="s">
        <v>374</v>
      </c>
    </row>
    <row r="148" spans="1:2">
      <c r="A148" s="9">
        <v>55507</v>
      </c>
      <c r="B148" s="9" t="s">
        <v>375</v>
      </c>
    </row>
    <row r="149" spans="1:2">
      <c r="A149" s="9">
        <v>55508</v>
      </c>
      <c r="B149" s="9" t="s">
        <v>210</v>
      </c>
    </row>
    <row r="150" spans="1:2">
      <c r="A150" s="9">
        <v>55599</v>
      </c>
      <c r="B150" s="9" t="s">
        <v>376</v>
      </c>
    </row>
    <row r="151" spans="1:2">
      <c r="A151" s="9">
        <v>551</v>
      </c>
      <c r="B151" s="9" t="s">
        <v>377</v>
      </c>
    </row>
    <row r="152" spans="1:2">
      <c r="A152" s="9">
        <v>55101</v>
      </c>
      <c r="B152" s="9" t="s">
        <v>378</v>
      </c>
    </row>
    <row r="153" spans="1:2">
      <c r="A153" s="9">
        <v>55199</v>
      </c>
      <c r="B153" s="9" t="s">
        <v>379</v>
      </c>
    </row>
    <row r="154" spans="1:2">
      <c r="A154" s="9">
        <v>553</v>
      </c>
      <c r="B154" s="9" t="s">
        <v>380</v>
      </c>
    </row>
    <row r="155" spans="1:2">
      <c r="A155" s="9">
        <v>55301</v>
      </c>
      <c r="B155" s="9" t="s">
        <v>381</v>
      </c>
    </row>
    <row r="156" spans="1:2">
      <c r="A156" s="9">
        <v>55302</v>
      </c>
      <c r="B156" s="9" t="s">
        <v>382</v>
      </c>
    </row>
    <row r="157" spans="1:2">
      <c r="A157" s="9">
        <v>55303</v>
      </c>
      <c r="B157" s="9" t="s">
        <v>383</v>
      </c>
    </row>
    <row r="158" spans="1:2">
      <c r="A158" s="9">
        <v>55304</v>
      </c>
      <c r="B158" s="9" t="s">
        <v>384</v>
      </c>
    </row>
    <row r="159" spans="1:2">
      <c r="A159" s="9">
        <v>55308</v>
      </c>
      <c r="B159" s="9" t="s">
        <v>177</v>
      </c>
    </row>
    <row r="160" spans="1:2">
      <c r="A160" s="9">
        <v>554</v>
      </c>
      <c r="B160" s="9" t="s">
        <v>385</v>
      </c>
    </row>
    <row r="161" spans="1:2">
      <c r="A161" s="9">
        <v>55401</v>
      </c>
      <c r="B161" s="9" t="s">
        <v>176</v>
      </c>
    </row>
    <row r="162" spans="1:2">
      <c r="A162" s="9">
        <v>55402</v>
      </c>
      <c r="B162" s="9" t="s">
        <v>177</v>
      </c>
    </row>
    <row r="163" spans="1:2">
      <c r="A163" s="9">
        <v>55403</v>
      </c>
      <c r="B163" s="9" t="s">
        <v>180</v>
      </c>
    </row>
    <row r="164" spans="1:2">
      <c r="A164" s="9">
        <v>55405</v>
      </c>
      <c r="B164" s="9" t="s">
        <v>178</v>
      </c>
    </row>
    <row r="165" spans="1:2">
      <c r="A165" s="9">
        <v>557</v>
      </c>
      <c r="B165" s="9" t="s">
        <v>386</v>
      </c>
    </row>
    <row r="166" spans="1:2">
      <c r="A166" s="9">
        <v>55702</v>
      </c>
      <c r="B166" s="9" t="s">
        <v>387</v>
      </c>
    </row>
    <row r="167" spans="1:2">
      <c r="A167" s="9">
        <v>55703</v>
      </c>
      <c r="B167" s="9" t="s">
        <v>388</v>
      </c>
    </row>
    <row r="168" spans="1:2">
      <c r="A168" s="9">
        <v>55799</v>
      </c>
      <c r="B168" s="9" t="s">
        <v>389</v>
      </c>
    </row>
    <row r="169" spans="1:2">
      <c r="B169" s="9" t="s">
        <v>390</v>
      </c>
    </row>
    <row r="170" spans="1:2">
      <c r="A170" s="9">
        <v>562</v>
      </c>
      <c r="B170" s="9" t="s">
        <v>391</v>
      </c>
    </row>
    <row r="171" spans="1:2">
      <c r="A171" s="9">
        <v>56201</v>
      </c>
      <c r="B171" s="9" t="s">
        <v>391</v>
      </c>
    </row>
    <row r="172" spans="1:2">
      <c r="A172" s="9">
        <v>616</v>
      </c>
      <c r="B172" s="9" t="s">
        <v>392</v>
      </c>
    </row>
    <row r="173" spans="1:2">
      <c r="A173" s="9">
        <v>61601</v>
      </c>
      <c r="B173" s="9" t="s">
        <v>393</v>
      </c>
    </row>
    <row r="174" spans="1:2">
      <c r="A174" s="9">
        <v>61602</v>
      </c>
      <c r="B174" s="9" t="s">
        <v>394</v>
      </c>
    </row>
    <row r="175" spans="1:2">
      <c r="A175" s="9">
        <v>61603</v>
      </c>
      <c r="B175" s="9" t="s">
        <v>395</v>
      </c>
    </row>
    <row r="176" spans="1:2">
      <c r="A176" s="9">
        <v>61604</v>
      </c>
      <c r="B176" s="9" t="s">
        <v>396</v>
      </c>
    </row>
    <row r="177" spans="1:2">
      <c r="A177" s="9">
        <v>61607</v>
      </c>
      <c r="B177" s="9" t="s">
        <v>397</v>
      </c>
    </row>
    <row r="178" spans="1:2">
      <c r="A178" s="9">
        <v>61608</v>
      </c>
      <c r="B178" s="9" t="s">
        <v>398</v>
      </c>
    </row>
    <row r="179" spans="1:2">
      <c r="A179" s="9">
        <v>61699</v>
      </c>
      <c r="B179" s="9" t="s">
        <v>399</v>
      </c>
    </row>
    <row r="180" spans="1:2">
      <c r="A180" s="9">
        <v>622</v>
      </c>
      <c r="B180" s="9" t="s">
        <v>400</v>
      </c>
    </row>
    <row r="181" spans="1:2">
      <c r="A181" s="9">
        <v>62201</v>
      </c>
      <c r="B181" s="9" t="s">
        <v>400</v>
      </c>
    </row>
    <row r="182" spans="1:2">
      <c r="A182" s="9">
        <v>563</v>
      </c>
      <c r="B182" s="9" t="s">
        <v>401</v>
      </c>
    </row>
    <row r="183" spans="1:2">
      <c r="A183" s="9">
        <v>56301</v>
      </c>
      <c r="B183" s="9" t="s">
        <v>152</v>
      </c>
    </row>
    <row r="184" spans="1:2">
      <c r="A184" s="9">
        <v>56303</v>
      </c>
      <c r="B184" s="9" t="s">
        <v>153</v>
      </c>
    </row>
    <row r="185" spans="1:2">
      <c r="A185" s="9">
        <v>56304</v>
      </c>
      <c r="B185" s="9" t="s">
        <v>154</v>
      </c>
    </row>
    <row r="186" spans="1:2">
      <c r="A186" s="9">
        <v>56305</v>
      </c>
      <c r="B186" s="9" t="s">
        <v>402</v>
      </c>
    </row>
    <row r="187" spans="1:2">
      <c r="A187" s="9">
        <v>713</v>
      </c>
      <c r="B187" s="9" t="s">
        <v>403</v>
      </c>
    </row>
    <row r="188" spans="1:2">
      <c r="A188" s="9">
        <v>71308</v>
      </c>
      <c r="B188" s="9" t="s">
        <v>404</v>
      </c>
    </row>
    <row r="200" spans="1:2">
      <c r="A200" s="9">
        <v>623</v>
      </c>
      <c r="B200" s="9" t="s">
        <v>405</v>
      </c>
    </row>
    <row r="201" spans="1:2">
      <c r="A201" s="9">
        <v>62301</v>
      </c>
      <c r="B201" s="9" t="s">
        <v>152</v>
      </c>
    </row>
    <row r="202" spans="1:2">
      <c r="A202" s="9">
        <v>62303</v>
      </c>
      <c r="B202" s="9" t="s">
        <v>153</v>
      </c>
    </row>
    <row r="203" spans="1:2">
      <c r="A203" s="9">
        <v>62304</v>
      </c>
      <c r="B203" s="9" t="s">
        <v>154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E54"/>
  <sheetViews>
    <sheetView topLeftCell="A25" workbookViewId="0">
      <selection activeCell="E10" sqref="E10"/>
    </sheetView>
  </sheetViews>
  <sheetFormatPr baseColWidth="10" defaultRowHeight="15"/>
  <cols>
    <col min="1" max="1" width="3.5703125" bestFit="1" customWidth="1"/>
    <col min="2" max="2" width="3.42578125" bestFit="1" customWidth="1"/>
    <col min="3" max="3" width="3" bestFit="1" customWidth="1"/>
    <col min="4" max="4" width="7" bestFit="1" customWidth="1"/>
    <col min="5" max="5" width="68.42578125" customWidth="1"/>
  </cols>
  <sheetData>
    <row r="1" spans="1:5" ht="18.75">
      <c r="A1" s="105" t="s">
        <v>1714</v>
      </c>
      <c r="B1" s="105"/>
      <c r="C1" s="105"/>
      <c r="D1" s="105"/>
      <c r="E1" s="105"/>
    </row>
    <row r="2" spans="1:5" ht="15.75">
      <c r="A2" s="107" t="s">
        <v>1936</v>
      </c>
      <c r="B2" s="107"/>
      <c r="C2" s="107"/>
      <c r="D2" s="107"/>
      <c r="E2" s="107"/>
    </row>
    <row r="3" spans="1:5">
      <c r="A3" s="106" t="s">
        <v>1717</v>
      </c>
      <c r="B3" s="106"/>
      <c r="C3" s="106"/>
      <c r="D3" s="106"/>
      <c r="E3" s="106"/>
    </row>
    <row r="5" spans="1:5">
      <c r="A5" t="s">
        <v>113</v>
      </c>
      <c r="B5" t="s">
        <v>114</v>
      </c>
      <c r="C5" t="s">
        <v>115</v>
      </c>
      <c r="D5" t="s">
        <v>116</v>
      </c>
      <c r="E5" t="s">
        <v>44</v>
      </c>
    </row>
    <row r="6" spans="1:5">
      <c r="A6">
        <v>1</v>
      </c>
      <c r="B6" s="7"/>
      <c r="C6" s="7"/>
      <c r="E6" t="s">
        <v>45</v>
      </c>
    </row>
    <row r="7" spans="1:5">
      <c r="B7" s="7" t="s">
        <v>46</v>
      </c>
      <c r="C7" s="7" t="s">
        <v>46</v>
      </c>
      <c r="E7" t="s">
        <v>47</v>
      </c>
    </row>
    <row r="8" spans="1:5">
      <c r="B8" s="7"/>
      <c r="D8" t="s">
        <v>48</v>
      </c>
      <c r="E8" t="s">
        <v>49</v>
      </c>
    </row>
    <row r="9" spans="1:5">
      <c r="B9" s="7"/>
      <c r="C9" s="7"/>
      <c r="E9" t="s">
        <v>50</v>
      </c>
    </row>
    <row r="10" spans="1:5">
      <c r="B10" s="7"/>
      <c r="C10" s="7"/>
      <c r="E10" t="s">
        <v>51</v>
      </c>
    </row>
    <row r="11" spans="1:5">
      <c r="B11" s="7"/>
      <c r="C11" s="7"/>
      <c r="E11" t="s">
        <v>52</v>
      </c>
    </row>
    <row r="12" spans="1:5">
      <c r="B12" s="7"/>
      <c r="C12" s="7"/>
      <c r="E12" t="s">
        <v>53</v>
      </c>
    </row>
    <row r="13" spans="1:5">
      <c r="B13" s="7"/>
      <c r="C13" s="7"/>
      <c r="E13" t="s">
        <v>54</v>
      </c>
    </row>
    <row r="14" spans="1:5">
      <c r="B14" s="7"/>
      <c r="C14" s="7"/>
      <c r="E14" t="s">
        <v>55</v>
      </c>
    </row>
    <row r="15" spans="1:5">
      <c r="B15" s="7"/>
      <c r="C15" s="7" t="s">
        <v>56</v>
      </c>
      <c r="D15" t="s">
        <v>57</v>
      </c>
      <c r="E15" t="s">
        <v>58</v>
      </c>
    </row>
    <row r="16" spans="1:5">
      <c r="B16" s="7"/>
      <c r="C16" s="7"/>
      <c r="E16" t="s">
        <v>59</v>
      </c>
    </row>
    <row r="17" spans="2:5">
      <c r="B17" s="7"/>
      <c r="C17" s="7"/>
      <c r="E17" t="s">
        <v>60</v>
      </c>
    </row>
    <row r="18" spans="2:5">
      <c r="B18" s="7"/>
      <c r="C18" s="7"/>
      <c r="E18" t="s">
        <v>61</v>
      </c>
    </row>
    <row r="19" spans="2:5">
      <c r="B19" s="7"/>
      <c r="C19" s="7"/>
      <c r="E19" t="s">
        <v>62</v>
      </c>
    </row>
    <row r="20" spans="2:5">
      <c r="B20" s="7"/>
      <c r="C20" s="7"/>
      <c r="E20" t="s">
        <v>63</v>
      </c>
    </row>
    <row r="21" spans="2:5">
      <c r="B21" s="7"/>
      <c r="C21" s="7"/>
      <c r="E21" t="s">
        <v>64</v>
      </c>
    </row>
    <row r="22" spans="2:5">
      <c r="B22" s="7"/>
      <c r="C22" s="7"/>
      <c r="E22" t="s">
        <v>65</v>
      </c>
    </row>
    <row r="23" spans="2:5">
      <c r="B23" s="7"/>
      <c r="C23" s="7"/>
      <c r="E23" t="s">
        <v>66</v>
      </c>
    </row>
    <row r="24" spans="2:5">
      <c r="B24" s="7"/>
      <c r="C24" s="7"/>
      <c r="E24" t="s">
        <v>67</v>
      </c>
    </row>
    <row r="25" spans="2:5">
      <c r="B25" s="7"/>
      <c r="C25" s="7"/>
      <c r="E25" t="s">
        <v>68</v>
      </c>
    </row>
    <row r="26" spans="2:5">
      <c r="B26" s="7"/>
      <c r="C26" s="7"/>
      <c r="E26" t="s">
        <v>69</v>
      </c>
    </row>
    <row r="27" spans="2:5">
      <c r="B27" s="7"/>
      <c r="C27" s="7"/>
      <c r="E27" t="s">
        <v>70</v>
      </c>
    </row>
    <row r="28" spans="2:5">
      <c r="B28" s="7"/>
      <c r="C28" s="7" t="s">
        <v>71</v>
      </c>
      <c r="D28" t="s">
        <v>72</v>
      </c>
      <c r="E28" t="s">
        <v>73</v>
      </c>
    </row>
    <row r="29" spans="2:5">
      <c r="B29" s="7"/>
      <c r="C29" s="7"/>
      <c r="E29" t="s">
        <v>74</v>
      </c>
    </row>
    <row r="30" spans="2:5">
      <c r="B30" s="7"/>
      <c r="C30" s="7"/>
      <c r="E30" t="s">
        <v>75</v>
      </c>
    </row>
    <row r="31" spans="2:5">
      <c r="B31" s="7"/>
      <c r="C31" s="7"/>
      <c r="E31" t="s">
        <v>76</v>
      </c>
    </row>
    <row r="32" spans="2:5">
      <c r="B32" s="7"/>
      <c r="C32" s="7"/>
      <c r="E32" t="s">
        <v>77</v>
      </c>
    </row>
    <row r="33" spans="1:5">
      <c r="B33" s="7"/>
      <c r="C33" s="7"/>
      <c r="E33" t="s">
        <v>78</v>
      </c>
    </row>
    <row r="34" spans="1:5">
      <c r="B34" s="7"/>
      <c r="C34" s="7"/>
      <c r="E34" t="s">
        <v>79</v>
      </c>
    </row>
    <row r="35" spans="1:5">
      <c r="B35" s="7"/>
      <c r="C35" s="7"/>
      <c r="E35" t="s">
        <v>80</v>
      </c>
    </row>
    <row r="36" spans="1:5">
      <c r="B36" s="7"/>
      <c r="C36" s="7"/>
      <c r="E36" t="s">
        <v>81</v>
      </c>
    </row>
    <row r="37" spans="1:5">
      <c r="B37" s="7"/>
      <c r="C37" s="7"/>
      <c r="E37" t="s">
        <v>82</v>
      </c>
    </row>
    <row r="38" spans="1:5">
      <c r="A38">
        <v>3</v>
      </c>
      <c r="B38" s="7"/>
      <c r="C38" s="7"/>
      <c r="E38" t="s">
        <v>83</v>
      </c>
    </row>
    <row r="39" spans="1:5">
      <c r="B39" s="7" t="s">
        <v>71</v>
      </c>
      <c r="C39" s="7"/>
      <c r="E39" t="s">
        <v>84</v>
      </c>
    </row>
    <row r="40" spans="1:5">
      <c r="B40" s="7"/>
      <c r="C40" s="7" t="s">
        <v>46</v>
      </c>
      <c r="D40" t="s">
        <v>85</v>
      </c>
      <c r="E40" t="s">
        <v>86</v>
      </c>
    </row>
    <row r="41" spans="1:5">
      <c r="B41" s="7"/>
      <c r="C41" s="7" t="s">
        <v>56</v>
      </c>
      <c r="D41" t="s">
        <v>87</v>
      </c>
      <c r="E41" t="s">
        <v>88</v>
      </c>
    </row>
    <row r="42" spans="1:5">
      <c r="A42">
        <v>4</v>
      </c>
      <c r="B42" s="7"/>
      <c r="C42" s="7"/>
      <c r="E42" t="s">
        <v>89</v>
      </c>
    </row>
    <row r="43" spans="1:5">
      <c r="B43" s="7" t="s">
        <v>90</v>
      </c>
      <c r="C43" s="7"/>
      <c r="E43" t="s">
        <v>91</v>
      </c>
    </row>
    <row r="44" spans="1:5">
      <c r="B44" s="7"/>
      <c r="C44" s="7" t="s">
        <v>46</v>
      </c>
      <c r="D44" t="s">
        <v>92</v>
      </c>
      <c r="E44" t="s">
        <v>93</v>
      </c>
    </row>
    <row r="45" spans="1:5">
      <c r="B45" s="7"/>
      <c r="C45" s="7" t="s">
        <v>56</v>
      </c>
      <c r="D45" t="s">
        <v>94</v>
      </c>
      <c r="E45" t="s">
        <v>95</v>
      </c>
    </row>
    <row r="46" spans="1:5">
      <c r="B46" s="7" t="s">
        <v>96</v>
      </c>
      <c r="C46" s="7"/>
      <c r="E46" t="s">
        <v>97</v>
      </c>
    </row>
    <row r="47" spans="1:5">
      <c r="B47" s="7"/>
      <c r="C47" s="7" t="s">
        <v>46</v>
      </c>
      <c r="D47" t="s">
        <v>98</v>
      </c>
      <c r="E47" t="s">
        <v>99</v>
      </c>
    </row>
    <row r="48" spans="1:5">
      <c r="B48" s="7"/>
      <c r="C48" s="7" t="s">
        <v>56</v>
      </c>
      <c r="D48" t="s">
        <v>100</v>
      </c>
      <c r="E48" t="s">
        <v>101</v>
      </c>
    </row>
    <row r="49" spans="1:5">
      <c r="B49" s="7"/>
      <c r="C49" s="7" t="s">
        <v>71</v>
      </c>
      <c r="D49" t="s">
        <v>102</v>
      </c>
      <c r="E49" t="s">
        <v>103</v>
      </c>
    </row>
    <row r="50" spans="1:5">
      <c r="B50" s="7"/>
      <c r="C50" s="7" t="s">
        <v>90</v>
      </c>
      <c r="D50" t="s">
        <v>104</v>
      </c>
      <c r="E50" t="s">
        <v>105</v>
      </c>
    </row>
    <row r="51" spans="1:5">
      <c r="B51" s="7"/>
      <c r="C51" s="7" t="s">
        <v>106</v>
      </c>
      <c r="D51" t="s">
        <v>107</v>
      </c>
      <c r="E51" t="s">
        <v>108</v>
      </c>
    </row>
    <row r="52" spans="1:5">
      <c r="A52">
        <v>5</v>
      </c>
      <c r="B52" s="7"/>
      <c r="C52" s="7"/>
      <c r="E52" t="s">
        <v>109</v>
      </c>
    </row>
    <row r="53" spans="1:5">
      <c r="B53" s="7" t="s">
        <v>106</v>
      </c>
      <c r="C53" s="7"/>
      <c r="E53" t="s">
        <v>110</v>
      </c>
    </row>
    <row r="54" spans="1:5">
      <c r="B54" s="7"/>
      <c r="C54" s="7" t="s">
        <v>46</v>
      </c>
      <c r="D54" t="s">
        <v>111</v>
      </c>
      <c r="E54" t="s">
        <v>112</v>
      </c>
    </row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8"/>
  <sheetViews>
    <sheetView topLeftCell="A31" workbookViewId="0">
      <selection activeCell="N96" sqref="N96"/>
    </sheetView>
  </sheetViews>
  <sheetFormatPr baseColWidth="10" defaultRowHeight="15"/>
  <cols>
    <col min="1" max="1" width="7.28515625" customWidth="1"/>
    <col min="2" max="2" width="6.42578125" customWidth="1"/>
    <col min="3" max="3" width="49.140625" bestFit="1" customWidth="1"/>
    <col min="4" max="4" width="13.5703125" bestFit="1" customWidth="1"/>
    <col min="5" max="7" width="11.5703125" bestFit="1" customWidth="1"/>
    <col min="8" max="8" width="12.5703125" bestFit="1" customWidth="1"/>
    <col min="9" max="9" width="13.5703125" style="3" bestFit="1" customWidth="1"/>
    <col min="10" max="10" width="7.85546875" customWidth="1"/>
    <col min="11" max="11" width="12.5703125" bestFit="1" customWidth="1"/>
    <col min="14" max="14" width="13.5703125" bestFit="1" customWidth="1"/>
  </cols>
  <sheetData>
    <row r="1" spans="1:11" ht="21">
      <c r="A1" s="108" t="s">
        <v>1714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18.75">
      <c r="A2" s="105" t="s">
        <v>1935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>
      <c r="A3" s="106" t="s">
        <v>1717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5" spans="1:11">
      <c r="A5" s="51" t="s">
        <v>117</v>
      </c>
      <c r="B5" s="51" t="s">
        <v>1943</v>
      </c>
      <c r="C5" s="51" t="s">
        <v>118</v>
      </c>
      <c r="D5" s="51" t="s">
        <v>1331</v>
      </c>
      <c r="E5" s="51" t="s">
        <v>1332</v>
      </c>
      <c r="F5" s="51" t="s">
        <v>1333</v>
      </c>
      <c r="G5" s="51" t="s">
        <v>1334</v>
      </c>
      <c r="H5" s="51" t="s">
        <v>1335</v>
      </c>
      <c r="I5" s="51" t="s">
        <v>1336</v>
      </c>
      <c r="J5" s="51" t="s">
        <v>1738</v>
      </c>
      <c r="K5" s="51" t="s">
        <v>1655</v>
      </c>
    </row>
    <row r="6" spans="1:11" hidden="1">
      <c r="A6">
        <v>11</v>
      </c>
      <c r="B6" s="1">
        <v>0</v>
      </c>
      <c r="C6" t="str">
        <f>VLOOKUP(A6,Tabla3[[Ingreso ]:[Nombre]],3,0)</f>
        <v>D. M. X IMPUESTOS MUNICIPALES</v>
      </c>
      <c r="D6" s="3"/>
      <c r="E6" s="3"/>
      <c r="F6" s="3"/>
      <c r="G6" s="3"/>
      <c r="H6" s="3"/>
      <c r="J6" s="3" t="str">
        <f>MID(Tabla4[[#This Row],[CÓD.]],1,2)</f>
        <v>11</v>
      </c>
      <c r="K6" s="3">
        <f>+Tabla4[[#This Row],[2015]]</f>
        <v>0</v>
      </c>
    </row>
    <row r="7" spans="1:11" hidden="1">
      <c r="A7">
        <v>118</v>
      </c>
      <c r="C7" t="str">
        <f>VLOOKUP(A7,Tabla3[[Ingreso ]:[Nombre]],3,0)</f>
        <v>IMPUESTOS MUNICIPALES</v>
      </c>
      <c r="D7" s="3"/>
      <c r="E7" s="3"/>
      <c r="F7" s="3"/>
      <c r="G7" s="3"/>
      <c r="H7" s="3"/>
      <c r="J7" s="3" t="str">
        <f>MID(Tabla4[[#This Row],[CÓD.]],1,2)</f>
        <v>11</v>
      </c>
      <c r="K7" s="3">
        <f>+Tabla4[[#This Row],[2015]]</f>
        <v>0</v>
      </c>
    </row>
    <row r="8" spans="1:11">
      <c r="A8">
        <v>11801</v>
      </c>
      <c r="B8" s="1">
        <v>0</v>
      </c>
      <c r="C8" t="str">
        <f>VLOOKUP(A8,Tabla3[[Ingreso ]:[Nombre]],3,0)</f>
        <v>DE COMERCIO</v>
      </c>
      <c r="D8" s="3">
        <v>6053.01</v>
      </c>
      <c r="E8" s="3">
        <v>6874.25</v>
      </c>
      <c r="F8" s="3">
        <v>5730</v>
      </c>
      <c r="G8" s="3">
        <v>5862.24</v>
      </c>
      <c r="H8" s="3">
        <v>6823</v>
      </c>
      <c r="I8" s="3">
        <v>6933</v>
      </c>
      <c r="J8" s="3" t="str">
        <f>MID(Tabla4[[#This Row],[CÓD.]],1,2)</f>
        <v>11</v>
      </c>
      <c r="K8" s="3">
        <f>+Tabla4[[#This Row],[2015]]</f>
        <v>6933</v>
      </c>
    </row>
    <row r="9" spans="1:11">
      <c r="A9">
        <v>11802</v>
      </c>
      <c r="B9" s="1">
        <v>0</v>
      </c>
      <c r="C9" t="str">
        <f>VLOOKUP(A9,Tabla3[[Ingreso ]:[Nombre]],3,0)</f>
        <v>DE INDUSTRIA</v>
      </c>
      <c r="D9" s="3">
        <v>3876.23</v>
      </c>
      <c r="E9" s="3">
        <v>11693.35</v>
      </c>
      <c r="F9" s="3">
        <v>8126</v>
      </c>
      <c r="G9" s="3">
        <v>6106.55</v>
      </c>
      <c r="H9" s="3">
        <v>6925</v>
      </c>
      <c r="I9" s="3">
        <v>7037</v>
      </c>
      <c r="J9" s="3" t="str">
        <f>MID(Tabla4[[#This Row],[CÓD.]],1,2)</f>
        <v>11</v>
      </c>
      <c r="K9" s="3">
        <f>+Tabla4[[#This Row],[2015]]</f>
        <v>7037</v>
      </c>
    </row>
    <row r="10" spans="1:11" hidden="1">
      <c r="A10">
        <v>11803</v>
      </c>
      <c r="B10" s="1">
        <v>0</v>
      </c>
      <c r="C10" t="str">
        <f>VLOOKUP(A10,Tabla3[[Ingreso ]:[Nombre]],3,0)</f>
        <v>FINANCIEROS</v>
      </c>
      <c r="D10" s="3"/>
      <c r="E10" s="3">
        <v>17.13</v>
      </c>
      <c r="F10" s="3"/>
      <c r="G10" s="3"/>
      <c r="H10" s="3">
        <v>0</v>
      </c>
      <c r="I10" s="3">
        <v>0</v>
      </c>
      <c r="J10" s="3" t="str">
        <f>MID(Tabla4[[#This Row],[CÓD.]],1,2)</f>
        <v>11</v>
      </c>
      <c r="K10" s="3">
        <f>+Tabla4[[#This Row],[2015]]</f>
        <v>0</v>
      </c>
    </row>
    <row r="11" spans="1:11">
      <c r="A11">
        <v>11804</v>
      </c>
      <c r="B11" s="1">
        <v>0</v>
      </c>
      <c r="C11" t="str">
        <f>VLOOKUP(A11,Tabla3[[Ingreso ]:[Nombre]],3,0)</f>
        <v>DE SERVICIOS</v>
      </c>
      <c r="D11" s="3">
        <v>7838.56</v>
      </c>
      <c r="E11" s="3">
        <v>9636.42</v>
      </c>
      <c r="F11" s="3">
        <v>6517</v>
      </c>
      <c r="G11" s="3">
        <v>6559.52</v>
      </c>
      <c r="H11" s="3">
        <v>7590</v>
      </c>
      <c r="I11" s="3">
        <v>7713</v>
      </c>
      <c r="J11" s="3" t="str">
        <f>MID(Tabla4[[#This Row],[CÓD.]],1,2)</f>
        <v>11</v>
      </c>
      <c r="K11" s="3">
        <f>+Tabla4[[#This Row],[2015]]</f>
        <v>7713</v>
      </c>
    </row>
    <row r="12" spans="1:11" hidden="1">
      <c r="A12">
        <v>11805</v>
      </c>
      <c r="B12" s="1">
        <v>0</v>
      </c>
      <c r="C12" t="str">
        <f>VLOOKUP(A12,Tabla3[[Ingreso ]:[Nombre]],3,0)</f>
        <v>AGROPECUARIOS</v>
      </c>
      <c r="D12" s="3"/>
      <c r="E12" s="3"/>
      <c r="F12" s="3"/>
      <c r="G12" s="3"/>
      <c r="H12" s="3">
        <v>0</v>
      </c>
      <c r="I12" s="3">
        <v>0</v>
      </c>
      <c r="J12" s="3" t="str">
        <f>MID(Tabla4[[#This Row],[CÓD.]],1,2)</f>
        <v>11</v>
      </c>
      <c r="K12" s="3">
        <f>+Tabla4[[#This Row],[2015]]</f>
        <v>0</v>
      </c>
    </row>
    <row r="13" spans="1:11" hidden="1">
      <c r="A13">
        <v>11806</v>
      </c>
      <c r="B13" s="1">
        <v>0</v>
      </c>
      <c r="C13" t="str">
        <f>VLOOKUP(A13,Tabla3[[Ingreso ]:[Nombre]],3,0)</f>
        <v>BARES Y RESTAURANTES</v>
      </c>
      <c r="D13" s="3"/>
      <c r="E13" s="3"/>
      <c r="F13" s="3"/>
      <c r="G13" s="3"/>
      <c r="H13" s="3">
        <v>0</v>
      </c>
      <c r="I13" s="3">
        <v>0</v>
      </c>
      <c r="J13" s="3" t="str">
        <f>MID(Tabla4[[#This Row],[CÓD.]],1,2)</f>
        <v>11</v>
      </c>
      <c r="K13" s="3">
        <f>+Tabla4[[#This Row],[2015]]</f>
        <v>0</v>
      </c>
    </row>
    <row r="14" spans="1:11" hidden="1">
      <c r="A14">
        <v>11807</v>
      </c>
      <c r="B14" s="1">
        <v>0</v>
      </c>
      <c r="C14" t="str">
        <f>VLOOKUP(A14,Tabla3[[Ingreso ]:[Nombre]],3,0)</f>
        <v>CEMENTERIOS PARTICULARES</v>
      </c>
      <c r="D14" s="3"/>
      <c r="E14" s="3"/>
      <c r="F14" s="3"/>
      <c r="G14" s="3"/>
      <c r="H14" s="3">
        <v>0</v>
      </c>
      <c r="I14" s="3">
        <v>0</v>
      </c>
      <c r="J14" s="3" t="str">
        <f>MID(Tabla4[[#This Row],[CÓD.]],1,2)</f>
        <v>11</v>
      </c>
      <c r="K14" s="3">
        <f>+Tabla4[[#This Row],[2015]]</f>
        <v>0</v>
      </c>
    </row>
    <row r="15" spans="1:11" hidden="1">
      <c r="A15">
        <v>11808</v>
      </c>
      <c r="B15" s="1">
        <v>0</v>
      </c>
      <c r="C15" t="str">
        <f>VLOOKUP(A15,Tabla3[[Ingreso ]:[Nombre]],3,0)</f>
        <v>CENTROS DE ENSE¥ANZA</v>
      </c>
      <c r="D15" s="3"/>
      <c r="E15" s="3"/>
      <c r="F15" s="3"/>
      <c r="G15" s="3"/>
      <c r="H15" s="3">
        <v>0</v>
      </c>
      <c r="I15" s="3">
        <v>0</v>
      </c>
      <c r="J15" s="3" t="str">
        <f>MID(Tabla4[[#This Row],[CÓD.]],1,2)</f>
        <v>11</v>
      </c>
      <c r="K15" s="3">
        <f>+Tabla4[[#This Row],[2015]]</f>
        <v>0</v>
      </c>
    </row>
    <row r="16" spans="1:11" hidden="1">
      <c r="A16">
        <v>11809</v>
      </c>
      <c r="B16" s="1">
        <v>0</v>
      </c>
      <c r="C16" t="str">
        <f>VLOOKUP(A16,Tabla3[[Ingreso ]:[Nombre]],3,0)</f>
        <v>ESTUDIOS FOTOGRAFICOS</v>
      </c>
      <c r="D16" s="3"/>
      <c r="E16" s="3"/>
      <c r="F16" s="3"/>
      <c r="G16" s="3"/>
      <c r="H16" s="3">
        <v>0</v>
      </c>
      <c r="I16" s="3">
        <v>0</v>
      </c>
      <c r="J16" s="3" t="str">
        <f>MID(Tabla4[[#This Row],[CÓD.]],1,2)</f>
        <v>11</v>
      </c>
      <c r="K16" s="3">
        <f>+Tabla4[[#This Row],[2015]]</f>
        <v>0</v>
      </c>
    </row>
    <row r="17" spans="1:11" hidden="1">
      <c r="A17">
        <v>11810</v>
      </c>
      <c r="B17" s="1">
        <v>0</v>
      </c>
      <c r="C17" t="str">
        <f>VLOOKUP(A17,Tabla3[[Ingreso ]:[Nombre]],3,0)</f>
        <v>HOTELES, MOTELES Y SIMILARES</v>
      </c>
      <c r="D17" s="3"/>
      <c r="E17" s="3"/>
      <c r="F17" s="3"/>
      <c r="G17" s="3"/>
      <c r="H17" s="3">
        <v>0</v>
      </c>
      <c r="I17" s="3">
        <v>0</v>
      </c>
      <c r="J17" s="3" t="str">
        <f>MID(Tabla4[[#This Row],[CÓD.]],1,2)</f>
        <v>11</v>
      </c>
      <c r="K17" s="3">
        <f>+Tabla4[[#This Row],[2015]]</f>
        <v>0</v>
      </c>
    </row>
    <row r="18" spans="1:11" hidden="1">
      <c r="A18">
        <v>11811</v>
      </c>
      <c r="B18" s="1">
        <v>0</v>
      </c>
      <c r="C18" t="str">
        <f>VLOOKUP(A18,Tabla3[[Ingreso ]:[Nombre]],3,0)</f>
        <v>LOTERIAS DE CARTON</v>
      </c>
      <c r="D18" s="3"/>
      <c r="E18" s="3"/>
      <c r="F18" s="3"/>
      <c r="G18" s="3"/>
      <c r="H18" s="3">
        <v>0</v>
      </c>
      <c r="I18" s="3">
        <v>0</v>
      </c>
      <c r="J18" s="3" t="str">
        <f>MID(Tabla4[[#This Row],[CÓD.]],1,2)</f>
        <v>11</v>
      </c>
      <c r="K18" s="3">
        <f>+Tabla4[[#This Row],[2015]]</f>
        <v>0</v>
      </c>
    </row>
    <row r="19" spans="1:11" hidden="1">
      <c r="A19">
        <v>11812</v>
      </c>
      <c r="B19" s="1">
        <v>0</v>
      </c>
      <c r="C19" t="str">
        <f>VLOOKUP(A19,Tabla3[[Ingreso ]:[Nombre]],3,0)</f>
        <v>MAQUINAS TRAGANIQUEL</v>
      </c>
      <c r="D19" s="3"/>
      <c r="E19" s="3"/>
      <c r="F19" s="3"/>
      <c r="G19" s="3"/>
      <c r="H19" s="3">
        <v>0</v>
      </c>
      <c r="I19" s="3">
        <v>0</v>
      </c>
      <c r="J19" s="3" t="str">
        <f>MID(Tabla4[[#This Row],[CÓD.]],1,2)</f>
        <v>11</v>
      </c>
      <c r="K19" s="3">
        <f>+Tabla4[[#This Row],[2015]]</f>
        <v>0</v>
      </c>
    </row>
    <row r="20" spans="1:11" hidden="1">
      <c r="A20">
        <v>11813</v>
      </c>
      <c r="B20" s="1">
        <v>0</v>
      </c>
      <c r="C20" t="str">
        <f>VLOOKUP(A20,Tabla3[[Ingreso ]:[Nombre]],3,0)</f>
        <v>MEDICOS HOSPITALARIOS</v>
      </c>
      <c r="D20" s="3"/>
      <c r="E20" s="3"/>
      <c r="F20" s="3"/>
      <c r="G20" s="3"/>
      <c r="H20" s="3">
        <v>0</v>
      </c>
      <c r="I20" s="3">
        <v>0</v>
      </c>
      <c r="J20" s="3" t="str">
        <f>MID(Tabla4[[#This Row],[CÓD.]],1,2)</f>
        <v>11</v>
      </c>
      <c r="K20" s="3">
        <f>+Tabla4[[#This Row],[2015]]</f>
        <v>0</v>
      </c>
    </row>
    <row r="21" spans="1:11" hidden="1">
      <c r="A21">
        <v>11814</v>
      </c>
      <c r="B21" s="1">
        <v>0</v>
      </c>
      <c r="C21" t="str">
        <f>VLOOKUP(A21,Tabla3[[Ingreso ]:[Nombre]],3,0)</f>
        <v>SERVICIOS PROFESIONALES</v>
      </c>
      <c r="D21" s="3"/>
      <c r="E21" s="3"/>
      <c r="F21" s="3"/>
      <c r="G21" s="3"/>
      <c r="H21" s="3">
        <v>0</v>
      </c>
      <c r="I21" s="3">
        <v>0</v>
      </c>
      <c r="J21" s="3" t="str">
        <f>MID(Tabla4[[#This Row],[CÓD.]],1,2)</f>
        <v>11</v>
      </c>
      <c r="K21" s="3">
        <f>+Tabla4[[#This Row],[2015]]</f>
        <v>0</v>
      </c>
    </row>
    <row r="22" spans="1:11" hidden="1">
      <c r="A22">
        <v>11815</v>
      </c>
      <c r="B22" s="1">
        <v>0</v>
      </c>
      <c r="C22" t="str">
        <f>VLOOKUP(A22,Tabla3[[Ingreso ]:[Nombre]],3,0)</f>
        <v>SERVICIOS DE ESPARCIMIENTO</v>
      </c>
      <c r="D22" s="3"/>
      <c r="E22" s="3"/>
      <c r="F22" s="3"/>
      <c r="G22" s="3"/>
      <c r="H22" s="3">
        <v>0</v>
      </c>
      <c r="I22" s="3">
        <v>0</v>
      </c>
      <c r="J22" s="3" t="str">
        <f>MID(Tabla4[[#This Row],[CÓD.]],1,2)</f>
        <v>11</v>
      </c>
      <c r="K22" s="3">
        <f>+Tabla4[[#This Row],[2015]]</f>
        <v>0</v>
      </c>
    </row>
    <row r="23" spans="1:11" hidden="1">
      <c r="A23">
        <v>11816</v>
      </c>
      <c r="B23" s="1">
        <v>0</v>
      </c>
      <c r="C23" t="str">
        <f>VLOOKUP(A23,Tabla3[[Ingreso ]:[Nombre]],3,0)</f>
        <v>TRANSPORTE</v>
      </c>
      <c r="D23" s="3"/>
      <c r="E23" s="3"/>
      <c r="F23" s="3"/>
      <c r="G23" s="3"/>
      <c r="H23" s="3">
        <v>0</v>
      </c>
      <c r="I23" s="3">
        <v>0</v>
      </c>
      <c r="J23" s="3" t="str">
        <f>MID(Tabla4[[#This Row],[CÓD.]],1,2)</f>
        <v>11</v>
      </c>
      <c r="K23" s="3">
        <f>+Tabla4[[#This Row],[2015]]</f>
        <v>0</v>
      </c>
    </row>
    <row r="24" spans="1:11" hidden="1">
      <c r="A24">
        <v>11817</v>
      </c>
      <c r="B24" s="1">
        <v>0</v>
      </c>
      <c r="C24" t="str">
        <f>VLOOKUP(A24,Tabla3[[Ingreso ]:[Nombre]],3,0)</f>
        <v>VALLAS PUBLICITARIAS</v>
      </c>
      <c r="D24" s="3"/>
      <c r="E24" s="3"/>
      <c r="F24" s="3"/>
      <c r="G24" s="3"/>
      <c r="H24" s="3">
        <v>0</v>
      </c>
      <c r="I24" s="3">
        <v>0</v>
      </c>
      <c r="J24" s="3" t="str">
        <f>MID(Tabla4[[#This Row],[CÓD.]],1,2)</f>
        <v>11</v>
      </c>
      <c r="K24" s="3">
        <f>+Tabla4[[#This Row],[2015]]</f>
        <v>0</v>
      </c>
    </row>
    <row r="25" spans="1:11">
      <c r="A25">
        <v>11818</v>
      </c>
      <c r="B25" s="1">
        <v>0</v>
      </c>
      <c r="C25" t="str">
        <f>VLOOKUP(A25,Tabla3[[Ingreso ]:[Nombre]],3,0)</f>
        <v>VIALIDAD</v>
      </c>
      <c r="D25" s="3">
        <v>1772.16</v>
      </c>
      <c r="E25" s="3">
        <v>1312.19</v>
      </c>
      <c r="F25" s="3">
        <v>864</v>
      </c>
      <c r="G25" s="3">
        <v>1167.3</v>
      </c>
      <c r="H25" s="3">
        <v>3675</v>
      </c>
      <c r="I25" s="3">
        <v>3734</v>
      </c>
      <c r="J25" s="3" t="str">
        <f>MID(Tabla4[[#This Row],[CÓD.]],1,2)</f>
        <v>11</v>
      </c>
      <c r="K25" s="3">
        <f>+Tabla4[[#This Row],[2015]]</f>
        <v>3734</v>
      </c>
    </row>
    <row r="26" spans="1:11" hidden="1">
      <c r="A26">
        <v>11899</v>
      </c>
      <c r="B26" s="1">
        <v>0</v>
      </c>
      <c r="C26" t="str">
        <f>VLOOKUP(A26,Tabla3[[Ingreso ]:[Nombre]],3,0)</f>
        <v>IMPUESTOS MUNICIPALES DIVERSOS</v>
      </c>
      <c r="D26" s="3"/>
      <c r="E26" s="3"/>
      <c r="F26" s="3"/>
      <c r="G26" s="3"/>
      <c r="H26" s="3">
        <v>0</v>
      </c>
      <c r="I26" s="3">
        <v>0</v>
      </c>
      <c r="J26" s="3" t="str">
        <f>MID(Tabla4[[#This Row],[CÓD.]],1,2)</f>
        <v>11</v>
      </c>
      <c r="K26" s="3">
        <f>+Tabla4[[#This Row],[2015]]</f>
        <v>0</v>
      </c>
    </row>
    <row r="27" spans="1:11" hidden="1">
      <c r="A27">
        <v>121</v>
      </c>
      <c r="B27" s="1">
        <v>0</v>
      </c>
      <c r="C27" t="str">
        <f>VLOOKUP(A27,Tabla3[[Ingreso ]:[Nombre]],3,0)</f>
        <v>TASAS DE SERVICIOS PUBLICOS</v>
      </c>
      <c r="D27" s="3"/>
      <c r="E27" s="3"/>
      <c r="F27" s="3"/>
      <c r="G27" s="3"/>
      <c r="H27" s="3"/>
      <c r="J27" s="3" t="str">
        <f>MID(Tabla4[[#This Row],[CÓD.]],1,2)</f>
        <v>12</v>
      </c>
      <c r="K27" s="3">
        <f>+Tabla4[[#This Row],[2015]]</f>
        <v>0</v>
      </c>
    </row>
    <row r="28" spans="1:11">
      <c r="A28">
        <v>12105</v>
      </c>
      <c r="B28" s="1">
        <v>0</v>
      </c>
      <c r="C28" t="str">
        <f>VLOOKUP(A28,Tabla3[[Ingreso ]:[Nombre]],3,0)</f>
        <v>POR SERVICIOS DE CERTIFICACION O VISADO DE</v>
      </c>
      <c r="D28" s="3">
        <v>11118.18</v>
      </c>
      <c r="E28" s="3">
        <v>7466.93</v>
      </c>
      <c r="F28" s="3">
        <v>8366</v>
      </c>
      <c r="G28" s="3">
        <v>7983.08</v>
      </c>
      <c r="H28" s="3">
        <v>7320</v>
      </c>
      <c r="I28" s="3">
        <v>7439</v>
      </c>
      <c r="J28" s="3" t="str">
        <f>MID(Tabla4[[#This Row],[CÓD.]],1,2)</f>
        <v>12</v>
      </c>
      <c r="K28" s="3">
        <f>+Tabla4[[#This Row],[2015]]</f>
        <v>7439</v>
      </c>
    </row>
    <row r="29" spans="1:11">
      <c r="A29">
        <v>12106</v>
      </c>
      <c r="B29" s="1">
        <v>0</v>
      </c>
      <c r="C29" t="str">
        <f>VLOOKUP(A29,Tabla3[[Ingreso ]:[Nombre]],3,0)</f>
        <v>POR EXPEDICION DE DOCUMENTOS DE</v>
      </c>
      <c r="D29" s="3">
        <v>54.49</v>
      </c>
      <c r="E29" s="3">
        <v>146.72999999999999</v>
      </c>
      <c r="F29" s="3">
        <v>20</v>
      </c>
      <c r="G29" s="3">
        <v>154.24</v>
      </c>
      <c r="H29" s="3">
        <v>108</v>
      </c>
      <c r="I29" s="3">
        <v>110</v>
      </c>
      <c r="J29" s="3" t="str">
        <f>MID(Tabla4[[#This Row],[CÓD.]],1,2)</f>
        <v>12</v>
      </c>
      <c r="K29" s="3">
        <f>+Tabla4[[#This Row],[2015]]</f>
        <v>110</v>
      </c>
    </row>
    <row r="30" spans="1:11" hidden="1">
      <c r="A30">
        <v>12107</v>
      </c>
      <c r="B30" s="1">
        <v>0</v>
      </c>
      <c r="C30" t="str">
        <f>VLOOKUP(A30,Tabla3[[Ingreso ]:[Nombre]],3,0)</f>
        <v>POR ACCESO A LUGARES PUBLICOS</v>
      </c>
      <c r="D30" s="3"/>
      <c r="E30" s="3"/>
      <c r="F30" s="3"/>
      <c r="G30" s="3"/>
      <c r="H30" s="3">
        <v>0</v>
      </c>
      <c r="I30" s="3">
        <v>0</v>
      </c>
      <c r="J30" s="3" t="str">
        <f>MID(Tabla4[[#This Row],[CÓD.]],1,2)</f>
        <v>12</v>
      </c>
      <c r="K30" s="3">
        <f>+Tabla4[[#This Row],[2015]]</f>
        <v>0</v>
      </c>
    </row>
    <row r="31" spans="1:11">
      <c r="A31">
        <v>12108</v>
      </c>
      <c r="B31" s="1">
        <v>0</v>
      </c>
      <c r="C31" t="str">
        <f>VLOOKUP(A31,Tabla3[[Ingreso ]:[Nombre]],3,0)</f>
        <v>ALUMBRADO PUBLICO</v>
      </c>
      <c r="D31" s="3">
        <v>11731.43</v>
      </c>
      <c r="E31" s="3">
        <v>10445.11</v>
      </c>
      <c r="F31" s="3">
        <v>13729</v>
      </c>
      <c r="G31" s="3">
        <v>13508.39</v>
      </c>
      <c r="H31" s="3">
        <v>15305</v>
      </c>
      <c r="I31" s="3">
        <v>15553</v>
      </c>
      <c r="J31" s="3" t="str">
        <f>MID(Tabla4[[#This Row],[CÓD.]],1,2)</f>
        <v>12</v>
      </c>
      <c r="K31" s="3">
        <f>+Tabla4[[#This Row],[2015]]</f>
        <v>15553</v>
      </c>
    </row>
    <row r="32" spans="1:11">
      <c r="A32">
        <v>12109</v>
      </c>
      <c r="B32" s="1">
        <v>0</v>
      </c>
      <c r="C32" t="str">
        <f>VLOOKUP(A32,Tabla3[[Ingreso ]:[Nombre]],3,0)</f>
        <v>ASEO PUBLICO</v>
      </c>
      <c r="D32" s="3">
        <v>30733.57</v>
      </c>
      <c r="E32" s="3">
        <v>27143.25</v>
      </c>
      <c r="F32" s="3">
        <v>35307</v>
      </c>
      <c r="G32" s="3">
        <v>42213.68</v>
      </c>
      <c r="H32" s="3">
        <v>48556</v>
      </c>
      <c r="I32" s="3">
        <v>49342</v>
      </c>
      <c r="J32" s="3" t="str">
        <f>MID(Tabla4[[#This Row],[CÓD.]],1,2)</f>
        <v>12</v>
      </c>
      <c r="K32" s="3">
        <f>+Tabla4[[#This Row],[2015]]</f>
        <v>49342</v>
      </c>
    </row>
    <row r="33" spans="1:11" hidden="1">
      <c r="A33">
        <v>12110</v>
      </c>
      <c r="B33" s="1">
        <v>0</v>
      </c>
      <c r="C33" t="str">
        <f>VLOOKUP(A33,Tabla3[[Ingreso ]:[Nombre]],3,0)</f>
        <v>CASETAS TELEFONICAS</v>
      </c>
      <c r="D33" s="3"/>
      <c r="E33" s="3"/>
      <c r="F33" s="3"/>
      <c r="G33" s="3"/>
      <c r="H33" s="3">
        <v>0</v>
      </c>
      <c r="I33" s="3">
        <v>0</v>
      </c>
      <c r="J33" s="3" t="str">
        <f>MID(Tabla4[[#This Row],[CÓD.]],1,2)</f>
        <v>12</v>
      </c>
      <c r="K33" s="3">
        <f>+Tabla4[[#This Row],[2015]]</f>
        <v>0</v>
      </c>
    </row>
    <row r="34" spans="1:11">
      <c r="A34">
        <v>12111</v>
      </c>
      <c r="B34" s="1">
        <v>0</v>
      </c>
      <c r="C34" t="str">
        <f>VLOOKUP(A34,Tabla3[[Ingreso ]:[Nombre]],3,0)</f>
        <v>CEMENTERIOS MUNICIPALES</v>
      </c>
      <c r="D34" s="3">
        <v>488.78</v>
      </c>
      <c r="E34" s="3">
        <v>410.67</v>
      </c>
      <c r="F34" s="3">
        <v>396</v>
      </c>
      <c r="G34" s="3">
        <v>422.74</v>
      </c>
      <c r="H34" s="3">
        <v>857</v>
      </c>
      <c r="I34" s="3">
        <v>871</v>
      </c>
      <c r="J34" s="3" t="str">
        <f>MID(Tabla4[[#This Row],[CÓD.]],1,2)</f>
        <v>12</v>
      </c>
      <c r="K34" s="3">
        <f>+Tabla4[[#This Row],[2015]]</f>
        <v>871</v>
      </c>
    </row>
    <row r="35" spans="1:11" hidden="1">
      <c r="A35">
        <v>12112</v>
      </c>
      <c r="B35" s="1">
        <v>0</v>
      </c>
      <c r="C35" t="str">
        <f>VLOOKUP(A35,Tabla3[[Ingreso ]:[Nombre]],3,0)</f>
        <v>DESECHOS</v>
      </c>
      <c r="D35" s="3"/>
      <c r="E35" s="3"/>
      <c r="F35" s="3"/>
      <c r="G35" s="3"/>
      <c r="H35" s="3">
        <v>0</v>
      </c>
      <c r="I35" s="3">
        <v>0</v>
      </c>
      <c r="J35" s="3" t="str">
        <f>MID(Tabla4[[#This Row],[CÓD.]],1,2)</f>
        <v>12</v>
      </c>
      <c r="K35" s="3">
        <f>+Tabla4[[#This Row],[2015]]</f>
        <v>0</v>
      </c>
    </row>
    <row r="36" spans="1:11" hidden="1">
      <c r="A36">
        <v>12113</v>
      </c>
      <c r="B36" s="1">
        <v>0</v>
      </c>
      <c r="C36" t="str">
        <f>VLOOKUP(A36,Tabla3[[Ingreso ]:[Nombre]],3,0)</f>
        <v>ESTACIONAMIENTOS Y PARQUIMETROS</v>
      </c>
      <c r="D36" s="3"/>
      <c r="E36" s="3"/>
      <c r="F36" s="3"/>
      <c r="G36" s="3"/>
      <c r="H36" s="3">
        <v>0</v>
      </c>
      <c r="I36" s="3">
        <v>0</v>
      </c>
      <c r="J36" s="3" t="str">
        <f>MID(Tabla4[[#This Row],[CÓD.]],1,2)</f>
        <v>12</v>
      </c>
      <c r="K36" s="3">
        <f>+Tabla4[[#This Row],[2015]]</f>
        <v>0</v>
      </c>
    </row>
    <row r="37" spans="1:11">
      <c r="A37">
        <v>12114</v>
      </c>
      <c r="B37" s="1">
        <v>0</v>
      </c>
      <c r="C37" t="str">
        <f>VLOOKUP(A37,Tabla3[[Ingreso ]:[Nombre]],3,0)</f>
        <v>FIESTAS</v>
      </c>
      <c r="D37" s="3">
        <v>6217.15</v>
      </c>
      <c r="E37" s="3">
        <v>6131.45</v>
      </c>
      <c r="F37" s="3">
        <v>7483.12</v>
      </c>
      <c r="G37" s="3">
        <v>7374.04</v>
      </c>
      <c r="H37" s="3">
        <v>8515</v>
      </c>
      <c r="I37" s="3">
        <v>8653</v>
      </c>
      <c r="J37" s="3" t="str">
        <f>MID(Tabla4[[#This Row],[CÓD.]],1,2)</f>
        <v>12</v>
      </c>
      <c r="K37" s="3">
        <f>+Tabla4[[#This Row],[2015]]</f>
        <v>8653</v>
      </c>
    </row>
    <row r="38" spans="1:11" hidden="1">
      <c r="A38">
        <v>12115</v>
      </c>
      <c r="B38" s="1">
        <v>0</v>
      </c>
      <c r="C38" t="str">
        <f>VLOOKUP(A38,Tabla3[[Ingreso ]:[Nombre]],3,0)</f>
        <v>MERCADOS</v>
      </c>
      <c r="D38" s="3"/>
      <c r="E38" s="3"/>
      <c r="F38" s="3"/>
      <c r="G38" s="3"/>
      <c r="H38" s="3">
        <v>0</v>
      </c>
      <c r="I38" s="3">
        <v>0</v>
      </c>
      <c r="J38" s="3" t="str">
        <f>MID(Tabla4[[#This Row],[CÓD.]],1,2)</f>
        <v>12</v>
      </c>
      <c r="K38" s="3">
        <f>+Tabla4[[#This Row],[2015]]</f>
        <v>0</v>
      </c>
    </row>
    <row r="39" spans="1:11" hidden="1">
      <c r="A39">
        <v>12116</v>
      </c>
      <c r="B39" s="1">
        <v>0</v>
      </c>
      <c r="C39" t="str">
        <f>VLOOKUP(A39,Tabla3[[Ingreso ]:[Nombre]],3,0)</f>
        <v>NOMENCLATURA</v>
      </c>
      <c r="D39" s="3"/>
      <c r="E39" s="3"/>
      <c r="F39" s="3"/>
      <c r="G39" s="3"/>
      <c r="H39" s="3">
        <v>0</v>
      </c>
      <c r="I39" s="3">
        <v>0</v>
      </c>
      <c r="J39" s="3" t="str">
        <f>MID(Tabla4[[#This Row],[CÓD.]],1,2)</f>
        <v>12</v>
      </c>
      <c r="K39" s="3">
        <f>+Tabla4[[#This Row],[2015]]</f>
        <v>0</v>
      </c>
    </row>
    <row r="40" spans="1:11">
      <c r="A40">
        <v>12117</v>
      </c>
      <c r="B40" s="1">
        <v>0</v>
      </c>
      <c r="C40" t="str">
        <f>VLOOKUP(A40,Tabla3[[Ingreso ]:[Nombre]],3,0)</f>
        <v>PAVIMENTACION</v>
      </c>
      <c r="D40" s="3">
        <v>28.27</v>
      </c>
      <c r="E40" s="3"/>
      <c r="F40" s="3">
        <v>22</v>
      </c>
      <c r="G40" s="3">
        <v>65.64</v>
      </c>
      <c r="H40" s="3">
        <v>74</v>
      </c>
      <c r="I40" s="3">
        <v>75</v>
      </c>
      <c r="J40" s="3" t="str">
        <f>MID(Tabla4[[#This Row],[CÓD.]],1,2)</f>
        <v>12</v>
      </c>
      <c r="K40" s="3">
        <f>+Tabla4[[#This Row],[2015]]</f>
        <v>75</v>
      </c>
    </row>
    <row r="41" spans="1:11">
      <c r="A41">
        <v>12118</v>
      </c>
      <c r="B41" s="1">
        <v>0</v>
      </c>
      <c r="C41" t="str">
        <f>VLOOKUP(A41,Tabla3[[Ingreso ]:[Nombre]],3,0)</f>
        <v>POSTES, TORRES Y ANTENAS</v>
      </c>
      <c r="D41" s="3"/>
      <c r="E41" s="3"/>
      <c r="F41" s="3"/>
      <c r="G41" s="3">
        <v>180</v>
      </c>
      <c r="H41" s="3">
        <v>7753</v>
      </c>
      <c r="I41" s="3">
        <v>7879</v>
      </c>
      <c r="J41" s="3" t="str">
        <f>MID(Tabla4[[#This Row],[CÓD.]],1,2)</f>
        <v>12</v>
      </c>
      <c r="K41" s="3">
        <f>+Tabla4[[#This Row],[2015]]</f>
        <v>7879</v>
      </c>
    </row>
    <row r="42" spans="1:11" hidden="1">
      <c r="A42">
        <v>12119</v>
      </c>
      <c r="B42" s="1">
        <v>0</v>
      </c>
      <c r="C42" t="str">
        <f>VLOOKUP(A42,Tabla3[[Ingreso ]:[Nombre]],3,0)</f>
        <v>RASTRO Y TIANGUE</v>
      </c>
      <c r="D42" s="3">
        <v>86.25</v>
      </c>
      <c r="E42" s="3">
        <v>48.92</v>
      </c>
      <c r="F42" s="3">
        <v>12</v>
      </c>
      <c r="G42" s="3">
        <v>5.71</v>
      </c>
      <c r="H42" s="3">
        <v>0</v>
      </c>
      <c r="I42" s="3">
        <v>0</v>
      </c>
      <c r="J42" s="3" t="str">
        <f>MID(Tabla4[[#This Row],[CÓD.]],1,2)</f>
        <v>12</v>
      </c>
      <c r="K42" s="3">
        <f>+Tabla4[[#This Row],[2015]]</f>
        <v>0</v>
      </c>
    </row>
    <row r="43" spans="1:11" hidden="1">
      <c r="A43">
        <v>12120</v>
      </c>
      <c r="B43" s="1">
        <v>0</v>
      </c>
      <c r="C43" t="str">
        <f>VLOOKUP(A43,Tabla3[[Ingreso ]:[Nombre]],3,0)</f>
        <v>REVISION DE PLANOS</v>
      </c>
      <c r="D43" s="3"/>
      <c r="E43" s="3"/>
      <c r="F43" s="3"/>
      <c r="G43" s="3"/>
      <c r="H43" s="3">
        <v>0</v>
      </c>
      <c r="I43" s="3">
        <v>0</v>
      </c>
      <c r="J43" s="3" t="str">
        <f>MID(Tabla4[[#This Row],[CÓD.]],1,2)</f>
        <v>12</v>
      </c>
      <c r="K43" s="3">
        <f>+Tabla4[[#This Row],[2015]]</f>
        <v>0</v>
      </c>
    </row>
    <row r="44" spans="1:11" hidden="1">
      <c r="A44">
        <v>12121</v>
      </c>
      <c r="B44" s="1">
        <v>0</v>
      </c>
      <c r="C44" t="str">
        <f>VLOOKUP(A44,Tabla3[[Ingreso ]:[Nombre]],3,0)</f>
        <v>SOMBRAS PARADAS DE BUSES</v>
      </c>
      <c r="D44" s="3"/>
      <c r="E44" s="3"/>
      <c r="F44" s="3"/>
      <c r="G44" s="3"/>
      <c r="H44" s="3">
        <v>0</v>
      </c>
      <c r="I44" s="3">
        <v>0</v>
      </c>
      <c r="J44" s="3" t="str">
        <f>MID(Tabla4[[#This Row],[CÓD.]],1,2)</f>
        <v>12</v>
      </c>
      <c r="K44" s="3">
        <f>+Tabla4[[#This Row],[2015]]</f>
        <v>0</v>
      </c>
    </row>
    <row r="45" spans="1:11" hidden="1">
      <c r="A45">
        <v>12122</v>
      </c>
      <c r="B45" s="1">
        <v>0</v>
      </c>
      <c r="C45" t="str">
        <f>VLOOKUP(A45,Tabla3[[Ingreso ]:[Nombre]],3,0)</f>
        <v>TERMINAL DE BUSES</v>
      </c>
      <c r="D45" s="3">
        <v>5.72</v>
      </c>
      <c r="E45" s="3"/>
      <c r="F45" s="3"/>
      <c r="G45" s="3"/>
      <c r="H45" s="3">
        <v>0</v>
      </c>
      <c r="I45" s="3">
        <v>0</v>
      </c>
      <c r="J45" s="3" t="str">
        <f>MID(Tabla4[[#This Row],[CÓD.]],1,2)</f>
        <v>12</v>
      </c>
      <c r="K45" s="3">
        <f>+Tabla4[[#This Row],[2015]]</f>
        <v>0</v>
      </c>
    </row>
    <row r="46" spans="1:11" hidden="1">
      <c r="A46">
        <v>12123</v>
      </c>
      <c r="B46" s="1">
        <v>0</v>
      </c>
      <c r="C46" t="str">
        <f>VLOOKUP(A46,Tabla3[[Ingreso ]:[Nombre]],3,0)</f>
        <v>BA¥OS Y LAVADEROS PUBLICOS</v>
      </c>
      <c r="D46" s="3"/>
      <c r="E46" s="3"/>
      <c r="F46" s="3"/>
      <c r="G46" s="3"/>
      <c r="H46" s="3">
        <v>0</v>
      </c>
      <c r="I46" s="3">
        <v>0</v>
      </c>
      <c r="J46" s="3" t="str">
        <f>MID(Tabla4[[#This Row],[CÓD.]],1,2)</f>
        <v>12</v>
      </c>
      <c r="K46" s="3">
        <f>+Tabla4[[#This Row],[2015]]</f>
        <v>0</v>
      </c>
    </row>
    <row r="47" spans="1:11" hidden="1">
      <c r="A47">
        <v>12199</v>
      </c>
      <c r="B47" s="1">
        <v>0</v>
      </c>
      <c r="C47" t="str">
        <f>VLOOKUP(A47,Tabla3[[Ingreso ]:[Nombre]],3,0)</f>
        <v>TASAS DIVERSAS</v>
      </c>
      <c r="D47" s="3"/>
      <c r="E47" s="3"/>
      <c r="F47" s="3">
        <v>17</v>
      </c>
      <c r="G47" s="3"/>
      <c r="H47" s="3">
        <v>0</v>
      </c>
      <c r="I47" s="3">
        <v>0</v>
      </c>
      <c r="J47" s="3" t="str">
        <f>MID(Tabla4[[#This Row],[CÓD.]],1,2)</f>
        <v>12</v>
      </c>
      <c r="K47" s="3">
        <f>+Tabla4[[#This Row],[2015]]</f>
        <v>0</v>
      </c>
    </row>
    <row r="48" spans="1:11" hidden="1">
      <c r="A48">
        <v>122</v>
      </c>
      <c r="B48" s="1">
        <v>0</v>
      </c>
      <c r="C48" t="str">
        <f>VLOOKUP(A48,Tabla3[[Ingreso ]:[Nombre]],3,0)</f>
        <v>DERECHOS</v>
      </c>
      <c r="D48" s="3"/>
      <c r="E48" s="3"/>
      <c r="F48" s="3"/>
      <c r="G48" s="3"/>
      <c r="H48" s="3"/>
      <c r="J48" s="3" t="str">
        <f>MID(Tabla4[[#This Row],[CÓD.]],1,2)</f>
        <v>12</v>
      </c>
      <c r="K48" s="3">
        <f>+Tabla4[[#This Row],[2015]]</f>
        <v>0</v>
      </c>
    </row>
    <row r="49" spans="1:11" hidden="1">
      <c r="A49">
        <v>12207</v>
      </c>
      <c r="B49" s="1">
        <v>0</v>
      </c>
      <c r="C49" t="str">
        <f>VLOOKUP(A49,Tabla3[[Ingreso ]:[Nombre]],3,0)</f>
        <v>POR PATENTES, MARCAS DE FABRICA Y OTROS</v>
      </c>
      <c r="D49" s="3"/>
      <c r="E49" s="3"/>
      <c r="F49" s="3"/>
      <c r="G49" s="3"/>
      <c r="H49" s="3">
        <v>0</v>
      </c>
      <c r="I49" s="3">
        <v>0</v>
      </c>
      <c r="J49" s="3" t="str">
        <f>MID(Tabla4[[#This Row],[CÓD.]],1,2)</f>
        <v>12</v>
      </c>
      <c r="K49" s="3">
        <f>+Tabla4[[#This Row],[2015]]</f>
        <v>0</v>
      </c>
    </row>
    <row r="50" spans="1:11">
      <c r="A50">
        <v>12210</v>
      </c>
      <c r="B50" s="1">
        <v>0</v>
      </c>
      <c r="C50" t="str">
        <f>VLOOKUP(A50,Tabla3[[Ingreso ]:[Nombre]],3,0)</f>
        <v>PERMISOS Y LICENCIAS MUNICIPALES</v>
      </c>
      <c r="D50" s="3"/>
      <c r="E50" s="3"/>
      <c r="F50" s="3"/>
      <c r="G50" s="3"/>
      <c r="H50" s="3">
        <v>48</v>
      </c>
      <c r="I50" s="3">
        <v>49</v>
      </c>
      <c r="J50" s="3" t="str">
        <f>MID(Tabla4[[#This Row],[CÓD.]],1,2)</f>
        <v>12</v>
      </c>
      <c r="K50" s="3">
        <f>+Tabla4[[#This Row],[2015]]</f>
        <v>49</v>
      </c>
    </row>
    <row r="51" spans="1:11">
      <c r="A51">
        <v>12211</v>
      </c>
      <c r="B51" s="1">
        <v>0</v>
      </c>
      <c r="C51" t="str">
        <f>VLOOKUP(A51,Tabla3[[Ingreso ]:[Nombre]],3,0)</f>
        <v>COTEJO DE FIERROS</v>
      </c>
      <c r="D51" s="3">
        <v>18.05</v>
      </c>
      <c r="E51" s="3">
        <v>1.78</v>
      </c>
      <c r="F51" s="3">
        <v>2</v>
      </c>
      <c r="G51" s="3">
        <v>18.079999999999998</v>
      </c>
      <c r="H51" s="3">
        <v>6</v>
      </c>
      <c r="I51" s="3">
        <v>6</v>
      </c>
      <c r="J51" s="3" t="str">
        <f>MID(Tabla4[[#This Row],[CÓD.]],1,2)</f>
        <v>12</v>
      </c>
      <c r="K51" s="3">
        <f>+Tabla4[[#This Row],[2015]]</f>
        <v>6</v>
      </c>
    </row>
    <row r="52" spans="1:11" hidden="1">
      <c r="A52">
        <v>12299</v>
      </c>
      <c r="B52" s="1">
        <v>0</v>
      </c>
      <c r="C52" t="str">
        <f>VLOOKUP(A52,Tabla3[[Ingreso ]:[Nombre]],3,0)</f>
        <v>DERECHOS DIVERSOS</v>
      </c>
      <c r="D52" s="3"/>
      <c r="E52" s="3"/>
      <c r="F52" s="3"/>
      <c r="G52" s="3"/>
      <c r="H52" s="3">
        <v>0</v>
      </c>
      <c r="I52" s="3">
        <v>0</v>
      </c>
      <c r="J52" s="3" t="str">
        <f>MID(Tabla4[[#This Row],[CÓD.]],1,2)</f>
        <v>12</v>
      </c>
      <c r="K52" s="3">
        <f>+Tabla4[[#This Row],[2015]]</f>
        <v>0</v>
      </c>
    </row>
    <row r="53" spans="1:11" hidden="1">
      <c r="A53">
        <v>141</v>
      </c>
      <c r="B53" s="1">
        <v>0</v>
      </c>
      <c r="C53" t="str">
        <f>VLOOKUP(A53,Tabla3[[Ingreso ]:[Nombre]],3,0)</f>
        <v>VENTA DE BIENES</v>
      </c>
      <c r="D53" s="3"/>
      <c r="E53" s="3"/>
      <c r="F53" s="3"/>
      <c r="G53" s="3"/>
      <c r="H53" s="3">
        <v>0</v>
      </c>
      <c r="J53" s="3" t="str">
        <f>MID(Tabla4[[#This Row],[CÓD.]],1,2)</f>
        <v>14</v>
      </c>
      <c r="K53" s="3">
        <f>+Tabla4[[#This Row],[2015]]</f>
        <v>0</v>
      </c>
    </row>
    <row r="54" spans="1:11" hidden="1">
      <c r="A54">
        <v>14199</v>
      </c>
      <c r="B54" s="1">
        <v>0</v>
      </c>
      <c r="C54" t="str">
        <f>VLOOKUP(A54,Tabla3[[Ingreso ]:[Nombre]],3,0)</f>
        <v>VENTA DE BIENES DIVERSOS</v>
      </c>
      <c r="D54" s="3"/>
      <c r="E54" s="3"/>
      <c r="F54" s="3"/>
      <c r="G54" s="3"/>
      <c r="H54" s="3">
        <v>0</v>
      </c>
      <c r="J54" s="3" t="str">
        <f>MID(Tabla4[[#This Row],[CÓD.]],1,2)</f>
        <v>14</v>
      </c>
      <c r="K54" s="3">
        <f>+Tabla4[[#This Row],[2015]]</f>
        <v>0</v>
      </c>
    </row>
    <row r="55" spans="1:11" hidden="1">
      <c r="A55">
        <v>142</v>
      </c>
      <c r="B55" s="1">
        <v>0</v>
      </c>
      <c r="C55" t="str">
        <f>VLOOKUP(A55,Tabla3[[Ingreso ]:[Nombre]],3,0)</f>
        <v>VENTA DE SERVICIOS PUBLICOS</v>
      </c>
      <c r="D55" s="3"/>
      <c r="E55" s="3"/>
      <c r="F55" s="3"/>
      <c r="G55" s="3"/>
      <c r="H55" s="3"/>
      <c r="J55" s="3" t="str">
        <f>MID(Tabla4[[#This Row],[CÓD.]],1,2)</f>
        <v>14</v>
      </c>
      <c r="K55" s="3">
        <f>+Tabla4[[#This Row],[2015]]</f>
        <v>0</v>
      </c>
    </row>
    <row r="56" spans="1:11">
      <c r="A56">
        <v>14201</v>
      </c>
      <c r="B56" s="1">
        <v>0</v>
      </c>
      <c r="C56" t="str">
        <f>VLOOKUP(A56,Tabla3[[Ingreso ]:[Nombre]],3,0)</f>
        <v>SERVICIOS BASICOS</v>
      </c>
      <c r="D56" s="3">
        <v>43292.52</v>
      </c>
      <c r="E56" s="3">
        <v>42576.88</v>
      </c>
      <c r="F56" s="3">
        <v>52718</v>
      </c>
      <c r="G56" s="3">
        <v>59324.75</v>
      </c>
      <c r="H56" s="3">
        <v>68343</v>
      </c>
      <c r="I56" s="3">
        <v>69449</v>
      </c>
      <c r="J56" s="3" t="str">
        <f>MID(Tabla4[[#This Row],[CÓD.]],1,2)</f>
        <v>14</v>
      </c>
      <c r="K56" s="3">
        <f>+Tabla4[[#This Row],[2015]]</f>
        <v>69449</v>
      </c>
    </row>
    <row r="57" spans="1:11" hidden="1">
      <c r="A57">
        <v>14299</v>
      </c>
      <c r="B57" s="1">
        <v>0</v>
      </c>
      <c r="C57" t="str">
        <f>VLOOKUP(A57,Tabla3[[Ingreso ]:[Nombre]],3,0)</f>
        <v>SERVICIOS DIVERSOS</v>
      </c>
      <c r="D57" s="3"/>
      <c r="E57" s="3"/>
      <c r="F57" s="3"/>
      <c r="G57" s="3"/>
      <c r="H57" s="3">
        <v>0</v>
      </c>
      <c r="I57" s="3">
        <v>0</v>
      </c>
      <c r="J57" s="3" t="str">
        <f>MID(Tabla4[[#This Row],[CÓD.]],1,2)</f>
        <v>14</v>
      </c>
      <c r="K57" s="3">
        <f>+Tabla4[[#This Row],[2015]]</f>
        <v>0</v>
      </c>
    </row>
    <row r="58" spans="1:11" hidden="1">
      <c r="A58">
        <v>151</v>
      </c>
      <c r="B58" s="1">
        <v>0</v>
      </c>
      <c r="C58" t="str">
        <f>VLOOKUP(A58,Tabla3[[Ingreso ]:[Nombre]],3,0)</f>
        <v>RENTABILIDAD DE INVERSIONES FINANCIERAS</v>
      </c>
      <c r="D58" s="3"/>
      <c r="E58" s="3"/>
      <c r="F58" s="3"/>
      <c r="G58" s="3"/>
      <c r="H58" s="3"/>
      <c r="J58" s="3" t="str">
        <f>MID(Tabla4[[#This Row],[CÓD.]],1,2)</f>
        <v>15</v>
      </c>
      <c r="K58" s="3">
        <f>+Tabla4[[#This Row],[2015]]</f>
        <v>0</v>
      </c>
    </row>
    <row r="59" spans="1:11" hidden="1">
      <c r="A59">
        <v>15199</v>
      </c>
      <c r="B59" s="1">
        <v>0</v>
      </c>
      <c r="C59" t="str">
        <f>VLOOKUP(A59,Tabla3[[Ingreso ]:[Nombre]],3,0)</f>
        <v>OTRAS RENTABILIDADES FINANCIERAS</v>
      </c>
      <c r="D59" s="3"/>
      <c r="E59" s="3"/>
      <c r="F59" s="3"/>
      <c r="G59" s="3"/>
      <c r="H59" s="3">
        <v>0</v>
      </c>
      <c r="I59" s="3">
        <v>0</v>
      </c>
      <c r="J59" s="3" t="str">
        <f>MID(Tabla4[[#This Row],[CÓD.]],1,2)</f>
        <v>15</v>
      </c>
      <c r="K59" s="3">
        <f>+Tabla4[[#This Row],[2015]]</f>
        <v>0</v>
      </c>
    </row>
    <row r="60" spans="1:11" hidden="1">
      <c r="A60">
        <v>153</v>
      </c>
      <c r="B60" s="1">
        <v>0</v>
      </c>
      <c r="C60" t="str">
        <f>VLOOKUP(A60,Tabla3[[Ingreso ]:[Nombre]],3,0)</f>
        <v>MULTAS E INTERESES POR MORA</v>
      </c>
      <c r="D60" s="3"/>
      <c r="E60" s="3"/>
      <c r="F60" s="3"/>
      <c r="G60" s="3"/>
      <c r="H60" s="3"/>
      <c r="J60" s="3" t="str">
        <f>MID(Tabla4[[#This Row],[CÓD.]],1,2)</f>
        <v>15</v>
      </c>
      <c r="K60" s="3">
        <f>+Tabla4[[#This Row],[2015]]</f>
        <v>0</v>
      </c>
    </row>
    <row r="61" spans="1:11">
      <c r="A61">
        <v>15301</v>
      </c>
      <c r="B61" s="1">
        <v>0</v>
      </c>
      <c r="C61" t="str">
        <f>VLOOKUP(A61,Tabla3[[Ingreso ]:[Nombre]],3,0)</f>
        <v>MULTAS POR MORA DE IMPUESTOS</v>
      </c>
      <c r="D61" s="3">
        <v>4249.79</v>
      </c>
      <c r="E61" s="3">
        <v>2644.25</v>
      </c>
      <c r="F61" s="3">
        <v>4775.37</v>
      </c>
      <c r="G61" s="3">
        <v>3086.32</v>
      </c>
      <c r="H61" s="3">
        <v>4882</v>
      </c>
      <c r="I61" s="3">
        <v>4961</v>
      </c>
      <c r="J61" s="3" t="str">
        <f>MID(Tabla4[[#This Row],[CÓD.]],1,2)</f>
        <v>15</v>
      </c>
      <c r="K61" s="3">
        <f>+Tabla4[[#This Row],[2015]]</f>
        <v>4961</v>
      </c>
    </row>
    <row r="62" spans="1:11">
      <c r="A62">
        <v>15302</v>
      </c>
      <c r="B62" s="1">
        <v>0</v>
      </c>
      <c r="C62" t="str">
        <f>VLOOKUP(A62,Tabla3[[Ingreso ]:[Nombre]],3,0)</f>
        <v>INTERESES POR MORA DE IMPUESTOS</v>
      </c>
      <c r="D62" s="3">
        <v>1536.35</v>
      </c>
      <c r="E62" s="3">
        <v>817.17</v>
      </c>
      <c r="F62" s="3">
        <v>198.52</v>
      </c>
      <c r="G62" s="3">
        <v>412.58</v>
      </c>
      <c r="H62" s="3">
        <v>396</v>
      </c>
      <c r="I62" s="3">
        <v>402</v>
      </c>
      <c r="J62" s="3" t="str">
        <f>MID(Tabla4[[#This Row],[CÓD.]],1,2)</f>
        <v>15</v>
      </c>
      <c r="K62" s="3">
        <f>+Tabla4[[#This Row],[2015]]</f>
        <v>402</v>
      </c>
    </row>
    <row r="63" spans="1:11" hidden="1">
      <c r="A63">
        <v>15305</v>
      </c>
      <c r="B63" s="1">
        <v>0</v>
      </c>
      <c r="C63" t="str">
        <f>VLOOKUP(A63,Tabla3[[Ingreso ]:[Nombre]],3,0)</f>
        <v>INTERESES POR MORA EN AMORTIZACION DE</v>
      </c>
      <c r="D63" s="3"/>
      <c r="E63" s="3"/>
      <c r="F63" s="3"/>
      <c r="G63" s="3"/>
      <c r="H63" s="3">
        <v>0</v>
      </c>
      <c r="I63" s="3">
        <v>0</v>
      </c>
      <c r="J63" s="3" t="str">
        <f>MID(Tabla4[[#This Row],[CÓD.]],1,2)</f>
        <v>15</v>
      </c>
      <c r="K63" s="3">
        <f>+Tabla4[[#This Row],[2015]]</f>
        <v>0</v>
      </c>
    </row>
    <row r="64" spans="1:11" hidden="1">
      <c r="A64">
        <v>15308</v>
      </c>
      <c r="B64" s="1">
        <v>0</v>
      </c>
      <c r="C64" t="str">
        <f>VLOOKUP(A64,Tabla3[[Ingreso ]:[Nombre]],3,0)</f>
        <v>MULTAS POR ACERA SIN CONSTRUIR</v>
      </c>
      <c r="D64" s="3"/>
      <c r="E64" s="3"/>
      <c r="F64" s="3"/>
      <c r="G64" s="3"/>
      <c r="H64" s="3">
        <v>0</v>
      </c>
      <c r="I64" s="3">
        <v>0</v>
      </c>
      <c r="J64" s="3" t="str">
        <f>MID(Tabla4[[#This Row],[CÓD.]],1,2)</f>
        <v>15</v>
      </c>
      <c r="K64" s="3">
        <f>+Tabla4[[#This Row],[2015]]</f>
        <v>0</v>
      </c>
    </row>
    <row r="65" spans="1:11" hidden="1">
      <c r="A65">
        <v>15309</v>
      </c>
      <c r="B65" s="1">
        <v>0</v>
      </c>
      <c r="C65" t="str">
        <f>VLOOKUP(A65,Tabla3[[Ingreso ]:[Nombre]],3,0)</f>
        <v>MULTAS POR PREDIO SIN EDIFICAR</v>
      </c>
      <c r="D65" s="3"/>
      <c r="E65" s="3"/>
      <c r="F65" s="3"/>
      <c r="G65" s="3"/>
      <c r="H65" s="3">
        <v>0</v>
      </c>
      <c r="I65" s="3">
        <v>0</v>
      </c>
      <c r="J65" s="3" t="str">
        <f>MID(Tabla4[[#This Row],[CÓD.]],1,2)</f>
        <v>15</v>
      </c>
      <c r="K65" s="3">
        <f>+Tabla4[[#This Row],[2015]]</f>
        <v>0</v>
      </c>
    </row>
    <row r="66" spans="1:11" hidden="1">
      <c r="A66">
        <v>15310</v>
      </c>
      <c r="B66" s="1">
        <v>0</v>
      </c>
      <c r="C66" t="str">
        <f>VLOOKUP(A66,Tabla3[[Ingreso ]:[Nombre]],3,0)</f>
        <v>MULTAS POR DECLARACION EXTEMPORANEA</v>
      </c>
      <c r="D66" s="3"/>
      <c r="E66" s="3"/>
      <c r="F66" s="3"/>
      <c r="G66" s="3"/>
      <c r="H66" s="3">
        <v>0</v>
      </c>
      <c r="I66" s="3">
        <v>0</v>
      </c>
      <c r="J66" s="3" t="str">
        <f>MID(Tabla4[[#This Row],[CÓD.]],1,2)</f>
        <v>15</v>
      </c>
      <c r="K66" s="3">
        <f>+Tabla4[[#This Row],[2015]]</f>
        <v>0</v>
      </c>
    </row>
    <row r="67" spans="1:11" hidden="1">
      <c r="A67">
        <v>15311</v>
      </c>
      <c r="B67" s="1">
        <v>0</v>
      </c>
      <c r="C67" t="str">
        <f>VLOOKUP(A67,Tabla3[[Ingreso ]:[Nombre]],3,0)</f>
        <v>MULTAS DE PARQUIMETROS</v>
      </c>
      <c r="D67" s="3"/>
      <c r="E67" s="3"/>
      <c r="F67" s="3"/>
      <c r="G67" s="3"/>
      <c r="H67" s="3">
        <v>0</v>
      </c>
      <c r="I67" s="3">
        <v>0</v>
      </c>
      <c r="J67" s="3" t="str">
        <f>MID(Tabla4[[#This Row],[CÓD.]],1,2)</f>
        <v>15</v>
      </c>
      <c r="K67" s="3">
        <f>+Tabla4[[#This Row],[2015]]</f>
        <v>0</v>
      </c>
    </row>
    <row r="68" spans="1:11" hidden="1">
      <c r="A68">
        <v>15312</v>
      </c>
      <c r="B68" s="1">
        <v>0</v>
      </c>
      <c r="C68" t="str">
        <f>VLOOKUP(A68,Tabla3[[Ingreso ]:[Nombre]],3,0)</f>
        <v>MULTAS POR REGISTRO CIVIL</v>
      </c>
      <c r="D68" s="3"/>
      <c r="E68" s="3"/>
      <c r="F68" s="3"/>
      <c r="G68" s="3"/>
      <c r="H68" s="3">
        <v>0</v>
      </c>
      <c r="I68" s="3">
        <v>0</v>
      </c>
      <c r="J68" s="3" t="str">
        <f>MID(Tabla4[[#This Row],[CÓD.]],1,2)</f>
        <v>15</v>
      </c>
      <c r="K68" s="3">
        <f>+Tabla4[[#This Row],[2015]]</f>
        <v>0</v>
      </c>
    </row>
    <row r="69" spans="1:11" hidden="1">
      <c r="A69">
        <v>15313</v>
      </c>
      <c r="B69" s="1">
        <v>0</v>
      </c>
      <c r="C69" t="str">
        <f>VLOOKUP(A69,Tabla3[[Ingreso ]:[Nombre]],3,0)</f>
        <v>MULTAS AL COMERCIO</v>
      </c>
      <c r="D69" s="3"/>
      <c r="E69" s="3"/>
      <c r="F69" s="3"/>
      <c r="G69" s="3"/>
      <c r="H69" s="3">
        <v>0</v>
      </c>
      <c r="I69" s="3">
        <v>0</v>
      </c>
      <c r="J69" s="3" t="str">
        <f>MID(Tabla4[[#This Row],[CÓD.]],1,2)</f>
        <v>15</v>
      </c>
      <c r="K69" s="3">
        <f>+Tabla4[[#This Row],[2015]]</f>
        <v>0</v>
      </c>
    </row>
    <row r="70" spans="1:11">
      <c r="A70">
        <v>15314</v>
      </c>
      <c r="B70" s="1">
        <v>0</v>
      </c>
      <c r="C70" t="str">
        <f>VLOOKUP(A70,Tabla3[[Ingreso ]:[Nombre]],3,0)</f>
        <v>OTRAS MULTAS MUNICIPALES</v>
      </c>
      <c r="D70" s="3"/>
      <c r="E70" s="3"/>
      <c r="F70" s="3"/>
      <c r="G70" s="3"/>
      <c r="H70" s="3">
        <v>54</v>
      </c>
      <c r="I70" s="3">
        <v>55</v>
      </c>
      <c r="J70" s="3" t="str">
        <f>MID(Tabla4[[#This Row],[CÓD.]],1,2)</f>
        <v>15</v>
      </c>
      <c r="K70" s="3">
        <f>+Tabla4[[#This Row],[2015]]</f>
        <v>55</v>
      </c>
    </row>
    <row r="71" spans="1:11" hidden="1">
      <c r="A71">
        <v>15315</v>
      </c>
      <c r="B71" s="1">
        <v>0</v>
      </c>
      <c r="C71" t="str">
        <f>VLOOKUP(A71,Tabla3[[Ingreso ]:[Nombre]],3,0)</f>
        <v>INTERESES POR VENTA DE INMUEBLES</v>
      </c>
      <c r="D71" s="3"/>
      <c r="E71" s="3"/>
      <c r="F71" s="3"/>
      <c r="G71" s="3"/>
      <c r="H71" s="3">
        <v>0</v>
      </c>
      <c r="I71" s="3">
        <v>0</v>
      </c>
      <c r="J71" s="3" t="str">
        <f>MID(Tabla4[[#This Row],[CÓD.]],1,2)</f>
        <v>15</v>
      </c>
      <c r="K71" s="3">
        <f>+Tabla4[[#This Row],[2015]]</f>
        <v>0</v>
      </c>
    </row>
    <row r="72" spans="1:11" hidden="1">
      <c r="A72">
        <v>15399</v>
      </c>
      <c r="B72" s="1">
        <v>0</v>
      </c>
      <c r="C72" t="str">
        <f>VLOOKUP(A72,Tabla3[[Ingreso ]:[Nombre]],3,0)</f>
        <v>MULTAS E INTERESES DIVERSOS</v>
      </c>
      <c r="D72" s="3"/>
      <c r="E72" s="3"/>
      <c r="F72" s="3"/>
      <c r="G72" s="3"/>
      <c r="H72" s="3">
        <v>0</v>
      </c>
      <c r="I72" s="3">
        <v>0</v>
      </c>
      <c r="J72" s="3" t="str">
        <f>MID(Tabla4[[#This Row],[CÓD.]],1,2)</f>
        <v>15</v>
      </c>
      <c r="K72" s="3">
        <f>+Tabla4[[#This Row],[2015]]</f>
        <v>0</v>
      </c>
    </row>
    <row r="73" spans="1:11" hidden="1">
      <c r="A73">
        <v>15499</v>
      </c>
      <c r="B73" s="1">
        <v>0</v>
      </c>
      <c r="C73" t="str">
        <f>VLOOKUP(A73,Tabla3[[Ingreso ]:[Nombre]],3,0)</f>
        <v>ARRENDAMIENTOS DE BIENES DIVERSOS</v>
      </c>
      <c r="D73" s="3"/>
      <c r="E73" s="3"/>
      <c r="F73" s="3"/>
      <c r="G73" s="3"/>
      <c r="H73" s="3">
        <v>0</v>
      </c>
      <c r="I73" s="3">
        <v>0</v>
      </c>
      <c r="J73" s="3" t="str">
        <f>MID(Tabla4[[#This Row],[CÓD.]],1,2)</f>
        <v>15</v>
      </c>
      <c r="K73" s="3">
        <f>+Tabla4[[#This Row],[2015]]</f>
        <v>0</v>
      </c>
    </row>
    <row r="74" spans="1:11" hidden="1">
      <c r="A74">
        <v>157</v>
      </c>
      <c r="B74" s="1">
        <v>0</v>
      </c>
      <c r="C74" t="str">
        <f>VLOOKUP(A74,Tabla3[[Ingreso ]:[Nombre]],3,0)</f>
        <v>DIFERENCIAS POR TIPO DE CAMBIO M/E</v>
      </c>
      <c r="D74" s="3"/>
      <c r="E74" s="3"/>
      <c r="F74" s="3"/>
      <c r="G74" s="3"/>
      <c r="H74" s="3"/>
      <c r="J74" s="3" t="str">
        <f>MID(Tabla4[[#This Row],[CÓD.]],1,2)</f>
        <v>15</v>
      </c>
      <c r="K74" s="3">
        <f>+Tabla4[[#This Row],[2015]]</f>
        <v>0</v>
      </c>
    </row>
    <row r="75" spans="1:11">
      <c r="A75">
        <v>15703</v>
      </c>
      <c r="B75" s="1">
        <v>0</v>
      </c>
      <c r="C75" t="str">
        <f>VLOOKUP(A75,Tabla3[[Ingreso ]:[Nombre]],3,0)</f>
        <v>RENTABILIDAD DE CUENTAS BANCARIAS</v>
      </c>
      <c r="D75" s="3"/>
      <c r="E75" s="3">
        <v>1189.2</v>
      </c>
      <c r="F75" s="3">
        <v>1110</v>
      </c>
      <c r="G75" s="3">
        <v>142.11000000000001</v>
      </c>
      <c r="H75" s="3">
        <v>60</v>
      </c>
      <c r="I75" s="3">
        <v>61</v>
      </c>
      <c r="J75" s="3" t="str">
        <f>MID(Tabla4[[#This Row],[CÓD.]],1,2)</f>
        <v>15</v>
      </c>
      <c r="K75" s="3">
        <f>+Tabla4[[#This Row],[2015]]</f>
        <v>61</v>
      </c>
    </row>
    <row r="76" spans="1:11">
      <c r="A76">
        <v>15799</v>
      </c>
      <c r="B76" s="1">
        <v>0</v>
      </c>
      <c r="C76" t="str">
        <f>VLOOKUP(A76,Tabla3[[Ingreso ]:[Nombre]],3,0)</f>
        <v>INGRESOS DIVERSOS</v>
      </c>
      <c r="D76" s="3">
        <v>8201.15</v>
      </c>
      <c r="E76" s="3">
        <v>7254.53</v>
      </c>
      <c r="F76" s="3">
        <v>8257</v>
      </c>
      <c r="G76" s="3">
        <v>5126.2299999999996</v>
      </c>
      <c r="H76" s="3">
        <v>7377</v>
      </c>
      <c r="I76" s="3">
        <v>7496</v>
      </c>
      <c r="J76" s="3" t="str">
        <f>MID(Tabla4[[#This Row],[CÓD.]],1,2)</f>
        <v>15</v>
      </c>
      <c r="K76" s="3">
        <f>+Tabla4[[#This Row],[2015]]</f>
        <v>7496</v>
      </c>
    </row>
    <row r="77" spans="1:11" hidden="1">
      <c r="A77">
        <v>32</v>
      </c>
      <c r="B77" s="1">
        <v>0</v>
      </c>
      <c r="C77" t="str">
        <f>VLOOKUP(A77,Tabla3[[Ingreso ]:[Nombre]],3,0)</f>
        <v>SALDO DE AÑOS ANTERIORES</v>
      </c>
      <c r="D77" s="3"/>
      <c r="E77" s="3"/>
      <c r="F77" s="3"/>
      <c r="G77" s="3"/>
      <c r="H77" s="3"/>
      <c r="J77" s="3" t="str">
        <f>MID(Tabla4[[#This Row],[CÓD.]],1,2)</f>
        <v>32</v>
      </c>
      <c r="K77" s="3">
        <f>+Tabla4[[#This Row],[2015]]</f>
        <v>0</v>
      </c>
    </row>
    <row r="78" spans="1:11" hidden="1">
      <c r="A78">
        <v>322</v>
      </c>
      <c r="B78" s="1">
        <v>0</v>
      </c>
      <c r="C78" t="str">
        <f>VLOOKUP(A78,Tabla3[[Ingreso ]:[Nombre]],3,0)</f>
        <v>CUENTAS POR COBRAR DE AÑOS ANTERIORES</v>
      </c>
      <c r="D78" s="3"/>
      <c r="E78" s="3"/>
      <c r="F78" s="3"/>
      <c r="G78" s="3"/>
      <c r="H78" s="3"/>
      <c r="J78" s="3" t="str">
        <f>MID(Tabla4[[#This Row],[CÓD.]],1,2)</f>
        <v>32</v>
      </c>
      <c r="K78" s="3">
        <f>+Tabla4[[#This Row],[2015]]</f>
        <v>0</v>
      </c>
    </row>
    <row r="79" spans="1:11">
      <c r="A79">
        <v>32201</v>
      </c>
      <c r="B79" s="1">
        <v>0</v>
      </c>
      <c r="C79" t="str">
        <f>VLOOKUP(A79,Tabla3[[Ingreso ]:[Nombre]],3,0)</f>
        <v>CUENTAS POR COBRAR DE AÑOS ANTERIORES</v>
      </c>
      <c r="D79" s="3"/>
      <c r="E79" s="3"/>
      <c r="F79" s="3"/>
      <c r="G79" s="3"/>
      <c r="H79" s="3"/>
      <c r="I79" s="3">
        <f>37000+13588.85</f>
        <v>50588.85</v>
      </c>
      <c r="J79" s="3" t="str">
        <f>MID(Tabla4[[#This Row],[CÓD.]],1,2)</f>
        <v>32</v>
      </c>
      <c r="K79" s="3">
        <f>+Tabla4[[#This Row],[2015]]</f>
        <v>50588.85</v>
      </c>
    </row>
    <row r="80" spans="1:11">
      <c r="A80">
        <v>32102</v>
      </c>
      <c r="B80" s="1">
        <v>0</v>
      </c>
      <c r="C80" t="str">
        <f>VLOOKUP(A80,Tabla3[[Ingreso ]:[Nombre]],3,0)</f>
        <v>SALDO INCIAL EN BANCOS</v>
      </c>
      <c r="D80" s="3"/>
      <c r="E80" s="3"/>
      <c r="F80" s="3"/>
      <c r="G80" s="3"/>
      <c r="H80" s="3"/>
      <c r="I80" s="3">
        <v>473.04</v>
      </c>
      <c r="J80" s="3" t="str">
        <f>MID(Tabla4[[#This Row],[CÓD.]],1,2)</f>
        <v>32</v>
      </c>
      <c r="K80" s="3">
        <f>+Tabla4[[#This Row],[2015]]</f>
        <v>473.04</v>
      </c>
    </row>
    <row r="81" spans="1:14">
      <c r="A81">
        <v>32102</v>
      </c>
      <c r="B81" s="1">
        <v>119</v>
      </c>
      <c r="C81" t="str">
        <f>VLOOKUP(A81,Tabla3[[Ingreso ]:[Nombre]],3,0)</f>
        <v>SALDO INCIAL EN BANCOS</v>
      </c>
      <c r="D81" s="96"/>
      <c r="E81" s="96"/>
      <c r="F81" s="96"/>
      <c r="G81" s="96"/>
      <c r="H81" s="96"/>
      <c r="I81" s="96">
        <v>9257.01</v>
      </c>
      <c r="J81" s="97" t="str">
        <f>MID(Tabla4[[#This Row],[CÓD.]],1,2)</f>
        <v>32</v>
      </c>
      <c r="K81" s="97">
        <f>+Tabla4[[#This Row],[2015]]</f>
        <v>9257.01</v>
      </c>
    </row>
    <row r="82" spans="1:14">
      <c r="A82">
        <v>32201</v>
      </c>
      <c r="B82" s="1">
        <v>110</v>
      </c>
      <c r="C82" t="str">
        <f>VLOOKUP(A82,Tabla3[[Ingreso ]:[Nombre]],3,0)</f>
        <v>CUENTAS POR COBRAR DE AÑOS ANTERIORES</v>
      </c>
      <c r="D82" s="3"/>
      <c r="E82" s="3"/>
      <c r="F82" s="3"/>
      <c r="G82" s="3"/>
      <c r="H82" s="3"/>
      <c r="I82" s="3">
        <f>23667.4</f>
        <v>23667.4</v>
      </c>
      <c r="J82" s="3" t="str">
        <f>MID(Tabla4[[#This Row],[CÓD.]],1,2)</f>
        <v>32</v>
      </c>
      <c r="K82" s="3">
        <f>+Tabla4[[#This Row],[2015]]</f>
        <v>23667.4</v>
      </c>
    </row>
    <row r="83" spans="1:14">
      <c r="A83">
        <v>32102</v>
      </c>
      <c r="B83" s="1">
        <v>110</v>
      </c>
      <c r="C83" t="str">
        <f>VLOOKUP(A83,Tabla3[[Ingreso ]:[Nombre]],3,0)</f>
        <v>SALDO INCIAL EN BANCOS</v>
      </c>
      <c r="D83" s="96"/>
      <c r="E83" s="96"/>
      <c r="F83" s="96"/>
      <c r="G83" s="96"/>
      <c r="H83" s="96"/>
      <c r="I83" s="96">
        <v>12380.82</v>
      </c>
      <c r="J83" s="97" t="str">
        <f>MID(Tabla4[[#This Row],[CÓD.]],1,2)</f>
        <v>32</v>
      </c>
      <c r="K83" s="97">
        <f>+Tabla4[[#This Row],[2015]]</f>
        <v>12380.82</v>
      </c>
    </row>
    <row r="84" spans="1:14">
      <c r="A84">
        <v>32201</v>
      </c>
      <c r="B84" s="1">
        <v>111</v>
      </c>
      <c r="C84" t="str">
        <f>VLOOKUP(A84,Tabla3[[Ingreso ]:[Nombre]],3,0)</f>
        <v>CUENTAS POR COBRAR DE AÑOS ANTERIORES</v>
      </c>
      <c r="D84" s="3"/>
      <c r="E84" s="3"/>
      <c r="F84" s="3"/>
      <c r="G84" s="3"/>
      <c r="H84" s="3"/>
      <c r="I84" s="3">
        <f>71002.19</f>
        <v>71002.19</v>
      </c>
      <c r="J84" s="3" t="str">
        <f>MID(Tabla4[[#This Row],[CÓD.]],1,2)</f>
        <v>32</v>
      </c>
      <c r="K84" s="3">
        <f>+Tabla4[[#This Row],[2015]]</f>
        <v>71002.19</v>
      </c>
    </row>
    <row r="85" spans="1:14">
      <c r="A85">
        <v>32102</v>
      </c>
      <c r="B85" s="1">
        <v>111</v>
      </c>
      <c r="C85" t="str">
        <f>VLOOKUP(A85,Tabla3[[Ingreso ]:[Nombre]],3,0)</f>
        <v>SALDO INCIAL EN BANCOS</v>
      </c>
      <c r="D85" s="96"/>
      <c r="E85" s="96"/>
      <c r="F85" s="96"/>
      <c r="G85" s="96"/>
      <c r="H85" s="96"/>
      <c r="I85" s="96">
        <v>83987</v>
      </c>
      <c r="J85" s="97" t="str">
        <f>MID(Tabla4[[#This Row],[CÓD.]],1,2)</f>
        <v>32</v>
      </c>
      <c r="K85" s="97">
        <f>+Tabla4[[#This Row],[2015]]</f>
        <v>83987</v>
      </c>
    </row>
    <row r="86" spans="1:14">
      <c r="A86">
        <v>32102</v>
      </c>
      <c r="B86" s="1">
        <v>112</v>
      </c>
      <c r="C86" t="str">
        <f>VLOOKUP(A86,Tabla3[[Ingreso ]:[Nombre]],3,0)</f>
        <v>SALDO INCIAL EN BANCOS</v>
      </c>
      <c r="D86" s="3"/>
      <c r="E86" s="3"/>
      <c r="F86" s="3"/>
      <c r="G86" s="3"/>
      <c r="H86" s="3"/>
      <c r="I86" s="3">
        <v>44311.28</v>
      </c>
      <c r="J86" s="3" t="str">
        <f>MID(Tabla4[[#This Row],[CÓD.]],1,2)</f>
        <v>32</v>
      </c>
      <c r="K86" s="3">
        <f>+Tabla4[[#This Row],[2015]]</f>
        <v>44311.28</v>
      </c>
    </row>
    <row r="87" spans="1:14" hidden="1">
      <c r="A87">
        <v>16</v>
      </c>
      <c r="B87" s="1">
        <v>110</v>
      </c>
      <c r="C87" t="str">
        <f>VLOOKUP(A87,Tabla3[[Ingreso ]:[Nombre]],3,0)</f>
        <v>D. M. X TRANSFERENCIAS CORRIENTES RECIBIDAS</v>
      </c>
      <c r="D87" s="3"/>
      <c r="E87" s="3"/>
      <c r="F87" s="3"/>
      <c r="G87" s="3"/>
      <c r="H87" s="3"/>
      <c r="J87" s="3" t="str">
        <f>MID(Tabla4[[#This Row],[CÓD.]],1,2)</f>
        <v>16</v>
      </c>
      <c r="K87" s="3">
        <f>+Tabla4[[#This Row],[2015]]</f>
        <v>0</v>
      </c>
    </row>
    <row r="88" spans="1:14" hidden="1">
      <c r="A88">
        <v>162</v>
      </c>
      <c r="B88" s="1">
        <v>110</v>
      </c>
      <c r="C88" t="str">
        <f>VLOOKUP(A88,Tabla3[[Ingreso ]:[Nombre]],3,0)</f>
        <v>TRANSFERENCIAS CORRIENTES DEL SECTOR PUBLICO</v>
      </c>
      <c r="D88" s="3"/>
      <c r="E88" s="3"/>
      <c r="F88" s="3"/>
      <c r="G88" s="3"/>
      <c r="H88" s="3"/>
      <c r="J88" s="3" t="str">
        <f>MID(Tabla4[[#This Row],[CÓD.]],1,2)</f>
        <v>16</v>
      </c>
      <c r="K88" s="3">
        <f>+Tabla4[[#This Row],[2015]]</f>
        <v>0</v>
      </c>
    </row>
    <row r="89" spans="1:14">
      <c r="A89">
        <v>16201</v>
      </c>
      <c r="B89" s="1">
        <v>110</v>
      </c>
      <c r="C89" t="str">
        <f>VLOOKUP(A89,Tabla3[[Ingreso ]:[Nombre]],3,0)</f>
        <v>TRANSFERENCIAS CORRIENTES DEL SECTOR PUBLICO</v>
      </c>
      <c r="D89" s="3"/>
      <c r="E89" s="3"/>
      <c r="F89" s="3"/>
      <c r="G89" s="3">
        <v>24627.19</v>
      </c>
      <c r="H89" s="3">
        <v>295526.27999999997</v>
      </c>
      <c r="I89" s="3">
        <f>295526.28-295526.28+295500.73</f>
        <v>295500.73</v>
      </c>
      <c r="J89" s="3" t="str">
        <f>MID(Tabla4[[#This Row],[CÓD.]],1,2)</f>
        <v>16</v>
      </c>
      <c r="K89" s="3">
        <f>+Tabla4[[#This Row],[2015]]</f>
        <v>295500.73</v>
      </c>
      <c r="N89" s="4">
        <f>SUM(I89:I96)</f>
        <v>1182002.7999999998</v>
      </c>
    </row>
    <row r="90" spans="1:14" hidden="1">
      <c r="A90">
        <v>16201</v>
      </c>
      <c r="B90" s="1">
        <v>110</v>
      </c>
      <c r="C90" t="str">
        <f>VLOOKUP(A90,Tabla3[[Ingreso ]:[Nombre]],3,0)</f>
        <v>TRANSFERENCIAS CORRIENTES DEL SECTOR PUBLICO</v>
      </c>
      <c r="D90" s="3"/>
      <c r="E90" s="3"/>
      <c r="F90" s="3"/>
      <c r="G90" s="3"/>
      <c r="H90" s="3"/>
      <c r="I90" s="3">
        <v>0</v>
      </c>
      <c r="J90" s="3" t="str">
        <f>MID(Tabla4[[#This Row],[CÓD.]],1,2)</f>
        <v>16</v>
      </c>
      <c r="K90" s="3">
        <f>+Tabla4[[#This Row],[2015]]</f>
        <v>0</v>
      </c>
    </row>
    <row r="91" spans="1:14" hidden="1">
      <c r="A91">
        <v>16301</v>
      </c>
      <c r="B91" s="1">
        <v>110</v>
      </c>
      <c r="C91" t="str">
        <f>VLOOKUP(A91,Tabla3[[Ingreso ]:[Nombre]],3,0)</f>
        <v>DE EMPRESAS PRIVADAS NO FINANCIERAS</v>
      </c>
      <c r="D91" s="3"/>
      <c r="E91" s="3"/>
      <c r="F91" s="3"/>
      <c r="G91" s="3"/>
      <c r="H91" s="3"/>
      <c r="I91" s="3">
        <v>0</v>
      </c>
      <c r="J91" s="3" t="str">
        <f>MID(Tabla4[[#This Row],[CÓD.]],1,2)</f>
        <v>16</v>
      </c>
      <c r="K91" s="3">
        <f>+Tabla4[[#This Row],[2015]]</f>
        <v>0</v>
      </c>
    </row>
    <row r="92" spans="1:14" hidden="1">
      <c r="A92">
        <v>22</v>
      </c>
      <c r="B92" s="1">
        <v>111</v>
      </c>
      <c r="C92" t="str">
        <f>VLOOKUP(A92,Tabla3[[Ingreso ]:[Nombre]],3,0)</f>
        <v>D. M. X TRANSFERENCIAS DE CAPITAL RECIBIDAS</v>
      </c>
      <c r="D92" s="3"/>
      <c r="E92" s="3"/>
      <c r="F92" s="3"/>
      <c r="G92" s="3"/>
      <c r="H92" s="3"/>
      <c r="J92" s="3" t="str">
        <f>MID(Tabla4[[#This Row],[CÓD.]],1,2)</f>
        <v>22</v>
      </c>
      <c r="K92" s="3">
        <f>+Tabla4[[#This Row],[2015]]</f>
        <v>0</v>
      </c>
    </row>
    <row r="93" spans="1:14" hidden="1">
      <c r="A93">
        <v>221</v>
      </c>
      <c r="B93" s="1">
        <v>111</v>
      </c>
      <c r="C93" t="str">
        <f>VLOOKUP(A93,Tabla3[[Ingreso ]:[Nombre]],3,0)</f>
        <v>TRANSFERENCIA DE CAPITAL APORTE FISCAL</v>
      </c>
      <c r="D93" s="3"/>
      <c r="E93" s="3"/>
      <c r="F93" s="3"/>
      <c r="G93" s="3"/>
      <c r="H93" s="3"/>
      <c r="J93" s="3" t="str">
        <f>MID(Tabla4[[#This Row],[CÓD.]],1,2)</f>
        <v>22</v>
      </c>
      <c r="K93" s="3">
        <f>+Tabla4[[#This Row],[2015]]</f>
        <v>0</v>
      </c>
    </row>
    <row r="94" spans="1:14" hidden="1">
      <c r="A94">
        <v>22107</v>
      </c>
      <c r="B94" s="1">
        <v>111</v>
      </c>
      <c r="C94" t="str">
        <f>VLOOKUP(A94,Tabla3[[Ingreso ]:[Nombre]],3,0)</f>
        <v>TESORO PUBLICO NACIONAL</v>
      </c>
      <c r="D94" s="3"/>
      <c r="E94" s="3"/>
      <c r="F94" s="3"/>
      <c r="G94" s="3"/>
      <c r="H94" s="3"/>
      <c r="J94" s="3" t="str">
        <f>MID(Tabla4[[#This Row],[CÓD.]],1,2)</f>
        <v>22</v>
      </c>
      <c r="K94" s="3">
        <f>+Tabla4[[#This Row],[2015]]</f>
        <v>0</v>
      </c>
    </row>
    <row r="95" spans="1:14" hidden="1">
      <c r="A95">
        <v>222</v>
      </c>
      <c r="B95" s="1">
        <v>111</v>
      </c>
      <c r="C95" t="str">
        <f>VLOOKUP(A95,Tabla3[[Ingreso ]:[Nombre]],3,0)</f>
        <v>TRANSFERENCIAS DE CAPITAL SECTOR PUBLICO</v>
      </c>
      <c r="D95" s="3"/>
      <c r="E95" s="3"/>
      <c r="F95" s="3"/>
      <c r="G95" s="3"/>
      <c r="H95" s="3"/>
      <c r="J95" s="3" t="str">
        <f>MID(Tabla4[[#This Row],[CÓD.]],1,2)</f>
        <v>22</v>
      </c>
      <c r="K95" s="3">
        <f>+Tabla4[[#This Row],[2015]]</f>
        <v>0</v>
      </c>
    </row>
    <row r="96" spans="1:14">
      <c r="A96">
        <v>22201</v>
      </c>
      <c r="B96" s="1">
        <v>111</v>
      </c>
      <c r="C96" t="str">
        <f>VLOOKUP(A96,Tabla3[[Ingreso ]:[Nombre]],3,0)</f>
        <v>TRANSFERENCIAS DE CAPITAL SECTOR PUBLICO FODES</v>
      </c>
      <c r="D96" s="3"/>
      <c r="E96" s="3"/>
      <c r="F96" s="3"/>
      <c r="G96" s="3">
        <v>73881.58</v>
      </c>
      <c r="H96" s="3">
        <v>886578.96</v>
      </c>
      <c r="I96" s="3">
        <f>886578.96-886578.96+886502.07</f>
        <v>886502.07</v>
      </c>
      <c r="J96" s="3" t="str">
        <f>MID(Tabla4[[#This Row],[CÓD.]],1,2)</f>
        <v>22</v>
      </c>
      <c r="K96" s="3">
        <f>+Tabla4[[#This Row],[2015]]</f>
        <v>886502.07</v>
      </c>
      <c r="N96">
        <f>+N89*1%</f>
        <v>11820.027999999998</v>
      </c>
    </row>
    <row r="97" spans="1:11" hidden="1">
      <c r="A97">
        <v>22201</v>
      </c>
      <c r="B97" s="1">
        <v>111</v>
      </c>
      <c r="C97" t="str">
        <f>VLOOKUP(A97,Tabla3[[Ingreso ]:[Nombre]],3,0)</f>
        <v>TRANSFERENCIAS DE CAPITAL SECTOR PUBLICO FODES</v>
      </c>
      <c r="D97" s="3"/>
      <c r="E97" s="3"/>
      <c r="F97" s="3"/>
      <c r="G97" s="3"/>
      <c r="H97" s="3"/>
      <c r="I97" s="3">
        <v>0</v>
      </c>
      <c r="J97" s="3" t="str">
        <f>MID(Tabla4[[#This Row],[CÓD.]],1,2)</f>
        <v>22</v>
      </c>
      <c r="K97" s="3">
        <f>+Tabla4[[#This Row],[2015]]</f>
        <v>0</v>
      </c>
    </row>
    <row r="98" spans="1:11">
      <c r="A98">
        <v>22205</v>
      </c>
      <c r="B98" s="1">
        <v>112</v>
      </c>
      <c r="C98" t="str">
        <f>VLOOKUP(A98,Tabla3[[Ingreso ]:[Nombre]],3,0)</f>
        <v>TRANSFERENCIAS DE CAPITAL SECTOR PUBLICO FISDL</v>
      </c>
      <c r="D98" s="3"/>
      <c r="E98" s="3"/>
      <c r="F98" s="3"/>
      <c r="G98" s="3"/>
      <c r="H98" s="3">
        <v>37699.43</v>
      </c>
      <c r="I98" s="3">
        <v>37699.43</v>
      </c>
      <c r="J98" s="3" t="str">
        <f>MID(Tabla4[[#This Row],[CÓD.]],1,2)</f>
        <v>22</v>
      </c>
      <c r="K98" s="3">
        <f>+Tabla4[[#This Row],[2015]]</f>
        <v>37699.43</v>
      </c>
    </row>
    <row r="99" spans="1:11" hidden="1">
      <c r="A99">
        <v>22303</v>
      </c>
      <c r="B99" s="1"/>
      <c r="C99" t="str">
        <f>VLOOKUP(A99,Tabla3[[Ingreso ]:[Nombre]],3,0)</f>
        <v>DE ORGANISMOS SIN FINES DE LUCRO</v>
      </c>
      <c r="D99" s="3"/>
      <c r="E99" s="3"/>
      <c r="F99" s="3"/>
      <c r="G99" s="3"/>
      <c r="H99" s="3"/>
      <c r="J99" s="3" t="str">
        <f>MID(Tabla4[[#This Row],[CÓD.]],1,2)</f>
        <v>22</v>
      </c>
      <c r="K99" s="3">
        <f>+Tabla4[[#This Row],[2015]]</f>
        <v>0</v>
      </c>
    </row>
    <row r="100" spans="1:11" hidden="1">
      <c r="A100">
        <v>22403</v>
      </c>
      <c r="B100" s="1"/>
      <c r="C100" t="str">
        <f>VLOOKUP(A100,Tabla3[[Ingreso ]:[Nombre]],3,0)</f>
        <v>DE GOBIERNOS Y ORGANISMOS GUBERNAMENTALES</v>
      </c>
      <c r="D100" s="3"/>
      <c r="E100" s="3"/>
      <c r="F100" s="3"/>
      <c r="G100" s="3"/>
      <c r="H100" s="3"/>
      <c r="J100" s="3" t="str">
        <f>MID(Tabla4[[#This Row],[CÓD.]],1,2)</f>
        <v>22</v>
      </c>
      <c r="K100" s="3">
        <f>+Tabla4[[#This Row],[2015]]</f>
        <v>0</v>
      </c>
    </row>
    <row r="101" spans="1:11">
      <c r="H101" t="s">
        <v>121</v>
      </c>
      <c r="I101" s="3">
        <f>SUBTOTAL(9,Tabla4[2015])</f>
        <v>1713187.82</v>
      </c>
    </row>
    <row r="103" spans="1:11">
      <c r="B103" s="1">
        <v>0</v>
      </c>
      <c r="C103" t="s">
        <v>1337</v>
      </c>
      <c r="D103" s="3">
        <f>SUMIF(Tabla4[F.R.],B103,Tabla4[2015])</f>
        <v>248879.89</v>
      </c>
    </row>
    <row r="104" spans="1:11">
      <c r="B104" s="1">
        <v>119</v>
      </c>
      <c r="C104" t="s">
        <v>1746</v>
      </c>
      <c r="D104" s="3">
        <f>SUMIF(Tabla4[F.R.],B104,Tabla4[2015])</f>
        <v>9257.01</v>
      </c>
    </row>
    <row r="105" spans="1:11">
      <c r="B105">
        <v>110</v>
      </c>
      <c r="C105" t="s">
        <v>1338</v>
      </c>
      <c r="D105" s="3">
        <f>SUMIF(Tabla4[F.R.],B105,Tabla4[2015])</f>
        <v>331548.94999999995</v>
      </c>
    </row>
    <row r="106" spans="1:11">
      <c r="B106">
        <v>111</v>
      </c>
      <c r="C106" t="s">
        <v>1339</v>
      </c>
      <c r="D106" s="3">
        <f>SUMIF(Tabla4[F.R.],B106,Tabla4[2015])</f>
        <v>1041491.26</v>
      </c>
    </row>
    <row r="107" spans="1:11">
      <c r="B107" s="1">
        <v>112</v>
      </c>
      <c r="C107" t="s">
        <v>1955</v>
      </c>
      <c r="D107" s="3">
        <f>SUMIF(Tabla4[F.R.],B107,Tabla4[2015])</f>
        <v>82010.709999999992</v>
      </c>
    </row>
    <row r="108" spans="1:11">
      <c r="D108" s="6">
        <f>SUM(D103:D107)</f>
        <v>1713187.8199999998</v>
      </c>
    </row>
  </sheetData>
  <mergeCells count="3">
    <mergeCell ref="A1:K1"/>
    <mergeCell ref="A2:K2"/>
    <mergeCell ref="A3:K3"/>
  </mergeCells>
  <pageMargins left="0.7" right="0.7" top="0.75" bottom="0.75" header="0.3" footer="0.3"/>
  <pageSetup scale="77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45"/>
  <sheetViews>
    <sheetView topLeftCell="A133" workbookViewId="0">
      <selection activeCell="B141" sqref="B141"/>
    </sheetView>
  </sheetViews>
  <sheetFormatPr baseColWidth="10" defaultRowHeight="15"/>
  <cols>
    <col min="1" max="1" width="12.7109375" bestFit="1" customWidth="1"/>
    <col min="2" max="2" width="34.7109375" customWidth="1"/>
    <col min="3" max="3" width="34.7109375" hidden="1" customWidth="1"/>
    <col min="4" max="4" width="17.28515625" customWidth="1"/>
    <col min="5" max="5" width="17.28515625" hidden="1" customWidth="1"/>
    <col min="6" max="6" width="13.5703125" bestFit="1" customWidth="1"/>
    <col min="7" max="7" width="13.5703125" customWidth="1"/>
    <col min="8" max="8" width="13.5703125" bestFit="1" customWidth="1"/>
    <col min="9" max="9" width="15.42578125" bestFit="1" customWidth="1"/>
    <col min="10" max="10" width="15.42578125" hidden="1" customWidth="1"/>
    <col min="11" max="11" width="14.42578125" customWidth="1"/>
    <col min="12" max="12" width="13.5703125" bestFit="1" customWidth="1"/>
  </cols>
  <sheetData>
    <row r="1" spans="1:12" ht="26.25">
      <c r="A1" s="110" t="str">
        <f>[1]tblEncabezado!$A$1</f>
        <v xml:space="preserve">ALCALDIA MUNICIPAL DE TEPECOYO, DEPARTAMENTO DE LA LIBERTAD 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ht="20.25">
      <c r="A2" s="111" t="str">
        <f>"PROYECCIÓN DE AMORTIZACIÓN A LA DEUDA PÚBLICA PARA EL AÑO "&amp;[1]tblEncabezado!$B$6</f>
        <v>PROYECCIÓN DE AMORTIZACIÓN A LA DEUDA PÚBLICA PARA EL AÑO 2015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15.75">
      <c r="A3" s="109" t="str">
        <f>[1]tblEncabezado!$A$3</f>
        <v xml:space="preserve">(VALORES EXPRESADOS EN DÓLARES DE LOS ESTADOS UNIDOS DE AMÉRICA) 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ht="15.7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75">
      <c r="A5" s="11"/>
      <c r="B5" s="12" t="s">
        <v>1340</v>
      </c>
      <c r="C5" s="12"/>
      <c r="D5" s="13" t="s">
        <v>1341</v>
      </c>
      <c r="E5" s="13"/>
      <c r="F5" s="14"/>
      <c r="G5" s="14"/>
      <c r="H5" s="14"/>
      <c r="I5" s="15"/>
      <c r="J5" s="15"/>
      <c r="K5" s="14"/>
      <c r="L5" s="14"/>
    </row>
    <row r="6" spans="1:12" ht="15.75">
      <c r="A6" s="11"/>
      <c r="B6" s="12" t="s">
        <v>1342</v>
      </c>
      <c r="C6" s="12"/>
      <c r="D6" s="13">
        <v>52200157734</v>
      </c>
      <c r="E6" s="13"/>
      <c r="F6" s="14"/>
      <c r="G6" s="14"/>
      <c r="H6" s="14"/>
      <c r="I6" s="15"/>
      <c r="J6" s="15"/>
      <c r="K6" s="14"/>
      <c r="L6" s="14"/>
    </row>
    <row r="7" spans="1:12" ht="15.75">
      <c r="A7" s="11"/>
      <c r="B7" s="12" t="s">
        <v>1343</v>
      </c>
      <c r="C7" s="12"/>
      <c r="D7" s="16">
        <v>500000</v>
      </c>
      <c r="E7" s="16"/>
      <c r="F7" s="14"/>
      <c r="G7" s="14"/>
      <c r="H7" s="14"/>
      <c r="I7" s="15"/>
      <c r="J7" s="15"/>
      <c r="K7" s="14"/>
      <c r="L7" s="14"/>
    </row>
    <row r="8" spans="1:12" ht="15.75">
      <c r="A8" s="11"/>
      <c r="B8" s="12" t="s">
        <v>1344</v>
      </c>
      <c r="C8" s="12"/>
      <c r="D8" s="17">
        <v>0.11749999999999999</v>
      </c>
      <c r="E8" s="17"/>
      <c r="F8" s="14"/>
      <c r="G8" s="14"/>
      <c r="H8" s="14"/>
      <c r="I8" s="15"/>
      <c r="J8" s="15"/>
      <c r="K8" s="14"/>
      <c r="L8" s="14"/>
    </row>
    <row r="9" spans="1:12" ht="15.75">
      <c r="A9" s="11"/>
      <c r="B9" s="12" t="s">
        <v>1345</v>
      </c>
      <c r="C9" s="12"/>
      <c r="D9" s="18">
        <v>5921</v>
      </c>
      <c r="E9" s="18"/>
      <c r="F9" s="14"/>
      <c r="G9" s="14"/>
      <c r="H9" s="14"/>
      <c r="I9" s="15"/>
      <c r="J9" s="15"/>
      <c r="K9" s="14"/>
      <c r="L9" s="14"/>
    </row>
    <row r="10" spans="1:12" ht="15.75">
      <c r="A10" s="11"/>
      <c r="B10" s="12" t="s">
        <v>1346</v>
      </c>
      <c r="C10" s="12"/>
      <c r="D10" s="19">
        <v>40480</v>
      </c>
      <c r="E10" s="19"/>
      <c r="F10" s="14"/>
      <c r="G10" s="14"/>
      <c r="H10" s="14"/>
      <c r="I10" s="15"/>
      <c r="J10" s="15"/>
      <c r="K10" s="14"/>
      <c r="L10" s="14"/>
    </row>
    <row r="11" spans="1:12" ht="15.75">
      <c r="A11" s="11"/>
      <c r="B11" s="12" t="s">
        <v>1347</v>
      </c>
      <c r="C11" s="12"/>
      <c r="D11" s="19">
        <v>45932</v>
      </c>
      <c r="E11" s="19"/>
      <c r="F11" s="14"/>
      <c r="G11" s="14"/>
      <c r="H11" s="14"/>
      <c r="I11" s="15"/>
      <c r="J11" s="15"/>
      <c r="K11" s="14"/>
      <c r="L11" s="14"/>
    </row>
    <row r="12" spans="1:12" ht="15.75">
      <c r="A12" s="11"/>
      <c r="B12" s="20"/>
      <c r="C12" s="20"/>
      <c r="D12" s="14"/>
      <c r="E12" s="14"/>
      <c r="F12" s="14"/>
      <c r="G12" s="14"/>
      <c r="H12" s="14"/>
      <c r="I12" s="15"/>
      <c r="J12" s="15"/>
      <c r="K12" s="14"/>
      <c r="L12" s="14"/>
    </row>
    <row r="13" spans="1:12" ht="47.25">
      <c r="A13" s="21" t="s">
        <v>1348</v>
      </c>
      <c r="B13" s="22" t="s">
        <v>1349</v>
      </c>
      <c r="C13" s="22" t="s">
        <v>1360</v>
      </c>
      <c r="D13" s="22" t="s">
        <v>1350</v>
      </c>
      <c r="E13" s="22" t="s">
        <v>1360</v>
      </c>
      <c r="F13" s="22" t="s">
        <v>1351</v>
      </c>
      <c r="G13" s="22" t="s">
        <v>1352</v>
      </c>
      <c r="H13" s="22" t="s">
        <v>1353</v>
      </c>
      <c r="I13" s="23" t="s">
        <v>1354</v>
      </c>
      <c r="J13" s="22" t="s">
        <v>1360</v>
      </c>
      <c r="K13" s="22" t="s">
        <v>1355</v>
      </c>
      <c r="L13" s="22" t="s">
        <v>1356</v>
      </c>
    </row>
    <row r="14" spans="1:12" ht="15.75">
      <c r="A14" s="24">
        <v>42005</v>
      </c>
      <c r="B14" s="25">
        <v>0</v>
      </c>
      <c r="C14" s="25"/>
      <c r="D14" s="26"/>
      <c r="E14" s="26"/>
      <c r="F14" s="26"/>
      <c r="G14" s="26"/>
      <c r="H14" s="26"/>
      <c r="I14" s="33">
        <v>436827.17</v>
      </c>
      <c r="J14" s="33"/>
      <c r="K14" s="26"/>
      <c r="L14" s="26"/>
    </row>
    <row r="15" spans="1:12" ht="15.75">
      <c r="A15" s="24">
        <v>42035</v>
      </c>
      <c r="B15" s="25">
        <f>DAY(A15)</f>
        <v>31</v>
      </c>
      <c r="C15" s="25">
        <v>71308</v>
      </c>
      <c r="D15" s="33">
        <f>ROUND($D$9-(F15+G15),0)</f>
        <v>1562</v>
      </c>
      <c r="E15" s="40">
        <v>55308</v>
      </c>
      <c r="F15" s="33">
        <f>ROUND(((I14*$D$8)/365)*B15,0)</f>
        <v>4359</v>
      </c>
      <c r="G15" s="33">
        <v>0</v>
      </c>
      <c r="H15" s="33">
        <f>+D15+F15</f>
        <v>5921</v>
      </c>
      <c r="I15" s="33">
        <f>I14-D15</f>
        <v>435265.17</v>
      </c>
      <c r="J15" s="41">
        <v>55303</v>
      </c>
      <c r="K15" s="33">
        <v>42</v>
      </c>
      <c r="L15" s="33">
        <f>H15+K15</f>
        <v>5963</v>
      </c>
    </row>
    <row r="16" spans="1:12" ht="15.75">
      <c r="A16" s="24">
        <v>42063</v>
      </c>
      <c r="B16" s="25">
        <f t="shared" ref="B16:B26" si="0">DAY(A16)</f>
        <v>28</v>
      </c>
      <c r="C16" s="25">
        <v>71308</v>
      </c>
      <c r="D16" s="33">
        <f t="shared" ref="D16:D26" si="1">ROUND($D$9-(F16+G16),0)</f>
        <v>1998</v>
      </c>
      <c r="E16" s="40">
        <v>55308</v>
      </c>
      <c r="F16" s="33">
        <f t="shared" ref="F16:F26" si="2">ROUND(((I15*$D$8)/365)*B16,0)</f>
        <v>3923</v>
      </c>
      <c r="G16" s="33">
        <v>0</v>
      </c>
      <c r="H16" s="33">
        <f t="shared" ref="H16:H26" si="3">+D16+F16</f>
        <v>5921</v>
      </c>
      <c r="I16" s="33">
        <f t="shared" ref="I16:I26" si="4">I15-D16</f>
        <v>433267.17</v>
      </c>
      <c r="J16" s="41">
        <v>55303</v>
      </c>
      <c r="K16" s="33">
        <v>42</v>
      </c>
      <c r="L16" s="33">
        <f t="shared" ref="L16:L26" si="5">H16+K16</f>
        <v>5963</v>
      </c>
    </row>
    <row r="17" spans="1:12" ht="15.75">
      <c r="A17" s="24">
        <v>42094</v>
      </c>
      <c r="B17" s="25">
        <f t="shared" si="0"/>
        <v>31</v>
      </c>
      <c r="C17" s="25">
        <v>71308</v>
      </c>
      <c r="D17" s="33">
        <f t="shared" si="1"/>
        <v>1597</v>
      </c>
      <c r="E17" s="40">
        <v>55308</v>
      </c>
      <c r="F17" s="33">
        <f t="shared" si="2"/>
        <v>4324</v>
      </c>
      <c r="G17" s="33">
        <v>0</v>
      </c>
      <c r="H17" s="33">
        <f t="shared" si="3"/>
        <v>5921</v>
      </c>
      <c r="I17" s="33">
        <f t="shared" si="4"/>
        <v>431670.17</v>
      </c>
      <c r="J17" s="41">
        <v>55303</v>
      </c>
      <c r="K17" s="33">
        <v>42</v>
      </c>
      <c r="L17" s="33">
        <f t="shared" si="5"/>
        <v>5963</v>
      </c>
    </row>
    <row r="18" spans="1:12" ht="15.75">
      <c r="A18" s="24">
        <v>42124</v>
      </c>
      <c r="B18" s="25">
        <f t="shared" si="0"/>
        <v>30</v>
      </c>
      <c r="C18" s="25">
        <v>71308</v>
      </c>
      <c r="D18" s="33">
        <f t="shared" si="1"/>
        <v>1752</v>
      </c>
      <c r="E18" s="40">
        <v>55308</v>
      </c>
      <c r="F18" s="33">
        <f t="shared" si="2"/>
        <v>4169</v>
      </c>
      <c r="G18" s="34">
        <v>0</v>
      </c>
      <c r="H18" s="33">
        <f t="shared" si="3"/>
        <v>5921</v>
      </c>
      <c r="I18" s="34">
        <f t="shared" si="4"/>
        <v>429918.17</v>
      </c>
      <c r="J18" s="41">
        <v>55303</v>
      </c>
      <c r="K18" s="33">
        <v>42</v>
      </c>
      <c r="L18" s="33">
        <f t="shared" si="5"/>
        <v>5963</v>
      </c>
    </row>
    <row r="19" spans="1:12" ht="15.75">
      <c r="A19" s="24">
        <v>42155</v>
      </c>
      <c r="B19" s="25">
        <f t="shared" si="0"/>
        <v>31</v>
      </c>
      <c r="C19" s="25">
        <v>71308</v>
      </c>
      <c r="D19" s="33">
        <f t="shared" si="1"/>
        <v>1631</v>
      </c>
      <c r="E19" s="40">
        <v>55308</v>
      </c>
      <c r="F19" s="33">
        <f t="shared" si="2"/>
        <v>4290</v>
      </c>
      <c r="G19" s="33">
        <v>0</v>
      </c>
      <c r="H19" s="33">
        <f t="shared" si="3"/>
        <v>5921</v>
      </c>
      <c r="I19" s="33">
        <f t="shared" si="4"/>
        <v>428287.17</v>
      </c>
      <c r="J19" s="41">
        <v>55303</v>
      </c>
      <c r="K19" s="33">
        <v>42</v>
      </c>
      <c r="L19" s="33">
        <f t="shared" si="5"/>
        <v>5963</v>
      </c>
    </row>
    <row r="20" spans="1:12" ht="15.75">
      <c r="A20" s="24">
        <v>42185</v>
      </c>
      <c r="B20" s="25">
        <f t="shared" si="0"/>
        <v>30</v>
      </c>
      <c r="C20" s="25">
        <v>71308</v>
      </c>
      <c r="D20" s="33">
        <f t="shared" si="1"/>
        <v>1785</v>
      </c>
      <c r="E20" s="40">
        <v>55308</v>
      </c>
      <c r="F20" s="33">
        <f t="shared" si="2"/>
        <v>4136</v>
      </c>
      <c r="G20" s="33">
        <v>0</v>
      </c>
      <c r="H20" s="33">
        <f t="shared" si="3"/>
        <v>5921</v>
      </c>
      <c r="I20" s="33">
        <f t="shared" si="4"/>
        <v>426502.17</v>
      </c>
      <c r="J20" s="41">
        <v>55303</v>
      </c>
      <c r="K20" s="33">
        <v>42</v>
      </c>
      <c r="L20" s="33">
        <f t="shared" si="5"/>
        <v>5963</v>
      </c>
    </row>
    <row r="21" spans="1:12" ht="15.75">
      <c r="A21" s="24">
        <v>42216</v>
      </c>
      <c r="B21" s="25">
        <f t="shared" si="0"/>
        <v>31</v>
      </c>
      <c r="C21" s="25">
        <v>71308</v>
      </c>
      <c r="D21" s="33">
        <f t="shared" si="1"/>
        <v>1665</v>
      </c>
      <c r="E21" s="40">
        <v>55308</v>
      </c>
      <c r="F21" s="33">
        <f t="shared" si="2"/>
        <v>4256</v>
      </c>
      <c r="G21" s="33">
        <v>0</v>
      </c>
      <c r="H21" s="33">
        <f t="shared" si="3"/>
        <v>5921</v>
      </c>
      <c r="I21" s="33">
        <f t="shared" si="4"/>
        <v>424837.17</v>
      </c>
      <c r="J21" s="41">
        <v>55303</v>
      </c>
      <c r="K21" s="33">
        <v>42</v>
      </c>
      <c r="L21" s="33">
        <f t="shared" si="5"/>
        <v>5963</v>
      </c>
    </row>
    <row r="22" spans="1:12" ht="15.75">
      <c r="A22" s="24">
        <v>42247</v>
      </c>
      <c r="B22" s="25">
        <f t="shared" si="0"/>
        <v>31</v>
      </c>
      <c r="C22" s="25">
        <v>71308</v>
      </c>
      <c r="D22" s="33">
        <f t="shared" si="1"/>
        <v>1681</v>
      </c>
      <c r="E22" s="40">
        <v>55308</v>
      </c>
      <c r="F22" s="33">
        <f t="shared" si="2"/>
        <v>4240</v>
      </c>
      <c r="G22" s="33">
        <v>0</v>
      </c>
      <c r="H22" s="33">
        <f t="shared" si="3"/>
        <v>5921</v>
      </c>
      <c r="I22" s="33">
        <f t="shared" si="4"/>
        <v>423156.17</v>
      </c>
      <c r="J22" s="41">
        <v>55303</v>
      </c>
      <c r="K22" s="33">
        <v>42</v>
      </c>
      <c r="L22" s="33">
        <f t="shared" si="5"/>
        <v>5963</v>
      </c>
    </row>
    <row r="23" spans="1:12" ht="15.75">
      <c r="A23" s="24">
        <v>42277</v>
      </c>
      <c r="B23" s="25">
        <f t="shared" si="0"/>
        <v>30</v>
      </c>
      <c r="C23" s="25">
        <v>71308</v>
      </c>
      <c r="D23" s="33">
        <f t="shared" si="1"/>
        <v>1834</v>
      </c>
      <c r="E23" s="40">
        <v>55308</v>
      </c>
      <c r="F23" s="33">
        <f t="shared" si="2"/>
        <v>4087</v>
      </c>
      <c r="G23" s="33">
        <v>0</v>
      </c>
      <c r="H23" s="33">
        <f t="shared" si="3"/>
        <v>5921</v>
      </c>
      <c r="I23" s="33">
        <f t="shared" si="4"/>
        <v>421322.17</v>
      </c>
      <c r="J23" s="41">
        <v>55303</v>
      </c>
      <c r="K23" s="33">
        <v>42</v>
      </c>
      <c r="L23" s="33">
        <f t="shared" si="5"/>
        <v>5963</v>
      </c>
    </row>
    <row r="24" spans="1:12" ht="15.75">
      <c r="A24" s="24">
        <v>42308</v>
      </c>
      <c r="B24" s="25">
        <f t="shared" si="0"/>
        <v>31</v>
      </c>
      <c r="C24" s="25">
        <v>71308</v>
      </c>
      <c r="D24" s="33">
        <f t="shared" si="1"/>
        <v>1716</v>
      </c>
      <c r="E24" s="40">
        <v>55308</v>
      </c>
      <c r="F24" s="33">
        <f t="shared" si="2"/>
        <v>4205</v>
      </c>
      <c r="G24" s="33">
        <v>0</v>
      </c>
      <c r="H24" s="33">
        <f t="shared" si="3"/>
        <v>5921</v>
      </c>
      <c r="I24" s="33">
        <f t="shared" si="4"/>
        <v>419606.17</v>
      </c>
      <c r="J24" s="41">
        <v>55303</v>
      </c>
      <c r="K24" s="33">
        <v>42</v>
      </c>
      <c r="L24" s="33">
        <f t="shared" si="5"/>
        <v>5963</v>
      </c>
    </row>
    <row r="25" spans="1:12" ht="15.75">
      <c r="A25" s="24">
        <v>42338</v>
      </c>
      <c r="B25" s="25">
        <f t="shared" si="0"/>
        <v>30</v>
      </c>
      <c r="C25" s="25">
        <v>71308</v>
      </c>
      <c r="D25" s="33">
        <f t="shared" si="1"/>
        <v>1869</v>
      </c>
      <c r="E25" s="40">
        <v>55308</v>
      </c>
      <c r="F25" s="33">
        <f t="shared" si="2"/>
        <v>4052</v>
      </c>
      <c r="G25" s="33">
        <v>0</v>
      </c>
      <c r="H25" s="33">
        <f t="shared" si="3"/>
        <v>5921</v>
      </c>
      <c r="I25" s="33">
        <f t="shared" si="4"/>
        <v>417737.17</v>
      </c>
      <c r="J25" s="41">
        <v>55303</v>
      </c>
      <c r="K25" s="33">
        <v>42</v>
      </c>
      <c r="L25" s="33">
        <f t="shared" si="5"/>
        <v>5963</v>
      </c>
    </row>
    <row r="26" spans="1:12" ht="15.75">
      <c r="A26" s="24">
        <v>42369</v>
      </c>
      <c r="B26" s="25">
        <f t="shared" si="0"/>
        <v>31</v>
      </c>
      <c r="C26" s="25">
        <v>71308</v>
      </c>
      <c r="D26" s="33">
        <f t="shared" si="1"/>
        <v>1752</v>
      </c>
      <c r="E26" s="40">
        <v>55308</v>
      </c>
      <c r="F26" s="33">
        <f t="shared" si="2"/>
        <v>4169</v>
      </c>
      <c r="G26" s="33">
        <v>0</v>
      </c>
      <c r="H26" s="33">
        <f t="shared" si="3"/>
        <v>5921</v>
      </c>
      <c r="I26" s="33">
        <f t="shared" si="4"/>
        <v>415985.17</v>
      </c>
      <c r="J26" s="41">
        <v>55303</v>
      </c>
      <c r="K26" s="33">
        <v>42</v>
      </c>
      <c r="L26" s="33">
        <f t="shared" si="5"/>
        <v>5963</v>
      </c>
    </row>
    <row r="27" spans="1:12" ht="15.75">
      <c r="A27" s="27" t="s">
        <v>1357</v>
      </c>
      <c r="B27" s="28"/>
      <c r="C27" s="28"/>
      <c r="D27" s="29">
        <f>SUM(D15:D26)</f>
        <v>20842</v>
      </c>
      <c r="E27" s="29"/>
      <c r="F27" s="29">
        <f>SUM(F15:F26)</f>
        <v>50210</v>
      </c>
      <c r="G27" s="29">
        <f>ROUND(SUM(G15:G26),0)</f>
        <v>0</v>
      </c>
      <c r="H27" s="29">
        <f>ROUND(SUM(H15:H26),0)</f>
        <v>71052</v>
      </c>
      <c r="I27" s="29"/>
      <c r="J27" s="29"/>
      <c r="K27" s="29">
        <f>ROUND(SUM(K15:K26),0)</f>
        <v>504</v>
      </c>
      <c r="L27" s="29">
        <f>ROUND(SUM(L15:L26),0)</f>
        <v>71556</v>
      </c>
    </row>
    <row r="28" spans="1:12" ht="15.75">
      <c r="A28" s="11"/>
      <c r="B28" s="20"/>
      <c r="C28" s="20"/>
      <c r="D28" s="14"/>
      <c r="E28" s="14"/>
      <c r="F28" s="14"/>
      <c r="G28" s="14"/>
      <c r="H28" s="14"/>
      <c r="I28" s="15"/>
      <c r="J28" s="15"/>
      <c r="K28" s="14"/>
      <c r="L28" s="14"/>
    </row>
    <row r="38" spans="1:12" ht="26.25">
      <c r="A38" s="110" t="str">
        <f>[1]tblEncabezado!$A$1</f>
        <v xml:space="preserve">ALCALDIA MUNICIPAL DE TEPECOYO, DEPARTAMENTO DE LA LIBERTAD 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</row>
    <row r="39" spans="1:12" ht="20.25">
      <c r="A39" s="111" t="str">
        <f>"PROYECCIÓN DE AMORTIZACIÓN A LA DEUDA PÚBLICA PARA EL AÑO "&amp;[1]tblEncabezado!$B$6</f>
        <v>PROYECCIÓN DE AMORTIZACIÓN A LA DEUDA PÚBLICA PARA EL AÑO 2015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2" ht="15.75">
      <c r="A40" s="109" t="str">
        <f>[1]tblEncabezado!$A$3</f>
        <v xml:space="preserve">(VALORES EXPRESADOS EN DÓLARES DE LOS ESTADOS UNIDOS DE AMÉRICA) 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</row>
    <row r="41" spans="1:12" ht="16.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ht="15.75">
      <c r="A42" s="11"/>
      <c r="B42" s="12" t="s">
        <v>1340</v>
      </c>
      <c r="C42" s="12"/>
      <c r="D42" s="13" t="s">
        <v>1341</v>
      </c>
      <c r="E42" s="13"/>
      <c r="F42" s="14"/>
      <c r="G42" s="14"/>
      <c r="H42" s="14"/>
      <c r="I42" s="15"/>
      <c r="J42" s="15"/>
      <c r="K42" s="14"/>
      <c r="L42" s="14"/>
    </row>
    <row r="43" spans="1:12" ht="15.75">
      <c r="A43" s="11"/>
      <c r="B43" s="12" t="s">
        <v>1342</v>
      </c>
      <c r="C43" s="12"/>
      <c r="D43" s="13">
        <v>52200175389</v>
      </c>
      <c r="E43" s="13"/>
      <c r="F43" s="14"/>
      <c r="G43" s="14"/>
      <c r="H43" s="14"/>
      <c r="I43" s="15"/>
      <c r="J43" s="15"/>
      <c r="K43" s="14"/>
      <c r="L43" s="14"/>
    </row>
    <row r="44" spans="1:12" ht="15.75">
      <c r="A44" s="11"/>
      <c r="B44" s="12" t="s">
        <v>1343</v>
      </c>
      <c r="C44" s="12"/>
      <c r="D44" s="16">
        <v>247000</v>
      </c>
      <c r="E44" s="16"/>
      <c r="F44" s="14"/>
      <c r="G44" s="14"/>
      <c r="H44" s="14"/>
      <c r="I44" s="15"/>
      <c r="J44" s="15"/>
      <c r="K44" s="14"/>
      <c r="L44" s="14"/>
    </row>
    <row r="45" spans="1:12" ht="15.75">
      <c r="A45" s="11"/>
      <c r="B45" s="12" t="s">
        <v>1344</v>
      </c>
      <c r="C45" s="12"/>
      <c r="D45" s="17">
        <v>0.1</v>
      </c>
      <c r="E45" s="17"/>
      <c r="F45" s="14"/>
      <c r="G45" s="14"/>
      <c r="H45" s="14"/>
      <c r="I45" s="15"/>
      <c r="J45" s="15"/>
      <c r="K45" s="14"/>
      <c r="L45" s="14"/>
    </row>
    <row r="46" spans="1:12" ht="15.75">
      <c r="A46" s="11"/>
      <c r="B46" s="12" t="s">
        <v>1345</v>
      </c>
      <c r="C46" s="12"/>
      <c r="D46" s="30">
        <v>2655</v>
      </c>
      <c r="E46" s="30"/>
      <c r="F46" s="14"/>
      <c r="G46" s="14"/>
      <c r="H46" s="14"/>
      <c r="I46" s="15"/>
      <c r="J46" s="15"/>
      <c r="K46" s="14"/>
      <c r="L46" s="14"/>
    </row>
    <row r="47" spans="1:12" ht="15.75">
      <c r="A47" s="11"/>
      <c r="B47" s="12" t="s">
        <v>1346</v>
      </c>
      <c r="C47" s="12"/>
      <c r="D47" s="19">
        <v>40841</v>
      </c>
      <c r="E47" s="19"/>
      <c r="F47" s="14"/>
      <c r="G47" s="14"/>
      <c r="H47" s="14"/>
      <c r="I47" s="15"/>
      <c r="J47" s="15"/>
      <c r="K47" s="14"/>
      <c r="L47" s="14"/>
    </row>
    <row r="48" spans="1:12" ht="15.75">
      <c r="A48" s="11"/>
      <c r="B48" s="12" t="s">
        <v>1347</v>
      </c>
      <c r="C48" s="12"/>
      <c r="D48" s="19">
        <v>46322</v>
      </c>
      <c r="E48" s="19"/>
      <c r="F48" s="14"/>
      <c r="G48" s="14"/>
      <c r="H48" s="14"/>
      <c r="I48" s="15"/>
      <c r="J48" s="15"/>
      <c r="K48" s="14"/>
      <c r="L48" s="14"/>
    </row>
    <row r="49" spans="1:12" ht="15.75">
      <c r="A49" s="11"/>
      <c r="B49" s="20"/>
      <c r="C49" s="20"/>
      <c r="D49" s="14"/>
      <c r="E49" s="14"/>
      <c r="F49" s="14"/>
      <c r="G49" s="14"/>
      <c r="H49" s="14"/>
      <c r="I49" s="15"/>
      <c r="J49" s="15"/>
      <c r="K49" s="14"/>
      <c r="L49" s="14"/>
    </row>
    <row r="50" spans="1:12" ht="47.25">
      <c r="A50" s="21" t="s">
        <v>1348</v>
      </c>
      <c r="B50" s="22" t="s">
        <v>1349</v>
      </c>
      <c r="C50" s="22" t="s">
        <v>1360</v>
      </c>
      <c r="D50" s="22" t="s">
        <v>1350</v>
      </c>
      <c r="E50" s="22" t="s">
        <v>1360</v>
      </c>
      <c r="F50" s="22" t="s">
        <v>1351</v>
      </c>
      <c r="G50" s="22" t="s">
        <v>1352</v>
      </c>
      <c r="H50" s="22" t="s">
        <v>1353</v>
      </c>
      <c r="I50" s="23" t="s">
        <v>1354</v>
      </c>
      <c r="J50" s="22" t="s">
        <v>1360</v>
      </c>
      <c r="K50" s="22" t="s">
        <v>1355</v>
      </c>
      <c r="L50" s="22" t="s">
        <v>1356</v>
      </c>
    </row>
    <row r="51" spans="1:12" ht="15.75">
      <c r="A51" s="24">
        <v>42005</v>
      </c>
      <c r="B51" s="25">
        <v>0</v>
      </c>
      <c r="C51" s="25"/>
      <c r="D51" s="31"/>
      <c r="E51" s="26"/>
      <c r="F51" s="31"/>
      <c r="G51" s="31"/>
      <c r="H51" s="31"/>
      <c r="I51" s="33">
        <v>220466.25</v>
      </c>
      <c r="J51" s="33"/>
      <c r="K51" s="31"/>
      <c r="L51" s="31"/>
    </row>
    <row r="52" spans="1:12" ht="15.75">
      <c r="A52" s="24">
        <v>42035</v>
      </c>
      <c r="B52" s="25">
        <f>DAY(A52)</f>
        <v>31</v>
      </c>
      <c r="C52" s="25">
        <v>71308</v>
      </c>
      <c r="D52" s="33">
        <f>ROUND($D$46-(F52+G52),0)</f>
        <v>783</v>
      </c>
      <c r="E52" s="40">
        <v>55308</v>
      </c>
      <c r="F52" s="33">
        <f t="shared" ref="F52:F63" si="6">ROUND(((I51*$D$45)/365)*B52,0)</f>
        <v>1872</v>
      </c>
      <c r="G52" s="33">
        <v>0</v>
      </c>
      <c r="H52" s="33">
        <f>+D52+F52</f>
        <v>2655</v>
      </c>
      <c r="I52" s="33">
        <f>I51-D52</f>
        <v>219683.25</v>
      </c>
      <c r="J52" s="41">
        <v>55303</v>
      </c>
      <c r="K52" s="33">
        <v>21</v>
      </c>
      <c r="L52" s="33">
        <f>H52+K52</f>
        <v>2676</v>
      </c>
    </row>
    <row r="53" spans="1:12" ht="15.75">
      <c r="A53" s="24">
        <v>42063</v>
      </c>
      <c r="B53" s="25">
        <f t="shared" ref="B53:B63" si="7">DAY(A53)</f>
        <v>28</v>
      </c>
      <c r="C53" s="25">
        <v>71308</v>
      </c>
      <c r="D53" s="33">
        <f t="shared" ref="D53:D63" si="8">ROUND($D$46-(F53+G53),0)</f>
        <v>970</v>
      </c>
      <c r="E53" s="40">
        <v>55308</v>
      </c>
      <c r="F53" s="33">
        <f t="shared" si="6"/>
        <v>1685</v>
      </c>
      <c r="G53" s="33">
        <v>0</v>
      </c>
      <c r="H53" s="33">
        <f t="shared" ref="H53:H63" si="9">+D53+F53</f>
        <v>2655</v>
      </c>
      <c r="I53" s="33">
        <f t="shared" ref="I53:I63" si="10">I52-D53</f>
        <v>218713.25</v>
      </c>
      <c r="J53" s="41">
        <v>55303</v>
      </c>
      <c r="K53" s="33">
        <v>21</v>
      </c>
      <c r="L53" s="33">
        <f t="shared" ref="L53:L63" si="11">H53+K53</f>
        <v>2676</v>
      </c>
    </row>
    <row r="54" spans="1:12" ht="15.75">
      <c r="A54" s="24">
        <v>42094</v>
      </c>
      <c r="B54" s="25">
        <f t="shared" si="7"/>
        <v>31</v>
      </c>
      <c r="C54" s="25">
        <v>71308</v>
      </c>
      <c r="D54" s="33">
        <f t="shared" si="8"/>
        <v>797</v>
      </c>
      <c r="E54" s="40">
        <v>55308</v>
      </c>
      <c r="F54" s="33">
        <f t="shared" si="6"/>
        <v>1858</v>
      </c>
      <c r="G54" s="33">
        <v>0</v>
      </c>
      <c r="H54" s="33">
        <f t="shared" si="9"/>
        <v>2655</v>
      </c>
      <c r="I54" s="33">
        <f t="shared" si="10"/>
        <v>217916.25</v>
      </c>
      <c r="J54" s="41">
        <v>55303</v>
      </c>
      <c r="K54" s="33">
        <v>21</v>
      </c>
      <c r="L54" s="33">
        <f t="shared" si="11"/>
        <v>2676</v>
      </c>
    </row>
    <row r="55" spans="1:12" ht="15.75">
      <c r="A55" s="24">
        <v>42124</v>
      </c>
      <c r="B55" s="25">
        <f t="shared" si="7"/>
        <v>30</v>
      </c>
      <c r="C55" s="25">
        <v>71308</v>
      </c>
      <c r="D55" s="33">
        <f t="shared" si="8"/>
        <v>864</v>
      </c>
      <c r="E55" s="40">
        <v>55308</v>
      </c>
      <c r="F55" s="33">
        <f t="shared" si="6"/>
        <v>1791</v>
      </c>
      <c r="G55" s="33">
        <v>0</v>
      </c>
      <c r="H55" s="33">
        <f t="shared" si="9"/>
        <v>2655</v>
      </c>
      <c r="I55" s="33">
        <f t="shared" si="10"/>
        <v>217052.25</v>
      </c>
      <c r="J55" s="41">
        <v>55303</v>
      </c>
      <c r="K55" s="33">
        <v>21</v>
      </c>
      <c r="L55" s="33">
        <f t="shared" si="11"/>
        <v>2676</v>
      </c>
    </row>
    <row r="56" spans="1:12" ht="15.75">
      <c r="A56" s="24">
        <v>42155</v>
      </c>
      <c r="B56" s="25">
        <f t="shared" si="7"/>
        <v>31</v>
      </c>
      <c r="C56" s="25">
        <v>71308</v>
      </c>
      <c r="D56" s="33">
        <f t="shared" si="8"/>
        <v>812</v>
      </c>
      <c r="E56" s="40">
        <v>55308</v>
      </c>
      <c r="F56" s="33">
        <f t="shared" si="6"/>
        <v>1843</v>
      </c>
      <c r="G56" s="33">
        <v>0</v>
      </c>
      <c r="H56" s="33">
        <f t="shared" si="9"/>
        <v>2655</v>
      </c>
      <c r="I56" s="33">
        <f t="shared" si="10"/>
        <v>216240.25</v>
      </c>
      <c r="J56" s="41">
        <v>55303</v>
      </c>
      <c r="K56" s="33">
        <v>21</v>
      </c>
      <c r="L56" s="33">
        <f t="shared" si="11"/>
        <v>2676</v>
      </c>
    </row>
    <row r="57" spans="1:12" ht="15.75">
      <c r="A57" s="24">
        <v>42185</v>
      </c>
      <c r="B57" s="25">
        <f t="shared" si="7"/>
        <v>30</v>
      </c>
      <c r="C57" s="25">
        <v>71308</v>
      </c>
      <c r="D57" s="33">
        <f t="shared" si="8"/>
        <v>878</v>
      </c>
      <c r="E57" s="40">
        <v>55308</v>
      </c>
      <c r="F57" s="33">
        <f t="shared" si="6"/>
        <v>1777</v>
      </c>
      <c r="G57" s="33">
        <v>0</v>
      </c>
      <c r="H57" s="33">
        <f t="shared" si="9"/>
        <v>2655</v>
      </c>
      <c r="I57" s="33">
        <f t="shared" si="10"/>
        <v>215362.25</v>
      </c>
      <c r="J57" s="41">
        <v>55303</v>
      </c>
      <c r="K57" s="33">
        <v>21</v>
      </c>
      <c r="L57" s="33">
        <f t="shared" si="11"/>
        <v>2676</v>
      </c>
    </row>
    <row r="58" spans="1:12" ht="15.75">
      <c r="A58" s="24">
        <v>42216</v>
      </c>
      <c r="B58" s="25">
        <f t="shared" si="7"/>
        <v>31</v>
      </c>
      <c r="C58" s="25">
        <v>71308</v>
      </c>
      <c r="D58" s="33">
        <f t="shared" si="8"/>
        <v>826</v>
      </c>
      <c r="E58" s="40">
        <v>55308</v>
      </c>
      <c r="F58" s="33">
        <f t="shared" si="6"/>
        <v>1829</v>
      </c>
      <c r="G58" s="33">
        <v>0</v>
      </c>
      <c r="H58" s="33">
        <f t="shared" si="9"/>
        <v>2655</v>
      </c>
      <c r="I58" s="33">
        <f t="shared" si="10"/>
        <v>214536.25</v>
      </c>
      <c r="J58" s="41">
        <v>55303</v>
      </c>
      <c r="K58" s="33">
        <v>21</v>
      </c>
      <c r="L58" s="33">
        <f t="shared" si="11"/>
        <v>2676</v>
      </c>
    </row>
    <row r="59" spans="1:12" ht="15.75">
      <c r="A59" s="24">
        <v>42247</v>
      </c>
      <c r="B59" s="25">
        <f t="shared" si="7"/>
        <v>31</v>
      </c>
      <c r="C59" s="25">
        <v>71308</v>
      </c>
      <c r="D59" s="33">
        <f t="shared" si="8"/>
        <v>833</v>
      </c>
      <c r="E59" s="40">
        <v>55308</v>
      </c>
      <c r="F59" s="33">
        <f t="shared" si="6"/>
        <v>1822</v>
      </c>
      <c r="G59" s="33">
        <v>0</v>
      </c>
      <c r="H59" s="33">
        <f t="shared" si="9"/>
        <v>2655</v>
      </c>
      <c r="I59" s="33">
        <f t="shared" si="10"/>
        <v>213703.25</v>
      </c>
      <c r="J59" s="41">
        <v>55303</v>
      </c>
      <c r="K59" s="33">
        <v>21</v>
      </c>
      <c r="L59" s="33">
        <f t="shared" si="11"/>
        <v>2676</v>
      </c>
    </row>
    <row r="60" spans="1:12" ht="15.75">
      <c r="A60" s="24">
        <v>42277</v>
      </c>
      <c r="B60" s="25">
        <f t="shared" si="7"/>
        <v>30</v>
      </c>
      <c r="C60" s="25">
        <v>71308</v>
      </c>
      <c r="D60" s="33">
        <f t="shared" si="8"/>
        <v>899</v>
      </c>
      <c r="E60" s="40">
        <v>55308</v>
      </c>
      <c r="F60" s="33">
        <f t="shared" si="6"/>
        <v>1756</v>
      </c>
      <c r="G60" s="33">
        <v>0</v>
      </c>
      <c r="H60" s="33">
        <f t="shared" si="9"/>
        <v>2655</v>
      </c>
      <c r="I60" s="33">
        <f t="shared" si="10"/>
        <v>212804.25</v>
      </c>
      <c r="J60" s="41">
        <v>55303</v>
      </c>
      <c r="K60" s="33">
        <v>21</v>
      </c>
      <c r="L60" s="33">
        <f t="shared" si="11"/>
        <v>2676</v>
      </c>
    </row>
    <row r="61" spans="1:12" ht="15.75">
      <c r="A61" s="24">
        <v>42308</v>
      </c>
      <c r="B61" s="25">
        <f t="shared" si="7"/>
        <v>31</v>
      </c>
      <c r="C61" s="25">
        <v>71308</v>
      </c>
      <c r="D61" s="33">
        <f t="shared" si="8"/>
        <v>848</v>
      </c>
      <c r="E61" s="40">
        <v>55308</v>
      </c>
      <c r="F61" s="33">
        <f t="shared" si="6"/>
        <v>1807</v>
      </c>
      <c r="G61" s="33">
        <v>0</v>
      </c>
      <c r="H61" s="33">
        <f t="shared" si="9"/>
        <v>2655</v>
      </c>
      <c r="I61" s="33">
        <f t="shared" si="10"/>
        <v>211956.25</v>
      </c>
      <c r="J61" s="41">
        <v>55303</v>
      </c>
      <c r="K61" s="33">
        <v>21</v>
      </c>
      <c r="L61" s="33">
        <f t="shared" si="11"/>
        <v>2676</v>
      </c>
    </row>
    <row r="62" spans="1:12" ht="15.75">
      <c r="A62" s="24">
        <v>42338</v>
      </c>
      <c r="B62" s="25">
        <f t="shared" si="7"/>
        <v>30</v>
      </c>
      <c r="C62" s="25">
        <v>71308</v>
      </c>
      <c r="D62" s="33">
        <f t="shared" si="8"/>
        <v>913</v>
      </c>
      <c r="E62" s="40">
        <v>55308</v>
      </c>
      <c r="F62" s="33">
        <f t="shared" si="6"/>
        <v>1742</v>
      </c>
      <c r="G62" s="33">
        <v>0</v>
      </c>
      <c r="H62" s="33">
        <f t="shared" si="9"/>
        <v>2655</v>
      </c>
      <c r="I62" s="33">
        <f t="shared" si="10"/>
        <v>211043.25</v>
      </c>
      <c r="J62" s="41">
        <v>55303</v>
      </c>
      <c r="K62" s="33">
        <v>21</v>
      </c>
      <c r="L62" s="33">
        <f t="shared" si="11"/>
        <v>2676</v>
      </c>
    </row>
    <row r="63" spans="1:12" ht="15.75">
      <c r="A63" s="24">
        <v>42369</v>
      </c>
      <c r="B63" s="25">
        <f t="shared" si="7"/>
        <v>31</v>
      </c>
      <c r="C63" s="25">
        <v>71308</v>
      </c>
      <c r="D63" s="33">
        <f t="shared" si="8"/>
        <v>863</v>
      </c>
      <c r="E63" s="40">
        <v>55308</v>
      </c>
      <c r="F63" s="33">
        <f t="shared" si="6"/>
        <v>1792</v>
      </c>
      <c r="G63" s="33">
        <v>0</v>
      </c>
      <c r="H63" s="33">
        <f t="shared" si="9"/>
        <v>2655</v>
      </c>
      <c r="I63" s="33">
        <f t="shared" si="10"/>
        <v>210180.25</v>
      </c>
      <c r="J63" s="41">
        <v>55303</v>
      </c>
      <c r="K63" s="33">
        <v>21</v>
      </c>
      <c r="L63" s="33">
        <f t="shared" si="11"/>
        <v>2676</v>
      </c>
    </row>
    <row r="64" spans="1:12" ht="15.75">
      <c r="A64" s="27" t="s">
        <v>1357</v>
      </c>
      <c r="B64" s="28"/>
      <c r="C64" s="28"/>
      <c r="D64" s="32">
        <f>SUM(D52:D63)</f>
        <v>10286</v>
      </c>
      <c r="E64" s="32"/>
      <c r="F64" s="32">
        <f>SUM(F52:F63)</f>
        <v>21574</v>
      </c>
      <c r="G64" s="32">
        <f>ROUND(SUM(G52:G63),0)</f>
        <v>0</v>
      </c>
      <c r="H64" s="32">
        <f>ROUND(SUM(H52:H63),0)</f>
        <v>31860</v>
      </c>
      <c r="I64" s="32"/>
      <c r="J64" s="32"/>
      <c r="K64" s="32">
        <f>ROUND(SUM(K52:K63),0)</f>
        <v>252</v>
      </c>
      <c r="L64" s="32">
        <f>ROUND(SUM(L52:L63),0)</f>
        <v>32112</v>
      </c>
    </row>
    <row r="75" spans="1:12" ht="26.25">
      <c r="A75" s="110" t="str">
        <f>[1]tblEncabezado!$A$1</f>
        <v xml:space="preserve">ALCALDIA MUNICIPAL DE TEPECOYO, DEPARTAMENTO DE LA LIBERTAD </v>
      </c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</row>
    <row r="76" spans="1:12" ht="20.25">
      <c r="A76" s="111" t="str">
        <f>"PROYECCIÓN DE AMORTIZACIÓN A LA DEUDA PÚBLICA PARA EL AÑO "&amp;[1]tblEncabezado!$B$6</f>
        <v>PROYECCIÓN DE AMORTIZACIÓN A LA DEUDA PÚBLICA PARA EL AÑO 2015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</row>
    <row r="77" spans="1:12" ht="15.75">
      <c r="A77" s="109" t="str">
        <f>[1]tblEncabezado!$A$3</f>
        <v xml:space="preserve">(VALORES EXPRESADOS EN DÓLARES DE LOS ESTADOS UNIDOS DE AMÉRICA) </v>
      </c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</row>
    <row r="78" spans="1:12" ht="15.7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ht="15.75">
      <c r="A79" s="11"/>
      <c r="B79" s="35" t="s">
        <v>1340</v>
      </c>
      <c r="C79" s="35"/>
      <c r="D79" s="13" t="s">
        <v>1358</v>
      </c>
      <c r="E79" s="13"/>
      <c r="F79" s="14"/>
      <c r="G79" s="14"/>
      <c r="H79" s="14"/>
      <c r="I79" s="15"/>
      <c r="J79" s="15"/>
      <c r="K79" s="14"/>
      <c r="L79" s="14"/>
    </row>
    <row r="80" spans="1:12" ht="15.75">
      <c r="A80" s="11"/>
      <c r="B80" s="12" t="s">
        <v>1342</v>
      </c>
      <c r="C80" s="12"/>
      <c r="D80" s="13">
        <v>2800764387</v>
      </c>
      <c r="E80" s="13"/>
      <c r="F80" s="14"/>
      <c r="G80" s="14"/>
      <c r="H80" s="14"/>
      <c r="I80" s="15"/>
      <c r="J80" s="15"/>
      <c r="K80" s="14"/>
      <c r="L80" s="14"/>
    </row>
    <row r="81" spans="1:12" ht="15.75">
      <c r="A81" s="11"/>
      <c r="B81" s="12" t="s">
        <v>1343</v>
      </c>
      <c r="C81" s="12"/>
      <c r="D81" s="16">
        <v>170000</v>
      </c>
      <c r="E81" s="16"/>
      <c r="F81" s="14"/>
      <c r="G81" s="14"/>
      <c r="H81" s="14"/>
      <c r="I81" s="15"/>
      <c r="J81" s="15"/>
      <c r="K81" s="14"/>
      <c r="L81" s="14"/>
    </row>
    <row r="82" spans="1:12" ht="15.75">
      <c r="A82" s="11"/>
      <c r="B82" s="12" t="s">
        <v>1344</v>
      </c>
      <c r="C82" s="12"/>
      <c r="D82" s="17">
        <v>0.11749999999999999</v>
      </c>
      <c r="E82" s="17"/>
      <c r="F82" s="14"/>
      <c r="G82" s="14"/>
      <c r="H82" s="14"/>
      <c r="I82" s="15"/>
      <c r="J82" s="15"/>
      <c r="K82" s="14"/>
      <c r="L82" s="14"/>
    </row>
    <row r="83" spans="1:12" ht="15.75">
      <c r="A83" s="11"/>
      <c r="B83" s="12" t="s">
        <v>1345</v>
      </c>
      <c r="C83" s="12"/>
      <c r="D83" s="18">
        <v>2013.02</v>
      </c>
      <c r="E83" s="18"/>
      <c r="F83" s="14"/>
      <c r="G83" s="14"/>
      <c r="H83" s="14"/>
      <c r="I83" s="15"/>
      <c r="J83" s="15"/>
      <c r="K83" s="14"/>
      <c r="L83" s="14"/>
    </row>
    <row r="84" spans="1:12" ht="15.75">
      <c r="A84" s="11"/>
      <c r="B84" s="12" t="s">
        <v>1346</v>
      </c>
      <c r="C84" s="12"/>
      <c r="D84" s="19">
        <v>40465</v>
      </c>
      <c r="E84" s="19"/>
      <c r="F84" s="14"/>
      <c r="G84" s="14"/>
      <c r="H84" s="14"/>
      <c r="I84" s="15"/>
      <c r="J84" s="15"/>
      <c r="K84" s="14"/>
      <c r="L84" s="14"/>
    </row>
    <row r="85" spans="1:12" ht="15.75">
      <c r="A85" s="11"/>
      <c r="B85" s="12" t="s">
        <v>1347</v>
      </c>
      <c r="C85" s="12"/>
      <c r="D85" s="19">
        <v>46007</v>
      </c>
      <c r="E85" s="19"/>
      <c r="F85" s="14"/>
      <c r="G85" s="14"/>
      <c r="H85" s="14"/>
      <c r="I85" s="15"/>
      <c r="J85" s="15"/>
      <c r="K85" s="14"/>
      <c r="L85" s="14"/>
    </row>
    <row r="86" spans="1:12" ht="15.75">
      <c r="A86" s="11"/>
      <c r="B86" s="20"/>
      <c r="C86" s="20"/>
      <c r="D86" s="14"/>
      <c r="E86" s="14"/>
      <c r="F86" s="14"/>
      <c r="G86" s="14"/>
      <c r="H86" s="14"/>
      <c r="I86" s="15"/>
      <c r="J86" s="15"/>
      <c r="K86" s="14"/>
      <c r="L86" s="14"/>
    </row>
    <row r="87" spans="1:12" ht="47.25">
      <c r="A87" s="21" t="s">
        <v>1348</v>
      </c>
      <c r="B87" s="22" t="s">
        <v>1349</v>
      </c>
      <c r="C87" s="22" t="s">
        <v>1360</v>
      </c>
      <c r="D87" s="22" t="s">
        <v>1350</v>
      </c>
      <c r="E87" s="22" t="s">
        <v>1360</v>
      </c>
      <c r="F87" s="22" t="s">
        <v>1351</v>
      </c>
      <c r="G87" s="22" t="s">
        <v>1352</v>
      </c>
      <c r="H87" s="22" t="s">
        <v>1353</v>
      </c>
      <c r="I87" s="23" t="s">
        <v>1354</v>
      </c>
      <c r="J87" s="22" t="s">
        <v>1360</v>
      </c>
      <c r="K87" s="22" t="s">
        <v>1355</v>
      </c>
      <c r="L87" s="22" t="s">
        <v>1356</v>
      </c>
    </row>
    <row r="88" spans="1:12" ht="15.75">
      <c r="A88" s="24">
        <v>42005</v>
      </c>
      <c r="B88" s="25">
        <v>0</v>
      </c>
      <c r="C88" s="25"/>
      <c r="D88" s="42"/>
      <c r="E88" s="26"/>
      <c r="F88" s="36"/>
      <c r="G88" s="36"/>
      <c r="H88" s="36"/>
      <c r="I88" s="42">
        <v>148769.92000000001</v>
      </c>
      <c r="J88" s="33"/>
      <c r="K88" s="36"/>
      <c r="L88" s="36"/>
    </row>
    <row r="89" spans="1:12" ht="15.75">
      <c r="A89" s="24">
        <v>42035</v>
      </c>
      <c r="B89" s="25">
        <f>DAY(A89)</f>
        <v>31</v>
      </c>
      <c r="C89" s="25">
        <v>71308</v>
      </c>
      <c r="D89" s="42">
        <f>ROUND($D$83-(F89+G89),0)</f>
        <v>528</v>
      </c>
      <c r="E89" s="40">
        <v>55308</v>
      </c>
      <c r="F89" s="42">
        <f>ROUND(((I88*$D$82)/365)*B89,0)</f>
        <v>1485</v>
      </c>
      <c r="G89" s="37">
        <v>0</v>
      </c>
      <c r="H89" s="43">
        <f>+D89+F89</f>
        <v>2013</v>
      </c>
      <c r="I89" s="43">
        <f>I88-D89</f>
        <v>148241.92000000001</v>
      </c>
      <c r="J89" s="41">
        <v>55303</v>
      </c>
      <c r="K89" s="43">
        <v>15</v>
      </c>
      <c r="L89" s="43">
        <f>H89+K89</f>
        <v>2028</v>
      </c>
    </row>
    <row r="90" spans="1:12" ht="15.75">
      <c r="A90" s="24">
        <v>42063</v>
      </c>
      <c r="B90" s="25">
        <f t="shared" ref="B90:B100" si="12">DAY(A90)</f>
        <v>28</v>
      </c>
      <c r="C90" s="25">
        <v>71308</v>
      </c>
      <c r="D90" s="42">
        <f t="shared" ref="D90:D100" si="13">ROUND($D$83-(F90+G90),0)</f>
        <v>677</v>
      </c>
      <c r="E90" s="40">
        <v>55308</v>
      </c>
      <c r="F90" s="42">
        <f t="shared" ref="F90:F100" si="14">ROUND(((I89*$D$82)/365)*B90,0)</f>
        <v>1336</v>
      </c>
      <c r="G90" s="37">
        <v>0</v>
      </c>
      <c r="H90" s="43">
        <f t="shared" ref="H90:H100" si="15">+D90+F90</f>
        <v>2013</v>
      </c>
      <c r="I90" s="43">
        <f t="shared" ref="I90:I100" si="16">I89-D90</f>
        <v>147564.92000000001</v>
      </c>
      <c r="J90" s="41">
        <v>55303</v>
      </c>
      <c r="K90" s="43">
        <v>15</v>
      </c>
      <c r="L90" s="43">
        <f t="shared" ref="L90:L100" si="17">H90+K90</f>
        <v>2028</v>
      </c>
    </row>
    <row r="91" spans="1:12" ht="15.75">
      <c r="A91" s="24">
        <v>42094</v>
      </c>
      <c r="B91" s="25">
        <f t="shared" si="12"/>
        <v>31</v>
      </c>
      <c r="C91" s="25">
        <v>71308</v>
      </c>
      <c r="D91" s="42">
        <f t="shared" si="13"/>
        <v>540</v>
      </c>
      <c r="E91" s="40">
        <v>55308</v>
      </c>
      <c r="F91" s="42">
        <f t="shared" si="14"/>
        <v>1473</v>
      </c>
      <c r="G91" s="37">
        <v>0</v>
      </c>
      <c r="H91" s="43">
        <f t="shared" si="15"/>
        <v>2013</v>
      </c>
      <c r="I91" s="43">
        <f t="shared" si="16"/>
        <v>147024.92000000001</v>
      </c>
      <c r="J91" s="41">
        <v>55303</v>
      </c>
      <c r="K91" s="43">
        <v>15</v>
      </c>
      <c r="L91" s="43">
        <f t="shared" si="17"/>
        <v>2028</v>
      </c>
    </row>
    <row r="92" spans="1:12" ht="15.75">
      <c r="A92" s="24">
        <v>42124</v>
      </c>
      <c r="B92" s="25">
        <f t="shared" si="12"/>
        <v>30</v>
      </c>
      <c r="C92" s="25">
        <v>71308</v>
      </c>
      <c r="D92" s="42">
        <f t="shared" si="13"/>
        <v>593</v>
      </c>
      <c r="E92" s="40">
        <v>55308</v>
      </c>
      <c r="F92" s="42">
        <f t="shared" si="14"/>
        <v>1420</v>
      </c>
      <c r="G92" s="37">
        <v>0</v>
      </c>
      <c r="H92" s="43">
        <f t="shared" si="15"/>
        <v>2013</v>
      </c>
      <c r="I92" s="43">
        <f t="shared" si="16"/>
        <v>146431.92000000001</v>
      </c>
      <c r="J92" s="41">
        <v>55303</v>
      </c>
      <c r="K92" s="43">
        <v>15</v>
      </c>
      <c r="L92" s="43">
        <f t="shared" si="17"/>
        <v>2028</v>
      </c>
    </row>
    <row r="93" spans="1:12" ht="15.75">
      <c r="A93" s="24">
        <v>42155</v>
      </c>
      <c r="B93" s="25">
        <f t="shared" si="12"/>
        <v>31</v>
      </c>
      <c r="C93" s="25">
        <v>71308</v>
      </c>
      <c r="D93" s="42">
        <f t="shared" si="13"/>
        <v>552</v>
      </c>
      <c r="E93" s="40">
        <v>55308</v>
      </c>
      <c r="F93" s="42">
        <f t="shared" si="14"/>
        <v>1461</v>
      </c>
      <c r="G93" s="37">
        <v>0</v>
      </c>
      <c r="H93" s="43">
        <f t="shared" si="15"/>
        <v>2013</v>
      </c>
      <c r="I93" s="43">
        <f t="shared" si="16"/>
        <v>145879.92000000001</v>
      </c>
      <c r="J93" s="41">
        <v>55303</v>
      </c>
      <c r="K93" s="43">
        <v>15</v>
      </c>
      <c r="L93" s="43">
        <f t="shared" si="17"/>
        <v>2028</v>
      </c>
    </row>
    <row r="94" spans="1:12" ht="15.75">
      <c r="A94" s="24">
        <v>42185</v>
      </c>
      <c r="B94" s="25">
        <f t="shared" si="12"/>
        <v>30</v>
      </c>
      <c r="C94" s="25">
        <v>71308</v>
      </c>
      <c r="D94" s="42">
        <f t="shared" si="13"/>
        <v>604</v>
      </c>
      <c r="E94" s="40">
        <v>55308</v>
      </c>
      <c r="F94" s="42">
        <f t="shared" si="14"/>
        <v>1409</v>
      </c>
      <c r="G94" s="37">
        <v>0</v>
      </c>
      <c r="H94" s="43">
        <f t="shared" si="15"/>
        <v>2013</v>
      </c>
      <c r="I94" s="43">
        <f t="shared" si="16"/>
        <v>145275.92000000001</v>
      </c>
      <c r="J94" s="41">
        <v>55303</v>
      </c>
      <c r="K94" s="43">
        <v>15</v>
      </c>
      <c r="L94" s="43">
        <f t="shared" si="17"/>
        <v>2028</v>
      </c>
    </row>
    <row r="95" spans="1:12" ht="15.75">
      <c r="A95" s="24">
        <v>42216</v>
      </c>
      <c r="B95" s="25">
        <f t="shared" si="12"/>
        <v>31</v>
      </c>
      <c r="C95" s="25">
        <v>71308</v>
      </c>
      <c r="D95" s="42">
        <f t="shared" si="13"/>
        <v>563</v>
      </c>
      <c r="E95" s="40">
        <v>55308</v>
      </c>
      <c r="F95" s="42">
        <f t="shared" si="14"/>
        <v>1450</v>
      </c>
      <c r="G95" s="37">
        <v>0</v>
      </c>
      <c r="H95" s="43">
        <f t="shared" si="15"/>
        <v>2013</v>
      </c>
      <c r="I95" s="43">
        <f t="shared" si="16"/>
        <v>144712.92000000001</v>
      </c>
      <c r="J95" s="41">
        <v>55303</v>
      </c>
      <c r="K95" s="43">
        <v>15</v>
      </c>
      <c r="L95" s="43">
        <f t="shared" si="17"/>
        <v>2028</v>
      </c>
    </row>
    <row r="96" spans="1:12" ht="15.75">
      <c r="A96" s="24">
        <v>42247</v>
      </c>
      <c r="B96" s="25">
        <f t="shared" si="12"/>
        <v>31</v>
      </c>
      <c r="C96" s="25">
        <v>71308</v>
      </c>
      <c r="D96" s="42">
        <f t="shared" si="13"/>
        <v>569</v>
      </c>
      <c r="E96" s="40">
        <v>55308</v>
      </c>
      <c r="F96" s="42">
        <f t="shared" si="14"/>
        <v>1444</v>
      </c>
      <c r="G96" s="37">
        <v>0</v>
      </c>
      <c r="H96" s="43">
        <f t="shared" si="15"/>
        <v>2013</v>
      </c>
      <c r="I96" s="43">
        <f t="shared" si="16"/>
        <v>144143.92000000001</v>
      </c>
      <c r="J96" s="41">
        <v>55303</v>
      </c>
      <c r="K96" s="43">
        <v>15</v>
      </c>
      <c r="L96" s="43">
        <f t="shared" si="17"/>
        <v>2028</v>
      </c>
    </row>
    <row r="97" spans="1:12" ht="15.75">
      <c r="A97" s="24">
        <v>42277</v>
      </c>
      <c r="B97" s="25">
        <f t="shared" si="12"/>
        <v>30</v>
      </c>
      <c r="C97" s="25">
        <v>71308</v>
      </c>
      <c r="D97" s="42">
        <f t="shared" si="13"/>
        <v>621</v>
      </c>
      <c r="E97" s="40">
        <v>55308</v>
      </c>
      <c r="F97" s="42">
        <f t="shared" si="14"/>
        <v>1392</v>
      </c>
      <c r="G97" s="37">
        <v>0</v>
      </c>
      <c r="H97" s="43">
        <f t="shared" si="15"/>
        <v>2013</v>
      </c>
      <c r="I97" s="43">
        <f t="shared" si="16"/>
        <v>143522.92000000001</v>
      </c>
      <c r="J97" s="41">
        <v>55303</v>
      </c>
      <c r="K97" s="43">
        <v>15</v>
      </c>
      <c r="L97" s="43">
        <f t="shared" si="17"/>
        <v>2028</v>
      </c>
    </row>
    <row r="98" spans="1:12" ht="15.75">
      <c r="A98" s="24">
        <v>42308</v>
      </c>
      <c r="B98" s="25">
        <f t="shared" si="12"/>
        <v>31</v>
      </c>
      <c r="C98" s="25">
        <v>71308</v>
      </c>
      <c r="D98" s="42">
        <f t="shared" si="13"/>
        <v>581</v>
      </c>
      <c r="E98" s="40">
        <v>55308</v>
      </c>
      <c r="F98" s="42">
        <f t="shared" si="14"/>
        <v>1432</v>
      </c>
      <c r="G98" s="37">
        <v>0</v>
      </c>
      <c r="H98" s="43">
        <f t="shared" si="15"/>
        <v>2013</v>
      </c>
      <c r="I98" s="43">
        <f t="shared" si="16"/>
        <v>142941.92000000001</v>
      </c>
      <c r="J98" s="41">
        <v>55303</v>
      </c>
      <c r="K98" s="43">
        <v>15</v>
      </c>
      <c r="L98" s="43">
        <f t="shared" si="17"/>
        <v>2028</v>
      </c>
    </row>
    <row r="99" spans="1:12" ht="15.75">
      <c r="A99" s="24">
        <v>42338</v>
      </c>
      <c r="B99" s="25">
        <f t="shared" si="12"/>
        <v>30</v>
      </c>
      <c r="C99" s="25">
        <v>71308</v>
      </c>
      <c r="D99" s="42">
        <f t="shared" si="13"/>
        <v>633</v>
      </c>
      <c r="E99" s="40">
        <v>55308</v>
      </c>
      <c r="F99" s="42">
        <f t="shared" si="14"/>
        <v>1380</v>
      </c>
      <c r="G99" s="37">
        <v>0</v>
      </c>
      <c r="H99" s="43">
        <f t="shared" si="15"/>
        <v>2013</v>
      </c>
      <c r="I99" s="43">
        <f t="shared" si="16"/>
        <v>142308.92000000001</v>
      </c>
      <c r="J99" s="41">
        <v>55303</v>
      </c>
      <c r="K99" s="43">
        <v>15</v>
      </c>
      <c r="L99" s="43">
        <f t="shared" si="17"/>
        <v>2028</v>
      </c>
    </row>
    <row r="100" spans="1:12" ht="15.75">
      <c r="A100" s="24">
        <v>42369</v>
      </c>
      <c r="B100" s="25">
        <f t="shared" si="12"/>
        <v>31</v>
      </c>
      <c r="C100" s="25">
        <v>71308</v>
      </c>
      <c r="D100" s="42">
        <f t="shared" si="13"/>
        <v>593</v>
      </c>
      <c r="E100" s="40">
        <v>55308</v>
      </c>
      <c r="F100" s="42">
        <f t="shared" si="14"/>
        <v>1420</v>
      </c>
      <c r="G100" s="37">
        <v>0</v>
      </c>
      <c r="H100" s="43">
        <f t="shared" si="15"/>
        <v>2013</v>
      </c>
      <c r="I100" s="43">
        <f t="shared" si="16"/>
        <v>141715.92000000001</v>
      </c>
      <c r="J100" s="41">
        <v>55303</v>
      </c>
      <c r="K100" s="43">
        <v>15</v>
      </c>
      <c r="L100" s="43">
        <f t="shared" si="17"/>
        <v>2028</v>
      </c>
    </row>
    <row r="101" spans="1:12" ht="15.75">
      <c r="A101" s="27" t="s">
        <v>1357</v>
      </c>
      <c r="B101" s="28"/>
      <c r="C101" s="28"/>
      <c r="D101" s="38">
        <f>SUM(D89:D100)</f>
        <v>7054</v>
      </c>
      <c r="E101" s="38"/>
      <c r="F101" s="38">
        <f>SUM(F89:F100)</f>
        <v>17102</v>
      </c>
      <c r="G101" s="38">
        <f>ROUND(SUM(G89:G100),0)</f>
        <v>0</v>
      </c>
      <c r="H101" s="38">
        <f>ROUND(SUM(H89:H100),0)</f>
        <v>24156</v>
      </c>
      <c r="I101" s="38"/>
      <c r="J101" s="38"/>
      <c r="K101" s="38">
        <f>ROUND(SUM(K89:K100),0)</f>
        <v>180</v>
      </c>
      <c r="L101" s="38">
        <f>ROUND(SUM(L89:L100),0)</f>
        <v>24336</v>
      </c>
    </row>
    <row r="112" spans="1:12" ht="26.25">
      <c r="A112" s="110" t="str">
        <f>[1]tblEncabezado!$A$1</f>
        <v xml:space="preserve">ALCALDIA MUNICIPAL DE TEPECOYO, DEPARTAMENTO DE LA LIBERTAD </v>
      </c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</row>
    <row r="113" spans="1:12" ht="20.25">
      <c r="A113" s="111" t="str">
        <f>"PROYECCIÓN DE AMORTIZACIÓN A LA DEUDA PÚBLICA PARA EL AÑO "&amp;[1]tblEncabezado!$B$6</f>
        <v>PROYECCIÓN DE AMORTIZACIÓN A LA DEUDA PÚBLICA PARA EL AÑO 2015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</row>
    <row r="114" spans="1:12" ht="15.75">
      <c r="A114" s="109" t="str">
        <f>[1]tblEncabezado!$A$3</f>
        <v xml:space="preserve">(VALORES EXPRESADOS EN DÓLARES DE LOS ESTADOS UNIDOS DE AMÉRICA) </v>
      </c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</row>
    <row r="115" spans="1:12" ht="15.7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</row>
    <row r="116" spans="1:12" ht="15.75">
      <c r="A116" s="11"/>
      <c r="B116" s="12" t="s">
        <v>1340</v>
      </c>
      <c r="C116" s="12"/>
      <c r="D116" s="13" t="s">
        <v>1359</v>
      </c>
      <c r="E116" s="13"/>
      <c r="F116" s="14"/>
      <c r="G116" s="14"/>
      <c r="H116" s="14"/>
      <c r="I116" s="15"/>
      <c r="J116" s="15"/>
      <c r="K116" s="14"/>
      <c r="L116" s="14"/>
    </row>
    <row r="117" spans="1:12" ht="15.75">
      <c r="A117" s="11"/>
      <c r="B117" s="12" t="s">
        <v>1342</v>
      </c>
      <c r="C117" s="12"/>
      <c r="D117" s="13">
        <v>1000507637</v>
      </c>
      <c r="E117" s="13"/>
      <c r="F117" s="14"/>
      <c r="G117" s="14"/>
      <c r="H117" s="14"/>
      <c r="I117" s="15"/>
      <c r="J117" s="15"/>
      <c r="K117" s="14"/>
      <c r="L117" s="14"/>
    </row>
    <row r="118" spans="1:12" ht="15.75">
      <c r="A118" s="11"/>
      <c r="B118" s="12" t="s">
        <v>1343</v>
      </c>
      <c r="C118" s="12"/>
      <c r="D118" s="16">
        <v>200000</v>
      </c>
      <c r="E118" s="16"/>
      <c r="F118" s="14"/>
      <c r="G118" s="14"/>
      <c r="H118" s="14"/>
      <c r="I118" s="15"/>
      <c r="J118" s="15"/>
      <c r="K118" s="14"/>
      <c r="L118" s="14"/>
    </row>
    <row r="119" spans="1:12" ht="15.75">
      <c r="A119" s="11"/>
      <c r="B119" s="12" t="s">
        <v>1344</v>
      </c>
      <c r="C119" s="12"/>
      <c r="D119" s="17">
        <v>0.11749999999999999</v>
      </c>
      <c r="E119" s="17"/>
      <c r="F119" s="14"/>
      <c r="G119" s="14"/>
      <c r="H119" s="14"/>
      <c r="I119" s="15"/>
      <c r="J119" s="15"/>
      <c r="K119" s="14"/>
      <c r="L119" s="14"/>
    </row>
    <row r="120" spans="1:12" ht="15.75">
      <c r="A120" s="11"/>
      <c r="B120" s="12" t="s">
        <v>1345</v>
      </c>
      <c r="C120" s="12"/>
      <c r="D120" s="30">
        <v>2369</v>
      </c>
      <c r="E120" s="30"/>
      <c r="F120" s="14"/>
      <c r="G120" s="14"/>
      <c r="H120" s="14"/>
      <c r="I120" s="15"/>
      <c r="J120" s="15"/>
      <c r="K120" s="14"/>
      <c r="L120" s="14"/>
    </row>
    <row r="121" spans="1:12" ht="15.75">
      <c r="A121" s="11"/>
      <c r="B121" s="12" t="s">
        <v>1346</v>
      </c>
      <c r="C121" s="12"/>
      <c r="D121" s="19">
        <v>40481</v>
      </c>
      <c r="E121" s="19"/>
      <c r="F121" s="14"/>
      <c r="G121" s="14"/>
      <c r="H121" s="14"/>
      <c r="I121" s="15"/>
      <c r="J121" s="15"/>
      <c r="K121" s="14"/>
      <c r="L121" s="14"/>
    </row>
    <row r="122" spans="1:12" ht="15.75">
      <c r="A122" s="11"/>
      <c r="B122" s="12" t="s">
        <v>1347</v>
      </c>
      <c r="C122" s="12"/>
      <c r="D122" s="19">
        <v>45960</v>
      </c>
      <c r="E122" s="19"/>
      <c r="F122" s="14"/>
      <c r="G122" s="14"/>
      <c r="H122" s="14"/>
      <c r="I122" s="15"/>
      <c r="J122" s="15"/>
      <c r="K122" s="14"/>
      <c r="L122" s="14"/>
    </row>
    <row r="123" spans="1:12" ht="15.75">
      <c r="A123" s="11"/>
      <c r="B123" s="20"/>
      <c r="C123" s="20"/>
      <c r="D123" s="14"/>
      <c r="E123" s="14"/>
      <c r="F123" s="14"/>
      <c r="G123" s="14"/>
      <c r="H123" s="14"/>
      <c r="I123" s="15"/>
      <c r="J123" s="15"/>
      <c r="K123" s="14"/>
      <c r="L123" s="14"/>
    </row>
    <row r="124" spans="1:12" ht="47.25">
      <c r="A124" s="21" t="s">
        <v>1348</v>
      </c>
      <c r="B124" s="22" t="s">
        <v>1349</v>
      </c>
      <c r="C124" s="22" t="s">
        <v>1360</v>
      </c>
      <c r="D124" s="22" t="s">
        <v>1350</v>
      </c>
      <c r="E124" s="22" t="s">
        <v>1360</v>
      </c>
      <c r="F124" s="22" t="s">
        <v>1351</v>
      </c>
      <c r="G124" s="22" t="s">
        <v>1352</v>
      </c>
      <c r="H124" s="22" t="s">
        <v>1353</v>
      </c>
      <c r="I124" s="23" t="s">
        <v>1354</v>
      </c>
      <c r="J124" s="22" t="s">
        <v>1360</v>
      </c>
      <c r="K124" s="22" t="s">
        <v>1355</v>
      </c>
      <c r="L124" s="22" t="s">
        <v>1356</v>
      </c>
    </row>
    <row r="125" spans="1:12" ht="15.75">
      <c r="A125" s="24">
        <v>42005</v>
      </c>
      <c r="B125" s="25">
        <v>0</v>
      </c>
      <c r="C125" s="25"/>
      <c r="D125" s="39"/>
      <c r="E125" s="26"/>
      <c r="F125" s="39"/>
      <c r="G125" s="39"/>
      <c r="H125" s="39"/>
      <c r="I125" s="43">
        <v>174593.67</v>
      </c>
      <c r="J125" s="33"/>
      <c r="K125" s="39"/>
      <c r="L125" s="39"/>
    </row>
    <row r="126" spans="1:12" ht="15.75">
      <c r="A126" s="24">
        <v>42035</v>
      </c>
      <c r="B126" s="25">
        <f>DAY(A126)</f>
        <v>31</v>
      </c>
      <c r="C126" s="25">
        <v>71308</v>
      </c>
      <c r="D126" s="43">
        <f>ROUND($D$120-(F126+G126),0)</f>
        <v>627</v>
      </c>
      <c r="E126" s="40">
        <v>55308</v>
      </c>
      <c r="F126" s="43">
        <f t="shared" ref="F126:F137" si="18">ROUND(((I125*$D$119)/365)*B126,0)</f>
        <v>1742</v>
      </c>
      <c r="G126" s="37">
        <v>0</v>
      </c>
      <c r="H126" s="43">
        <f>+D126+F126</f>
        <v>2369</v>
      </c>
      <c r="I126" s="43">
        <f>I125-D126</f>
        <v>173966.67</v>
      </c>
      <c r="J126" s="41">
        <v>55303</v>
      </c>
      <c r="K126" s="43">
        <v>17</v>
      </c>
      <c r="L126" s="43">
        <f>H126+K126</f>
        <v>2386</v>
      </c>
    </row>
    <row r="127" spans="1:12" ht="15.75">
      <c r="A127" s="24">
        <v>42063</v>
      </c>
      <c r="B127" s="25">
        <f t="shared" ref="B127:B137" si="19">DAY(A127)</f>
        <v>28</v>
      </c>
      <c r="C127" s="25">
        <v>71308</v>
      </c>
      <c r="D127" s="43">
        <f t="shared" ref="D127:D137" si="20">ROUND($D$120-(F127+G127),0)</f>
        <v>801</v>
      </c>
      <c r="E127" s="40">
        <v>55308</v>
      </c>
      <c r="F127" s="43">
        <f t="shared" si="18"/>
        <v>1568</v>
      </c>
      <c r="G127" s="37">
        <v>0</v>
      </c>
      <c r="H127" s="43">
        <f t="shared" ref="H127:H137" si="21">+D127+F127</f>
        <v>2369</v>
      </c>
      <c r="I127" s="43">
        <f t="shared" ref="I127:I137" si="22">I126-D127</f>
        <v>173165.67</v>
      </c>
      <c r="J127" s="41">
        <v>55303</v>
      </c>
      <c r="K127" s="43">
        <v>17</v>
      </c>
      <c r="L127" s="43">
        <f t="shared" ref="L127:L137" si="23">H127+K127</f>
        <v>2386</v>
      </c>
    </row>
    <row r="128" spans="1:12" ht="15.75">
      <c r="A128" s="24">
        <v>42094</v>
      </c>
      <c r="B128" s="25">
        <f t="shared" si="19"/>
        <v>31</v>
      </c>
      <c r="C128" s="25">
        <v>71308</v>
      </c>
      <c r="D128" s="43">
        <f t="shared" si="20"/>
        <v>641</v>
      </c>
      <c r="E128" s="40">
        <v>55308</v>
      </c>
      <c r="F128" s="43">
        <f t="shared" si="18"/>
        <v>1728</v>
      </c>
      <c r="G128" s="37">
        <v>0</v>
      </c>
      <c r="H128" s="43">
        <f t="shared" si="21"/>
        <v>2369</v>
      </c>
      <c r="I128" s="43">
        <f t="shared" si="22"/>
        <v>172524.67</v>
      </c>
      <c r="J128" s="41">
        <v>55303</v>
      </c>
      <c r="K128" s="43">
        <v>17</v>
      </c>
      <c r="L128" s="43">
        <f t="shared" si="23"/>
        <v>2386</v>
      </c>
    </row>
    <row r="129" spans="1:12" ht="15.75">
      <c r="A129" s="24">
        <v>42124</v>
      </c>
      <c r="B129" s="25">
        <f t="shared" si="19"/>
        <v>30</v>
      </c>
      <c r="C129" s="25">
        <v>71308</v>
      </c>
      <c r="D129" s="43">
        <f t="shared" si="20"/>
        <v>703</v>
      </c>
      <c r="E129" s="40">
        <v>55308</v>
      </c>
      <c r="F129" s="43">
        <f t="shared" si="18"/>
        <v>1666</v>
      </c>
      <c r="G129" s="37">
        <v>0</v>
      </c>
      <c r="H129" s="43">
        <f t="shared" si="21"/>
        <v>2369</v>
      </c>
      <c r="I129" s="43">
        <f t="shared" si="22"/>
        <v>171821.67</v>
      </c>
      <c r="J129" s="41">
        <v>55303</v>
      </c>
      <c r="K129" s="43">
        <v>17</v>
      </c>
      <c r="L129" s="43">
        <f t="shared" si="23"/>
        <v>2386</v>
      </c>
    </row>
    <row r="130" spans="1:12" ht="15.75">
      <c r="A130" s="24">
        <v>42155</v>
      </c>
      <c r="B130" s="25">
        <f t="shared" si="19"/>
        <v>31</v>
      </c>
      <c r="C130" s="25">
        <v>71308</v>
      </c>
      <c r="D130" s="43">
        <f t="shared" si="20"/>
        <v>654</v>
      </c>
      <c r="E130" s="40">
        <v>55308</v>
      </c>
      <c r="F130" s="43">
        <f t="shared" si="18"/>
        <v>1715</v>
      </c>
      <c r="G130" s="37">
        <v>0</v>
      </c>
      <c r="H130" s="43">
        <f t="shared" si="21"/>
        <v>2369</v>
      </c>
      <c r="I130" s="43">
        <f t="shared" si="22"/>
        <v>171167.67</v>
      </c>
      <c r="J130" s="41">
        <v>55303</v>
      </c>
      <c r="K130" s="43">
        <v>17</v>
      </c>
      <c r="L130" s="43">
        <f t="shared" si="23"/>
        <v>2386</v>
      </c>
    </row>
    <row r="131" spans="1:12" ht="15.75">
      <c r="A131" s="24">
        <v>42185</v>
      </c>
      <c r="B131" s="25">
        <f t="shared" si="19"/>
        <v>30</v>
      </c>
      <c r="C131" s="25">
        <v>71308</v>
      </c>
      <c r="D131" s="43">
        <f t="shared" si="20"/>
        <v>716</v>
      </c>
      <c r="E131" s="40">
        <v>55308</v>
      </c>
      <c r="F131" s="43">
        <f t="shared" si="18"/>
        <v>1653</v>
      </c>
      <c r="G131" s="37">
        <v>0</v>
      </c>
      <c r="H131" s="43">
        <f t="shared" si="21"/>
        <v>2369</v>
      </c>
      <c r="I131" s="43">
        <f t="shared" si="22"/>
        <v>170451.67</v>
      </c>
      <c r="J131" s="41">
        <v>55303</v>
      </c>
      <c r="K131" s="43">
        <v>17</v>
      </c>
      <c r="L131" s="43">
        <f t="shared" si="23"/>
        <v>2386</v>
      </c>
    </row>
    <row r="132" spans="1:12" ht="15.75">
      <c r="A132" s="24">
        <v>42216</v>
      </c>
      <c r="B132" s="25">
        <f t="shared" si="19"/>
        <v>31</v>
      </c>
      <c r="C132" s="25">
        <v>71308</v>
      </c>
      <c r="D132" s="43">
        <f t="shared" si="20"/>
        <v>668</v>
      </c>
      <c r="E132" s="40">
        <v>55308</v>
      </c>
      <c r="F132" s="43">
        <f t="shared" si="18"/>
        <v>1701</v>
      </c>
      <c r="G132" s="37">
        <v>0</v>
      </c>
      <c r="H132" s="43">
        <f t="shared" si="21"/>
        <v>2369</v>
      </c>
      <c r="I132" s="43">
        <f t="shared" si="22"/>
        <v>169783.67</v>
      </c>
      <c r="J132" s="41">
        <v>55303</v>
      </c>
      <c r="K132" s="43">
        <v>17</v>
      </c>
      <c r="L132" s="43">
        <f t="shared" si="23"/>
        <v>2386</v>
      </c>
    </row>
    <row r="133" spans="1:12" ht="15.75">
      <c r="A133" s="24">
        <v>42247</v>
      </c>
      <c r="B133" s="25">
        <f t="shared" si="19"/>
        <v>31</v>
      </c>
      <c r="C133" s="25">
        <v>71308</v>
      </c>
      <c r="D133" s="43">
        <f t="shared" si="20"/>
        <v>675</v>
      </c>
      <c r="E133" s="40">
        <v>55308</v>
      </c>
      <c r="F133" s="43">
        <f t="shared" si="18"/>
        <v>1694</v>
      </c>
      <c r="G133" s="37">
        <v>0</v>
      </c>
      <c r="H133" s="43">
        <f t="shared" si="21"/>
        <v>2369</v>
      </c>
      <c r="I133" s="43">
        <f t="shared" si="22"/>
        <v>169108.67</v>
      </c>
      <c r="J133" s="41">
        <v>55303</v>
      </c>
      <c r="K133" s="43">
        <v>17</v>
      </c>
      <c r="L133" s="43">
        <f t="shared" si="23"/>
        <v>2386</v>
      </c>
    </row>
    <row r="134" spans="1:12" ht="15.75">
      <c r="A134" s="24">
        <v>42277</v>
      </c>
      <c r="B134" s="25">
        <f t="shared" si="19"/>
        <v>30</v>
      </c>
      <c r="C134" s="25">
        <v>71308</v>
      </c>
      <c r="D134" s="43">
        <f t="shared" si="20"/>
        <v>736</v>
      </c>
      <c r="E134" s="40">
        <v>55308</v>
      </c>
      <c r="F134" s="43">
        <f t="shared" si="18"/>
        <v>1633</v>
      </c>
      <c r="G134" s="37">
        <v>0</v>
      </c>
      <c r="H134" s="43">
        <f t="shared" si="21"/>
        <v>2369</v>
      </c>
      <c r="I134" s="43">
        <f t="shared" si="22"/>
        <v>168372.67</v>
      </c>
      <c r="J134" s="41">
        <v>55303</v>
      </c>
      <c r="K134" s="43">
        <v>17</v>
      </c>
      <c r="L134" s="43">
        <f t="shared" si="23"/>
        <v>2386</v>
      </c>
    </row>
    <row r="135" spans="1:12" ht="15.75">
      <c r="A135" s="24">
        <v>42308</v>
      </c>
      <c r="B135" s="25">
        <f t="shared" si="19"/>
        <v>31</v>
      </c>
      <c r="C135" s="25">
        <v>71308</v>
      </c>
      <c r="D135" s="43">
        <f t="shared" si="20"/>
        <v>689</v>
      </c>
      <c r="E135" s="40">
        <v>55308</v>
      </c>
      <c r="F135" s="43">
        <f t="shared" si="18"/>
        <v>1680</v>
      </c>
      <c r="G135" s="37">
        <v>0</v>
      </c>
      <c r="H135" s="43">
        <f t="shared" si="21"/>
        <v>2369</v>
      </c>
      <c r="I135" s="43">
        <f t="shared" si="22"/>
        <v>167683.67000000001</v>
      </c>
      <c r="J135" s="41">
        <v>55303</v>
      </c>
      <c r="K135" s="43">
        <v>17</v>
      </c>
      <c r="L135" s="43">
        <f t="shared" si="23"/>
        <v>2386</v>
      </c>
    </row>
    <row r="136" spans="1:12" ht="15.75">
      <c r="A136" s="24">
        <v>42338</v>
      </c>
      <c r="B136" s="25">
        <f t="shared" si="19"/>
        <v>30</v>
      </c>
      <c r="C136" s="25">
        <v>71308</v>
      </c>
      <c r="D136" s="43">
        <f t="shared" si="20"/>
        <v>750</v>
      </c>
      <c r="E136" s="40">
        <v>55308</v>
      </c>
      <c r="F136" s="43">
        <f t="shared" si="18"/>
        <v>1619</v>
      </c>
      <c r="G136" s="37">
        <v>0</v>
      </c>
      <c r="H136" s="43">
        <f t="shared" si="21"/>
        <v>2369</v>
      </c>
      <c r="I136" s="43">
        <f t="shared" si="22"/>
        <v>166933.67000000001</v>
      </c>
      <c r="J136" s="41">
        <v>55303</v>
      </c>
      <c r="K136" s="43">
        <v>17</v>
      </c>
      <c r="L136" s="43">
        <f t="shared" si="23"/>
        <v>2386</v>
      </c>
    </row>
    <row r="137" spans="1:12" ht="15.75">
      <c r="A137" s="24">
        <v>42369</v>
      </c>
      <c r="B137" s="25">
        <f t="shared" si="19"/>
        <v>31</v>
      </c>
      <c r="C137" s="25">
        <v>71308</v>
      </c>
      <c r="D137" s="43">
        <f t="shared" si="20"/>
        <v>703</v>
      </c>
      <c r="E137" s="40">
        <v>55308</v>
      </c>
      <c r="F137" s="43">
        <f t="shared" si="18"/>
        <v>1666</v>
      </c>
      <c r="G137" s="37">
        <v>0</v>
      </c>
      <c r="H137" s="43">
        <f t="shared" si="21"/>
        <v>2369</v>
      </c>
      <c r="I137" s="43">
        <f t="shared" si="22"/>
        <v>166230.67000000001</v>
      </c>
      <c r="J137" s="41">
        <v>55303</v>
      </c>
      <c r="K137" s="43">
        <v>17</v>
      </c>
      <c r="L137" s="43">
        <f t="shared" si="23"/>
        <v>2386</v>
      </c>
    </row>
    <row r="138" spans="1:12" ht="15.75">
      <c r="A138" s="27" t="s">
        <v>1357</v>
      </c>
      <c r="B138" s="28"/>
      <c r="C138" s="28"/>
      <c r="D138" s="44">
        <f>SUM(D126:D137)</f>
        <v>8363</v>
      </c>
      <c r="E138" s="38"/>
      <c r="F138" s="38">
        <f>SUM(F126:F137)</f>
        <v>20065</v>
      </c>
      <c r="G138" s="38">
        <f>ROUND(SUM(G126:G137),0)</f>
        <v>0</v>
      </c>
      <c r="H138" s="38">
        <f>SUM(H126:H137)</f>
        <v>28428</v>
      </c>
      <c r="I138" s="38"/>
      <c r="J138" s="38"/>
      <c r="K138" s="38">
        <f>ROUND(SUM(K126:K137),0)</f>
        <v>204</v>
      </c>
      <c r="L138" s="38">
        <f>ROUND(SUM(L126:L137),0)</f>
        <v>28632</v>
      </c>
    </row>
    <row r="141" spans="1:12">
      <c r="A141">
        <v>55303</v>
      </c>
      <c r="B141" s="3">
        <f>SUMIF($J$13:J137,A141,$K$13:K137)</f>
        <v>1140</v>
      </c>
    </row>
    <row r="142" spans="1:12">
      <c r="A142">
        <v>55308</v>
      </c>
      <c r="B142" s="3">
        <f>SUMIF($E$12:E137,A142,$F$12:F137)</f>
        <v>108951</v>
      </c>
    </row>
    <row r="143" spans="1:12">
      <c r="A143">
        <v>71308</v>
      </c>
      <c r="B143" s="3">
        <f>SUMIF($C$11:C137,A143,$D$11:D137)</f>
        <v>46545</v>
      </c>
    </row>
    <row r="145" spans="2:2">
      <c r="B145" s="4">
        <f>SUM(B141:B143)</f>
        <v>156636</v>
      </c>
    </row>
  </sheetData>
  <mergeCells count="12">
    <mergeCell ref="A114:L114"/>
    <mergeCell ref="A1:L1"/>
    <mergeCell ref="A2:L2"/>
    <mergeCell ref="A3:L3"/>
    <mergeCell ref="A38:L38"/>
    <mergeCell ref="A39:L39"/>
    <mergeCell ref="A40:L40"/>
    <mergeCell ref="A75:L75"/>
    <mergeCell ref="A76:L76"/>
    <mergeCell ref="A77:L77"/>
    <mergeCell ref="A112:L112"/>
    <mergeCell ref="A113:L113"/>
  </mergeCells>
  <pageMargins left="0.7" right="0.7" top="0.75" bottom="0.75" header="0.3" footer="0.3"/>
  <pageSetup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59"/>
  <sheetViews>
    <sheetView workbookViewId="0">
      <selection activeCell="H15" sqref="H15"/>
    </sheetView>
  </sheetViews>
  <sheetFormatPr baseColWidth="10" defaultRowHeight="15"/>
  <cols>
    <col min="1" max="1" width="3.5703125" bestFit="1" customWidth="1"/>
    <col min="2" max="2" width="3.42578125" bestFit="1" customWidth="1"/>
    <col min="3" max="3" width="3" style="7" bestFit="1" customWidth="1"/>
    <col min="4" max="4" width="3.5703125" bestFit="1" customWidth="1"/>
    <col min="5" max="5" width="4" style="1" bestFit="1" customWidth="1"/>
    <col min="6" max="6" width="6.42578125" style="52" bestFit="1" customWidth="1"/>
    <col min="7" max="7" width="6.7109375" bestFit="1" customWidth="1"/>
    <col min="8" max="8" width="64.85546875" bestFit="1" customWidth="1"/>
    <col min="9" max="9" width="12.5703125" style="3" bestFit="1" customWidth="1"/>
  </cols>
  <sheetData>
    <row r="1" spans="1:9">
      <c r="A1" t="s">
        <v>113</v>
      </c>
      <c r="B1" t="s">
        <v>114</v>
      </c>
      <c r="C1" s="7" t="s">
        <v>115</v>
      </c>
      <c r="D1" t="s">
        <v>1650</v>
      </c>
      <c r="E1" s="1" t="s">
        <v>1651</v>
      </c>
      <c r="F1" s="52" t="s">
        <v>1652</v>
      </c>
      <c r="G1" t="s">
        <v>1653</v>
      </c>
      <c r="H1" t="s">
        <v>1654</v>
      </c>
      <c r="I1" s="3" t="s">
        <v>1655</v>
      </c>
    </row>
    <row r="2" spans="1:9">
      <c r="A2">
        <v>1</v>
      </c>
      <c r="B2" t="s">
        <v>46</v>
      </c>
      <c r="C2" s="7" t="s">
        <v>46</v>
      </c>
      <c r="D2" t="s">
        <v>1365</v>
      </c>
      <c r="E2" s="1" t="s">
        <v>1366</v>
      </c>
      <c r="F2" s="52" t="s">
        <v>1367</v>
      </c>
      <c r="G2">
        <v>0</v>
      </c>
      <c r="H2" t="s">
        <v>1368</v>
      </c>
      <c r="I2" s="3">
        <v>21505.212418200001</v>
      </c>
    </row>
    <row r="3" spans="1:9">
      <c r="A3">
        <v>1</v>
      </c>
      <c r="B3" t="s">
        <v>46</v>
      </c>
      <c r="C3" s="7" t="s">
        <v>46</v>
      </c>
      <c r="D3" t="s">
        <v>1365</v>
      </c>
      <c r="E3" s="1" t="s">
        <v>1366</v>
      </c>
      <c r="F3" s="52" t="s">
        <v>1369</v>
      </c>
      <c r="G3">
        <v>0</v>
      </c>
      <c r="H3" t="s">
        <v>1370</v>
      </c>
      <c r="I3" s="3">
        <v>1792.1010348499999</v>
      </c>
    </row>
    <row r="4" spans="1:9">
      <c r="A4">
        <v>1</v>
      </c>
      <c r="B4" t="s">
        <v>46</v>
      </c>
      <c r="C4" s="7" t="s">
        <v>46</v>
      </c>
      <c r="D4" t="s">
        <v>1365</v>
      </c>
      <c r="E4" s="1" t="s">
        <v>1366</v>
      </c>
      <c r="F4" s="52" t="s">
        <v>1371</v>
      </c>
      <c r="G4">
        <v>0</v>
      </c>
      <c r="H4" t="s">
        <v>1372</v>
      </c>
      <c r="I4" s="3">
        <v>23470.900320000001</v>
      </c>
    </row>
    <row r="5" spans="1:9">
      <c r="A5">
        <v>1</v>
      </c>
      <c r="B5" t="s">
        <v>46</v>
      </c>
      <c r="C5" s="7" t="s">
        <v>46</v>
      </c>
      <c r="D5" t="s">
        <v>1365</v>
      </c>
      <c r="E5" s="1" t="s">
        <v>1366</v>
      </c>
      <c r="F5" s="52" t="s">
        <v>1373</v>
      </c>
      <c r="G5">
        <v>0</v>
      </c>
      <c r="H5" t="s">
        <v>1374</v>
      </c>
    </row>
    <row r="6" spans="1:9">
      <c r="A6">
        <v>1</v>
      </c>
      <c r="B6" t="s">
        <v>46</v>
      </c>
      <c r="C6" s="7" t="s">
        <v>46</v>
      </c>
      <c r="D6" t="s">
        <v>1365</v>
      </c>
      <c r="E6" s="1" t="s">
        <v>1366</v>
      </c>
      <c r="F6" s="52" t="s">
        <v>1386</v>
      </c>
      <c r="G6">
        <v>0</v>
      </c>
      <c r="H6" t="s">
        <v>1387</v>
      </c>
      <c r="I6" s="3">
        <v>7500.0934223299992</v>
      </c>
    </row>
    <row r="7" spans="1:9">
      <c r="A7">
        <v>1</v>
      </c>
      <c r="B7" t="s">
        <v>46</v>
      </c>
      <c r="C7" s="7" t="s">
        <v>46</v>
      </c>
      <c r="D7" t="s">
        <v>1365</v>
      </c>
      <c r="E7" s="1" t="s">
        <v>1366</v>
      </c>
      <c r="F7" s="52" t="s">
        <v>1389</v>
      </c>
      <c r="G7">
        <v>0</v>
      </c>
      <c r="H7" t="s">
        <v>1387</v>
      </c>
      <c r="I7" s="3">
        <v>2006.27300027</v>
      </c>
    </row>
    <row r="8" spans="1:9">
      <c r="A8">
        <v>1</v>
      </c>
      <c r="B8" t="s">
        <v>46</v>
      </c>
      <c r="C8" s="7" t="s">
        <v>46</v>
      </c>
      <c r="D8" t="s">
        <v>1365</v>
      </c>
      <c r="E8" s="1" t="s">
        <v>1366</v>
      </c>
      <c r="F8" s="52" t="s">
        <v>1402</v>
      </c>
      <c r="G8">
        <v>0</v>
      </c>
      <c r="H8" t="s">
        <v>1403</v>
      </c>
      <c r="I8" s="3">
        <v>7624.1482900000001</v>
      </c>
    </row>
    <row r="9" spans="1:9">
      <c r="A9">
        <v>1</v>
      </c>
      <c r="B9" t="s">
        <v>46</v>
      </c>
      <c r="C9" s="7" t="s">
        <v>46</v>
      </c>
      <c r="D9" t="s">
        <v>1365</v>
      </c>
      <c r="E9" s="1" t="s">
        <v>1366</v>
      </c>
      <c r="F9" s="52" t="s">
        <v>1406</v>
      </c>
      <c r="G9">
        <v>0</v>
      </c>
      <c r="H9" t="s">
        <v>1407</v>
      </c>
      <c r="I9" s="3">
        <v>693.10438999999997</v>
      </c>
    </row>
    <row r="10" spans="1:9">
      <c r="A10">
        <v>1</v>
      </c>
      <c r="B10" t="s">
        <v>46</v>
      </c>
      <c r="C10" s="7" t="s">
        <v>46</v>
      </c>
      <c r="D10" t="s">
        <v>1365</v>
      </c>
      <c r="E10" s="1" t="s">
        <v>1366</v>
      </c>
      <c r="F10" s="52" t="s">
        <v>1408</v>
      </c>
      <c r="G10">
        <v>0</v>
      </c>
      <c r="H10" t="s">
        <v>1409</v>
      </c>
      <c r="I10" s="3">
        <v>1312.04661027</v>
      </c>
    </row>
    <row r="11" spans="1:9">
      <c r="A11">
        <v>1</v>
      </c>
      <c r="B11" t="s">
        <v>46</v>
      </c>
      <c r="C11" s="7" t="s">
        <v>46</v>
      </c>
      <c r="D11" t="s">
        <v>1365</v>
      </c>
      <c r="E11" s="1" t="s">
        <v>1366</v>
      </c>
      <c r="F11" s="52" t="s">
        <v>1410</v>
      </c>
      <c r="G11">
        <v>0</v>
      </c>
      <c r="H11" t="s">
        <v>1411</v>
      </c>
      <c r="I11" s="3">
        <v>1652.36086576</v>
      </c>
    </row>
    <row r="12" spans="1:9">
      <c r="A12">
        <v>1</v>
      </c>
      <c r="B12" t="s">
        <v>46</v>
      </c>
      <c r="C12" s="7" t="s">
        <v>46</v>
      </c>
      <c r="D12" t="s">
        <v>1365</v>
      </c>
      <c r="E12" s="1" t="s">
        <v>1366</v>
      </c>
      <c r="F12" s="52" t="s">
        <v>1412</v>
      </c>
      <c r="G12">
        <v>0</v>
      </c>
      <c r="H12" t="s">
        <v>1413</v>
      </c>
      <c r="I12" s="3">
        <v>138.620878</v>
      </c>
    </row>
    <row r="13" spans="1:9">
      <c r="A13">
        <v>1</v>
      </c>
      <c r="B13" t="s">
        <v>46</v>
      </c>
      <c r="C13" s="7" t="s">
        <v>46</v>
      </c>
      <c r="D13" t="s">
        <v>1365</v>
      </c>
      <c r="E13" s="1" t="s">
        <v>1366</v>
      </c>
      <c r="F13" s="52" t="s">
        <v>1414</v>
      </c>
      <c r="G13">
        <v>0</v>
      </c>
      <c r="H13" t="s">
        <v>1415</v>
      </c>
      <c r="I13" s="3">
        <v>2275.46171237</v>
      </c>
    </row>
    <row r="14" spans="1:9">
      <c r="A14">
        <v>1</v>
      </c>
      <c r="B14" t="s">
        <v>46</v>
      </c>
      <c r="C14" s="7" t="s">
        <v>46</v>
      </c>
      <c r="D14" t="s">
        <v>1365</v>
      </c>
      <c r="E14" s="1" t="s">
        <v>1366</v>
      </c>
      <c r="F14" s="52" t="s">
        <v>1416</v>
      </c>
      <c r="G14">
        <v>0</v>
      </c>
      <c r="H14" t="s">
        <v>1417</v>
      </c>
      <c r="I14" s="3">
        <v>346.55219499999998</v>
      </c>
    </row>
    <row r="15" spans="1:9">
      <c r="A15">
        <v>1</v>
      </c>
      <c r="B15" t="s">
        <v>46</v>
      </c>
      <c r="C15" s="7" t="s">
        <v>46</v>
      </c>
      <c r="D15" t="s">
        <v>1365</v>
      </c>
      <c r="E15" s="1" t="s">
        <v>1366</v>
      </c>
      <c r="F15" s="52" t="s">
        <v>1418</v>
      </c>
      <c r="G15">
        <v>0</v>
      </c>
      <c r="H15" t="s">
        <v>1419</v>
      </c>
      <c r="I15" s="3">
        <v>995.99100842999997</v>
      </c>
    </row>
    <row r="16" spans="1:9">
      <c r="A16">
        <v>1</v>
      </c>
      <c r="B16" t="s">
        <v>46</v>
      </c>
      <c r="C16" s="7" t="s">
        <v>46</v>
      </c>
      <c r="D16" t="s">
        <v>1365</v>
      </c>
      <c r="E16" s="1" t="s">
        <v>1366</v>
      </c>
      <c r="F16" s="52" t="s">
        <v>1420</v>
      </c>
      <c r="G16">
        <v>0</v>
      </c>
      <c r="H16" t="s">
        <v>1421</v>
      </c>
      <c r="I16" s="3">
        <v>7048.1785419099997</v>
      </c>
    </row>
    <row r="17" spans="1:9">
      <c r="A17">
        <v>1</v>
      </c>
      <c r="B17" t="s">
        <v>46</v>
      </c>
      <c r="C17" s="7" t="s">
        <v>46</v>
      </c>
      <c r="D17" t="s">
        <v>1365</v>
      </c>
      <c r="E17" s="1" t="s">
        <v>1366</v>
      </c>
      <c r="F17" s="52" t="s">
        <v>1422</v>
      </c>
      <c r="G17">
        <v>0</v>
      </c>
      <c r="H17" t="s">
        <v>1423</v>
      </c>
      <c r="I17" s="3">
        <v>1544.2365809200001</v>
      </c>
    </row>
    <row r="18" spans="1:9">
      <c r="A18">
        <v>1</v>
      </c>
      <c r="B18" t="s">
        <v>46</v>
      </c>
      <c r="C18" s="7" t="s">
        <v>46</v>
      </c>
      <c r="D18" t="s">
        <v>1365</v>
      </c>
      <c r="E18" s="1" t="s">
        <v>1366</v>
      </c>
      <c r="F18" s="52" t="s">
        <v>1424</v>
      </c>
      <c r="G18">
        <v>0</v>
      </c>
      <c r="H18" t="s">
        <v>1425</v>
      </c>
      <c r="I18" s="3">
        <v>7089.7648053100002</v>
      </c>
    </row>
    <row r="19" spans="1:9">
      <c r="A19">
        <v>1</v>
      </c>
      <c r="B19" t="s">
        <v>46</v>
      </c>
      <c r="C19" s="7" t="s">
        <v>46</v>
      </c>
      <c r="D19" t="s">
        <v>1365</v>
      </c>
      <c r="E19" s="1" t="s">
        <v>1366</v>
      </c>
      <c r="F19" s="52" t="s">
        <v>1428</v>
      </c>
      <c r="G19">
        <v>0</v>
      </c>
      <c r="H19" t="s">
        <v>1429</v>
      </c>
      <c r="I19" s="3">
        <v>2258.8272070100002</v>
      </c>
    </row>
    <row r="20" spans="1:9">
      <c r="A20">
        <v>1</v>
      </c>
      <c r="B20" t="s">
        <v>46</v>
      </c>
      <c r="C20" s="7" t="s">
        <v>46</v>
      </c>
      <c r="D20" t="s">
        <v>1365</v>
      </c>
      <c r="E20" s="1" t="s">
        <v>1366</v>
      </c>
      <c r="F20" s="52" t="s">
        <v>1430</v>
      </c>
      <c r="G20">
        <v>0</v>
      </c>
      <c r="H20" t="s">
        <v>1431</v>
      </c>
      <c r="I20" s="3">
        <v>2685.7795112500003</v>
      </c>
    </row>
    <row r="21" spans="1:9">
      <c r="A21">
        <v>1</v>
      </c>
      <c r="B21" t="s">
        <v>46</v>
      </c>
      <c r="C21" s="7" t="s">
        <v>46</v>
      </c>
      <c r="D21" t="s">
        <v>1365</v>
      </c>
      <c r="E21" s="1" t="s">
        <v>1366</v>
      </c>
      <c r="F21" s="52" t="s">
        <v>1432</v>
      </c>
      <c r="G21">
        <v>0</v>
      </c>
      <c r="H21" t="s">
        <v>1433</v>
      </c>
      <c r="I21" s="3">
        <v>346.55219499999998</v>
      </c>
    </row>
    <row r="22" spans="1:9">
      <c r="A22">
        <v>1</v>
      </c>
      <c r="B22" t="s">
        <v>46</v>
      </c>
      <c r="C22" s="7" t="s">
        <v>46</v>
      </c>
      <c r="D22" t="s">
        <v>1365</v>
      </c>
      <c r="E22" s="1" t="s">
        <v>1366</v>
      </c>
      <c r="F22" s="52" t="s">
        <v>1436</v>
      </c>
      <c r="G22">
        <v>0</v>
      </c>
      <c r="H22" t="s">
        <v>1437</v>
      </c>
      <c r="I22" s="3">
        <v>1677.3126238</v>
      </c>
    </row>
    <row r="23" spans="1:9">
      <c r="A23">
        <v>1</v>
      </c>
      <c r="B23" t="s">
        <v>46</v>
      </c>
      <c r="C23" s="7" t="s">
        <v>46</v>
      </c>
      <c r="D23" t="s">
        <v>1365</v>
      </c>
      <c r="E23" s="1" t="s">
        <v>1366</v>
      </c>
      <c r="F23" s="52" t="s">
        <v>1438</v>
      </c>
      <c r="G23">
        <v>0</v>
      </c>
      <c r="H23" t="s">
        <v>1439</v>
      </c>
      <c r="I23" s="3">
        <v>1580.97111359</v>
      </c>
    </row>
    <row r="24" spans="1:9">
      <c r="A24">
        <v>1</v>
      </c>
      <c r="B24" t="s">
        <v>46</v>
      </c>
      <c r="C24" s="7" t="s">
        <v>46</v>
      </c>
      <c r="D24" t="s">
        <v>1365</v>
      </c>
      <c r="E24" s="1" t="s">
        <v>1366</v>
      </c>
      <c r="F24" s="52" t="s">
        <v>1440</v>
      </c>
      <c r="G24">
        <v>0</v>
      </c>
      <c r="H24" t="s">
        <v>1441</v>
      </c>
      <c r="I24" s="3">
        <v>1015.39793135</v>
      </c>
    </row>
    <row r="25" spans="1:9">
      <c r="A25">
        <v>1</v>
      </c>
      <c r="B25" t="s">
        <v>46</v>
      </c>
      <c r="C25" s="7" t="s">
        <v>46</v>
      </c>
      <c r="D25" t="s">
        <v>1365</v>
      </c>
      <c r="E25" s="1" t="s">
        <v>1366</v>
      </c>
      <c r="F25" s="52" t="s">
        <v>1442</v>
      </c>
      <c r="G25">
        <v>0</v>
      </c>
      <c r="H25" t="s">
        <v>1443</v>
      </c>
      <c r="I25" s="3">
        <v>2254.6685806700002</v>
      </c>
    </row>
    <row r="26" spans="1:9">
      <c r="A26">
        <v>1</v>
      </c>
      <c r="B26" t="s">
        <v>46</v>
      </c>
      <c r="C26" s="7" t="s">
        <v>46</v>
      </c>
      <c r="D26" t="s">
        <v>1365</v>
      </c>
      <c r="E26" s="1" t="s">
        <v>1366</v>
      </c>
      <c r="F26" s="52" t="s">
        <v>1445</v>
      </c>
      <c r="G26">
        <v>0</v>
      </c>
      <c r="H26" t="s">
        <v>1446</v>
      </c>
      <c r="I26" s="3">
        <v>48779.300759420003</v>
      </c>
    </row>
    <row r="27" spans="1:9">
      <c r="A27">
        <v>1</v>
      </c>
      <c r="B27" t="s">
        <v>46</v>
      </c>
      <c r="C27" s="7" t="s">
        <v>46</v>
      </c>
      <c r="D27" t="s">
        <v>1365</v>
      </c>
      <c r="E27" s="1" t="s">
        <v>1366</v>
      </c>
      <c r="F27" s="52" t="s">
        <v>1449</v>
      </c>
      <c r="G27">
        <v>0</v>
      </c>
      <c r="H27" t="s">
        <v>1450</v>
      </c>
      <c r="I27" s="3">
        <v>11731.48490514</v>
      </c>
    </row>
    <row r="28" spans="1:9">
      <c r="A28">
        <v>1</v>
      </c>
      <c r="B28" t="s">
        <v>46</v>
      </c>
      <c r="C28" s="7" t="s">
        <v>46</v>
      </c>
      <c r="D28" t="s">
        <v>1365</v>
      </c>
      <c r="E28" s="1" t="s">
        <v>1366</v>
      </c>
      <c r="F28" s="52" t="s">
        <v>1454</v>
      </c>
      <c r="G28">
        <v>0</v>
      </c>
      <c r="H28" t="s">
        <v>1455</v>
      </c>
      <c r="I28" s="3">
        <v>2812.61761462</v>
      </c>
    </row>
    <row r="29" spans="1:9">
      <c r="A29">
        <v>1</v>
      </c>
      <c r="B29" t="s">
        <v>46</v>
      </c>
      <c r="C29" s="7" t="s">
        <v>46</v>
      </c>
      <c r="D29" t="s">
        <v>1365</v>
      </c>
      <c r="E29" s="1" t="s">
        <v>1366</v>
      </c>
      <c r="F29" s="52" t="s">
        <v>1456</v>
      </c>
      <c r="G29">
        <v>0</v>
      </c>
      <c r="H29" t="s">
        <v>1457</v>
      </c>
      <c r="I29" s="3">
        <v>1452.7468014400001</v>
      </c>
    </row>
    <row r="30" spans="1:9">
      <c r="A30">
        <v>1</v>
      </c>
      <c r="B30" t="s">
        <v>46</v>
      </c>
      <c r="C30" s="7" t="s">
        <v>46</v>
      </c>
      <c r="D30" t="s">
        <v>1365</v>
      </c>
      <c r="E30" s="1" t="s">
        <v>1366</v>
      </c>
      <c r="F30" s="52" t="s">
        <v>1458</v>
      </c>
      <c r="G30">
        <v>0</v>
      </c>
      <c r="H30" t="s">
        <v>1459</v>
      </c>
      <c r="I30" s="3">
        <v>693.10438999999997</v>
      </c>
    </row>
    <row r="31" spans="1:9">
      <c r="A31">
        <v>1</v>
      </c>
      <c r="B31" t="s">
        <v>46</v>
      </c>
      <c r="C31" s="7" t="s">
        <v>46</v>
      </c>
      <c r="D31" t="s">
        <v>1365</v>
      </c>
      <c r="E31" s="1" t="s">
        <v>1366</v>
      </c>
      <c r="F31" s="52" t="s">
        <v>1460</v>
      </c>
      <c r="G31">
        <v>0</v>
      </c>
      <c r="H31" t="s">
        <v>1461</v>
      </c>
      <c r="I31" s="3">
        <v>2993.5178604100001</v>
      </c>
    </row>
    <row r="32" spans="1:9">
      <c r="A32">
        <v>1</v>
      </c>
      <c r="B32" t="s">
        <v>46</v>
      </c>
      <c r="C32" s="7" t="s">
        <v>46</v>
      </c>
      <c r="D32" t="s">
        <v>1365</v>
      </c>
      <c r="E32" s="1" t="s">
        <v>1366</v>
      </c>
      <c r="F32" s="52" t="s">
        <v>1462</v>
      </c>
      <c r="G32">
        <v>0</v>
      </c>
      <c r="H32" t="s">
        <v>1463</v>
      </c>
      <c r="I32" s="3">
        <v>1758.40583743</v>
      </c>
    </row>
    <row r="33" spans="1:9">
      <c r="A33">
        <v>1</v>
      </c>
      <c r="B33" t="s">
        <v>46</v>
      </c>
      <c r="C33" s="7" t="s">
        <v>46</v>
      </c>
      <c r="D33" t="s">
        <v>1365</v>
      </c>
      <c r="E33" s="1" t="s">
        <v>1366</v>
      </c>
      <c r="F33" s="52" t="s">
        <v>1466</v>
      </c>
      <c r="G33">
        <v>0</v>
      </c>
      <c r="H33" t="s">
        <v>1467</v>
      </c>
      <c r="I33" s="3">
        <v>346.55219499999998</v>
      </c>
    </row>
    <row r="34" spans="1:9">
      <c r="A34">
        <v>1</v>
      </c>
      <c r="B34" t="s">
        <v>46</v>
      </c>
      <c r="C34" s="7" t="s">
        <v>46</v>
      </c>
      <c r="D34" t="s">
        <v>1365</v>
      </c>
      <c r="E34" s="1" t="s">
        <v>1366</v>
      </c>
      <c r="F34" s="52" t="s">
        <v>1478</v>
      </c>
      <c r="G34">
        <v>0</v>
      </c>
      <c r="H34" t="s">
        <v>1479</v>
      </c>
      <c r="I34" s="3">
        <v>346.55219499999998</v>
      </c>
    </row>
    <row r="35" spans="1:9">
      <c r="A35">
        <v>1</v>
      </c>
      <c r="B35" t="s">
        <v>46</v>
      </c>
      <c r="C35" s="7" t="s">
        <v>46</v>
      </c>
      <c r="D35" t="s">
        <v>1365</v>
      </c>
      <c r="E35" s="1" t="s">
        <v>1366</v>
      </c>
      <c r="F35" s="52" t="s">
        <v>1480</v>
      </c>
      <c r="G35">
        <v>0</v>
      </c>
      <c r="H35" t="s">
        <v>1481</v>
      </c>
      <c r="I35" s="3">
        <v>1248.97411078</v>
      </c>
    </row>
    <row r="36" spans="1:9">
      <c r="A36">
        <v>1</v>
      </c>
      <c r="B36" t="s">
        <v>46</v>
      </c>
      <c r="C36" s="7" t="s">
        <v>46</v>
      </c>
      <c r="D36" t="s">
        <v>1365</v>
      </c>
      <c r="E36" s="1" t="s">
        <v>1366</v>
      </c>
      <c r="F36" s="52" t="s">
        <v>1490</v>
      </c>
      <c r="G36">
        <v>0</v>
      </c>
      <c r="H36" t="s">
        <v>1491</v>
      </c>
      <c r="I36" s="3">
        <v>2028.0234451400001</v>
      </c>
    </row>
    <row r="37" spans="1:9">
      <c r="A37">
        <v>1</v>
      </c>
      <c r="B37" t="s">
        <v>46</v>
      </c>
      <c r="C37" s="7" t="s">
        <v>46</v>
      </c>
      <c r="D37" t="s">
        <v>1365</v>
      </c>
      <c r="E37" s="1" t="s">
        <v>1366</v>
      </c>
      <c r="F37" s="52" t="s">
        <v>1493</v>
      </c>
      <c r="G37">
        <v>0</v>
      </c>
      <c r="H37" t="s">
        <v>1494</v>
      </c>
      <c r="I37" s="3">
        <v>892.02534993000006</v>
      </c>
    </row>
    <row r="38" spans="1:9">
      <c r="A38">
        <v>1</v>
      </c>
      <c r="B38" t="s">
        <v>46</v>
      </c>
      <c r="C38" s="7" t="s">
        <v>46</v>
      </c>
      <c r="D38" t="s">
        <v>1365</v>
      </c>
      <c r="E38" s="1" t="s">
        <v>1366</v>
      </c>
      <c r="F38" s="52" t="s">
        <v>1497</v>
      </c>
      <c r="G38">
        <v>0</v>
      </c>
      <c r="H38" t="s">
        <v>1498</v>
      </c>
      <c r="I38" s="3">
        <v>1052.82556841</v>
      </c>
    </row>
    <row r="39" spans="1:9">
      <c r="A39">
        <v>1</v>
      </c>
      <c r="B39" t="s">
        <v>46</v>
      </c>
      <c r="C39" s="7" t="s">
        <v>46</v>
      </c>
      <c r="D39" t="s">
        <v>1365</v>
      </c>
      <c r="E39" s="1" t="s">
        <v>1366</v>
      </c>
      <c r="F39" s="52" t="s">
        <v>1499</v>
      </c>
      <c r="G39">
        <v>0</v>
      </c>
      <c r="H39" t="s">
        <v>1743</v>
      </c>
      <c r="I39" s="3">
        <v>5000</v>
      </c>
    </row>
    <row r="40" spans="1:9">
      <c r="A40">
        <v>1</v>
      </c>
      <c r="B40" t="s">
        <v>46</v>
      </c>
      <c r="C40" s="7" t="s">
        <v>46</v>
      </c>
      <c r="D40" t="s">
        <v>1365</v>
      </c>
      <c r="E40" s="1" t="s">
        <v>1366</v>
      </c>
      <c r="F40" s="52" t="s">
        <v>1506</v>
      </c>
      <c r="G40">
        <v>0</v>
      </c>
      <c r="H40" t="s">
        <v>1507</v>
      </c>
      <c r="I40" s="3">
        <v>346.55219499999998</v>
      </c>
    </row>
    <row r="41" spans="1:9">
      <c r="A41">
        <v>1</v>
      </c>
      <c r="B41" t="s">
        <v>46</v>
      </c>
      <c r="C41" s="7" t="s">
        <v>46</v>
      </c>
      <c r="D41" t="s">
        <v>1365</v>
      </c>
      <c r="E41" s="1" t="s">
        <v>1366</v>
      </c>
      <c r="F41" s="52" t="s">
        <v>1516</v>
      </c>
      <c r="G41">
        <v>0</v>
      </c>
      <c r="H41" t="s">
        <v>1517</v>
      </c>
      <c r="I41" s="3">
        <v>1039.656585</v>
      </c>
    </row>
    <row r="42" spans="1:9">
      <c r="A42">
        <v>1</v>
      </c>
      <c r="B42" t="s">
        <v>46</v>
      </c>
      <c r="C42" s="7" t="s">
        <v>46</v>
      </c>
      <c r="D42" t="s">
        <v>1365</v>
      </c>
      <c r="E42" s="1" t="s">
        <v>1366</v>
      </c>
      <c r="F42" s="52" t="s">
        <v>1518</v>
      </c>
      <c r="G42">
        <v>0</v>
      </c>
      <c r="H42" t="s">
        <v>1519</v>
      </c>
      <c r="I42" s="3">
        <v>346.55219499999998</v>
      </c>
    </row>
    <row r="43" spans="1:9">
      <c r="A43">
        <v>1</v>
      </c>
      <c r="B43" t="s">
        <v>46</v>
      </c>
      <c r="C43" s="7" t="s">
        <v>46</v>
      </c>
      <c r="D43" t="s">
        <v>1365</v>
      </c>
      <c r="E43" s="1" t="s">
        <v>1366</v>
      </c>
      <c r="F43" s="52" t="s">
        <v>1527</v>
      </c>
      <c r="G43">
        <v>0</v>
      </c>
      <c r="H43" t="s">
        <v>1528</v>
      </c>
      <c r="I43" s="3">
        <v>1456.9054277800001</v>
      </c>
    </row>
    <row r="44" spans="1:9">
      <c r="A44">
        <v>1</v>
      </c>
      <c r="B44" t="s">
        <v>46</v>
      </c>
      <c r="C44" s="7" t="s">
        <v>46</v>
      </c>
      <c r="D44" t="s">
        <v>1365</v>
      </c>
      <c r="E44" s="1" t="s">
        <v>1366</v>
      </c>
      <c r="F44" s="52" t="s">
        <v>1529</v>
      </c>
      <c r="G44">
        <v>0</v>
      </c>
      <c r="H44" t="s">
        <v>1530</v>
      </c>
      <c r="I44" s="3">
        <v>629.33878612000001</v>
      </c>
    </row>
    <row r="45" spans="1:9">
      <c r="A45">
        <v>1</v>
      </c>
      <c r="B45" t="s">
        <v>46</v>
      </c>
      <c r="C45" s="7" t="s">
        <v>46</v>
      </c>
      <c r="D45" t="s">
        <v>1365</v>
      </c>
      <c r="E45" s="1" t="s">
        <v>1366</v>
      </c>
      <c r="F45" s="52" t="s">
        <v>1531</v>
      </c>
      <c r="G45">
        <v>0</v>
      </c>
      <c r="H45" t="s">
        <v>1532</v>
      </c>
      <c r="I45" s="3">
        <v>1228.87408347</v>
      </c>
    </row>
    <row r="46" spans="1:9">
      <c r="A46">
        <v>1</v>
      </c>
      <c r="B46" t="s">
        <v>46</v>
      </c>
      <c r="C46" s="7" t="s">
        <v>46</v>
      </c>
      <c r="D46" t="s">
        <v>1365</v>
      </c>
      <c r="E46" s="1" t="s">
        <v>1366</v>
      </c>
      <c r="F46" s="52" t="s">
        <v>1536</v>
      </c>
      <c r="G46">
        <v>0</v>
      </c>
      <c r="H46" t="s">
        <v>1537</v>
      </c>
      <c r="I46" s="3">
        <v>693.10438999999997</v>
      </c>
    </row>
    <row r="47" spans="1:9">
      <c r="A47">
        <v>1</v>
      </c>
      <c r="B47" t="s">
        <v>46</v>
      </c>
      <c r="C47" s="7" t="s">
        <v>46</v>
      </c>
      <c r="D47" t="s">
        <v>1365</v>
      </c>
      <c r="E47" s="1" t="s">
        <v>1366</v>
      </c>
      <c r="F47" s="52" t="s">
        <v>1539</v>
      </c>
      <c r="G47">
        <v>0</v>
      </c>
      <c r="H47" t="s">
        <v>1540</v>
      </c>
      <c r="I47" s="3">
        <v>8399.7321024100002</v>
      </c>
    </row>
    <row r="48" spans="1:9">
      <c r="A48">
        <v>1</v>
      </c>
      <c r="B48" t="s">
        <v>46</v>
      </c>
      <c r="C48" s="7" t="s">
        <v>46</v>
      </c>
      <c r="D48" t="s">
        <v>1365</v>
      </c>
      <c r="E48" s="1" t="s">
        <v>1366</v>
      </c>
      <c r="F48" s="52" t="s">
        <v>1548</v>
      </c>
      <c r="G48">
        <v>0</v>
      </c>
      <c r="H48" t="s">
        <v>1549</v>
      </c>
      <c r="I48" s="3">
        <v>1669.0504405800002</v>
      </c>
    </row>
    <row r="49" spans="1:9">
      <c r="A49">
        <v>1</v>
      </c>
      <c r="B49" t="s">
        <v>46</v>
      </c>
      <c r="C49" s="7" t="s">
        <v>46</v>
      </c>
      <c r="D49" t="s">
        <v>1365</v>
      </c>
      <c r="E49" s="1" t="s">
        <v>1366</v>
      </c>
      <c r="F49" s="52" t="s">
        <v>1550</v>
      </c>
      <c r="G49">
        <v>0</v>
      </c>
      <c r="H49" t="s">
        <v>1551</v>
      </c>
      <c r="I49" s="3">
        <v>2235.2616577500003</v>
      </c>
    </row>
    <row r="50" spans="1:9">
      <c r="A50">
        <v>1</v>
      </c>
      <c r="B50" t="s">
        <v>46</v>
      </c>
      <c r="C50" s="7" t="s">
        <v>46</v>
      </c>
      <c r="D50" t="s">
        <v>1365</v>
      </c>
      <c r="E50" s="1" t="s">
        <v>1366</v>
      </c>
      <c r="F50" s="52">
        <v>61102</v>
      </c>
      <c r="G50">
        <v>0</v>
      </c>
      <c r="H50" t="s">
        <v>1552</v>
      </c>
      <c r="I50" s="3">
        <v>3644.3428826200002</v>
      </c>
    </row>
    <row r="51" spans="1:9">
      <c r="A51">
        <v>1</v>
      </c>
      <c r="B51" t="s">
        <v>46</v>
      </c>
      <c r="C51" s="7" t="s">
        <v>56</v>
      </c>
      <c r="D51" t="s">
        <v>1365</v>
      </c>
      <c r="E51" s="1" t="s">
        <v>1366</v>
      </c>
      <c r="F51" s="52" t="s">
        <v>1367</v>
      </c>
      <c r="G51">
        <v>0</v>
      </c>
      <c r="H51" t="s">
        <v>1368</v>
      </c>
      <c r="I51" s="3">
        <v>34144.292240520001</v>
      </c>
    </row>
    <row r="52" spans="1:9">
      <c r="A52">
        <v>1</v>
      </c>
      <c r="B52" t="s">
        <v>46</v>
      </c>
      <c r="C52" s="7" t="s">
        <v>56</v>
      </c>
      <c r="D52" t="s">
        <v>1365</v>
      </c>
      <c r="E52" s="1" t="s">
        <v>1366</v>
      </c>
      <c r="F52" s="52" t="s">
        <v>1369</v>
      </c>
      <c r="G52">
        <v>0</v>
      </c>
      <c r="H52" t="s">
        <v>1370</v>
      </c>
      <c r="I52" s="3">
        <v>2845.3576867100001</v>
      </c>
    </row>
    <row r="53" spans="1:9">
      <c r="A53">
        <v>1</v>
      </c>
      <c r="B53" t="s">
        <v>46</v>
      </c>
      <c r="C53" s="7" t="s">
        <v>56</v>
      </c>
      <c r="D53" t="s">
        <v>1365</v>
      </c>
      <c r="E53" s="1" t="s">
        <v>1366</v>
      </c>
      <c r="F53" s="52" t="s">
        <v>1376</v>
      </c>
      <c r="G53">
        <v>0</v>
      </c>
      <c r="H53" t="s">
        <v>1368</v>
      </c>
      <c r="I53" s="3">
        <v>14170.5560682</v>
      </c>
    </row>
    <row r="54" spans="1:9">
      <c r="A54">
        <v>1</v>
      </c>
      <c r="B54" t="s">
        <v>46</v>
      </c>
      <c r="C54" s="7" t="s">
        <v>56</v>
      </c>
      <c r="D54" t="s">
        <v>1365</v>
      </c>
      <c r="E54" s="1" t="s">
        <v>1366</v>
      </c>
      <c r="F54" s="52" t="s">
        <v>1379</v>
      </c>
      <c r="G54">
        <v>0</v>
      </c>
      <c r="H54" t="s">
        <v>1380</v>
      </c>
      <c r="I54" s="3">
        <v>1180.87967235</v>
      </c>
    </row>
    <row r="55" spans="1:9">
      <c r="A55">
        <v>1</v>
      </c>
      <c r="B55" t="s">
        <v>46</v>
      </c>
      <c r="C55" s="7" t="s">
        <v>56</v>
      </c>
      <c r="D55" t="s">
        <v>1365</v>
      </c>
      <c r="E55" s="1" t="s">
        <v>1366</v>
      </c>
      <c r="F55" s="52" t="s">
        <v>1381</v>
      </c>
      <c r="G55">
        <v>0</v>
      </c>
      <c r="H55" t="s">
        <v>1374</v>
      </c>
      <c r="I55" s="3">
        <v>244.48854499999999</v>
      </c>
    </row>
    <row r="56" spans="1:9">
      <c r="A56">
        <v>1</v>
      </c>
      <c r="B56" t="s">
        <v>46</v>
      </c>
      <c r="C56" s="7" t="s">
        <v>56</v>
      </c>
      <c r="D56" t="s">
        <v>1365</v>
      </c>
      <c r="E56" s="1" t="s">
        <v>1366</v>
      </c>
      <c r="F56" s="52" t="s">
        <v>1386</v>
      </c>
      <c r="G56">
        <v>0</v>
      </c>
      <c r="H56" t="s">
        <v>1387</v>
      </c>
      <c r="I56" s="3">
        <v>2561.7509745100001</v>
      </c>
    </row>
    <row r="57" spans="1:9">
      <c r="A57">
        <v>1</v>
      </c>
      <c r="B57" t="s">
        <v>46</v>
      </c>
      <c r="C57" s="7" t="s">
        <v>56</v>
      </c>
      <c r="D57" t="s">
        <v>1365</v>
      </c>
      <c r="E57" s="1" t="s">
        <v>1366</v>
      </c>
      <c r="F57" s="52" t="s">
        <v>1389</v>
      </c>
      <c r="G57">
        <v>0</v>
      </c>
      <c r="H57" t="s">
        <v>1387</v>
      </c>
      <c r="I57" s="3">
        <v>2305.0380022600002</v>
      </c>
    </row>
    <row r="58" spans="1:9">
      <c r="A58">
        <v>1</v>
      </c>
      <c r="B58" t="s">
        <v>46</v>
      </c>
      <c r="C58" s="7" t="s">
        <v>56</v>
      </c>
      <c r="D58" t="s">
        <v>1365</v>
      </c>
      <c r="E58" s="1" t="s">
        <v>1366</v>
      </c>
      <c r="F58" s="52" t="s">
        <v>1527</v>
      </c>
      <c r="G58">
        <v>0</v>
      </c>
      <c r="H58" t="s">
        <v>1528</v>
      </c>
      <c r="I58" s="3">
        <v>373.29793212048577</v>
      </c>
    </row>
    <row r="59" spans="1:9">
      <c r="A59">
        <v>1</v>
      </c>
      <c r="B59" t="s">
        <v>46</v>
      </c>
      <c r="C59" s="7" t="s">
        <v>56</v>
      </c>
      <c r="D59" t="s">
        <v>1365</v>
      </c>
      <c r="E59" s="1" t="s">
        <v>1366</v>
      </c>
      <c r="F59" s="52" t="s">
        <v>1529</v>
      </c>
      <c r="G59">
        <v>0</v>
      </c>
      <c r="H59" t="s">
        <v>1530</v>
      </c>
      <c r="I59" s="3">
        <v>161.25334080180829</v>
      </c>
    </row>
    <row r="60" spans="1:9">
      <c r="A60">
        <v>1</v>
      </c>
      <c r="B60" t="s">
        <v>46</v>
      </c>
      <c r="C60" s="7" t="s">
        <v>56</v>
      </c>
      <c r="D60" t="s">
        <v>1365</v>
      </c>
      <c r="E60" s="1" t="s">
        <v>1366</v>
      </c>
      <c r="F60" s="52" t="s">
        <v>1531</v>
      </c>
      <c r="G60">
        <v>0</v>
      </c>
      <c r="H60" t="s">
        <v>1532</v>
      </c>
      <c r="I60" s="3">
        <v>314.87023484758384</v>
      </c>
    </row>
    <row r="61" spans="1:9">
      <c r="A61">
        <v>1</v>
      </c>
      <c r="B61" t="s">
        <v>46</v>
      </c>
      <c r="C61" s="7" t="s">
        <v>56</v>
      </c>
      <c r="D61" t="s">
        <v>1365</v>
      </c>
      <c r="E61" s="1" t="s">
        <v>1366</v>
      </c>
      <c r="F61" s="52" t="s">
        <v>1536</v>
      </c>
      <c r="G61">
        <v>0</v>
      </c>
      <c r="H61" t="s">
        <v>1537</v>
      </c>
      <c r="I61" s="3">
        <v>177.59178502401795</v>
      </c>
    </row>
    <row r="62" spans="1:9">
      <c r="A62">
        <v>1</v>
      </c>
      <c r="B62" t="s">
        <v>46</v>
      </c>
      <c r="C62" s="7" t="s">
        <v>56</v>
      </c>
      <c r="D62" t="s">
        <v>1365</v>
      </c>
      <c r="E62" s="1" t="s">
        <v>1366</v>
      </c>
      <c r="F62" s="52" t="s">
        <v>1539</v>
      </c>
      <c r="G62">
        <v>0</v>
      </c>
      <c r="H62" t="s">
        <v>1540</v>
      </c>
      <c r="I62" s="3">
        <v>2152.2348427060738</v>
      </c>
    </row>
    <row r="63" spans="1:9">
      <c r="A63">
        <v>1</v>
      </c>
      <c r="B63" t="s">
        <v>46</v>
      </c>
      <c r="C63" s="7" t="s">
        <v>56</v>
      </c>
      <c r="D63" t="s">
        <v>1365</v>
      </c>
      <c r="E63" s="1" t="s">
        <v>1366</v>
      </c>
      <c r="F63" s="52" t="s">
        <v>1548</v>
      </c>
      <c r="G63">
        <v>0</v>
      </c>
      <c r="H63" t="s">
        <v>1549</v>
      </c>
      <c r="I63" s="3">
        <v>1708.7881555011008</v>
      </c>
    </row>
    <row r="64" spans="1:9">
      <c r="A64">
        <v>1</v>
      </c>
      <c r="B64" t="s">
        <v>46</v>
      </c>
      <c r="C64" s="7" t="s">
        <v>56</v>
      </c>
      <c r="D64" t="s">
        <v>1365</v>
      </c>
      <c r="E64" s="1" t="s">
        <v>1366</v>
      </c>
      <c r="F64" s="52" t="s">
        <v>1591</v>
      </c>
      <c r="G64">
        <v>0</v>
      </c>
      <c r="H64" t="s">
        <v>1552</v>
      </c>
      <c r="I64" s="3">
        <v>572.73350670245793</v>
      </c>
    </row>
    <row r="65" spans="1:9">
      <c r="A65">
        <v>1</v>
      </c>
      <c r="B65" t="s">
        <v>46</v>
      </c>
      <c r="C65" s="7" t="s">
        <v>56</v>
      </c>
      <c r="D65" t="s">
        <v>1365</v>
      </c>
      <c r="E65" s="1" t="s">
        <v>1366</v>
      </c>
      <c r="F65" s="52" t="s">
        <v>1550</v>
      </c>
      <c r="G65">
        <v>0</v>
      </c>
      <c r="H65" t="s">
        <v>1551</v>
      </c>
      <c r="I65" s="3">
        <v>933.77760565628637</v>
      </c>
    </row>
    <row r="66" spans="1:9">
      <c r="A66">
        <v>1</v>
      </c>
      <c r="B66" t="s">
        <v>46</v>
      </c>
      <c r="C66" s="7">
        <v>3</v>
      </c>
      <c r="D66" t="s">
        <v>1365</v>
      </c>
      <c r="E66" s="1" t="s">
        <v>1366</v>
      </c>
      <c r="F66" s="52" t="s">
        <v>1367</v>
      </c>
      <c r="G66">
        <v>0</v>
      </c>
      <c r="H66" t="s">
        <v>1368</v>
      </c>
      <c r="I66" s="3">
        <v>31063.73657352</v>
      </c>
    </row>
    <row r="67" spans="1:9">
      <c r="A67">
        <v>1</v>
      </c>
      <c r="B67" t="s">
        <v>46</v>
      </c>
      <c r="C67" s="7">
        <v>3</v>
      </c>
      <c r="D67" t="s">
        <v>1365</v>
      </c>
      <c r="E67" s="1" t="s">
        <v>1366</v>
      </c>
      <c r="F67" s="52" t="s">
        <v>1369</v>
      </c>
      <c r="G67">
        <v>0</v>
      </c>
      <c r="H67" t="s">
        <v>1370</v>
      </c>
      <c r="I67" s="3">
        <v>2588.6447144600002</v>
      </c>
    </row>
    <row r="68" spans="1:9">
      <c r="A68">
        <v>1</v>
      </c>
      <c r="B68" t="s">
        <v>46</v>
      </c>
      <c r="C68" s="7">
        <v>3</v>
      </c>
      <c r="D68" t="s">
        <v>1365</v>
      </c>
      <c r="E68" s="1" t="s">
        <v>1366</v>
      </c>
      <c r="F68" s="52" t="s">
        <v>1376</v>
      </c>
      <c r="G68">
        <v>0</v>
      </c>
      <c r="H68" t="s">
        <v>1368</v>
      </c>
      <c r="I68" s="3">
        <v>3344.6032955999999</v>
      </c>
    </row>
    <row r="69" spans="1:9">
      <c r="A69">
        <v>1</v>
      </c>
      <c r="B69" t="s">
        <v>46</v>
      </c>
      <c r="C69" s="7">
        <v>3</v>
      </c>
      <c r="D69" t="s">
        <v>1365</v>
      </c>
      <c r="E69" s="1" t="s">
        <v>1366</v>
      </c>
      <c r="F69" s="52" t="s">
        <v>1377</v>
      </c>
      <c r="G69">
        <v>0</v>
      </c>
      <c r="H69" t="s">
        <v>1378</v>
      </c>
    </row>
    <row r="70" spans="1:9">
      <c r="A70">
        <v>1</v>
      </c>
      <c r="B70" t="s">
        <v>46</v>
      </c>
      <c r="C70" s="7">
        <v>3</v>
      </c>
      <c r="D70" t="s">
        <v>1365</v>
      </c>
      <c r="E70" s="1" t="s">
        <v>1366</v>
      </c>
      <c r="F70" s="52" t="s">
        <v>1379</v>
      </c>
      <c r="G70">
        <v>0</v>
      </c>
      <c r="H70" t="s">
        <v>1380</v>
      </c>
      <c r="I70" s="3">
        <v>278.71694129999997</v>
      </c>
    </row>
    <row r="71" spans="1:9">
      <c r="A71">
        <v>1</v>
      </c>
      <c r="B71" t="s">
        <v>46</v>
      </c>
      <c r="C71" s="7">
        <v>3</v>
      </c>
      <c r="D71" t="s">
        <v>1365</v>
      </c>
      <c r="E71" s="1" t="s">
        <v>1366</v>
      </c>
      <c r="F71" s="52" t="s">
        <v>1381</v>
      </c>
      <c r="G71">
        <v>0</v>
      </c>
      <c r="H71" t="s">
        <v>1374</v>
      </c>
    </row>
    <row r="72" spans="1:9">
      <c r="A72">
        <v>1</v>
      </c>
      <c r="B72" t="s">
        <v>46</v>
      </c>
      <c r="C72" s="7">
        <v>3</v>
      </c>
      <c r="D72" t="s">
        <v>1365</v>
      </c>
      <c r="E72" s="1" t="s">
        <v>1366</v>
      </c>
      <c r="F72" s="52" t="s">
        <v>1383</v>
      </c>
      <c r="G72">
        <v>0</v>
      </c>
      <c r="H72" t="s">
        <v>1384</v>
      </c>
    </row>
    <row r="73" spans="1:9">
      <c r="A73">
        <v>1</v>
      </c>
      <c r="B73" t="s">
        <v>46</v>
      </c>
      <c r="C73" s="7">
        <v>3</v>
      </c>
      <c r="D73" t="s">
        <v>1365</v>
      </c>
      <c r="E73" s="1" t="s">
        <v>1366</v>
      </c>
      <c r="F73" s="52" t="s">
        <v>1386</v>
      </c>
      <c r="G73">
        <v>0</v>
      </c>
      <c r="H73" t="s">
        <v>1387</v>
      </c>
      <c r="I73" s="3">
        <v>2580.3321039299999</v>
      </c>
    </row>
    <row r="74" spans="1:9">
      <c r="A74">
        <v>1</v>
      </c>
      <c r="B74" t="s">
        <v>46</v>
      </c>
      <c r="C74" s="7">
        <v>3</v>
      </c>
      <c r="D74" t="s">
        <v>1365</v>
      </c>
      <c r="E74" s="1" t="s">
        <v>1366</v>
      </c>
      <c r="F74" s="52" t="s">
        <v>1389</v>
      </c>
      <c r="G74">
        <v>0</v>
      </c>
      <c r="H74" t="s">
        <v>1387</v>
      </c>
      <c r="I74" s="3">
        <v>1818.50579771</v>
      </c>
    </row>
    <row r="75" spans="1:9">
      <c r="A75">
        <v>1</v>
      </c>
      <c r="B75" t="s">
        <v>46</v>
      </c>
      <c r="C75" s="7">
        <v>3</v>
      </c>
      <c r="D75" t="s">
        <v>1365</v>
      </c>
      <c r="E75" s="1" t="s">
        <v>1366</v>
      </c>
      <c r="F75" s="52" t="s">
        <v>1393</v>
      </c>
      <c r="G75">
        <v>0</v>
      </c>
      <c r="H75" t="s">
        <v>1394</v>
      </c>
    </row>
    <row r="76" spans="1:9">
      <c r="A76">
        <v>1</v>
      </c>
      <c r="B76" t="s">
        <v>46</v>
      </c>
      <c r="C76" s="7">
        <v>3</v>
      </c>
      <c r="D76" t="s">
        <v>1365</v>
      </c>
      <c r="E76" s="1" t="s">
        <v>1366</v>
      </c>
      <c r="F76" s="52" t="s">
        <v>1396</v>
      </c>
      <c r="G76">
        <v>0</v>
      </c>
      <c r="H76" t="s">
        <v>1397</v>
      </c>
      <c r="I76" s="3">
        <v>4661.6660300000003</v>
      </c>
    </row>
    <row r="77" spans="1:9">
      <c r="A77">
        <v>1</v>
      </c>
      <c r="B77" t="s">
        <v>46</v>
      </c>
      <c r="C77" s="7">
        <v>3</v>
      </c>
      <c r="D77" t="s">
        <v>1365</v>
      </c>
      <c r="E77" s="1" t="s">
        <v>1366</v>
      </c>
      <c r="F77" s="52" t="s">
        <v>1399</v>
      </c>
      <c r="G77">
        <v>0</v>
      </c>
      <c r="H77" t="s">
        <v>1398</v>
      </c>
    </row>
    <row r="78" spans="1:9">
      <c r="A78">
        <v>1</v>
      </c>
      <c r="B78" t="s">
        <v>46</v>
      </c>
      <c r="C78" s="7">
        <v>3</v>
      </c>
      <c r="D78" t="s">
        <v>1365</v>
      </c>
      <c r="E78" s="1" t="s">
        <v>1366</v>
      </c>
      <c r="F78" s="52" t="s">
        <v>1493</v>
      </c>
      <c r="G78">
        <v>0</v>
      </c>
      <c r="H78" t="s">
        <v>1494</v>
      </c>
      <c r="I78" s="3">
        <v>165.79229027390741</v>
      </c>
    </row>
    <row r="79" spans="1:9">
      <c r="A79">
        <v>1</v>
      </c>
      <c r="B79" t="s">
        <v>46</v>
      </c>
      <c r="C79" s="7">
        <v>3</v>
      </c>
      <c r="D79" t="s">
        <v>1365</v>
      </c>
      <c r="E79" s="1" t="s">
        <v>1366</v>
      </c>
      <c r="F79" s="52" t="s">
        <v>1497</v>
      </c>
      <c r="G79">
        <v>0</v>
      </c>
      <c r="H79" t="s">
        <v>1498</v>
      </c>
      <c r="I79" s="3">
        <v>195.67870157425435</v>
      </c>
    </row>
    <row r="80" spans="1:9">
      <c r="A80">
        <v>1</v>
      </c>
      <c r="B80" t="s">
        <v>46</v>
      </c>
      <c r="C80" s="7">
        <v>3</v>
      </c>
      <c r="D80" t="s">
        <v>1365</v>
      </c>
      <c r="E80" s="1" t="s">
        <v>1366</v>
      </c>
      <c r="F80" s="52" t="s">
        <v>1506</v>
      </c>
      <c r="G80">
        <v>0</v>
      </c>
      <c r="H80" t="s">
        <v>1507</v>
      </c>
      <c r="I80" s="3">
        <v>64.410369181782215</v>
      </c>
    </row>
    <row r="81" spans="1:9">
      <c r="A81">
        <v>1</v>
      </c>
      <c r="B81" t="s">
        <v>46</v>
      </c>
      <c r="C81" s="7">
        <v>3</v>
      </c>
      <c r="D81" t="s">
        <v>1365</v>
      </c>
      <c r="E81" s="1" t="s">
        <v>1366</v>
      </c>
      <c r="F81" s="52" t="s">
        <v>1516</v>
      </c>
      <c r="G81">
        <v>0</v>
      </c>
      <c r="H81" t="s">
        <v>1517</v>
      </c>
      <c r="I81" s="3">
        <v>193.23110754534662</v>
      </c>
    </row>
    <row r="82" spans="1:9">
      <c r="A82">
        <v>1</v>
      </c>
      <c r="B82" t="s">
        <v>46</v>
      </c>
      <c r="C82" s="7">
        <v>3</v>
      </c>
      <c r="D82" t="s">
        <v>1365</v>
      </c>
      <c r="E82" s="1" t="s">
        <v>1366</v>
      </c>
      <c r="F82" s="52" t="s">
        <v>1518</v>
      </c>
      <c r="G82">
        <v>0</v>
      </c>
      <c r="H82" t="s">
        <v>1519</v>
      </c>
      <c r="I82" s="3">
        <v>64.410369181782215</v>
      </c>
    </row>
    <row r="83" spans="1:9">
      <c r="A83">
        <v>1</v>
      </c>
      <c r="B83" t="s">
        <v>46</v>
      </c>
      <c r="C83" s="7">
        <v>3</v>
      </c>
      <c r="D83" t="s">
        <v>1365</v>
      </c>
      <c r="E83" s="1" t="s">
        <v>1366</v>
      </c>
      <c r="F83" s="52" t="s">
        <v>1527</v>
      </c>
      <c r="G83">
        <v>0</v>
      </c>
      <c r="H83" t="s">
        <v>1528</v>
      </c>
      <c r="I83" s="3">
        <v>1475.4458455200001</v>
      </c>
    </row>
    <row r="84" spans="1:9">
      <c r="A84">
        <v>1</v>
      </c>
      <c r="B84" t="s">
        <v>46</v>
      </c>
      <c r="C84" s="7">
        <v>3</v>
      </c>
      <c r="D84" t="s">
        <v>1365</v>
      </c>
      <c r="E84" s="1" t="s">
        <v>1366</v>
      </c>
      <c r="F84" s="52" t="s">
        <v>1527</v>
      </c>
      <c r="G84">
        <v>0</v>
      </c>
      <c r="H84" t="s">
        <v>1528</v>
      </c>
      <c r="I84" s="3">
        <v>270.78119204021243</v>
      </c>
    </row>
    <row r="85" spans="1:9">
      <c r="A85">
        <v>1</v>
      </c>
      <c r="B85" t="s">
        <v>46</v>
      </c>
      <c r="C85" s="7">
        <v>3</v>
      </c>
      <c r="D85" t="s">
        <v>1365</v>
      </c>
      <c r="E85" s="1" t="s">
        <v>1366</v>
      </c>
      <c r="F85" s="52" t="s">
        <v>1529</v>
      </c>
      <c r="G85">
        <v>0</v>
      </c>
      <c r="H85" t="s">
        <v>1530</v>
      </c>
      <c r="I85" s="3">
        <v>116.9692304341165</v>
      </c>
    </row>
    <row r="86" spans="1:9">
      <c r="A86">
        <v>1</v>
      </c>
      <c r="B86" t="s">
        <v>46</v>
      </c>
      <c r="C86" s="7">
        <v>3</v>
      </c>
      <c r="D86" t="s">
        <v>1365</v>
      </c>
      <c r="E86" s="1" t="s">
        <v>1366</v>
      </c>
      <c r="F86" s="52" t="s">
        <v>1531</v>
      </c>
      <c r="G86">
        <v>0</v>
      </c>
      <c r="H86" t="s">
        <v>1532</v>
      </c>
      <c r="I86" s="3">
        <v>228.3991691185997</v>
      </c>
    </row>
    <row r="87" spans="1:9">
      <c r="A87">
        <v>1</v>
      </c>
      <c r="B87" t="s">
        <v>46</v>
      </c>
      <c r="C87" s="7">
        <v>3</v>
      </c>
      <c r="D87" t="s">
        <v>1365</v>
      </c>
      <c r="E87" s="1" t="s">
        <v>1366</v>
      </c>
      <c r="F87" s="52" t="s">
        <v>1536</v>
      </c>
      <c r="G87">
        <v>0</v>
      </c>
      <c r="H87" t="s">
        <v>1537</v>
      </c>
      <c r="I87" s="3">
        <v>701.92475999999999</v>
      </c>
    </row>
    <row r="88" spans="1:9">
      <c r="A88">
        <v>1</v>
      </c>
      <c r="B88" t="s">
        <v>46</v>
      </c>
      <c r="C88" s="7">
        <v>3</v>
      </c>
      <c r="D88" t="s">
        <v>1365</v>
      </c>
      <c r="E88" s="1" t="s">
        <v>1366</v>
      </c>
      <c r="F88" s="52" t="s">
        <v>1539</v>
      </c>
      <c r="G88">
        <v>0</v>
      </c>
      <c r="H88" t="s">
        <v>1540</v>
      </c>
      <c r="I88" s="3">
        <v>1561.1785282280373</v>
      </c>
    </row>
    <row r="89" spans="1:9">
      <c r="A89">
        <v>1</v>
      </c>
      <c r="B89" t="s">
        <v>46</v>
      </c>
      <c r="C89" s="7">
        <v>3</v>
      </c>
      <c r="D89" t="s">
        <v>1365</v>
      </c>
      <c r="E89" s="1" t="s">
        <v>1366</v>
      </c>
      <c r="F89" s="52" t="s">
        <v>1548</v>
      </c>
      <c r="G89">
        <v>0</v>
      </c>
      <c r="H89" t="s">
        <v>1549</v>
      </c>
      <c r="I89" s="3">
        <v>1239.5131445342167</v>
      </c>
    </row>
    <row r="90" spans="1:9">
      <c r="A90">
        <v>1</v>
      </c>
      <c r="B90" t="s">
        <v>46</v>
      </c>
      <c r="C90" s="7">
        <v>3</v>
      </c>
      <c r="D90" t="s">
        <v>1365</v>
      </c>
      <c r="E90" s="1" t="s">
        <v>1366</v>
      </c>
      <c r="F90" s="52" t="s">
        <v>1548</v>
      </c>
      <c r="G90">
        <v>0</v>
      </c>
      <c r="H90" t="s">
        <v>1552</v>
      </c>
      <c r="I90" s="3">
        <v>415.44688122249528</v>
      </c>
    </row>
    <row r="91" spans="1:9">
      <c r="A91">
        <v>1</v>
      </c>
      <c r="B91" t="s">
        <v>46</v>
      </c>
      <c r="C91" s="7">
        <v>3</v>
      </c>
      <c r="D91" t="s">
        <v>1365</v>
      </c>
      <c r="E91" s="1" t="s">
        <v>1366</v>
      </c>
      <c r="F91" s="52" t="s">
        <v>1550</v>
      </c>
      <c r="G91">
        <v>0</v>
      </c>
      <c r="H91" t="s">
        <v>1551</v>
      </c>
      <c r="I91" s="3">
        <v>677.33944231562168</v>
      </c>
    </row>
    <row r="92" spans="1:9">
      <c r="A92">
        <v>1</v>
      </c>
      <c r="B92" t="s">
        <v>46</v>
      </c>
      <c r="C92" s="7" t="s">
        <v>46</v>
      </c>
      <c r="D92" t="s">
        <v>1592</v>
      </c>
      <c r="E92" s="1" t="s">
        <v>1593</v>
      </c>
      <c r="F92" s="52" t="s">
        <v>1367</v>
      </c>
      <c r="G92">
        <v>0</v>
      </c>
      <c r="H92" t="s">
        <v>1368</v>
      </c>
      <c r="I92" s="3">
        <v>22474.787581799999</v>
      </c>
    </row>
    <row r="93" spans="1:9">
      <c r="A93">
        <v>1</v>
      </c>
      <c r="B93" t="s">
        <v>46</v>
      </c>
      <c r="C93" s="7" t="s">
        <v>46</v>
      </c>
      <c r="D93" t="s">
        <v>1592</v>
      </c>
      <c r="E93" s="1" t="s">
        <v>1593</v>
      </c>
      <c r="F93" s="52" t="s">
        <v>1369</v>
      </c>
      <c r="G93">
        <v>0</v>
      </c>
      <c r="H93" t="s">
        <v>1370</v>
      </c>
      <c r="I93" s="3">
        <v>1872.8989651500001</v>
      </c>
    </row>
    <row r="94" spans="1:9">
      <c r="A94">
        <v>1</v>
      </c>
      <c r="B94" t="s">
        <v>46</v>
      </c>
      <c r="C94" s="7" t="s">
        <v>46</v>
      </c>
      <c r="D94" t="s">
        <v>1592</v>
      </c>
      <c r="E94" s="1" t="s">
        <v>1593</v>
      </c>
      <c r="F94" s="52" t="s">
        <v>1371</v>
      </c>
      <c r="G94">
        <v>0</v>
      </c>
      <c r="H94" t="s">
        <v>1372</v>
      </c>
      <c r="I94" s="3">
        <v>24529.099679999999</v>
      </c>
    </row>
    <row r="95" spans="1:9">
      <c r="A95">
        <v>1</v>
      </c>
      <c r="B95" t="s">
        <v>46</v>
      </c>
      <c r="C95" s="7" t="s">
        <v>46</v>
      </c>
      <c r="D95" t="s">
        <v>1592</v>
      </c>
      <c r="E95" s="1" t="s">
        <v>1593</v>
      </c>
      <c r="F95" s="52" t="s">
        <v>1373</v>
      </c>
      <c r="G95">
        <v>0</v>
      </c>
      <c r="H95" t="s">
        <v>1374</v>
      </c>
    </row>
    <row r="96" spans="1:9">
      <c r="A96">
        <v>1</v>
      </c>
      <c r="B96" t="s">
        <v>46</v>
      </c>
      <c r="C96" s="7" t="s">
        <v>46</v>
      </c>
      <c r="D96" t="s">
        <v>1592</v>
      </c>
      <c r="E96" s="1" t="s">
        <v>1593</v>
      </c>
      <c r="F96" s="52" t="s">
        <v>1386</v>
      </c>
      <c r="G96">
        <v>0</v>
      </c>
      <c r="H96" t="s">
        <v>1387</v>
      </c>
      <c r="I96" s="3">
        <v>1551.9765776700001</v>
      </c>
    </row>
    <row r="97" spans="1:9">
      <c r="A97">
        <v>1</v>
      </c>
      <c r="B97" t="s">
        <v>46</v>
      </c>
      <c r="C97" s="7" t="s">
        <v>46</v>
      </c>
      <c r="D97" t="s">
        <v>1592</v>
      </c>
      <c r="E97" s="1" t="s">
        <v>1593</v>
      </c>
      <c r="F97" s="52" t="s">
        <v>1389</v>
      </c>
      <c r="G97">
        <v>0</v>
      </c>
      <c r="H97" t="s">
        <v>1387</v>
      </c>
      <c r="I97" s="3">
        <v>2096.72699973</v>
      </c>
    </row>
    <row r="98" spans="1:9">
      <c r="A98">
        <v>1</v>
      </c>
      <c r="B98" t="s">
        <v>46</v>
      </c>
      <c r="C98" s="7" t="s">
        <v>46</v>
      </c>
      <c r="D98" t="s">
        <v>1592</v>
      </c>
      <c r="E98" s="1" t="s">
        <v>1593</v>
      </c>
      <c r="F98" s="52" t="s">
        <v>1391</v>
      </c>
      <c r="G98">
        <v>0</v>
      </c>
      <c r="H98" t="s">
        <v>1392</v>
      </c>
    </row>
    <row r="99" spans="1:9">
      <c r="A99">
        <v>1</v>
      </c>
      <c r="B99" t="s">
        <v>46</v>
      </c>
      <c r="C99" s="7" t="s">
        <v>46</v>
      </c>
      <c r="D99" t="s">
        <v>1592</v>
      </c>
      <c r="E99" s="1" t="s">
        <v>1593</v>
      </c>
      <c r="F99" s="52" t="s">
        <v>1396</v>
      </c>
      <c r="G99">
        <v>0</v>
      </c>
      <c r="H99" t="s">
        <v>1397</v>
      </c>
      <c r="I99" s="3">
        <v>3500</v>
      </c>
    </row>
    <row r="100" spans="1:9">
      <c r="A100">
        <v>1</v>
      </c>
      <c r="B100" t="s">
        <v>46</v>
      </c>
      <c r="C100" s="7" t="s">
        <v>46</v>
      </c>
      <c r="D100" t="s">
        <v>1592</v>
      </c>
      <c r="E100" s="1" t="s">
        <v>1593</v>
      </c>
      <c r="F100" s="52" t="s">
        <v>1402</v>
      </c>
      <c r="G100">
        <v>0</v>
      </c>
      <c r="H100" t="s">
        <v>1403</v>
      </c>
      <c r="I100" s="3">
        <v>3375.8517099999999</v>
      </c>
    </row>
    <row r="101" spans="1:9">
      <c r="A101">
        <v>1</v>
      </c>
      <c r="B101" t="s">
        <v>46</v>
      </c>
      <c r="C101" s="7" t="s">
        <v>46</v>
      </c>
      <c r="D101" t="s">
        <v>1592</v>
      </c>
      <c r="E101" s="1" t="s">
        <v>1593</v>
      </c>
      <c r="F101" s="52" t="s">
        <v>1406</v>
      </c>
      <c r="G101">
        <v>0</v>
      </c>
      <c r="H101" t="s">
        <v>1407</v>
      </c>
      <c r="I101" s="3">
        <v>306.89560999999998</v>
      </c>
    </row>
    <row r="102" spans="1:9">
      <c r="A102">
        <v>1</v>
      </c>
      <c r="B102" t="s">
        <v>46</v>
      </c>
      <c r="C102" s="7" t="s">
        <v>46</v>
      </c>
      <c r="D102" t="s">
        <v>1592</v>
      </c>
      <c r="E102" s="1" t="s">
        <v>1593</v>
      </c>
      <c r="F102" s="52" t="s">
        <v>1408</v>
      </c>
      <c r="G102">
        <v>0</v>
      </c>
      <c r="H102" t="s">
        <v>1409</v>
      </c>
      <c r="I102" s="3">
        <v>580.95338973000003</v>
      </c>
    </row>
    <row r="103" spans="1:9">
      <c r="A103">
        <v>1</v>
      </c>
      <c r="B103" t="s">
        <v>46</v>
      </c>
      <c r="C103" s="7" t="s">
        <v>46</v>
      </c>
      <c r="D103" t="s">
        <v>1592</v>
      </c>
      <c r="E103" s="1" t="s">
        <v>1593</v>
      </c>
      <c r="F103" s="52" t="s">
        <v>1410</v>
      </c>
      <c r="G103">
        <v>0</v>
      </c>
      <c r="H103" t="s">
        <v>1411</v>
      </c>
      <c r="I103" s="3">
        <v>731.63913423999998</v>
      </c>
    </row>
    <row r="104" spans="1:9">
      <c r="A104">
        <v>1</v>
      </c>
      <c r="B104" t="s">
        <v>46</v>
      </c>
      <c r="C104" s="7" t="s">
        <v>46</v>
      </c>
      <c r="D104" t="s">
        <v>1592</v>
      </c>
      <c r="E104" s="1" t="s">
        <v>1593</v>
      </c>
      <c r="F104" s="52" t="s">
        <v>1412</v>
      </c>
      <c r="G104">
        <v>0</v>
      </c>
      <c r="H104" t="s">
        <v>1413</v>
      </c>
      <c r="I104" s="3">
        <v>61.379121999999995</v>
      </c>
    </row>
    <row r="105" spans="1:9">
      <c r="A105">
        <v>1</v>
      </c>
      <c r="B105" t="s">
        <v>46</v>
      </c>
      <c r="C105" s="7" t="s">
        <v>46</v>
      </c>
      <c r="D105" t="s">
        <v>1592</v>
      </c>
      <c r="E105" s="1" t="s">
        <v>1593</v>
      </c>
      <c r="F105" s="52" t="s">
        <v>1414</v>
      </c>
      <c r="G105">
        <v>0</v>
      </c>
      <c r="H105" t="s">
        <v>1415</v>
      </c>
      <c r="I105" s="3">
        <v>1007.5382876299999</v>
      </c>
    </row>
    <row r="106" spans="1:9">
      <c r="A106">
        <v>1</v>
      </c>
      <c r="B106" t="s">
        <v>46</v>
      </c>
      <c r="C106" s="7" t="s">
        <v>46</v>
      </c>
      <c r="D106" t="s">
        <v>1592</v>
      </c>
      <c r="E106" s="1" t="s">
        <v>1593</v>
      </c>
      <c r="F106" s="52" t="s">
        <v>1416</v>
      </c>
      <c r="G106">
        <v>0</v>
      </c>
      <c r="H106" t="s">
        <v>1417</v>
      </c>
      <c r="I106" s="3">
        <v>153.44780499999999</v>
      </c>
    </row>
    <row r="107" spans="1:9">
      <c r="A107">
        <v>1</v>
      </c>
      <c r="B107" t="s">
        <v>46</v>
      </c>
      <c r="C107" s="7" t="s">
        <v>46</v>
      </c>
      <c r="D107" t="s">
        <v>1592</v>
      </c>
      <c r="E107" s="1" t="s">
        <v>1593</v>
      </c>
      <c r="F107" s="52" t="s">
        <v>1418</v>
      </c>
      <c r="G107">
        <v>0</v>
      </c>
      <c r="H107" t="s">
        <v>1419</v>
      </c>
      <c r="I107" s="3">
        <v>441.00899156999998</v>
      </c>
    </row>
    <row r="108" spans="1:9">
      <c r="A108">
        <v>1</v>
      </c>
      <c r="B108" t="s">
        <v>46</v>
      </c>
      <c r="C108" s="7" t="s">
        <v>46</v>
      </c>
      <c r="D108" t="s">
        <v>1592</v>
      </c>
      <c r="E108" s="1" t="s">
        <v>1593</v>
      </c>
      <c r="F108" s="52" t="s">
        <v>1420</v>
      </c>
      <c r="G108">
        <v>0</v>
      </c>
      <c r="H108" t="s">
        <v>1421</v>
      </c>
      <c r="I108" s="3">
        <v>3120.8214580899999</v>
      </c>
    </row>
    <row r="109" spans="1:9">
      <c r="A109">
        <v>1</v>
      </c>
      <c r="B109" t="s">
        <v>46</v>
      </c>
      <c r="C109" s="7" t="s">
        <v>46</v>
      </c>
      <c r="D109" t="s">
        <v>1592</v>
      </c>
      <c r="E109" s="1" t="s">
        <v>1593</v>
      </c>
      <c r="F109" s="52" t="s">
        <v>1422</v>
      </c>
      <c r="G109">
        <v>0</v>
      </c>
      <c r="H109" t="s">
        <v>1423</v>
      </c>
      <c r="I109" s="3">
        <v>683.76341907999995</v>
      </c>
    </row>
    <row r="110" spans="1:9">
      <c r="A110">
        <v>1</v>
      </c>
      <c r="B110" t="s">
        <v>46</v>
      </c>
      <c r="C110" s="7" t="s">
        <v>46</v>
      </c>
      <c r="D110" t="s">
        <v>1592</v>
      </c>
      <c r="E110" s="1" t="s">
        <v>1593</v>
      </c>
      <c r="F110" s="52" t="s">
        <v>1424</v>
      </c>
      <c r="G110">
        <v>0</v>
      </c>
      <c r="H110" t="s">
        <v>1425</v>
      </c>
      <c r="I110" s="3">
        <v>3139.2351946899998</v>
      </c>
    </row>
    <row r="111" spans="1:9">
      <c r="A111">
        <v>1</v>
      </c>
      <c r="B111" t="s">
        <v>46</v>
      </c>
      <c r="C111" s="7" t="s">
        <v>46</v>
      </c>
      <c r="D111" t="s">
        <v>1592</v>
      </c>
      <c r="E111" s="1" t="s">
        <v>1593</v>
      </c>
      <c r="F111" s="52" t="s">
        <v>1428</v>
      </c>
      <c r="G111">
        <v>0</v>
      </c>
      <c r="H111" t="s">
        <v>1429</v>
      </c>
      <c r="I111" s="3">
        <v>1000.1727929899999</v>
      </c>
    </row>
    <row r="112" spans="1:9">
      <c r="A112">
        <v>1</v>
      </c>
      <c r="B112" t="s">
        <v>46</v>
      </c>
      <c r="C112" s="7" t="s">
        <v>46</v>
      </c>
      <c r="D112" t="s">
        <v>1592</v>
      </c>
      <c r="E112" s="1" t="s">
        <v>1593</v>
      </c>
      <c r="F112" s="52" t="s">
        <v>1430</v>
      </c>
      <c r="G112">
        <v>0</v>
      </c>
      <c r="H112" t="s">
        <v>1431</v>
      </c>
      <c r="I112" s="3">
        <v>1189.22048875</v>
      </c>
    </row>
    <row r="113" spans="1:9">
      <c r="A113">
        <v>1</v>
      </c>
      <c r="B113" t="s">
        <v>46</v>
      </c>
      <c r="C113" s="7" t="s">
        <v>46</v>
      </c>
      <c r="D113" t="s">
        <v>1592</v>
      </c>
      <c r="E113" s="1" t="s">
        <v>1593</v>
      </c>
      <c r="F113" s="52" t="s">
        <v>1432</v>
      </c>
      <c r="G113">
        <v>0</v>
      </c>
      <c r="H113" t="s">
        <v>1433</v>
      </c>
      <c r="I113" s="3">
        <v>153.44780499999999</v>
      </c>
    </row>
    <row r="114" spans="1:9">
      <c r="A114">
        <v>1</v>
      </c>
      <c r="B114" t="s">
        <v>46</v>
      </c>
      <c r="C114" s="7" t="s">
        <v>46</v>
      </c>
      <c r="D114" t="s">
        <v>1592</v>
      </c>
      <c r="E114" s="1" t="s">
        <v>1593</v>
      </c>
      <c r="F114" s="52" t="s">
        <v>1436</v>
      </c>
      <c r="G114">
        <v>0</v>
      </c>
      <c r="H114" t="s">
        <v>1437</v>
      </c>
      <c r="I114" s="3">
        <v>742.68737620000002</v>
      </c>
    </row>
    <row r="115" spans="1:9">
      <c r="A115">
        <v>1</v>
      </c>
      <c r="B115" t="s">
        <v>46</v>
      </c>
      <c r="C115" s="7" t="s">
        <v>46</v>
      </c>
      <c r="D115" t="s">
        <v>1592</v>
      </c>
      <c r="E115" s="1" t="s">
        <v>1593</v>
      </c>
      <c r="F115" s="52" t="s">
        <v>1438</v>
      </c>
      <c r="G115">
        <v>0</v>
      </c>
      <c r="H115" t="s">
        <v>1439</v>
      </c>
      <c r="I115" s="3">
        <v>700.02888640999993</v>
      </c>
    </row>
    <row r="116" spans="1:9">
      <c r="A116">
        <v>1</v>
      </c>
      <c r="B116" t="s">
        <v>46</v>
      </c>
      <c r="C116" s="7" t="s">
        <v>46</v>
      </c>
      <c r="D116" t="s">
        <v>1592</v>
      </c>
      <c r="E116" s="1" t="s">
        <v>1593</v>
      </c>
      <c r="F116" s="52" t="s">
        <v>1440</v>
      </c>
      <c r="G116">
        <v>0</v>
      </c>
      <c r="H116" t="s">
        <v>1441</v>
      </c>
      <c r="I116" s="3">
        <v>449.60206864999998</v>
      </c>
    </row>
    <row r="117" spans="1:9">
      <c r="A117">
        <v>1</v>
      </c>
      <c r="B117" t="s">
        <v>46</v>
      </c>
      <c r="C117" s="7" t="s">
        <v>46</v>
      </c>
      <c r="D117" t="s">
        <v>1592</v>
      </c>
      <c r="E117" s="1" t="s">
        <v>1593</v>
      </c>
      <c r="F117" s="52" t="s">
        <v>1442</v>
      </c>
      <c r="G117">
        <v>0</v>
      </c>
      <c r="H117" t="s">
        <v>1443</v>
      </c>
      <c r="I117" s="3">
        <v>998.3314193299999</v>
      </c>
    </row>
    <row r="118" spans="1:9">
      <c r="A118">
        <v>1</v>
      </c>
      <c r="B118" t="s">
        <v>46</v>
      </c>
      <c r="C118" s="7" t="s">
        <v>46</v>
      </c>
      <c r="D118" t="s">
        <v>1592</v>
      </c>
      <c r="E118" s="1" t="s">
        <v>1593</v>
      </c>
      <c r="F118" s="52" t="s">
        <v>1445</v>
      </c>
      <c r="G118">
        <v>0</v>
      </c>
      <c r="H118" t="s">
        <v>1446</v>
      </c>
      <c r="I118" s="3">
        <v>21598.699240579997</v>
      </c>
    </row>
    <row r="119" spans="1:9">
      <c r="A119">
        <v>1</v>
      </c>
      <c r="B119" t="s">
        <v>46</v>
      </c>
      <c r="C119" s="7" t="s">
        <v>46</v>
      </c>
      <c r="D119" t="s">
        <v>1592</v>
      </c>
      <c r="E119" s="1" t="s">
        <v>1593</v>
      </c>
      <c r="F119" s="52" t="s">
        <v>1449</v>
      </c>
      <c r="G119">
        <v>0</v>
      </c>
      <c r="H119" t="s">
        <v>1450</v>
      </c>
      <c r="I119" s="3">
        <v>5194.5150948599994</v>
      </c>
    </row>
    <row r="120" spans="1:9">
      <c r="A120">
        <v>1</v>
      </c>
      <c r="B120" t="s">
        <v>46</v>
      </c>
      <c r="C120" s="7" t="s">
        <v>46</v>
      </c>
      <c r="D120" t="s">
        <v>1592</v>
      </c>
      <c r="E120" s="1" t="s">
        <v>1593</v>
      </c>
      <c r="F120" s="52" t="s">
        <v>1454</v>
      </c>
      <c r="G120">
        <v>0</v>
      </c>
      <c r="H120" t="s">
        <v>1455</v>
      </c>
      <c r="I120" s="3">
        <v>1245.38238538</v>
      </c>
    </row>
    <row r="121" spans="1:9">
      <c r="A121">
        <v>1</v>
      </c>
      <c r="B121" t="s">
        <v>46</v>
      </c>
      <c r="C121" s="7" t="s">
        <v>46</v>
      </c>
      <c r="D121" t="s">
        <v>1592</v>
      </c>
      <c r="E121" s="1" t="s">
        <v>1593</v>
      </c>
      <c r="F121" s="52" t="s">
        <v>1456</v>
      </c>
      <c r="G121">
        <v>0</v>
      </c>
      <c r="H121" t="s">
        <v>1457</v>
      </c>
      <c r="I121" s="3">
        <v>643.25319855999999</v>
      </c>
    </row>
    <row r="122" spans="1:9">
      <c r="A122">
        <v>1</v>
      </c>
      <c r="B122" t="s">
        <v>46</v>
      </c>
      <c r="C122" s="7" t="s">
        <v>46</v>
      </c>
      <c r="D122" t="s">
        <v>1592</v>
      </c>
      <c r="E122" s="1" t="s">
        <v>1593</v>
      </c>
      <c r="F122" s="52" t="s">
        <v>1458</v>
      </c>
      <c r="G122">
        <v>0</v>
      </c>
      <c r="H122" t="s">
        <v>1459</v>
      </c>
      <c r="I122" s="3">
        <v>306.89560999999998</v>
      </c>
    </row>
    <row r="123" spans="1:9">
      <c r="A123">
        <v>1</v>
      </c>
      <c r="B123" t="s">
        <v>46</v>
      </c>
      <c r="C123" s="7" t="s">
        <v>46</v>
      </c>
      <c r="D123" t="s">
        <v>1592</v>
      </c>
      <c r="E123" s="1" t="s">
        <v>1593</v>
      </c>
      <c r="F123" s="52" t="s">
        <v>1460</v>
      </c>
      <c r="G123">
        <v>0</v>
      </c>
      <c r="H123" t="s">
        <v>1461</v>
      </c>
      <c r="I123" s="3">
        <v>1325.4821395899999</v>
      </c>
    </row>
    <row r="124" spans="1:9">
      <c r="A124">
        <v>1</v>
      </c>
      <c r="B124" t="s">
        <v>46</v>
      </c>
      <c r="C124" s="7" t="s">
        <v>46</v>
      </c>
      <c r="D124" t="s">
        <v>1592</v>
      </c>
      <c r="E124" s="1" t="s">
        <v>1593</v>
      </c>
      <c r="F124" s="52" t="s">
        <v>1462</v>
      </c>
      <c r="G124">
        <v>0</v>
      </c>
      <c r="H124" t="s">
        <v>1463</v>
      </c>
      <c r="I124" s="3">
        <v>778.59416256999998</v>
      </c>
    </row>
    <row r="125" spans="1:9">
      <c r="A125">
        <v>1</v>
      </c>
      <c r="B125" t="s">
        <v>46</v>
      </c>
      <c r="C125" s="7" t="s">
        <v>46</v>
      </c>
      <c r="D125" t="s">
        <v>1592</v>
      </c>
      <c r="E125" s="1" t="s">
        <v>1593</v>
      </c>
      <c r="F125" s="52" t="s">
        <v>1466</v>
      </c>
      <c r="G125">
        <v>0</v>
      </c>
      <c r="H125" t="s">
        <v>1467</v>
      </c>
      <c r="I125" s="3">
        <v>153.44780499999999</v>
      </c>
    </row>
    <row r="126" spans="1:9">
      <c r="A126">
        <v>1</v>
      </c>
      <c r="B126" t="s">
        <v>46</v>
      </c>
      <c r="C126" s="7" t="s">
        <v>46</v>
      </c>
      <c r="D126" t="s">
        <v>1592</v>
      </c>
      <c r="E126" s="1" t="s">
        <v>1593</v>
      </c>
      <c r="F126" s="52" t="s">
        <v>1478</v>
      </c>
      <c r="G126">
        <v>0</v>
      </c>
      <c r="H126" t="s">
        <v>1479</v>
      </c>
      <c r="I126" s="3">
        <v>153.44780499999999</v>
      </c>
    </row>
    <row r="127" spans="1:9">
      <c r="A127">
        <v>1</v>
      </c>
      <c r="B127" t="s">
        <v>46</v>
      </c>
      <c r="C127" s="7" t="s">
        <v>46</v>
      </c>
      <c r="D127" t="s">
        <v>1592</v>
      </c>
      <c r="E127" s="1" t="s">
        <v>1593</v>
      </c>
      <c r="F127" s="52" t="s">
        <v>1480</v>
      </c>
      <c r="G127">
        <v>0</v>
      </c>
      <c r="H127" t="s">
        <v>1481</v>
      </c>
      <c r="I127" s="3">
        <v>553.02588921999995</v>
      </c>
    </row>
    <row r="128" spans="1:9">
      <c r="A128">
        <v>1</v>
      </c>
      <c r="B128" t="s">
        <v>46</v>
      </c>
      <c r="C128" s="7" t="s">
        <v>46</v>
      </c>
      <c r="D128" t="s">
        <v>1592</v>
      </c>
      <c r="E128" s="1" t="s">
        <v>1593</v>
      </c>
      <c r="F128" s="52" t="s">
        <v>1490</v>
      </c>
      <c r="G128">
        <v>0</v>
      </c>
      <c r="H128" t="s">
        <v>1491</v>
      </c>
      <c r="I128" s="3">
        <v>897.97655485999996</v>
      </c>
    </row>
    <row r="129" spans="1:9">
      <c r="A129">
        <v>1</v>
      </c>
      <c r="B129" t="s">
        <v>46</v>
      </c>
      <c r="C129" s="7" t="s">
        <v>46</v>
      </c>
      <c r="D129" t="s">
        <v>1592</v>
      </c>
      <c r="E129" s="1" t="s">
        <v>1593</v>
      </c>
      <c r="F129" s="52" t="s">
        <v>1493</v>
      </c>
      <c r="G129">
        <v>0</v>
      </c>
      <c r="H129" t="s">
        <v>1494</v>
      </c>
      <c r="I129" s="3">
        <v>394.97465007</v>
      </c>
    </row>
    <row r="130" spans="1:9">
      <c r="A130">
        <v>1</v>
      </c>
      <c r="B130" t="s">
        <v>46</v>
      </c>
      <c r="C130" s="7" t="s">
        <v>46</v>
      </c>
      <c r="D130" t="s">
        <v>1592</v>
      </c>
      <c r="E130" s="1" t="s">
        <v>1593</v>
      </c>
      <c r="F130" s="52" t="s">
        <v>1497</v>
      </c>
      <c r="G130">
        <v>0</v>
      </c>
      <c r="H130" t="s">
        <v>1498</v>
      </c>
      <c r="I130" s="3">
        <v>466.17443158999998</v>
      </c>
    </row>
    <row r="131" spans="1:9">
      <c r="A131">
        <v>1</v>
      </c>
      <c r="B131" t="s">
        <v>46</v>
      </c>
      <c r="C131" s="7" t="s">
        <v>46</v>
      </c>
      <c r="D131" t="s">
        <v>1592</v>
      </c>
      <c r="E131" s="1" t="s">
        <v>1593</v>
      </c>
      <c r="F131" s="52" t="s">
        <v>1506</v>
      </c>
      <c r="G131">
        <v>0</v>
      </c>
      <c r="H131" t="s">
        <v>1507</v>
      </c>
      <c r="I131" s="3">
        <v>153.44780499999999</v>
      </c>
    </row>
    <row r="132" spans="1:9">
      <c r="A132">
        <v>1</v>
      </c>
      <c r="B132" t="s">
        <v>46</v>
      </c>
      <c r="C132" s="7" t="s">
        <v>46</v>
      </c>
      <c r="D132" t="s">
        <v>1592</v>
      </c>
      <c r="E132" s="1" t="s">
        <v>1593</v>
      </c>
      <c r="F132" s="52" t="s">
        <v>1516</v>
      </c>
      <c r="G132">
        <v>0</v>
      </c>
      <c r="H132" t="s">
        <v>1517</v>
      </c>
      <c r="I132" s="3">
        <v>460.34341499999999</v>
      </c>
    </row>
    <row r="133" spans="1:9">
      <c r="A133">
        <v>1</v>
      </c>
      <c r="B133" t="s">
        <v>46</v>
      </c>
      <c r="C133" s="7" t="s">
        <v>46</v>
      </c>
      <c r="D133" t="s">
        <v>1592</v>
      </c>
      <c r="E133" s="1" t="s">
        <v>1593</v>
      </c>
      <c r="F133" s="52" t="s">
        <v>1518</v>
      </c>
      <c r="G133">
        <v>0</v>
      </c>
      <c r="H133" t="s">
        <v>1519</v>
      </c>
      <c r="I133" s="3">
        <v>153.44780499999999</v>
      </c>
    </row>
    <row r="134" spans="1:9">
      <c r="A134">
        <v>1</v>
      </c>
      <c r="B134" t="s">
        <v>46</v>
      </c>
      <c r="C134" s="7" t="s">
        <v>46</v>
      </c>
      <c r="D134" t="s">
        <v>1592</v>
      </c>
      <c r="E134" s="1" t="s">
        <v>1593</v>
      </c>
      <c r="F134" s="52" t="s">
        <v>1529</v>
      </c>
      <c r="G134">
        <v>0</v>
      </c>
      <c r="H134" t="s">
        <v>1530</v>
      </c>
      <c r="I134" s="3">
        <v>1467.8817026299998</v>
      </c>
    </row>
    <row r="135" spans="1:9">
      <c r="A135">
        <v>1</v>
      </c>
      <c r="B135" t="s">
        <v>46</v>
      </c>
      <c r="C135" s="7" t="s">
        <v>46</v>
      </c>
      <c r="D135" t="s">
        <v>1592</v>
      </c>
      <c r="E135" s="1" t="s">
        <v>1593</v>
      </c>
      <c r="F135" s="52" t="s">
        <v>1531</v>
      </c>
      <c r="G135">
        <v>0</v>
      </c>
      <c r="H135" t="s">
        <v>1532</v>
      </c>
      <c r="I135" s="3">
        <v>645.09457221999992</v>
      </c>
    </row>
    <row r="136" spans="1:9">
      <c r="A136">
        <v>1</v>
      </c>
      <c r="B136" t="s">
        <v>46</v>
      </c>
      <c r="C136" s="7" t="s">
        <v>46</v>
      </c>
      <c r="D136" t="s">
        <v>1592</v>
      </c>
      <c r="E136" s="1" t="s">
        <v>1593</v>
      </c>
      <c r="F136" s="52" t="s">
        <v>1534</v>
      </c>
      <c r="G136">
        <v>0</v>
      </c>
      <c r="H136" t="s">
        <v>1535</v>
      </c>
      <c r="I136" s="3">
        <v>544.12591652999993</v>
      </c>
    </row>
    <row r="137" spans="1:9">
      <c r="A137">
        <v>1</v>
      </c>
      <c r="B137" t="s">
        <v>46</v>
      </c>
      <c r="C137" s="7" t="s">
        <v>46</v>
      </c>
      <c r="D137" t="s">
        <v>1592</v>
      </c>
      <c r="E137" s="1" t="s">
        <v>1593</v>
      </c>
      <c r="F137" s="52" t="s">
        <v>1536</v>
      </c>
      <c r="G137">
        <v>0</v>
      </c>
      <c r="H137" t="s">
        <v>1597</v>
      </c>
      <c r="I137" s="3">
        <v>306.89560999999998</v>
      </c>
    </row>
    <row r="138" spans="1:9">
      <c r="A138">
        <v>1</v>
      </c>
      <c r="B138" t="s">
        <v>46</v>
      </c>
      <c r="C138" s="7" t="s">
        <v>46</v>
      </c>
      <c r="D138" t="s">
        <v>1592</v>
      </c>
      <c r="E138" s="1" t="s">
        <v>1593</v>
      </c>
      <c r="F138" s="52" t="s">
        <v>1539</v>
      </c>
      <c r="G138">
        <v>0</v>
      </c>
      <c r="H138" t="s">
        <v>1540</v>
      </c>
      <c r="I138" s="3">
        <v>3719.2678975899998</v>
      </c>
    </row>
    <row r="139" spans="1:9">
      <c r="A139">
        <v>1</v>
      </c>
      <c r="B139" t="s">
        <v>46</v>
      </c>
      <c r="C139" s="7" t="s">
        <v>46</v>
      </c>
      <c r="D139" t="s">
        <v>1592</v>
      </c>
      <c r="E139" s="1" t="s">
        <v>1593</v>
      </c>
      <c r="F139" s="52" t="s">
        <v>1542</v>
      </c>
      <c r="G139">
        <v>0</v>
      </c>
      <c r="H139" t="s">
        <v>1598</v>
      </c>
      <c r="I139" s="3">
        <v>3719.2678975899998</v>
      </c>
    </row>
    <row r="140" spans="1:9">
      <c r="A140">
        <v>1</v>
      </c>
      <c r="B140" t="s">
        <v>46</v>
      </c>
      <c r="C140" s="7" t="s">
        <v>46</v>
      </c>
      <c r="D140" t="s">
        <v>1592</v>
      </c>
      <c r="E140" s="1" t="s">
        <v>1593</v>
      </c>
      <c r="F140" s="52" t="s">
        <v>1548</v>
      </c>
      <c r="G140">
        <v>0</v>
      </c>
      <c r="H140" t="s">
        <v>1549</v>
      </c>
      <c r="I140" s="3">
        <v>5556.3450190499998</v>
      </c>
    </row>
    <row r="141" spans="1:9">
      <c r="A141">
        <v>1</v>
      </c>
      <c r="B141" t="s">
        <v>46</v>
      </c>
      <c r="C141" s="7" t="s">
        <v>46</v>
      </c>
      <c r="D141" t="s">
        <v>1592</v>
      </c>
      <c r="E141" s="1" t="s">
        <v>1593</v>
      </c>
      <c r="F141" s="52" t="s">
        <v>1553</v>
      </c>
      <c r="G141">
        <v>0</v>
      </c>
      <c r="H141" t="s">
        <v>1554</v>
      </c>
      <c r="I141" s="3">
        <v>2952.9495594199998</v>
      </c>
    </row>
    <row r="142" spans="1:9">
      <c r="A142">
        <v>1</v>
      </c>
      <c r="B142" t="s">
        <v>46</v>
      </c>
      <c r="C142" s="7" t="s">
        <v>46</v>
      </c>
      <c r="D142" t="s">
        <v>1592</v>
      </c>
      <c r="E142" s="1" t="s">
        <v>1593</v>
      </c>
      <c r="F142" s="52" t="s">
        <v>1555</v>
      </c>
      <c r="G142">
        <v>0</v>
      </c>
      <c r="H142" t="s">
        <v>1556</v>
      </c>
      <c r="I142" s="3">
        <v>989.73834224999996</v>
      </c>
    </row>
    <row r="143" spans="1:9">
      <c r="A143">
        <v>1</v>
      </c>
      <c r="B143" t="s">
        <v>46</v>
      </c>
      <c r="C143" s="7" t="s">
        <v>46</v>
      </c>
      <c r="D143" t="s">
        <v>1592</v>
      </c>
      <c r="E143" s="1" t="s">
        <v>1593</v>
      </c>
      <c r="F143" s="52" t="s">
        <v>1557</v>
      </c>
      <c r="G143">
        <v>0</v>
      </c>
      <c r="H143" t="s">
        <v>1558</v>
      </c>
      <c r="I143" s="3">
        <v>1613.6571173799998</v>
      </c>
    </row>
    <row r="144" spans="1:9">
      <c r="A144">
        <v>1</v>
      </c>
      <c r="B144" t="s">
        <v>46</v>
      </c>
      <c r="C144" s="7">
        <v>2</v>
      </c>
      <c r="D144" t="s">
        <v>1592</v>
      </c>
      <c r="E144" s="1" t="s">
        <v>1593</v>
      </c>
      <c r="F144" s="52" t="s">
        <v>1367</v>
      </c>
      <c r="G144">
        <v>0</v>
      </c>
      <c r="H144" t="s">
        <v>1368</v>
      </c>
      <c r="I144" s="3">
        <v>35683.707759479999</v>
      </c>
    </row>
    <row r="145" spans="1:9">
      <c r="A145">
        <v>1</v>
      </c>
      <c r="B145" t="s">
        <v>46</v>
      </c>
      <c r="C145" s="7">
        <v>2</v>
      </c>
      <c r="D145" t="s">
        <v>1592</v>
      </c>
      <c r="E145" s="1" t="s">
        <v>1593</v>
      </c>
      <c r="F145" s="52" t="s">
        <v>1369</v>
      </c>
      <c r="G145">
        <v>0</v>
      </c>
      <c r="H145" t="s">
        <v>1370</v>
      </c>
      <c r="I145" s="3">
        <v>2973.6423132899999</v>
      </c>
    </row>
    <row r="146" spans="1:9">
      <c r="A146">
        <v>1</v>
      </c>
      <c r="B146" t="s">
        <v>46</v>
      </c>
      <c r="C146" s="7">
        <v>2</v>
      </c>
      <c r="D146" t="s">
        <v>1592</v>
      </c>
      <c r="E146" s="1" t="s">
        <v>1593</v>
      </c>
      <c r="F146" s="52" t="s">
        <v>1376</v>
      </c>
      <c r="G146">
        <v>0</v>
      </c>
      <c r="H146" t="s">
        <v>1368</v>
      </c>
      <c r="I146" s="3">
        <v>14809.4439318</v>
      </c>
    </row>
    <row r="147" spans="1:9">
      <c r="A147">
        <v>1</v>
      </c>
      <c r="B147" t="s">
        <v>46</v>
      </c>
      <c r="C147" s="7">
        <v>2</v>
      </c>
      <c r="D147" t="s">
        <v>1592</v>
      </c>
      <c r="E147" s="1" t="s">
        <v>1593</v>
      </c>
      <c r="F147" s="52" t="s">
        <v>1379</v>
      </c>
      <c r="G147">
        <v>0</v>
      </c>
      <c r="H147" t="s">
        <v>1380</v>
      </c>
      <c r="I147" s="3">
        <v>1234.12032765</v>
      </c>
    </row>
    <row r="148" spans="1:9">
      <c r="A148">
        <v>1</v>
      </c>
      <c r="B148" t="s">
        <v>46</v>
      </c>
      <c r="C148" s="7">
        <v>2</v>
      </c>
      <c r="D148" t="s">
        <v>1592</v>
      </c>
      <c r="E148" s="1" t="s">
        <v>1593</v>
      </c>
      <c r="F148" s="52" t="s">
        <v>1381</v>
      </c>
      <c r="G148">
        <v>0</v>
      </c>
      <c r="H148" t="s">
        <v>1374</v>
      </c>
      <c r="I148" s="3">
        <v>255.51145500000001</v>
      </c>
    </row>
    <row r="149" spans="1:9">
      <c r="A149">
        <v>1</v>
      </c>
      <c r="B149" t="s">
        <v>46</v>
      </c>
      <c r="C149" s="7">
        <v>2</v>
      </c>
      <c r="D149" t="s">
        <v>1592</v>
      </c>
      <c r="E149" s="1" t="s">
        <v>1593</v>
      </c>
      <c r="F149" s="52" t="s">
        <v>1383</v>
      </c>
      <c r="G149">
        <v>0</v>
      </c>
      <c r="H149" t="s">
        <v>1384</v>
      </c>
    </row>
    <row r="150" spans="1:9">
      <c r="A150">
        <v>1</v>
      </c>
      <c r="B150" t="s">
        <v>46</v>
      </c>
      <c r="C150" s="7">
        <v>2</v>
      </c>
      <c r="D150" t="s">
        <v>1592</v>
      </c>
      <c r="E150" s="1" t="s">
        <v>1593</v>
      </c>
      <c r="F150" s="52" t="s">
        <v>1386</v>
      </c>
      <c r="G150">
        <v>0</v>
      </c>
      <c r="H150" t="s">
        <v>1387</v>
      </c>
      <c r="I150" s="3">
        <v>2677.2490254899999</v>
      </c>
    </row>
    <row r="151" spans="1:9">
      <c r="A151">
        <v>1</v>
      </c>
      <c r="B151" t="s">
        <v>46</v>
      </c>
      <c r="C151" s="7">
        <v>2</v>
      </c>
      <c r="D151" t="s">
        <v>1592</v>
      </c>
      <c r="E151" s="1" t="s">
        <v>1593</v>
      </c>
      <c r="F151" s="52" t="s">
        <v>1389</v>
      </c>
      <c r="G151">
        <v>0</v>
      </c>
      <c r="H151" t="s">
        <v>1387</v>
      </c>
      <c r="I151" s="3">
        <v>2408.9619977399998</v>
      </c>
    </row>
    <row r="152" spans="1:9">
      <c r="A152">
        <v>1</v>
      </c>
      <c r="B152" t="s">
        <v>46</v>
      </c>
      <c r="C152" s="7">
        <v>2</v>
      </c>
      <c r="D152" t="s">
        <v>1592</v>
      </c>
      <c r="E152" s="1" t="s">
        <v>1593</v>
      </c>
      <c r="F152" s="52" t="s">
        <v>1396</v>
      </c>
      <c r="G152">
        <v>0</v>
      </c>
      <c r="H152" t="s">
        <v>1397</v>
      </c>
      <c r="I152" s="3">
        <v>3500</v>
      </c>
    </row>
    <row r="153" spans="1:9">
      <c r="A153">
        <v>1</v>
      </c>
      <c r="B153" t="s">
        <v>46</v>
      </c>
      <c r="C153" s="7">
        <v>2</v>
      </c>
      <c r="D153" t="s">
        <v>1592</v>
      </c>
      <c r="E153" s="1" t="s">
        <v>1593</v>
      </c>
      <c r="F153" s="52" t="s">
        <v>1737</v>
      </c>
      <c r="G153">
        <v>0</v>
      </c>
      <c r="H153" t="s">
        <v>1596</v>
      </c>
      <c r="I153" s="3">
        <v>11000</v>
      </c>
    </row>
    <row r="154" spans="1:9">
      <c r="A154">
        <v>1</v>
      </c>
      <c r="B154" t="s">
        <v>46</v>
      </c>
      <c r="C154" s="7">
        <v>3</v>
      </c>
      <c r="D154" t="s">
        <v>1592</v>
      </c>
      <c r="E154" s="1" t="s">
        <v>1593</v>
      </c>
      <c r="F154" s="52" t="s">
        <v>1367</v>
      </c>
      <c r="G154">
        <v>0</v>
      </c>
      <c r="H154" t="s">
        <v>1368</v>
      </c>
      <c r="I154" s="3">
        <v>32464.26342648</v>
      </c>
    </row>
    <row r="155" spans="1:9">
      <c r="A155">
        <v>1</v>
      </c>
      <c r="B155" t="s">
        <v>46</v>
      </c>
      <c r="C155" s="7">
        <v>3</v>
      </c>
      <c r="D155" t="s">
        <v>1592</v>
      </c>
      <c r="E155" s="1" t="s">
        <v>1593</v>
      </c>
      <c r="F155" s="52" t="s">
        <v>1369</v>
      </c>
      <c r="G155">
        <v>0</v>
      </c>
      <c r="H155" t="s">
        <v>1370</v>
      </c>
      <c r="I155" s="3">
        <v>2705.3552855399998</v>
      </c>
    </row>
    <row r="156" spans="1:9">
      <c r="A156">
        <v>1</v>
      </c>
      <c r="B156" t="s">
        <v>46</v>
      </c>
      <c r="C156" s="7">
        <v>3</v>
      </c>
      <c r="D156" t="s">
        <v>1592</v>
      </c>
      <c r="E156" s="1" t="s">
        <v>1593</v>
      </c>
      <c r="F156" s="52" t="s">
        <v>1376</v>
      </c>
      <c r="G156">
        <v>0</v>
      </c>
      <c r="H156" t="s">
        <v>1368</v>
      </c>
      <c r="I156" s="3">
        <v>3495.3967044000001</v>
      </c>
    </row>
    <row r="157" spans="1:9">
      <c r="A157">
        <v>1</v>
      </c>
      <c r="B157" t="s">
        <v>46</v>
      </c>
      <c r="C157" s="7">
        <v>3</v>
      </c>
      <c r="D157" t="s">
        <v>1592</v>
      </c>
      <c r="E157" s="1" t="s">
        <v>1593</v>
      </c>
      <c r="F157" s="52" t="s">
        <v>1379</v>
      </c>
      <c r="G157">
        <v>0</v>
      </c>
      <c r="H157" t="s">
        <v>1380</v>
      </c>
      <c r="I157" s="3">
        <v>291.28305870000003</v>
      </c>
    </row>
    <row r="158" spans="1:9">
      <c r="A158">
        <v>1</v>
      </c>
      <c r="B158" t="s">
        <v>46</v>
      </c>
      <c r="C158" s="7">
        <v>3</v>
      </c>
      <c r="D158" t="s">
        <v>1592</v>
      </c>
      <c r="E158" s="1" t="s">
        <v>1593</v>
      </c>
      <c r="F158" s="52" t="s">
        <v>1386</v>
      </c>
      <c r="G158">
        <v>0</v>
      </c>
      <c r="H158" t="s">
        <v>1387</v>
      </c>
      <c r="I158" s="3">
        <v>2696.6678960700001</v>
      </c>
    </row>
    <row r="159" spans="1:9">
      <c r="A159">
        <v>1</v>
      </c>
      <c r="B159" t="s">
        <v>46</v>
      </c>
      <c r="C159" s="7">
        <v>3</v>
      </c>
      <c r="D159" t="s">
        <v>1592</v>
      </c>
      <c r="E159" s="1" t="s">
        <v>1593</v>
      </c>
      <c r="F159" s="52" t="s">
        <v>1389</v>
      </c>
      <c r="G159">
        <v>0</v>
      </c>
      <c r="H159" t="s">
        <v>1387</v>
      </c>
      <c r="I159" s="3">
        <v>1900.49420229</v>
      </c>
    </row>
    <row r="160" spans="1:9">
      <c r="A160" t="s">
        <v>1599</v>
      </c>
      <c r="B160" t="s">
        <v>71</v>
      </c>
      <c r="C160" s="7" t="s">
        <v>46</v>
      </c>
      <c r="D160" t="s">
        <v>1365</v>
      </c>
      <c r="E160" s="1" t="s">
        <v>1600</v>
      </c>
      <c r="F160" s="52" t="s">
        <v>1376</v>
      </c>
      <c r="G160" t="s">
        <v>1606</v>
      </c>
      <c r="H160" t="s">
        <v>1368</v>
      </c>
      <c r="I160" s="3">
        <v>1000</v>
      </c>
    </row>
    <row r="161" spans="1:9">
      <c r="A161" t="s">
        <v>1599</v>
      </c>
      <c r="B161" t="s">
        <v>71</v>
      </c>
      <c r="C161" s="7" t="s">
        <v>46</v>
      </c>
      <c r="D161" t="s">
        <v>1365</v>
      </c>
      <c r="E161" s="1" t="s">
        <v>1600</v>
      </c>
      <c r="F161" s="52" t="s">
        <v>1377</v>
      </c>
      <c r="G161" t="s">
        <v>1606</v>
      </c>
      <c r="H161" t="s">
        <v>1594</v>
      </c>
      <c r="I161" s="3">
        <v>13000</v>
      </c>
    </row>
    <row r="162" spans="1:9">
      <c r="A162" t="s">
        <v>1599</v>
      </c>
      <c r="B162" t="s">
        <v>71</v>
      </c>
      <c r="C162" s="7" t="s">
        <v>46</v>
      </c>
      <c r="D162" t="s">
        <v>1365</v>
      </c>
      <c r="E162" s="1" t="s">
        <v>1600</v>
      </c>
      <c r="F162" s="52" t="s">
        <v>1414</v>
      </c>
      <c r="G162" t="s">
        <v>1606</v>
      </c>
      <c r="H162" t="s">
        <v>1415</v>
      </c>
      <c r="I162" s="3">
        <v>500</v>
      </c>
    </row>
    <row r="163" spans="1:9">
      <c r="A163" t="s">
        <v>1599</v>
      </c>
      <c r="B163" t="s">
        <v>71</v>
      </c>
      <c r="C163" s="7" t="s">
        <v>46</v>
      </c>
      <c r="D163" t="s">
        <v>1365</v>
      </c>
      <c r="E163" s="1" t="s">
        <v>1600</v>
      </c>
      <c r="F163" s="52" t="s">
        <v>1420</v>
      </c>
      <c r="G163" t="s">
        <v>1606</v>
      </c>
      <c r="H163" t="s">
        <v>1421</v>
      </c>
      <c r="I163" s="3">
        <v>4300</v>
      </c>
    </row>
    <row r="164" spans="1:9">
      <c r="A164" t="s">
        <v>1599</v>
      </c>
      <c r="B164" t="s">
        <v>71</v>
      </c>
      <c r="C164" s="7" t="s">
        <v>46</v>
      </c>
      <c r="D164" t="s">
        <v>1365</v>
      </c>
      <c r="E164" s="1" t="s">
        <v>1600</v>
      </c>
      <c r="F164" s="52" t="s">
        <v>1422</v>
      </c>
      <c r="G164" t="s">
        <v>1606</v>
      </c>
      <c r="H164" t="s">
        <v>1423</v>
      </c>
      <c r="I164" s="3">
        <v>9000</v>
      </c>
    </row>
    <row r="165" spans="1:9">
      <c r="A165" t="s">
        <v>1599</v>
      </c>
      <c r="B165" t="s">
        <v>71</v>
      </c>
      <c r="C165" s="7" t="s">
        <v>46</v>
      </c>
      <c r="D165" t="s">
        <v>1365</v>
      </c>
      <c r="E165" s="1" t="s">
        <v>1600</v>
      </c>
      <c r="F165" s="52" t="s">
        <v>1424</v>
      </c>
      <c r="G165" t="s">
        <v>1606</v>
      </c>
      <c r="H165" t="s">
        <v>1425</v>
      </c>
      <c r="I165" s="3">
        <v>2380</v>
      </c>
    </row>
    <row r="166" spans="1:9">
      <c r="A166" t="s">
        <v>1599</v>
      </c>
      <c r="B166" t="s">
        <v>71</v>
      </c>
      <c r="C166" s="7" t="s">
        <v>46</v>
      </c>
      <c r="D166" t="s">
        <v>1365</v>
      </c>
      <c r="E166" s="1" t="s">
        <v>1600</v>
      </c>
      <c r="F166" s="52" t="s">
        <v>1436</v>
      </c>
      <c r="G166" t="s">
        <v>1606</v>
      </c>
      <c r="H166" t="s">
        <v>1437</v>
      </c>
      <c r="I166" s="3">
        <v>800</v>
      </c>
    </row>
    <row r="167" spans="1:9">
      <c r="A167" t="s">
        <v>1599</v>
      </c>
      <c r="B167" t="s">
        <v>71</v>
      </c>
      <c r="C167" s="7" t="s">
        <v>46</v>
      </c>
      <c r="D167" t="s">
        <v>1365</v>
      </c>
      <c r="E167" s="1" t="s">
        <v>1600</v>
      </c>
      <c r="F167" s="52" t="s">
        <v>1456</v>
      </c>
      <c r="G167" t="s">
        <v>1606</v>
      </c>
      <c r="H167" t="s">
        <v>1457</v>
      </c>
      <c r="I167" s="3">
        <v>2015</v>
      </c>
    </row>
    <row r="168" spans="1:9">
      <c r="A168" t="s">
        <v>1599</v>
      </c>
      <c r="B168" t="s">
        <v>71</v>
      </c>
      <c r="C168" s="7" t="s">
        <v>46</v>
      </c>
      <c r="D168" t="s">
        <v>1365</v>
      </c>
      <c r="E168" s="1" t="s">
        <v>1600</v>
      </c>
      <c r="F168" s="52" t="s">
        <v>1531</v>
      </c>
      <c r="G168" t="s">
        <v>1606</v>
      </c>
      <c r="H168" t="s">
        <v>1532</v>
      </c>
      <c r="I168" s="3">
        <v>5</v>
      </c>
    </row>
    <row r="169" spans="1:9">
      <c r="A169" t="s">
        <v>1599</v>
      </c>
      <c r="B169" t="s">
        <v>71</v>
      </c>
      <c r="C169" s="7" t="s">
        <v>46</v>
      </c>
      <c r="D169" t="s">
        <v>1365</v>
      </c>
      <c r="E169" s="1" t="s">
        <v>1600</v>
      </c>
      <c r="F169" s="52" t="s">
        <v>1414</v>
      </c>
      <c r="G169" t="s">
        <v>1607</v>
      </c>
      <c r="H169" t="s">
        <v>1415</v>
      </c>
      <c r="I169" s="3">
        <v>2500</v>
      </c>
    </row>
    <row r="170" spans="1:9">
      <c r="A170" t="s">
        <v>1599</v>
      </c>
      <c r="B170" t="s">
        <v>71</v>
      </c>
      <c r="C170" s="7" t="s">
        <v>46</v>
      </c>
      <c r="D170" t="s">
        <v>1365</v>
      </c>
      <c r="E170" s="1" t="s">
        <v>1600</v>
      </c>
      <c r="F170" s="52" t="s">
        <v>1420</v>
      </c>
      <c r="G170" t="s">
        <v>1607</v>
      </c>
      <c r="H170" t="s">
        <v>1421</v>
      </c>
      <c r="I170" s="3">
        <v>1000</v>
      </c>
    </row>
    <row r="171" spans="1:9">
      <c r="A171" t="s">
        <v>1599</v>
      </c>
      <c r="B171" t="s">
        <v>71</v>
      </c>
      <c r="C171" s="7" t="s">
        <v>46</v>
      </c>
      <c r="D171" t="s">
        <v>1365</v>
      </c>
      <c r="E171" s="1" t="s">
        <v>1600</v>
      </c>
      <c r="F171" s="52" t="s">
        <v>1422</v>
      </c>
      <c r="G171" t="s">
        <v>1607</v>
      </c>
      <c r="H171" t="s">
        <v>1423</v>
      </c>
      <c r="I171" s="3">
        <v>1000</v>
      </c>
    </row>
    <row r="172" spans="1:9">
      <c r="A172" t="s">
        <v>1599</v>
      </c>
      <c r="B172" t="s">
        <v>71</v>
      </c>
      <c r="C172" s="7" t="s">
        <v>46</v>
      </c>
      <c r="D172" t="s">
        <v>1365</v>
      </c>
      <c r="E172" s="1" t="s">
        <v>1600</v>
      </c>
      <c r="F172" s="52" t="s">
        <v>1424</v>
      </c>
      <c r="G172" t="s">
        <v>1607</v>
      </c>
      <c r="H172" t="s">
        <v>1425</v>
      </c>
      <c r="I172" s="3">
        <v>2700</v>
      </c>
    </row>
    <row r="173" spans="1:9">
      <c r="A173" t="s">
        <v>1599</v>
      </c>
      <c r="B173" t="s">
        <v>71</v>
      </c>
      <c r="C173" s="7" t="s">
        <v>46</v>
      </c>
      <c r="D173" t="s">
        <v>1365</v>
      </c>
      <c r="E173" s="1" t="s">
        <v>1600</v>
      </c>
      <c r="F173" s="52" t="s">
        <v>1436</v>
      </c>
      <c r="G173" t="s">
        <v>1607</v>
      </c>
      <c r="H173" t="s">
        <v>1437</v>
      </c>
      <c r="I173" s="3">
        <v>1000</v>
      </c>
    </row>
    <row r="174" spans="1:9">
      <c r="A174" t="s">
        <v>1599</v>
      </c>
      <c r="B174" t="s">
        <v>71</v>
      </c>
      <c r="C174" s="7" t="s">
        <v>46</v>
      </c>
      <c r="D174" t="s">
        <v>1365</v>
      </c>
      <c r="E174" s="1" t="s">
        <v>1600</v>
      </c>
      <c r="F174" s="52" t="s">
        <v>1454</v>
      </c>
      <c r="G174" t="s">
        <v>1607</v>
      </c>
      <c r="H174" t="s">
        <v>1455</v>
      </c>
      <c r="I174" s="3">
        <v>15795</v>
      </c>
    </row>
    <row r="175" spans="1:9">
      <c r="A175" t="s">
        <v>1599</v>
      </c>
      <c r="B175" t="s">
        <v>71</v>
      </c>
      <c r="C175" s="7" t="s">
        <v>46</v>
      </c>
      <c r="D175" t="s">
        <v>1365</v>
      </c>
      <c r="E175" s="1" t="s">
        <v>1600</v>
      </c>
      <c r="F175" s="52" t="s">
        <v>1460</v>
      </c>
      <c r="G175" t="s">
        <v>1607</v>
      </c>
      <c r="H175" t="s">
        <v>1461</v>
      </c>
      <c r="I175" s="3">
        <v>1000</v>
      </c>
    </row>
    <row r="176" spans="1:9">
      <c r="A176" t="s">
        <v>1599</v>
      </c>
      <c r="B176" t="s">
        <v>71</v>
      </c>
      <c r="C176" s="7" t="s">
        <v>46</v>
      </c>
      <c r="D176" t="s">
        <v>1365</v>
      </c>
      <c r="E176" s="1" t="s">
        <v>1600</v>
      </c>
      <c r="F176" s="52" t="s">
        <v>1531</v>
      </c>
      <c r="G176" t="s">
        <v>1607</v>
      </c>
      <c r="H176" t="s">
        <v>1532</v>
      </c>
      <c r="I176" s="3">
        <v>5</v>
      </c>
    </row>
    <row r="177" spans="1:9">
      <c r="A177" t="s">
        <v>1599</v>
      </c>
      <c r="B177" t="s">
        <v>71</v>
      </c>
      <c r="C177" s="7" t="s">
        <v>46</v>
      </c>
      <c r="D177" t="s">
        <v>1365</v>
      </c>
      <c r="E177" s="1" t="s">
        <v>1600</v>
      </c>
      <c r="F177" s="52" t="s">
        <v>1376</v>
      </c>
      <c r="G177" t="s">
        <v>1608</v>
      </c>
      <c r="H177" t="s">
        <v>1368</v>
      </c>
      <c r="I177" s="3">
        <v>2160</v>
      </c>
    </row>
    <row r="178" spans="1:9">
      <c r="A178" t="s">
        <v>1599</v>
      </c>
      <c r="B178" t="s">
        <v>71</v>
      </c>
      <c r="C178" s="7" t="s">
        <v>46</v>
      </c>
      <c r="D178" t="s">
        <v>1365</v>
      </c>
      <c r="E178" s="1" t="s">
        <v>1600</v>
      </c>
      <c r="F178" s="52" t="s">
        <v>1438</v>
      </c>
      <c r="G178" t="s">
        <v>1608</v>
      </c>
      <c r="H178" t="s">
        <v>1439</v>
      </c>
      <c r="I178" s="3">
        <v>6835</v>
      </c>
    </row>
    <row r="179" spans="1:9">
      <c r="A179" t="s">
        <v>1599</v>
      </c>
      <c r="B179" t="s">
        <v>71</v>
      </c>
      <c r="C179" s="7" t="s">
        <v>46</v>
      </c>
      <c r="D179" t="s">
        <v>1365</v>
      </c>
      <c r="E179" s="1" t="s">
        <v>1600</v>
      </c>
      <c r="F179" s="52" t="s">
        <v>1531</v>
      </c>
      <c r="G179" t="s">
        <v>1608</v>
      </c>
      <c r="H179" t="s">
        <v>1532</v>
      </c>
      <c r="I179" s="3">
        <v>5</v>
      </c>
    </row>
    <row r="180" spans="1:9">
      <c r="A180" t="s">
        <v>1599</v>
      </c>
      <c r="B180" t="s">
        <v>71</v>
      </c>
      <c r="C180" s="7" t="s">
        <v>46</v>
      </c>
      <c r="D180" t="s">
        <v>1365</v>
      </c>
      <c r="E180" s="1" t="s">
        <v>1600</v>
      </c>
      <c r="F180" s="52" t="s">
        <v>1531</v>
      </c>
      <c r="G180" t="s">
        <v>1609</v>
      </c>
      <c r="H180" t="s">
        <v>1532</v>
      </c>
      <c r="I180" s="3">
        <v>5</v>
      </c>
    </row>
    <row r="181" spans="1:9">
      <c r="A181" t="s">
        <v>1599</v>
      </c>
      <c r="B181" t="s">
        <v>71</v>
      </c>
      <c r="C181" s="7" t="s">
        <v>46</v>
      </c>
      <c r="D181" t="s">
        <v>1365</v>
      </c>
      <c r="E181" s="1" t="s">
        <v>1600</v>
      </c>
      <c r="F181" s="52" t="s">
        <v>1568</v>
      </c>
      <c r="G181" t="s">
        <v>1609</v>
      </c>
      <c r="H181" t="s">
        <v>1569</v>
      </c>
      <c r="I181" s="3">
        <v>39995</v>
      </c>
    </row>
    <row r="182" spans="1:9">
      <c r="A182" t="s">
        <v>1599</v>
      </c>
      <c r="B182" t="s">
        <v>71</v>
      </c>
      <c r="C182" s="7" t="s">
        <v>46</v>
      </c>
      <c r="D182" t="s">
        <v>1365</v>
      </c>
      <c r="E182" s="1" t="s">
        <v>1600</v>
      </c>
      <c r="F182" s="52" t="s">
        <v>1531</v>
      </c>
      <c r="G182" t="s">
        <v>1610</v>
      </c>
      <c r="H182" t="s">
        <v>1532</v>
      </c>
      <c r="I182" s="3">
        <v>0</v>
      </c>
    </row>
    <row r="183" spans="1:9">
      <c r="A183" t="s">
        <v>1599</v>
      </c>
      <c r="B183" t="s">
        <v>71</v>
      </c>
      <c r="C183" s="7" t="s">
        <v>46</v>
      </c>
      <c r="D183" t="s">
        <v>1365</v>
      </c>
      <c r="E183" s="1" t="s">
        <v>1600</v>
      </c>
      <c r="F183" s="52" t="s">
        <v>1571</v>
      </c>
      <c r="G183" t="s">
        <v>1610</v>
      </c>
      <c r="H183" t="s">
        <v>1572</v>
      </c>
      <c r="I183" s="3">
        <v>0</v>
      </c>
    </row>
    <row r="184" spans="1:9">
      <c r="A184" t="s">
        <v>1599</v>
      </c>
      <c r="B184" t="s">
        <v>71</v>
      </c>
      <c r="C184" s="7" t="s">
        <v>46</v>
      </c>
      <c r="D184" t="s">
        <v>1365</v>
      </c>
      <c r="E184" s="1" t="s">
        <v>1600</v>
      </c>
      <c r="F184" s="52" t="s">
        <v>1583</v>
      </c>
      <c r="G184" t="s">
        <v>1610</v>
      </c>
      <c r="H184" t="s">
        <v>1584</v>
      </c>
      <c r="I184" s="3">
        <v>0</v>
      </c>
    </row>
    <row r="185" spans="1:9">
      <c r="A185" t="s">
        <v>1599</v>
      </c>
      <c r="B185" t="s">
        <v>71</v>
      </c>
      <c r="C185" s="7" t="s">
        <v>46</v>
      </c>
      <c r="D185" t="s">
        <v>1365</v>
      </c>
      <c r="E185" s="1" t="s">
        <v>1600</v>
      </c>
      <c r="F185" s="52" t="s">
        <v>1531</v>
      </c>
      <c r="G185" t="s">
        <v>1611</v>
      </c>
      <c r="H185" t="s">
        <v>1532</v>
      </c>
      <c r="I185" s="3">
        <v>2</v>
      </c>
    </row>
    <row r="186" spans="1:9">
      <c r="A186" t="s">
        <v>1599</v>
      </c>
      <c r="B186" t="s">
        <v>71</v>
      </c>
      <c r="C186" s="7" t="s">
        <v>46</v>
      </c>
      <c r="D186" t="s">
        <v>1365</v>
      </c>
      <c r="E186" s="1" t="s">
        <v>1600</v>
      </c>
      <c r="F186" s="52" t="s">
        <v>1573</v>
      </c>
      <c r="G186" t="s">
        <v>1611</v>
      </c>
      <c r="H186" t="s">
        <v>1574</v>
      </c>
      <c r="I186" s="3">
        <v>2998</v>
      </c>
    </row>
    <row r="187" spans="1:9">
      <c r="A187" t="s">
        <v>1599</v>
      </c>
      <c r="B187" t="s">
        <v>71</v>
      </c>
      <c r="C187" s="7" t="s">
        <v>46</v>
      </c>
      <c r="D187" t="s">
        <v>1365</v>
      </c>
      <c r="E187" s="1" t="s">
        <v>1600</v>
      </c>
      <c r="F187" s="52" t="s">
        <v>1376</v>
      </c>
      <c r="G187" t="s">
        <v>1612</v>
      </c>
      <c r="H187" t="s">
        <v>1368</v>
      </c>
      <c r="I187" s="3">
        <v>2000</v>
      </c>
    </row>
    <row r="188" spans="1:9">
      <c r="A188" t="s">
        <v>1599</v>
      </c>
      <c r="B188" t="s">
        <v>71</v>
      </c>
      <c r="C188" s="7" t="s">
        <v>46</v>
      </c>
      <c r="D188" t="s">
        <v>1365</v>
      </c>
      <c r="E188" s="1" t="s">
        <v>1600</v>
      </c>
      <c r="F188" s="52" t="s">
        <v>1531</v>
      </c>
      <c r="G188" t="s">
        <v>1612</v>
      </c>
      <c r="H188" t="s">
        <v>1532</v>
      </c>
      <c r="I188" s="3">
        <v>2</v>
      </c>
    </row>
    <row r="189" spans="1:9">
      <c r="A189" t="s">
        <v>1599</v>
      </c>
      <c r="B189" t="s">
        <v>71</v>
      </c>
      <c r="C189" s="7" t="s">
        <v>46</v>
      </c>
      <c r="D189" t="s">
        <v>1365</v>
      </c>
      <c r="E189" s="1" t="s">
        <v>1600</v>
      </c>
      <c r="F189" s="52" t="s">
        <v>1548</v>
      </c>
      <c r="G189" t="s">
        <v>1612</v>
      </c>
      <c r="H189" t="s">
        <v>1549</v>
      </c>
      <c r="I189" s="3">
        <v>5998</v>
      </c>
    </row>
    <row r="190" spans="1:9">
      <c r="A190" t="s">
        <v>1599</v>
      </c>
      <c r="B190" t="s">
        <v>71</v>
      </c>
      <c r="C190" s="7" t="s">
        <v>46</v>
      </c>
      <c r="D190" t="s">
        <v>1365</v>
      </c>
      <c r="E190" s="1" t="s">
        <v>1600</v>
      </c>
      <c r="F190" s="52" t="s">
        <v>1531</v>
      </c>
      <c r="G190" t="s">
        <v>1613</v>
      </c>
      <c r="H190" t="s">
        <v>1532</v>
      </c>
      <c r="I190" s="3">
        <v>2</v>
      </c>
    </row>
    <row r="191" spans="1:9">
      <c r="A191" t="s">
        <v>1599</v>
      </c>
      <c r="B191" t="s">
        <v>71</v>
      </c>
      <c r="C191" s="7" t="s">
        <v>46</v>
      </c>
      <c r="D191" t="s">
        <v>1365</v>
      </c>
      <c r="E191" s="1" t="s">
        <v>1600</v>
      </c>
      <c r="F191" s="52" t="s">
        <v>1571</v>
      </c>
      <c r="G191" t="s">
        <v>1613</v>
      </c>
      <c r="H191" t="s">
        <v>1572</v>
      </c>
      <c r="I191" s="3">
        <v>21118</v>
      </c>
    </row>
    <row r="192" spans="1:9">
      <c r="A192" t="s">
        <v>1599</v>
      </c>
      <c r="B192" t="s">
        <v>71</v>
      </c>
      <c r="C192" s="7" t="s">
        <v>46</v>
      </c>
      <c r="D192" t="s">
        <v>1365</v>
      </c>
      <c r="E192" s="1" t="s">
        <v>1600</v>
      </c>
      <c r="F192" s="52" t="s">
        <v>1583</v>
      </c>
      <c r="G192" t="s">
        <v>1613</v>
      </c>
      <c r="H192" t="s">
        <v>1584</v>
      </c>
      <c r="I192" s="3">
        <v>880</v>
      </c>
    </row>
    <row r="193" spans="1:9">
      <c r="A193" t="s">
        <v>1599</v>
      </c>
      <c r="B193" t="s">
        <v>71</v>
      </c>
      <c r="C193" s="7" t="s">
        <v>46</v>
      </c>
      <c r="D193" t="s">
        <v>1365</v>
      </c>
      <c r="E193" s="1" t="s">
        <v>1600</v>
      </c>
      <c r="F193" s="52" t="s">
        <v>1531</v>
      </c>
      <c r="G193" t="s">
        <v>1614</v>
      </c>
      <c r="H193" t="s">
        <v>1532</v>
      </c>
      <c r="I193" s="3">
        <v>2</v>
      </c>
    </row>
    <row r="194" spans="1:9">
      <c r="A194" t="s">
        <v>1599</v>
      </c>
      <c r="B194" t="s">
        <v>71</v>
      </c>
      <c r="C194" s="7" t="s">
        <v>46</v>
      </c>
      <c r="D194" t="s">
        <v>1365</v>
      </c>
      <c r="E194" s="1" t="s">
        <v>1600</v>
      </c>
      <c r="F194" s="52" t="s">
        <v>1571</v>
      </c>
      <c r="G194" t="s">
        <v>1614</v>
      </c>
      <c r="H194" t="s">
        <v>1572</v>
      </c>
      <c r="I194" s="3">
        <v>13438</v>
      </c>
    </row>
    <row r="195" spans="1:9">
      <c r="A195" t="s">
        <v>1599</v>
      </c>
      <c r="B195" t="s">
        <v>71</v>
      </c>
      <c r="C195" s="7" t="s">
        <v>46</v>
      </c>
      <c r="D195" t="s">
        <v>1365</v>
      </c>
      <c r="E195" s="1" t="s">
        <v>1600</v>
      </c>
      <c r="F195" s="52" t="s">
        <v>1583</v>
      </c>
      <c r="G195" t="s">
        <v>1614</v>
      </c>
      <c r="H195" t="s">
        <v>1584</v>
      </c>
      <c r="I195" s="3">
        <v>560</v>
      </c>
    </row>
    <row r="196" spans="1:9">
      <c r="A196" t="s">
        <v>1599</v>
      </c>
      <c r="B196" t="s">
        <v>71</v>
      </c>
      <c r="C196" s="7" t="s">
        <v>46</v>
      </c>
      <c r="D196" t="s">
        <v>1365</v>
      </c>
      <c r="E196" s="1" t="s">
        <v>1600</v>
      </c>
      <c r="F196" s="52" t="s">
        <v>1531</v>
      </c>
      <c r="G196" t="s">
        <v>1615</v>
      </c>
      <c r="H196" t="s">
        <v>1532</v>
      </c>
      <c r="I196" s="3">
        <v>2</v>
      </c>
    </row>
    <row r="197" spans="1:9">
      <c r="A197" t="s">
        <v>1599</v>
      </c>
      <c r="B197" t="s">
        <v>71</v>
      </c>
      <c r="C197" s="7" t="s">
        <v>46</v>
      </c>
      <c r="D197" t="s">
        <v>1365</v>
      </c>
      <c r="E197" s="1" t="s">
        <v>1600</v>
      </c>
      <c r="F197" s="52" t="s">
        <v>1571</v>
      </c>
      <c r="G197" t="s">
        <v>1615</v>
      </c>
      <c r="H197" t="s">
        <v>1572</v>
      </c>
      <c r="I197" s="3">
        <v>24958</v>
      </c>
    </row>
    <row r="198" spans="1:9">
      <c r="A198" t="s">
        <v>1599</v>
      </c>
      <c r="B198" t="s">
        <v>71</v>
      </c>
      <c r="C198" s="7" t="s">
        <v>46</v>
      </c>
      <c r="D198" t="s">
        <v>1365</v>
      </c>
      <c r="E198" s="1" t="s">
        <v>1600</v>
      </c>
      <c r="F198" s="52" t="s">
        <v>1583</v>
      </c>
      <c r="G198" t="s">
        <v>1615</v>
      </c>
      <c r="H198" t="s">
        <v>1584</v>
      </c>
      <c r="I198" s="3">
        <v>1040</v>
      </c>
    </row>
    <row r="199" spans="1:9">
      <c r="A199" t="s">
        <v>1599</v>
      </c>
      <c r="B199" t="s">
        <v>71</v>
      </c>
      <c r="C199" s="7" t="s">
        <v>46</v>
      </c>
      <c r="D199" t="s">
        <v>1365</v>
      </c>
      <c r="E199" s="1" t="s">
        <v>1600</v>
      </c>
      <c r="F199" s="52" t="s">
        <v>1531</v>
      </c>
      <c r="G199" t="s">
        <v>1616</v>
      </c>
      <c r="H199" t="s">
        <v>1532</v>
      </c>
      <c r="I199" s="3">
        <v>2</v>
      </c>
    </row>
    <row r="200" spans="1:9">
      <c r="A200" t="s">
        <v>1599</v>
      </c>
      <c r="B200" t="s">
        <v>71</v>
      </c>
      <c r="C200" s="7" t="s">
        <v>46</v>
      </c>
      <c r="D200" t="s">
        <v>1365</v>
      </c>
      <c r="E200" s="1" t="s">
        <v>1600</v>
      </c>
      <c r="F200" s="52" t="s">
        <v>1571</v>
      </c>
      <c r="G200" t="s">
        <v>1616</v>
      </c>
      <c r="H200" t="s">
        <v>1572</v>
      </c>
      <c r="I200" s="3">
        <v>7678</v>
      </c>
    </row>
    <row r="201" spans="1:9">
      <c r="A201" t="s">
        <v>1599</v>
      </c>
      <c r="B201" t="s">
        <v>71</v>
      </c>
      <c r="C201" s="7" t="s">
        <v>46</v>
      </c>
      <c r="D201" t="s">
        <v>1365</v>
      </c>
      <c r="E201" s="1" t="s">
        <v>1600</v>
      </c>
      <c r="F201" s="52" t="s">
        <v>1583</v>
      </c>
      <c r="G201" t="s">
        <v>1616</v>
      </c>
      <c r="H201" t="s">
        <v>1584</v>
      </c>
      <c r="I201" s="3">
        <v>320</v>
      </c>
    </row>
    <row r="202" spans="1:9">
      <c r="A202" t="s">
        <v>1599</v>
      </c>
      <c r="B202" t="s">
        <v>71</v>
      </c>
      <c r="C202" s="7" t="s">
        <v>46</v>
      </c>
      <c r="D202" t="s">
        <v>1365</v>
      </c>
      <c r="E202" s="1" t="s">
        <v>1600</v>
      </c>
      <c r="F202" s="52" t="s">
        <v>1531</v>
      </c>
      <c r="G202" t="s">
        <v>1617</v>
      </c>
      <c r="H202" t="s">
        <v>1532</v>
      </c>
      <c r="I202" s="3">
        <v>2</v>
      </c>
    </row>
    <row r="203" spans="1:9">
      <c r="A203" t="s">
        <v>1599</v>
      </c>
      <c r="B203" t="s">
        <v>71</v>
      </c>
      <c r="C203" s="7" t="s">
        <v>46</v>
      </c>
      <c r="D203" t="s">
        <v>1365</v>
      </c>
      <c r="E203" s="1" t="s">
        <v>1600</v>
      </c>
      <c r="F203" s="52" t="s">
        <v>1571</v>
      </c>
      <c r="G203" t="s">
        <v>1617</v>
      </c>
      <c r="H203" t="s">
        <v>1572</v>
      </c>
      <c r="I203" s="3">
        <v>12478</v>
      </c>
    </row>
    <row r="204" spans="1:9">
      <c r="A204" t="s">
        <v>1599</v>
      </c>
      <c r="B204" t="s">
        <v>71</v>
      </c>
      <c r="C204" s="7" t="s">
        <v>46</v>
      </c>
      <c r="D204" t="s">
        <v>1365</v>
      </c>
      <c r="E204" s="1" t="s">
        <v>1600</v>
      </c>
      <c r="F204" s="52" t="s">
        <v>1583</v>
      </c>
      <c r="G204" t="s">
        <v>1617</v>
      </c>
      <c r="H204" t="s">
        <v>1584</v>
      </c>
      <c r="I204" s="3">
        <v>520</v>
      </c>
    </row>
    <row r="205" spans="1:9">
      <c r="A205" t="s">
        <v>1599</v>
      </c>
      <c r="B205" t="s">
        <v>71</v>
      </c>
      <c r="C205" s="7" t="s">
        <v>46</v>
      </c>
      <c r="D205" t="s">
        <v>1365</v>
      </c>
      <c r="E205" s="1" t="s">
        <v>1600</v>
      </c>
      <c r="F205" s="52" t="s">
        <v>1531</v>
      </c>
      <c r="G205" t="s">
        <v>1618</v>
      </c>
      <c r="H205" t="s">
        <v>1532</v>
      </c>
      <c r="I205" s="3">
        <v>2</v>
      </c>
    </row>
    <row r="206" spans="1:9">
      <c r="A206" t="s">
        <v>1599</v>
      </c>
      <c r="B206" t="s">
        <v>71</v>
      </c>
      <c r="C206" s="7" t="s">
        <v>46</v>
      </c>
      <c r="D206" t="s">
        <v>1365</v>
      </c>
      <c r="E206" s="1" t="s">
        <v>1600</v>
      </c>
      <c r="F206" s="52" t="s">
        <v>1571</v>
      </c>
      <c r="G206" t="s">
        <v>1618</v>
      </c>
      <c r="H206" t="s">
        <v>1572</v>
      </c>
      <c r="I206" s="3">
        <v>23998</v>
      </c>
    </row>
    <row r="207" spans="1:9">
      <c r="A207" t="s">
        <v>1599</v>
      </c>
      <c r="B207" t="s">
        <v>71</v>
      </c>
      <c r="C207" s="7" t="s">
        <v>46</v>
      </c>
      <c r="D207" t="s">
        <v>1365</v>
      </c>
      <c r="E207" s="1" t="s">
        <v>1600</v>
      </c>
      <c r="F207" s="52" t="s">
        <v>1583</v>
      </c>
      <c r="G207" t="s">
        <v>1618</v>
      </c>
      <c r="H207" t="s">
        <v>1584</v>
      </c>
      <c r="I207" s="3">
        <v>1000</v>
      </c>
    </row>
    <row r="208" spans="1:9">
      <c r="A208" t="s">
        <v>1599</v>
      </c>
      <c r="B208" t="s">
        <v>71</v>
      </c>
      <c r="C208" s="7" t="s">
        <v>46</v>
      </c>
      <c r="D208" t="s">
        <v>1365</v>
      </c>
      <c r="E208" s="1" t="s">
        <v>1600</v>
      </c>
      <c r="F208" s="52" t="s">
        <v>1531</v>
      </c>
      <c r="G208" t="s">
        <v>1619</v>
      </c>
      <c r="H208" t="s">
        <v>1532</v>
      </c>
      <c r="I208" s="3">
        <v>0</v>
      </c>
    </row>
    <row r="209" spans="1:9">
      <c r="A209" t="s">
        <v>1599</v>
      </c>
      <c r="B209" t="s">
        <v>71</v>
      </c>
      <c r="C209" s="7" t="s">
        <v>46</v>
      </c>
      <c r="D209" t="s">
        <v>1365</v>
      </c>
      <c r="E209" s="1" t="s">
        <v>1600</v>
      </c>
      <c r="F209" s="52" t="s">
        <v>1571</v>
      </c>
      <c r="G209" t="s">
        <v>1619</v>
      </c>
      <c r="H209" t="s">
        <v>1572</v>
      </c>
      <c r="I209" s="3">
        <v>0</v>
      </c>
    </row>
    <row r="210" spans="1:9">
      <c r="A210" t="s">
        <v>1599</v>
      </c>
      <c r="B210" t="s">
        <v>71</v>
      </c>
      <c r="C210" s="7" t="s">
        <v>46</v>
      </c>
      <c r="D210" t="s">
        <v>1365</v>
      </c>
      <c r="E210" s="1" t="s">
        <v>1600</v>
      </c>
      <c r="F210" s="52" t="s">
        <v>1583</v>
      </c>
      <c r="G210" t="s">
        <v>1619</v>
      </c>
      <c r="H210" t="s">
        <v>1584</v>
      </c>
      <c r="I210" s="3">
        <v>0</v>
      </c>
    </row>
    <row r="211" spans="1:9">
      <c r="A211" t="s">
        <v>1599</v>
      </c>
      <c r="B211" t="s">
        <v>71</v>
      </c>
      <c r="C211" s="7" t="s">
        <v>46</v>
      </c>
      <c r="D211" t="s">
        <v>1365</v>
      </c>
      <c r="E211" s="1" t="s">
        <v>1600</v>
      </c>
      <c r="F211" s="52" t="s">
        <v>1531</v>
      </c>
      <c r="G211" t="s">
        <v>1620</v>
      </c>
      <c r="H211" t="s">
        <v>1532</v>
      </c>
      <c r="I211" s="3">
        <v>2</v>
      </c>
    </row>
    <row r="212" spans="1:9">
      <c r="A212" t="s">
        <v>1599</v>
      </c>
      <c r="B212" t="s">
        <v>71</v>
      </c>
      <c r="C212" s="7" t="s">
        <v>46</v>
      </c>
      <c r="D212" t="s">
        <v>1365</v>
      </c>
      <c r="E212" s="1" t="s">
        <v>1600</v>
      </c>
      <c r="F212" s="52" t="s">
        <v>1571</v>
      </c>
      <c r="G212" t="s">
        <v>1739</v>
      </c>
      <c r="H212" t="s">
        <v>1572</v>
      </c>
      <c r="I212" s="3">
        <v>10000</v>
      </c>
    </row>
    <row r="213" spans="1:9">
      <c r="A213" t="s">
        <v>1599</v>
      </c>
      <c r="B213" t="s">
        <v>71</v>
      </c>
      <c r="C213" s="7" t="s">
        <v>46</v>
      </c>
      <c r="D213" t="s">
        <v>1365</v>
      </c>
      <c r="E213" s="1" t="s">
        <v>1600</v>
      </c>
      <c r="F213" s="52" t="s">
        <v>1577</v>
      </c>
      <c r="G213" t="s">
        <v>1740</v>
      </c>
      <c r="H213" t="s">
        <v>1578</v>
      </c>
      <c r="I213" s="3">
        <v>10000</v>
      </c>
    </row>
    <row r="214" spans="1:9">
      <c r="A214" t="s">
        <v>1599</v>
      </c>
      <c r="B214" t="s">
        <v>71</v>
      </c>
      <c r="C214" s="7" t="s">
        <v>46</v>
      </c>
      <c r="D214" t="s">
        <v>1365</v>
      </c>
      <c r="E214" s="1" t="s">
        <v>1600</v>
      </c>
      <c r="F214" s="52" t="s">
        <v>1575</v>
      </c>
      <c r="G214" t="s">
        <v>1741</v>
      </c>
      <c r="H214" t="s">
        <v>1576</v>
      </c>
      <c r="I214" s="3">
        <v>13000</v>
      </c>
    </row>
    <row r="215" spans="1:9">
      <c r="A215" t="s">
        <v>1599</v>
      </c>
      <c r="B215" t="s">
        <v>71</v>
      </c>
      <c r="C215" s="7" t="s">
        <v>46</v>
      </c>
      <c r="D215" t="s">
        <v>1365</v>
      </c>
      <c r="E215" s="1" t="s">
        <v>1600</v>
      </c>
      <c r="F215" s="52" t="s">
        <v>1571</v>
      </c>
      <c r="G215" t="s">
        <v>1620</v>
      </c>
      <c r="H215" t="s">
        <v>1572</v>
      </c>
      <c r="I215" s="3">
        <v>18814</v>
      </c>
    </row>
    <row r="216" spans="1:9">
      <c r="A216" t="s">
        <v>1599</v>
      </c>
      <c r="B216" t="s">
        <v>71</v>
      </c>
      <c r="C216" s="7" t="s">
        <v>46</v>
      </c>
      <c r="D216" t="s">
        <v>1365</v>
      </c>
      <c r="E216" s="1" t="s">
        <v>1600</v>
      </c>
      <c r="F216" s="52" t="s">
        <v>1583</v>
      </c>
      <c r="G216" t="s">
        <v>1620</v>
      </c>
      <c r="H216" t="s">
        <v>1584</v>
      </c>
      <c r="I216" s="3">
        <v>1184</v>
      </c>
    </row>
    <row r="217" spans="1:9">
      <c r="A217" t="s">
        <v>1599</v>
      </c>
      <c r="B217" t="s">
        <v>71</v>
      </c>
      <c r="C217" s="7" t="s">
        <v>46</v>
      </c>
      <c r="D217" t="s">
        <v>1365</v>
      </c>
      <c r="E217" s="1" t="s">
        <v>1600</v>
      </c>
      <c r="F217" s="52" t="s">
        <v>1531</v>
      </c>
      <c r="G217" t="s">
        <v>1621</v>
      </c>
      <c r="H217" t="s">
        <v>1532</v>
      </c>
      <c r="I217" s="3">
        <v>0</v>
      </c>
    </row>
    <row r="218" spans="1:9">
      <c r="A218" t="s">
        <v>1599</v>
      </c>
      <c r="B218" t="s">
        <v>71</v>
      </c>
      <c r="C218" s="7" t="s">
        <v>46</v>
      </c>
      <c r="D218" t="s">
        <v>1365</v>
      </c>
      <c r="E218" s="1" t="s">
        <v>1600</v>
      </c>
      <c r="F218" s="52" t="s">
        <v>1575</v>
      </c>
      <c r="G218" t="s">
        <v>1621</v>
      </c>
      <c r="H218" t="s">
        <v>1576</v>
      </c>
      <c r="I218" s="3">
        <v>0</v>
      </c>
    </row>
    <row r="219" spans="1:9">
      <c r="A219" t="s">
        <v>1599</v>
      </c>
      <c r="B219" t="s">
        <v>71</v>
      </c>
      <c r="C219" s="7" t="s">
        <v>46</v>
      </c>
      <c r="D219" t="s">
        <v>1365</v>
      </c>
      <c r="E219" s="1" t="s">
        <v>1600</v>
      </c>
      <c r="F219" s="52" t="s">
        <v>1577</v>
      </c>
      <c r="G219" t="s">
        <v>1621</v>
      </c>
      <c r="H219" t="s">
        <v>1578</v>
      </c>
      <c r="I219" s="3">
        <v>0</v>
      </c>
    </row>
    <row r="220" spans="1:9">
      <c r="A220" t="s">
        <v>1599</v>
      </c>
      <c r="B220" t="s">
        <v>71</v>
      </c>
      <c r="C220" s="7" t="s">
        <v>46</v>
      </c>
      <c r="D220" t="s">
        <v>1365</v>
      </c>
      <c r="E220" s="1" t="s">
        <v>1600</v>
      </c>
      <c r="F220" s="52" t="s">
        <v>1571</v>
      </c>
      <c r="G220" t="s">
        <v>1621</v>
      </c>
      <c r="H220" t="s">
        <v>1572</v>
      </c>
      <c r="I220" s="3">
        <v>0</v>
      </c>
    </row>
    <row r="221" spans="1:9">
      <c r="A221" t="s">
        <v>1599</v>
      </c>
      <c r="B221" t="s">
        <v>71</v>
      </c>
      <c r="C221" s="7" t="s">
        <v>46</v>
      </c>
      <c r="D221" t="s">
        <v>1365</v>
      </c>
      <c r="E221" s="1" t="s">
        <v>1600</v>
      </c>
      <c r="F221" s="52" t="s">
        <v>1571</v>
      </c>
      <c r="G221" t="s">
        <v>1622</v>
      </c>
      <c r="H221" t="s">
        <v>1572</v>
      </c>
      <c r="I221" s="3">
        <v>23998</v>
      </c>
    </row>
    <row r="222" spans="1:9">
      <c r="A222" t="s">
        <v>1599</v>
      </c>
      <c r="B222" t="s">
        <v>71</v>
      </c>
      <c r="C222" s="7" t="s">
        <v>46</v>
      </c>
      <c r="D222" t="s">
        <v>1365</v>
      </c>
      <c r="E222" s="1" t="s">
        <v>1600</v>
      </c>
      <c r="F222" s="52" t="s">
        <v>1583</v>
      </c>
      <c r="G222" t="s">
        <v>1622</v>
      </c>
      <c r="H222" t="s">
        <v>1584</v>
      </c>
      <c r="I222" s="3">
        <v>1000</v>
      </c>
    </row>
    <row r="223" spans="1:9">
      <c r="A223" t="s">
        <v>1599</v>
      </c>
      <c r="B223" t="s">
        <v>71</v>
      </c>
      <c r="C223" s="7" t="s">
        <v>46</v>
      </c>
      <c r="D223" t="s">
        <v>1365</v>
      </c>
      <c r="E223" s="1" t="s">
        <v>1600</v>
      </c>
      <c r="F223" s="52" t="s">
        <v>1571</v>
      </c>
      <c r="G223" t="s">
        <v>1623</v>
      </c>
      <c r="H223" t="s">
        <v>1572</v>
      </c>
      <c r="I223" s="3">
        <v>6999</v>
      </c>
    </row>
    <row r="224" spans="1:9">
      <c r="A224" t="s">
        <v>1599</v>
      </c>
      <c r="B224" t="s">
        <v>71</v>
      </c>
      <c r="C224" s="7" t="s">
        <v>46</v>
      </c>
      <c r="D224" t="s">
        <v>1365</v>
      </c>
      <c r="E224" s="1" t="s">
        <v>1600</v>
      </c>
      <c r="F224" s="52" t="s">
        <v>1583</v>
      </c>
      <c r="G224" t="s">
        <v>1623</v>
      </c>
      <c r="H224" t="s">
        <v>1584</v>
      </c>
      <c r="I224" s="3">
        <v>1000</v>
      </c>
    </row>
    <row r="225" spans="1:9">
      <c r="A225" t="s">
        <v>1599</v>
      </c>
      <c r="B225" t="s">
        <v>71</v>
      </c>
      <c r="C225" s="7" t="s">
        <v>46</v>
      </c>
      <c r="D225" t="s">
        <v>1365</v>
      </c>
      <c r="E225" s="1" t="s">
        <v>1600</v>
      </c>
      <c r="F225" s="52" t="s">
        <v>1531</v>
      </c>
      <c r="G225" t="s">
        <v>1624</v>
      </c>
      <c r="H225" t="s">
        <v>1532</v>
      </c>
      <c r="I225" s="3">
        <v>2</v>
      </c>
    </row>
    <row r="226" spans="1:9">
      <c r="A226" t="s">
        <v>1599</v>
      </c>
      <c r="B226" t="s">
        <v>71</v>
      </c>
      <c r="C226" s="7" t="s">
        <v>46</v>
      </c>
      <c r="D226" t="s">
        <v>1365</v>
      </c>
      <c r="E226" s="1" t="s">
        <v>1600</v>
      </c>
      <c r="F226" s="52" t="s">
        <v>1571</v>
      </c>
      <c r="G226" t="s">
        <v>1624</v>
      </c>
      <c r="H226" t="s">
        <v>1572</v>
      </c>
      <c r="I226" s="3">
        <v>18498</v>
      </c>
    </row>
    <row r="227" spans="1:9">
      <c r="A227" t="s">
        <v>1599</v>
      </c>
      <c r="B227" t="s">
        <v>71</v>
      </c>
      <c r="C227" s="7" t="s">
        <v>46</v>
      </c>
      <c r="D227" t="s">
        <v>1365</v>
      </c>
      <c r="E227" s="1" t="s">
        <v>1600</v>
      </c>
      <c r="F227" s="52" t="s">
        <v>1583</v>
      </c>
      <c r="G227" t="s">
        <v>1624</v>
      </c>
      <c r="H227" t="s">
        <v>1584</v>
      </c>
      <c r="I227" s="3">
        <v>1500</v>
      </c>
    </row>
    <row r="228" spans="1:9">
      <c r="A228" t="s">
        <v>1599</v>
      </c>
      <c r="B228" t="s">
        <v>71</v>
      </c>
      <c r="C228" s="7" t="s">
        <v>46</v>
      </c>
      <c r="D228" t="s">
        <v>1365</v>
      </c>
      <c r="E228" s="1" t="s">
        <v>1600</v>
      </c>
      <c r="F228" s="52" t="s">
        <v>1531</v>
      </c>
      <c r="G228" t="s">
        <v>1625</v>
      </c>
      <c r="H228" t="s">
        <v>1532</v>
      </c>
      <c r="I228" s="3">
        <v>2</v>
      </c>
    </row>
    <row r="229" spans="1:9">
      <c r="A229" t="s">
        <v>1599</v>
      </c>
      <c r="B229" t="s">
        <v>71</v>
      </c>
      <c r="C229" s="7" t="s">
        <v>46</v>
      </c>
      <c r="D229" t="s">
        <v>1365</v>
      </c>
      <c r="E229" s="1" t="s">
        <v>1600</v>
      </c>
      <c r="F229" s="52" t="s">
        <v>1571</v>
      </c>
      <c r="G229" t="s">
        <v>1625</v>
      </c>
      <c r="H229" t="s">
        <v>1572</v>
      </c>
      <c r="I229" s="3">
        <v>18498</v>
      </c>
    </row>
    <row r="230" spans="1:9">
      <c r="A230" t="s">
        <v>1599</v>
      </c>
      <c r="B230" t="s">
        <v>71</v>
      </c>
      <c r="C230" s="7" t="s">
        <v>46</v>
      </c>
      <c r="D230" t="s">
        <v>1365</v>
      </c>
      <c r="E230" s="1" t="s">
        <v>1600</v>
      </c>
      <c r="F230" s="52" t="s">
        <v>1583</v>
      </c>
      <c r="G230" t="s">
        <v>1625</v>
      </c>
      <c r="H230" t="s">
        <v>1584</v>
      </c>
      <c r="I230" s="3">
        <v>1500</v>
      </c>
    </row>
    <row r="231" spans="1:9">
      <c r="A231" t="s">
        <v>1599</v>
      </c>
      <c r="B231" t="s">
        <v>71</v>
      </c>
      <c r="C231" s="7" t="s">
        <v>46</v>
      </c>
      <c r="D231" t="s">
        <v>1365</v>
      </c>
      <c r="E231" s="1" t="s">
        <v>1600</v>
      </c>
      <c r="F231" s="52" t="s">
        <v>1571</v>
      </c>
      <c r="G231" t="s">
        <v>1626</v>
      </c>
      <c r="H231" t="s">
        <v>1572</v>
      </c>
      <c r="I231" s="3">
        <v>17845</v>
      </c>
    </row>
    <row r="232" spans="1:9">
      <c r="A232" t="s">
        <v>1599</v>
      </c>
      <c r="B232" t="s">
        <v>71</v>
      </c>
      <c r="C232" s="7" t="s">
        <v>46</v>
      </c>
      <c r="D232" t="s">
        <v>1365</v>
      </c>
      <c r="E232" s="1" t="s">
        <v>1600</v>
      </c>
      <c r="F232" s="52" t="s">
        <v>1583</v>
      </c>
      <c r="G232" t="s">
        <v>1626</v>
      </c>
      <c r="H232" t="s">
        <v>1584</v>
      </c>
      <c r="I232" s="3">
        <v>2000</v>
      </c>
    </row>
    <row r="233" spans="1:9">
      <c r="A233" t="s">
        <v>1599</v>
      </c>
      <c r="B233" t="s">
        <v>71</v>
      </c>
      <c r="C233" s="7" t="s">
        <v>56</v>
      </c>
      <c r="D233" t="s">
        <v>1365</v>
      </c>
      <c r="E233" s="1" t="s">
        <v>1600</v>
      </c>
      <c r="F233" s="52" t="s">
        <v>1408</v>
      </c>
      <c r="G233" t="s">
        <v>1702</v>
      </c>
      <c r="H233" t="s">
        <v>1409</v>
      </c>
      <c r="I233" s="3">
        <v>1150</v>
      </c>
    </row>
    <row r="234" spans="1:9">
      <c r="A234" t="s">
        <v>1599</v>
      </c>
      <c r="B234" t="s">
        <v>71</v>
      </c>
      <c r="C234" s="7" t="s">
        <v>56</v>
      </c>
      <c r="D234" t="s">
        <v>1365</v>
      </c>
      <c r="E234" s="1" t="s">
        <v>1600</v>
      </c>
      <c r="F234" s="52" t="s">
        <v>1412</v>
      </c>
      <c r="G234" t="s">
        <v>1702</v>
      </c>
      <c r="H234" t="s">
        <v>1413</v>
      </c>
      <c r="I234" s="3">
        <v>275</v>
      </c>
    </row>
    <row r="235" spans="1:9">
      <c r="A235" t="s">
        <v>1599</v>
      </c>
      <c r="B235" t="s">
        <v>71</v>
      </c>
      <c r="C235" s="7" t="s">
        <v>56</v>
      </c>
      <c r="D235" t="s">
        <v>1365</v>
      </c>
      <c r="E235" s="1" t="s">
        <v>1600</v>
      </c>
      <c r="F235" s="52" t="s">
        <v>1414</v>
      </c>
      <c r="G235" t="s">
        <v>1702</v>
      </c>
      <c r="H235" t="s">
        <v>1415</v>
      </c>
      <c r="I235" s="3">
        <v>250</v>
      </c>
    </row>
    <row r="236" spans="1:9">
      <c r="A236" t="s">
        <v>1599</v>
      </c>
      <c r="B236" t="s">
        <v>71</v>
      </c>
      <c r="C236" s="7" t="s">
        <v>56</v>
      </c>
      <c r="D236" t="s">
        <v>1365</v>
      </c>
      <c r="E236" s="1" t="s">
        <v>1600</v>
      </c>
      <c r="F236" s="52" t="s">
        <v>1418</v>
      </c>
      <c r="G236" t="s">
        <v>1702</v>
      </c>
      <c r="H236" t="s">
        <v>1419</v>
      </c>
      <c r="I236" s="3">
        <v>2000</v>
      </c>
    </row>
    <row r="237" spans="1:9">
      <c r="A237" t="s">
        <v>1599</v>
      </c>
      <c r="B237" t="s">
        <v>71</v>
      </c>
      <c r="C237" s="7" t="s">
        <v>56</v>
      </c>
      <c r="D237" t="s">
        <v>1365</v>
      </c>
      <c r="E237" s="1" t="s">
        <v>1600</v>
      </c>
      <c r="F237" s="52" t="s">
        <v>1420</v>
      </c>
      <c r="G237" t="s">
        <v>1702</v>
      </c>
      <c r="H237" t="s">
        <v>1421</v>
      </c>
      <c r="I237" s="3">
        <v>8320</v>
      </c>
    </row>
    <row r="238" spans="1:9">
      <c r="A238" t="s">
        <v>1599</v>
      </c>
      <c r="B238" t="s">
        <v>71</v>
      </c>
      <c r="C238" s="7" t="s">
        <v>56</v>
      </c>
      <c r="D238" t="s">
        <v>1365</v>
      </c>
      <c r="E238" s="1" t="s">
        <v>1600</v>
      </c>
      <c r="F238" s="52" t="s">
        <v>1456</v>
      </c>
      <c r="G238" t="s">
        <v>1702</v>
      </c>
      <c r="H238" t="s">
        <v>1457</v>
      </c>
      <c r="I238" s="3">
        <v>6000</v>
      </c>
    </row>
    <row r="239" spans="1:9">
      <c r="A239" t="s">
        <v>1599</v>
      </c>
      <c r="B239" t="s">
        <v>71</v>
      </c>
      <c r="C239" s="7" t="s">
        <v>56</v>
      </c>
      <c r="D239" t="s">
        <v>1365</v>
      </c>
      <c r="E239" s="1" t="s">
        <v>1600</v>
      </c>
      <c r="F239" s="52" t="s">
        <v>1490</v>
      </c>
      <c r="G239" t="s">
        <v>1702</v>
      </c>
      <c r="H239" t="s">
        <v>1491</v>
      </c>
      <c r="I239" s="3">
        <v>22000</v>
      </c>
    </row>
    <row r="240" spans="1:9">
      <c r="A240" t="s">
        <v>1599</v>
      </c>
      <c r="B240" t="s">
        <v>71</v>
      </c>
      <c r="C240" s="7" t="s">
        <v>56</v>
      </c>
      <c r="D240" t="s">
        <v>1365</v>
      </c>
      <c r="E240" s="1" t="s">
        <v>1600</v>
      </c>
      <c r="F240" s="52" t="s">
        <v>1531</v>
      </c>
      <c r="G240" t="s">
        <v>1702</v>
      </c>
      <c r="H240" t="s">
        <v>1532</v>
      </c>
      <c r="I240" s="3">
        <v>5</v>
      </c>
    </row>
    <row r="241" spans="1:9">
      <c r="A241" t="s">
        <v>1599</v>
      </c>
      <c r="B241" t="s">
        <v>71</v>
      </c>
      <c r="C241" s="7" t="s">
        <v>56</v>
      </c>
      <c r="D241" t="s">
        <v>1365</v>
      </c>
      <c r="E241" s="1" t="s">
        <v>1600</v>
      </c>
      <c r="F241" s="52" t="s">
        <v>1376</v>
      </c>
      <c r="G241" t="s">
        <v>1628</v>
      </c>
      <c r="H241" t="s">
        <v>1368</v>
      </c>
      <c r="I241" s="3">
        <v>5100</v>
      </c>
    </row>
    <row r="242" spans="1:9">
      <c r="A242" t="s">
        <v>1599</v>
      </c>
      <c r="B242" t="s">
        <v>71</v>
      </c>
      <c r="C242" s="7" t="s">
        <v>56</v>
      </c>
      <c r="D242" t="s">
        <v>1365</v>
      </c>
      <c r="E242" s="1" t="s">
        <v>1600</v>
      </c>
      <c r="F242" s="52" t="s">
        <v>1402</v>
      </c>
      <c r="G242" t="s">
        <v>1628</v>
      </c>
      <c r="H242" t="s">
        <v>1403</v>
      </c>
      <c r="I242" s="3">
        <v>1000</v>
      </c>
    </row>
    <row r="243" spans="1:9">
      <c r="A243" t="s">
        <v>1599</v>
      </c>
      <c r="B243" t="s">
        <v>71</v>
      </c>
      <c r="C243" s="7" t="s">
        <v>56</v>
      </c>
      <c r="D243" t="s">
        <v>1365</v>
      </c>
      <c r="E243" s="1" t="s">
        <v>1600</v>
      </c>
      <c r="F243" s="52" t="s">
        <v>1408</v>
      </c>
      <c r="G243" t="s">
        <v>1628</v>
      </c>
      <c r="H243" t="s">
        <v>1409</v>
      </c>
      <c r="I243" s="3">
        <v>1000</v>
      </c>
    </row>
    <row r="244" spans="1:9">
      <c r="A244" t="s">
        <v>1599</v>
      </c>
      <c r="B244" t="s">
        <v>71</v>
      </c>
      <c r="C244" s="7" t="s">
        <v>56</v>
      </c>
      <c r="D244" t="s">
        <v>1365</v>
      </c>
      <c r="E244" s="1" t="s">
        <v>1600</v>
      </c>
      <c r="F244" s="52" t="s">
        <v>1422</v>
      </c>
      <c r="G244" t="s">
        <v>1628</v>
      </c>
      <c r="H244" t="s">
        <v>1423</v>
      </c>
      <c r="I244" s="3">
        <v>0</v>
      </c>
    </row>
    <row r="245" spans="1:9">
      <c r="A245" t="s">
        <v>1599</v>
      </c>
      <c r="B245" t="s">
        <v>71</v>
      </c>
      <c r="C245" s="7" t="s">
        <v>56</v>
      </c>
      <c r="D245" t="s">
        <v>1365</v>
      </c>
      <c r="E245" s="1" t="s">
        <v>1600</v>
      </c>
      <c r="F245" s="52" t="s">
        <v>1432</v>
      </c>
      <c r="G245" t="s">
        <v>1628</v>
      </c>
      <c r="H245" t="s">
        <v>1433</v>
      </c>
      <c r="I245" s="3">
        <v>0</v>
      </c>
    </row>
    <row r="246" spans="1:9">
      <c r="A246" t="s">
        <v>1599</v>
      </c>
      <c r="B246" t="s">
        <v>71</v>
      </c>
      <c r="C246" s="7" t="s">
        <v>56</v>
      </c>
      <c r="D246" t="s">
        <v>1365</v>
      </c>
      <c r="E246" s="1" t="s">
        <v>1600</v>
      </c>
      <c r="F246" s="52" t="s">
        <v>1442</v>
      </c>
      <c r="G246" t="s">
        <v>1628</v>
      </c>
      <c r="H246" t="s">
        <v>1443</v>
      </c>
      <c r="I246" s="3">
        <v>245</v>
      </c>
    </row>
    <row r="247" spans="1:9">
      <c r="A247" t="s">
        <v>1599</v>
      </c>
      <c r="B247" t="s">
        <v>71</v>
      </c>
      <c r="C247" s="7" t="s">
        <v>56</v>
      </c>
      <c r="D247" t="s">
        <v>1365</v>
      </c>
      <c r="E247" s="1" t="s">
        <v>1600</v>
      </c>
      <c r="F247" s="52" t="s">
        <v>1460</v>
      </c>
      <c r="G247" t="s">
        <v>1628</v>
      </c>
      <c r="H247" t="s">
        <v>1461</v>
      </c>
      <c r="I247" s="3">
        <v>2000</v>
      </c>
    </row>
    <row r="248" spans="1:9">
      <c r="A248" t="s">
        <v>1599</v>
      </c>
      <c r="B248" t="s">
        <v>71</v>
      </c>
      <c r="C248" s="7" t="s">
        <v>56</v>
      </c>
      <c r="D248" t="s">
        <v>1365</v>
      </c>
      <c r="E248" s="1" t="s">
        <v>1600</v>
      </c>
      <c r="F248" s="52" t="s">
        <v>1478</v>
      </c>
      <c r="G248" t="s">
        <v>1628</v>
      </c>
      <c r="H248" t="s">
        <v>1479</v>
      </c>
      <c r="I248" s="3">
        <v>0</v>
      </c>
    </row>
    <row r="249" spans="1:9">
      <c r="A249" t="s">
        <v>1599</v>
      </c>
      <c r="B249" t="s">
        <v>71</v>
      </c>
      <c r="C249" s="7" t="s">
        <v>56</v>
      </c>
      <c r="D249" t="s">
        <v>1365</v>
      </c>
      <c r="E249" s="1" t="s">
        <v>1600</v>
      </c>
      <c r="F249" s="52" t="s">
        <v>1490</v>
      </c>
      <c r="G249" t="s">
        <v>1628</v>
      </c>
      <c r="H249" t="s">
        <v>1491</v>
      </c>
      <c r="I249" s="3">
        <v>650</v>
      </c>
    </row>
    <row r="250" spans="1:9">
      <c r="A250" t="s">
        <v>1599</v>
      </c>
      <c r="B250" t="s">
        <v>71</v>
      </c>
      <c r="C250" s="7" t="s">
        <v>56</v>
      </c>
      <c r="D250" t="s">
        <v>1365</v>
      </c>
      <c r="E250" s="1" t="s">
        <v>1600</v>
      </c>
      <c r="F250" s="52" t="s">
        <v>1531</v>
      </c>
      <c r="G250" t="s">
        <v>1628</v>
      </c>
      <c r="H250" t="s">
        <v>1532</v>
      </c>
      <c r="I250" s="3">
        <v>5</v>
      </c>
    </row>
    <row r="251" spans="1:9">
      <c r="A251" t="s">
        <v>1599</v>
      </c>
      <c r="B251" t="s">
        <v>71</v>
      </c>
      <c r="C251" s="7" t="s">
        <v>56</v>
      </c>
      <c r="D251" t="s">
        <v>1365</v>
      </c>
      <c r="E251" s="1" t="s">
        <v>1600</v>
      </c>
      <c r="F251" s="52" t="s">
        <v>1402</v>
      </c>
      <c r="G251" t="s">
        <v>1629</v>
      </c>
      <c r="H251" t="s">
        <v>1403</v>
      </c>
      <c r="I251" s="3">
        <v>1000</v>
      </c>
    </row>
    <row r="252" spans="1:9">
      <c r="A252" t="s">
        <v>1599</v>
      </c>
      <c r="B252" t="s">
        <v>71</v>
      </c>
      <c r="C252" s="7" t="s">
        <v>56</v>
      </c>
      <c r="D252" t="s">
        <v>1365</v>
      </c>
      <c r="E252" s="1" t="s">
        <v>1600</v>
      </c>
      <c r="F252" s="52" t="s">
        <v>1408</v>
      </c>
      <c r="G252" t="s">
        <v>1629</v>
      </c>
      <c r="H252" t="s">
        <v>1409</v>
      </c>
      <c r="I252" s="3">
        <v>15550</v>
      </c>
    </row>
    <row r="253" spans="1:9">
      <c r="A253" t="s">
        <v>1599</v>
      </c>
      <c r="B253" t="s">
        <v>71</v>
      </c>
      <c r="C253" s="7" t="s">
        <v>56</v>
      </c>
      <c r="D253" t="s">
        <v>1365</v>
      </c>
      <c r="E253" s="1" t="s">
        <v>1600</v>
      </c>
      <c r="F253" s="52" t="s">
        <v>1410</v>
      </c>
      <c r="G253" t="s">
        <v>1629</v>
      </c>
      <c r="H253" t="s">
        <v>1411</v>
      </c>
      <c r="I253" s="3">
        <v>300</v>
      </c>
    </row>
    <row r="254" spans="1:9">
      <c r="A254" t="s">
        <v>1599</v>
      </c>
      <c r="B254" t="s">
        <v>71</v>
      </c>
      <c r="C254" s="7" t="s">
        <v>56</v>
      </c>
      <c r="D254" t="s">
        <v>1365</v>
      </c>
      <c r="E254" s="1" t="s">
        <v>1600</v>
      </c>
      <c r="F254" s="52" t="s">
        <v>1414</v>
      </c>
      <c r="G254" t="s">
        <v>1629</v>
      </c>
      <c r="H254" t="s">
        <v>1415</v>
      </c>
      <c r="I254" s="3">
        <v>300</v>
      </c>
    </row>
    <row r="255" spans="1:9">
      <c r="A255" t="s">
        <v>1599</v>
      </c>
      <c r="B255" t="s">
        <v>71</v>
      </c>
      <c r="C255" s="7" t="s">
        <v>56</v>
      </c>
      <c r="D255" t="s">
        <v>1365</v>
      </c>
      <c r="E255" s="1" t="s">
        <v>1600</v>
      </c>
      <c r="F255" s="52" t="s">
        <v>1442</v>
      </c>
      <c r="G255" t="s">
        <v>1629</v>
      </c>
      <c r="H255" t="s">
        <v>1443</v>
      </c>
      <c r="I255" s="3">
        <v>3795</v>
      </c>
    </row>
    <row r="256" spans="1:9">
      <c r="A256" t="s">
        <v>1599</v>
      </c>
      <c r="B256" t="s">
        <v>71</v>
      </c>
      <c r="C256" s="7" t="s">
        <v>56</v>
      </c>
      <c r="D256" t="s">
        <v>1365</v>
      </c>
      <c r="E256" s="1" t="s">
        <v>1600</v>
      </c>
      <c r="F256" s="52" t="s">
        <v>1460</v>
      </c>
      <c r="G256" t="s">
        <v>1629</v>
      </c>
      <c r="H256" t="s">
        <v>1461</v>
      </c>
      <c r="I256" s="3">
        <v>500</v>
      </c>
    </row>
    <row r="257" spans="1:9">
      <c r="A257" t="s">
        <v>1599</v>
      </c>
      <c r="B257" t="s">
        <v>71</v>
      </c>
      <c r="C257" s="7" t="s">
        <v>56</v>
      </c>
      <c r="D257" t="s">
        <v>1365</v>
      </c>
      <c r="E257" s="1" t="s">
        <v>1600</v>
      </c>
      <c r="F257" s="52" t="s">
        <v>1490</v>
      </c>
      <c r="G257" t="s">
        <v>1629</v>
      </c>
      <c r="H257" t="s">
        <v>1491</v>
      </c>
      <c r="I257" s="3">
        <v>550</v>
      </c>
    </row>
    <row r="258" spans="1:9">
      <c r="A258" t="s">
        <v>1599</v>
      </c>
      <c r="B258" t="s">
        <v>71</v>
      </c>
      <c r="C258" s="7" t="s">
        <v>56</v>
      </c>
      <c r="D258" t="s">
        <v>1365</v>
      </c>
      <c r="E258" s="1" t="s">
        <v>1600</v>
      </c>
      <c r="F258" s="52" t="s">
        <v>1531</v>
      </c>
      <c r="G258" t="s">
        <v>1629</v>
      </c>
      <c r="H258" t="s">
        <v>1532</v>
      </c>
      <c r="I258" s="3">
        <v>5</v>
      </c>
    </row>
    <row r="259" spans="1:9">
      <c r="A259" t="s">
        <v>1599</v>
      </c>
      <c r="B259" t="s">
        <v>71</v>
      </c>
      <c r="C259" s="7" t="s">
        <v>56</v>
      </c>
      <c r="D259" t="s">
        <v>1365</v>
      </c>
      <c r="E259" s="1" t="s">
        <v>1600</v>
      </c>
      <c r="F259" s="52" t="s">
        <v>1376</v>
      </c>
      <c r="G259" t="s">
        <v>1630</v>
      </c>
      <c r="H259" t="s">
        <v>1368</v>
      </c>
      <c r="I259" s="3">
        <v>16000</v>
      </c>
    </row>
    <row r="260" spans="1:9">
      <c r="A260" t="s">
        <v>1599</v>
      </c>
      <c r="B260" t="s">
        <v>71</v>
      </c>
      <c r="C260" s="7" t="s">
        <v>56</v>
      </c>
      <c r="D260" t="s">
        <v>1365</v>
      </c>
      <c r="E260" s="1" t="s">
        <v>1600</v>
      </c>
      <c r="F260" s="52" t="s">
        <v>1402</v>
      </c>
      <c r="G260" t="s">
        <v>1630</v>
      </c>
      <c r="H260" t="s">
        <v>1403</v>
      </c>
      <c r="I260" s="3">
        <v>17200</v>
      </c>
    </row>
    <row r="261" spans="1:9">
      <c r="A261" t="s">
        <v>1599</v>
      </c>
      <c r="B261" t="s">
        <v>71</v>
      </c>
      <c r="C261" s="7" t="s">
        <v>56</v>
      </c>
      <c r="D261" t="s">
        <v>1365</v>
      </c>
      <c r="E261" s="1" t="s">
        <v>1600</v>
      </c>
      <c r="F261" s="52" t="s">
        <v>1408</v>
      </c>
      <c r="G261" t="s">
        <v>1630</v>
      </c>
      <c r="H261" t="s">
        <v>1409</v>
      </c>
      <c r="I261" s="3">
        <v>1795</v>
      </c>
    </row>
    <row r="262" spans="1:9">
      <c r="A262" t="s">
        <v>1599</v>
      </c>
      <c r="B262" t="s">
        <v>71</v>
      </c>
      <c r="C262" s="7" t="s">
        <v>56</v>
      </c>
      <c r="D262" t="s">
        <v>1365</v>
      </c>
      <c r="E262" s="1" t="s">
        <v>1600</v>
      </c>
      <c r="F262" s="52" t="s">
        <v>1420</v>
      </c>
      <c r="G262" t="s">
        <v>1630</v>
      </c>
      <c r="H262" t="s">
        <v>1421</v>
      </c>
      <c r="I262" s="3">
        <v>4000</v>
      </c>
    </row>
    <row r="263" spans="1:9">
      <c r="A263" t="s">
        <v>1599</v>
      </c>
      <c r="B263" t="s">
        <v>71</v>
      </c>
      <c r="C263" s="7" t="s">
        <v>56</v>
      </c>
      <c r="D263" t="s">
        <v>1365</v>
      </c>
      <c r="E263" s="1" t="s">
        <v>1600</v>
      </c>
      <c r="F263" s="52" t="s">
        <v>1442</v>
      </c>
      <c r="G263" t="s">
        <v>1630</v>
      </c>
      <c r="H263" t="s">
        <v>1443</v>
      </c>
      <c r="I263" s="3">
        <v>500</v>
      </c>
    </row>
    <row r="264" spans="1:9">
      <c r="A264" t="s">
        <v>1599</v>
      </c>
      <c r="B264" t="s">
        <v>71</v>
      </c>
      <c r="C264" s="7" t="s">
        <v>56</v>
      </c>
      <c r="D264" t="s">
        <v>1365</v>
      </c>
      <c r="E264" s="1" t="s">
        <v>1600</v>
      </c>
      <c r="F264" s="52" t="s">
        <v>1456</v>
      </c>
      <c r="G264" t="s">
        <v>1630</v>
      </c>
      <c r="H264" t="s">
        <v>1457</v>
      </c>
      <c r="I264" s="3">
        <v>200</v>
      </c>
    </row>
    <row r="265" spans="1:9">
      <c r="A265" t="s">
        <v>1599</v>
      </c>
      <c r="B265" t="s">
        <v>71</v>
      </c>
      <c r="C265" s="7" t="s">
        <v>56</v>
      </c>
      <c r="D265" t="s">
        <v>1365</v>
      </c>
      <c r="E265" s="1" t="s">
        <v>1600</v>
      </c>
      <c r="F265" s="52" t="s">
        <v>1460</v>
      </c>
      <c r="G265" t="s">
        <v>1630</v>
      </c>
      <c r="H265" t="s">
        <v>1461</v>
      </c>
      <c r="I265" s="3">
        <v>5500</v>
      </c>
    </row>
    <row r="266" spans="1:9">
      <c r="A266" t="s">
        <v>1599</v>
      </c>
      <c r="B266" t="s">
        <v>71</v>
      </c>
      <c r="C266" s="7" t="s">
        <v>56</v>
      </c>
      <c r="D266" t="s">
        <v>1365</v>
      </c>
      <c r="E266" s="1" t="s">
        <v>1600</v>
      </c>
      <c r="F266" s="52" t="s">
        <v>1490</v>
      </c>
      <c r="G266" t="s">
        <v>1630</v>
      </c>
      <c r="H266" t="s">
        <v>1491</v>
      </c>
      <c r="I266" s="3">
        <v>800</v>
      </c>
    </row>
    <row r="267" spans="1:9">
      <c r="A267" t="s">
        <v>1599</v>
      </c>
      <c r="B267" t="s">
        <v>71</v>
      </c>
      <c r="C267" s="7" t="s">
        <v>56</v>
      </c>
      <c r="D267" t="s">
        <v>1365</v>
      </c>
      <c r="E267" s="1" t="s">
        <v>1600</v>
      </c>
      <c r="F267" s="52" t="s">
        <v>1531</v>
      </c>
      <c r="G267" t="s">
        <v>1630</v>
      </c>
      <c r="H267" t="s">
        <v>1532</v>
      </c>
      <c r="I267" s="3">
        <v>5</v>
      </c>
    </row>
    <row r="268" spans="1:9">
      <c r="A268" t="s">
        <v>1599</v>
      </c>
      <c r="B268" t="s">
        <v>71</v>
      </c>
      <c r="C268" s="7" t="s">
        <v>56</v>
      </c>
      <c r="D268" t="s">
        <v>1365</v>
      </c>
      <c r="E268" s="1" t="s">
        <v>1600</v>
      </c>
      <c r="F268" s="52" t="s">
        <v>1591</v>
      </c>
      <c r="G268" t="s">
        <v>1630</v>
      </c>
      <c r="H268" t="s">
        <v>1631</v>
      </c>
      <c r="I268" s="3">
        <v>8000</v>
      </c>
    </row>
    <row r="269" spans="1:9">
      <c r="A269" t="s">
        <v>1599</v>
      </c>
      <c r="B269" t="s">
        <v>71</v>
      </c>
      <c r="C269" s="7" t="s">
        <v>56</v>
      </c>
      <c r="D269" t="s">
        <v>1365</v>
      </c>
      <c r="E269" s="1" t="s">
        <v>1600</v>
      </c>
      <c r="F269" s="52" t="s">
        <v>1376</v>
      </c>
      <c r="G269" t="s">
        <v>1632</v>
      </c>
      <c r="H269" t="s">
        <v>1368</v>
      </c>
      <c r="I269" s="3">
        <v>392</v>
      </c>
    </row>
    <row r="270" spans="1:9">
      <c r="A270" t="s">
        <v>1599</v>
      </c>
      <c r="B270" t="s">
        <v>71</v>
      </c>
      <c r="C270" s="7" t="s">
        <v>56</v>
      </c>
      <c r="D270" t="s">
        <v>1365</v>
      </c>
      <c r="E270" s="1" t="s">
        <v>1600</v>
      </c>
      <c r="F270" s="52" t="s">
        <v>1402</v>
      </c>
      <c r="G270" t="s">
        <v>1632</v>
      </c>
      <c r="H270" t="s">
        <v>1403</v>
      </c>
      <c r="I270" s="3">
        <v>421</v>
      </c>
    </row>
    <row r="271" spans="1:9">
      <c r="A271" t="s">
        <v>1599</v>
      </c>
      <c r="B271" t="s">
        <v>71</v>
      </c>
      <c r="C271" s="7" t="s">
        <v>56</v>
      </c>
      <c r="D271" t="s">
        <v>1365</v>
      </c>
      <c r="E271" s="1" t="s">
        <v>1600</v>
      </c>
      <c r="F271" s="52" t="s">
        <v>1404</v>
      </c>
      <c r="G271" t="s">
        <v>1632</v>
      </c>
      <c r="H271" t="s">
        <v>1405</v>
      </c>
      <c r="I271" s="3">
        <v>36</v>
      </c>
    </row>
    <row r="272" spans="1:9">
      <c r="A272" t="s">
        <v>1599</v>
      </c>
      <c r="B272" t="s">
        <v>71</v>
      </c>
      <c r="C272" s="7" t="s">
        <v>56</v>
      </c>
      <c r="D272" t="s">
        <v>1365</v>
      </c>
      <c r="E272" s="1" t="s">
        <v>1600</v>
      </c>
      <c r="F272" s="52" t="s">
        <v>1412</v>
      </c>
      <c r="G272" t="s">
        <v>1632</v>
      </c>
      <c r="H272" t="s">
        <v>1413</v>
      </c>
      <c r="I272" s="3">
        <v>150</v>
      </c>
    </row>
    <row r="273" spans="1:9">
      <c r="A273" t="s">
        <v>1599</v>
      </c>
      <c r="B273" t="s">
        <v>71</v>
      </c>
      <c r="C273" s="7" t="s">
        <v>56</v>
      </c>
      <c r="D273" t="s">
        <v>1365</v>
      </c>
      <c r="E273" s="1" t="s">
        <v>1600</v>
      </c>
      <c r="F273" s="52" t="s">
        <v>1432</v>
      </c>
      <c r="G273" t="s">
        <v>1632</v>
      </c>
      <c r="H273" t="s">
        <v>1433</v>
      </c>
      <c r="I273" s="3">
        <v>3950</v>
      </c>
    </row>
    <row r="274" spans="1:9">
      <c r="A274" t="s">
        <v>1599</v>
      </c>
      <c r="B274" t="s">
        <v>71</v>
      </c>
      <c r="C274" s="7" t="s">
        <v>56</v>
      </c>
      <c r="D274" t="s">
        <v>1365</v>
      </c>
      <c r="E274" s="1" t="s">
        <v>1600</v>
      </c>
      <c r="F274" s="52" t="s">
        <v>1436</v>
      </c>
      <c r="G274" t="s">
        <v>1632</v>
      </c>
      <c r="H274" t="s">
        <v>1437</v>
      </c>
      <c r="I274" s="3">
        <v>63</v>
      </c>
    </row>
    <row r="275" spans="1:9">
      <c r="A275" t="s">
        <v>1599</v>
      </c>
      <c r="B275" t="s">
        <v>71</v>
      </c>
      <c r="C275" s="7" t="s">
        <v>56</v>
      </c>
      <c r="D275" t="s">
        <v>1365</v>
      </c>
      <c r="E275" s="1" t="s">
        <v>1600</v>
      </c>
      <c r="F275" s="52" t="s">
        <v>1442</v>
      </c>
      <c r="G275" t="s">
        <v>1632</v>
      </c>
      <c r="H275" t="s">
        <v>1443</v>
      </c>
      <c r="I275" s="3">
        <v>4113</v>
      </c>
    </row>
    <row r="276" spans="1:9">
      <c r="A276" t="s">
        <v>1599</v>
      </c>
      <c r="B276" t="s">
        <v>71</v>
      </c>
      <c r="C276" s="7" t="s">
        <v>56</v>
      </c>
      <c r="D276" t="s">
        <v>1365</v>
      </c>
      <c r="E276" s="1" t="s">
        <v>1600</v>
      </c>
      <c r="F276" s="52" t="s">
        <v>1460</v>
      </c>
      <c r="G276" t="s">
        <v>1632</v>
      </c>
      <c r="H276" t="s">
        <v>1461</v>
      </c>
      <c r="I276" s="3">
        <v>730</v>
      </c>
    </row>
    <row r="277" spans="1:9">
      <c r="A277" t="s">
        <v>1599</v>
      </c>
      <c r="B277" t="s">
        <v>71</v>
      </c>
      <c r="C277" s="7" t="s">
        <v>56</v>
      </c>
      <c r="D277" t="s">
        <v>1365</v>
      </c>
      <c r="E277" s="1" t="s">
        <v>1600</v>
      </c>
      <c r="F277" s="52" t="s">
        <v>1480</v>
      </c>
      <c r="G277" t="s">
        <v>1632</v>
      </c>
      <c r="H277" t="s">
        <v>1481</v>
      </c>
      <c r="I277" s="3">
        <v>34442</v>
      </c>
    </row>
    <row r="278" spans="1:9">
      <c r="A278" t="s">
        <v>1599</v>
      </c>
      <c r="B278" t="s">
        <v>71</v>
      </c>
      <c r="C278" s="7" t="s">
        <v>56</v>
      </c>
      <c r="D278" t="s">
        <v>1365</v>
      </c>
      <c r="E278" s="1" t="s">
        <v>1600</v>
      </c>
      <c r="F278" s="52" t="s">
        <v>1490</v>
      </c>
      <c r="G278" t="s">
        <v>1632</v>
      </c>
      <c r="H278" t="s">
        <v>1491</v>
      </c>
      <c r="I278" s="3">
        <v>1578</v>
      </c>
    </row>
    <row r="279" spans="1:9">
      <c r="A279" t="s">
        <v>1599</v>
      </c>
      <c r="B279" t="s">
        <v>71</v>
      </c>
      <c r="C279" s="7" t="s">
        <v>56</v>
      </c>
      <c r="D279" t="s">
        <v>1365</v>
      </c>
      <c r="E279" s="1" t="s">
        <v>1600</v>
      </c>
      <c r="F279" s="52" t="s">
        <v>1531</v>
      </c>
      <c r="G279" t="s">
        <v>1632</v>
      </c>
      <c r="H279" t="s">
        <v>1532</v>
      </c>
      <c r="I279" s="3">
        <v>5</v>
      </c>
    </row>
    <row r="280" spans="1:9">
      <c r="A280" t="s">
        <v>1599</v>
      </c>
      <c r="B280" t="s">
        <v>71</v>
      </c>
      <c r="C280" s="7" t="s">
        <v>56</v>
      </c>
      <c r="D280" t="s">
        <v>1365</v>
      </c>
      <c r="E280" s="1" t="s">
        <v>1600</v>
      </c>
      <c r="F280" s="52" t="s">
        <v>1553</v>
      </c>
      <c r="G280" t="s">
        <v>1632</v>
      </c>
      <c r="H280" t="s">
        <v>1554</v>
      </c>
      <c r="I280" s="3">
        <v>120</v>
      </c>
    </row>
    <row r="281" spans="1:9">
      <c r="A281" t="s">
        <v>1599</v>
      </c>
      <c r="B281" t="s">
        <v>71</v>
      </c>
      <c r="C281" s="7" t="s">
        <v>56</v>
      </c>
      <c r="D281" t="s">
        <v>1365</v>
      </c>
      <c r="E281" s="1" t="s">
        <v>1600</v>
      </c>
      <c r="F281" s="52" t="s">
        <v>1402</v>
      </c>
      <c r="G281" t="s">
        <v>1633</v>
      </c>
      <c r="H281" t="s">
        <v>1403</v>
      </c>
      <c r="I281" s="3">
        <v>890</v>
      </c>
    </row>
    <row r="282" spans="1:9">
      <c r="A282" t="s">
        <v>1599</v>
      </c>
      <c r="B282" t="s">
        <v>71</v>
      </c>
      <c r="C282" s="7" t="s">
        <v>56</v>
      </c>
      <c r="D282" t="s">
        <v>1365</v>
      </c>
      <c r="E282" s="1" t="s">
        <v>1600</v>
      </c>
      <c r="F282" s="52" t="s">
        <v>1404</v>
      </c>
      <c r="G282" t="s">
        <v>1633</v>
      </c>
      <c r="H282" t="s">
        <v>1405</v>
      </c>
      <c r="I282" s="3">
        <v>50</v>
      </c>
    </row>
    <row r="283" spans="1:9">
      <c r="A283" t="s">
        <v>1599</v>
      </c>
      <c r="B283" t="s">
        <v>71</v>
      </c>
      <c r="C283" s="7" t="s">
        <v>56</v>
      </c>
      <c r="D283" t="s">
        <v>1365</v>
      </c>
      <c r="E283" s="1" t="s">
        <v>1600</v>
      </c>
      <c r="F283" s="52" t="s">
        <v>1408</v>
      </c>
      <c r="G283" t="s">
        <v>1633</v>
      </c>
      <c r="H283" t="s">
        <v>1409</v>
      </c>
      <c r="I283" s="3">
        <v>800</v>
      </c>
    </row>
    <row r="284" spans="1:9">
      <c r="A284" t="s">
        <v>1599</v>
      </c>
      <c r="B284" t="s">
        <v>71</v>
      </c>
      <c r="C284" s="7" t="s">
        <v>56</v>
      </c>
      <c r="D284" t="s">
        <v>1365</v>
      </c>
      <c r="E284" s="1" t="s">
        <v>1600</v>
      </c>
      <c r="F284" s="52" t="s">
        <v>1414</v>
      </c>
      <c r="G284" t="s">
        <v>1633</v>
      </c>
      <c r="H284" t="s">
        <v>1415</v>
      </c>
      <c r="I284" s="3">
        <v>270</v>
      </c>
    </row>
    <row r="285" spans="1:9">
      <c r="A285" t="s">
        <v>1599</v>
      </c>
      <c r="B285" t="s">
        <v>71</v>
      </c>
      <c r="C285" s="7" t="s">
        <v>56</v>
      </c>
      <c r="D285" t="s">
        <v>1365</v>
      </c>
      <c r="E285" s="1" t="s">
        <v>1600</v>
      </c>
      <c r="F285" s="52" t="s">
        <v>1442</v>
      </c>
      <c r="G285" t="s">
        <v>1633</v>
      </c>
      <c r="H285" t="s">
        <v>1443</v>
      </c>
      <c r="I285" s="3">
        <v>860</v>
      </c>
    </row>
    <row r="286" spans="1:9">
      <c r="A286" t="s">
        <v>1599</v>
      </c>
      <c r="B286" t="s">
        <v>71</v>
      </c>
      <c r="C286" s="7" t="s">
        <v>56</v>
      </c>
      <c r="D286" t="s">
        <v>1365</v>
      </c>
      <c r="E286" s="1" t="s">
        <v>1600</v>
      </c>
      <c r="F286" s="52" t="s">
        <v>1451</v>
      </c>
      <c r="G286" t="s">
        <v>1633</v>
      </c>
      <c r="H286" t="s">
        <v>1452</v>
      </c>
      <c r="I286" s="3">
        <v>0</v>
      </c>
    </row>
    <row r="287" spans="1:9">
      <c r="A287" t="s">
        <v>1599</v>
      </c>
      <c r="B287" t="s">
        <v>71</v>
      </c>
      <c r="C287" s="7" t="s">
        <v>56</v>
      </c>
      <c r="D287" t="s">
        <v>1365</v>
      </c>
      <c r="E287" s="1" t="s">
        <v>1600</v>
      </c>
      <c r="F287" s="52" t="s">
        <v>1480</v>
      </c>
      <c r="G287" t="s">
        <v>1633</v>
      </c>
      <c r="H287" t="s">
        <v>1481</v>
      </c>
      <c r="I287" s="3">
        <v>1300</v>
      </c>
    </row>
    <row r="288" spans="1:9">
      <c r="A288" t="s">
        <v>1599</v>
      </c>
      <c r="B288" t="s">
        <v>71</v>
      </c>
      <c r="C288" s="7" t="s">
        <v>56</v>
      </c>
      <c r="D288" t="s">
        <v>1365</v>
      </c>
      <c r="E288" s="1" t="s">
        <v>1600</v>
      </c>
      <c r="F288" s="52" t="s">
        <v>1490</v>
      </c>
      <c r="G288" t="s">
        <v>1633</v>
      </c>
      <c r="H288" t="s">
        <v>1491</v>
      </c>
      <c r="I288" s="3">
        <v>825</v>
      </c>
    </row>
    <row r="289" spans="1:9">
      <c r="A289" t="s">
        <v>1599</v>
      </c>
      <c r="B289" t="s">
        <v>71</v>
      </c>
      <c r="C289" s="7" t="s">
        <v>56</v>
      </c>
      <c r="D289" t="s">
        <v>1365</v>
      </c>
      <c r="E289" s="1" t="s">
        <v>1600</v>
      </c>
      <c r="F289" s="52" t="s">
        <v>1531</v>
      </c>
      <c r="G289" t="s">
        <v>1633</v>
      </c>
      <c r="H289" t="s">
        <v>1532</v>
      </c>
      <c r="I289" s="3">
        <v>5</v>
      </c>
    </row>
    <row r="290" spans="1:9">
      <c r="A290" t="s">
        <v>1599</v>
      </c>
      <c r="B290" t="s">
        <v>71</v>
      </c>
      <c r="C290" s="7" t="s">
        <v>56</v>
      </c>
      <c r="D290" t="s">
        <v>1365</v>
      </c>
      <c r="E290" s="1" t="s">
        <v>1600</v>
      </c>
      <c r="F290" s="52" t="s">
        <v>1402</v>
      </c>
      <c r="G290" t="s">
        <v>1634</v>
      </c>
      <c r="H290" t="s">
        <v>1403</v>
      </c>
      <c r="I290" s="3">
        <v>3000</v>
      </c>
    </row>
    <row r="291" spans="1:9">
      <c r="A291" t="s">
        <v>1599</v>
      </c>
      <c r="B291" t="s">
        <v>71</v>
      </c>
      <c r="C291" s="7" t="s">
        <v>56</v>
      </c>
      <c r="D291" t="s">
        <v>1365</v>
      </c>
      <c r="E291" s="1" t="s">
        <v>1600</v>
      </c>
      <c r="F291" s="52" t="s">
        <v>1414</v>
      </c>
      <c r="G291" t="s">
        <v>1634</v>
      </c>
      <c r="H291" t="s">
        <v>1415</v>
      </c>
      <c r="I291" s="3">
        <v>0</v>
      </c>
    </row>
    <row r="292" spans="1:9">
      <c r="A292" t="s">
        <v>1599</v>
      </c>
      <c r="B292" t="s">
        <v>71</v>
      </c>
      <c r="C292" s="7" t="s">
        <v>56</v>
      </c>
      <c r="D292" t="s">
        <v>1365</v>
      </c>
      <c r="E292" s="1" t="s">
        <v>1600</v>
      </c>
      <c r="F292" s="52" t="s">
        <v>1460</v>
      </c>
      <c r="G292" t="s">
        <v>1634</v>
      </c>
      <c r="H292" t="s">
        <v>1461</v>
      </c>
      <c r="I292" s="3">
        <v>200</v>
      </c>
    </row>
    <row r="293" spans="1:9">
      <c r="A293" t="s">
        <v>1599</v>
      </c>
      <c r="B293" t="s">
        <v>71</v>
      </c>
      <c r="C293" s="7" t="s">
        <v>56</v>
      </c>
      <c r="D293" t="s">
        <v>1365</v>
      </c>
      <c r="E293" s="1" t="s">
        <v>1600</v>
      </c>
      <c r="F293" s="52" t="s">
        <v>1480</v>
      </c>
      <c r="G293" t="s">
        <v>1634</v>
      </c>
      <c r="H293" t="s">
        <v>1481</v>
      </c>
      <c r="I293" s="3">
        <v>225</v>
      </c>
    </row>
    <row r="294" spans="1:9">
      <c r="A294" t="s">
        <v>1599</v>
      </c>
      <c r="B294" t="s">
        <v>71</v>
      </c>
      <c r="C294" s="7" t="s">
        <v>56</v>
      </c>
      <c r="D294" t="s">
        <v>1365</v>
      </c>
      <c r="E294" s="1" t="s">
        <v>1600</v>
      </c>
      <c r="F294" s="52" t="s">
        <v>1490</v>
      </c>
      <c r="G294" t="s">
        <v>1634</v>
      </c>
      <c r="H294" t="s">
        <v>1491</v>
      </c>
      <c r="I294" s="3">
        <v>70</v>
      </c>
    </row>
    <row r="295" spans="1:9">
      <c r="A295" t="s">
        <v>1599</v>
      </c>
      <c r="B295" t="s">
        <v>71</v>
      </c>
      <c r="C295" s="7" t="s">
        <v>56</v>
      </c>
      <c r="D295" t="s">
        <v>1365</v>
      </c>
      <c r="E295" s="1" t="s">
        <v>1600</v>
      </c>
      <c r="F295" s="52" t="s">
        <v>1531</v>
      </c>
      <c r="G295" t="s">
        <v>1634</v>
      </c>
      <c r="H295" t="s">
        <v>1532</v>
      </c>
      <c r="I295" s="3">
        <v>5</v>
      </c>
    </row>
    <row r="296" spans="1:9">
      <c r="A296" t="s">
        <v>1599</v>
      </c>
      <c r="B296" t="s">
        <v>71</v>
      </c>
      <c r="C296" s="7" t="s">
        <v>56</v>
      </c>
      <c r="D296" t="s">
        <v>1365</v>
      </c>
      <c r="E296" s="1" t="s">
        <v>1600</v>
      </c>
      <c r="F296" s="52" t="s">
        <v>1402</v>
      </c>
      <c r="G296" t="s">
        <v>1635</v>
      </c>
      <c r="H296" t="s">
        <v>1403</v>
      </c>
      <c r="I296" s="3">
        <v>900</v>
      </c>
    </row>
    <row r="297" spans="1:9">
      <c r="A297" t="s">
        <v>1599</v>
      </c>
      <c r="B297" t="s">
        <v>71</v>
      </c>
      <c r="C297" s="7" t="s">
        <v>56</v>
      </c>
      <c r="D297" t="s">
        <v>1365</v>
      </c>
      <c r="E297" s="1" t="s">
        <v>1600</v>
      </c>
      <c r="F297" s="52" t="s">
        <v>1442</v>
      </c>
      <c r="G297" t="s">
        <v>1635</v>
      </c>
      <c r="H297" t="s">
        <v>1443</v>
      </c>
      <c r="I297" s="3">
        <v>250</v>
      </c>
    </row>
    <row r="298" spans="1:9">
      <c r="A298" t="s">
        <v>1599</v>
      </c>
      <c r="B298" t="s">
        <v>71</v>
      </c>
      <c r="C298" s="7" t="s">
        <v>56</v>
      </c>
      <c r="D298" t="s">
        <v>1365</v>
      </c>
      <c r="E298" s="1" t="s">
        <v>1600</v>
      </c>
      <c r="F298" s="52" t="s">
        <v>1460</v>
      </c>
      <c r="G298" t="s">
        <v>1635</v>
      </c>
      <c r="H298" t="s">
        <v>1461</v>
      </c>
      <c r="I298" s="3">
        <v>200</v>
      </c>
    </row>
    <row r="299" spans="1:9">
      <c r="A299" t="s">
        <v>1599</v>
      </c>
      <c r="B299" t="s">
        <v>71</v>
      </c>
      <c r="C299" s="7" t="s">
        <v>56</v>
      </c>
      <c r="D299" t="s">
        <v>1365</v>
      </c>
      <c r="E299" s="1" t="s">
        <v>1600</v>
      </c>
      <c r="F299" s="52" t="s">
        <v>1480</v>
      </c>
      <c r="G299" t="s">
        <v>1635</v>
      </c>
      <c r="H299" t="s">
        <v>1481</v>
      </c>
      <c r="I299" s="3">
        <v>145</v>
      </c>
    </row>
    <row r="300" spans="1:9">
      <c r="A300" t="s">
        <v>1599</v>
      </c>
      <c r="B300" t="s">
        <v>71</v>
      </c>
      <c r="C300" s="7" t="s">
        <v>56</v>
      </c>
      <c r="D300" t="s">
        <v>1365</v>
      </c>
      <c r="E300" s="1" t="s">
        <v>1600</v>
      </c>
      <c r="F300" s="52" t="s">
        <v>1531</v>
      </c>
      <c r="G300" t="s">
        <v>1635</v>
      </c>
      <c r="H300" t="s">
        <v>1532</v>
      </c>
      <c r="I300" s="3">
        <v>5</v>
      </c>
    </row>
    <row r="301" spans="1:9">
      <c r="A301" t="s">
        <v>1599</v>
      </c>
      <c r="B301" t="s">
        <v>71</v>
      </c>
      <c r="C301" s="7" t="s">
        <v>56</v>
      </c>
      <c r="D301" t="s">
        <v>1365</v>
      </c>
      <c r="E301" s="1" t="s">
        <v>1600</v>
      </c>
      <c r="F301" s="52" t="s">
        <v>1402</v>
      </c>
      <c r="G301" t="s">
        <v>1636</v>
      </c>
      <c r="H301" t="s">
        <v>1403</v>
      </c>
      <c r="I301" s="3">
        <v>800</v>
      </c>
    </row>
    <row r="302" spans="1:9">
      <c r="A302" t="s">
        <v>1599</v>
      </c>
      <c r="B302" t="s">
        <v>71</v>
      </c>
      <c r="C302" s="7" t="s">
        <v>56</v>
      </c>
      <c r="D302" t="s">
        <v>1365</v>
      </c>
      <c r="E302" s="1" t="s">
        <v>1600</v>
      </c>
      <c r="F302" s="52" t="s">
        <v>1408</v>
      </c>
      <c r="G302" t="s">
        <v>1636</v>
      </c>
      <c r="H302" t="s">
        <v>1409</v>
      </c>
      <c r="I302" s="3">
        <v>800</v>
      </c>
    </row>
    <row r="303" spans="1:9">
      <c r="A303" t="s">
        <v>1599</v>
      </c>
      <c r="B303" t="s">
        <v>71</v>
      </c>
      <c r="C303" s="7" t="s">
        <v>56</v>
      </c>
      <c r="D303" t="s">
        <v>1365</v>
      </c>
      <c r="E303" s="1" t="s">
        <v>1600</v>
      </c>
      <c r="F303" s="52" t="s">
        <v>1410</v>
      </c>
      <c r="G303" t="s">
        <v>1636</v>
      </c>
      <c r="H303" t="s">
        <v>1411</v>
      </c>
      <c r="I303" s="3">
        <v>25</v>
      </c>
    </row>
    <row r="304" spans="1:9">
      <c r="A304" t="s">
        <v>1599</v>
      </c>
      <c r="B304" t="s">
        <v>71</v>
      </c>
      <c r="C304" s="7" t="s">
        <v>56</v>
      </c>
      <c r="D304" t="s">
        <v>1365</v>
      </c>
      <c r="E304" s="1" t="s">
        <v>1600</v>
      </c>
      <c r="F304" s="52" t="s">
        <v>1442</v>
      </c>
      <c r="G304" t="s">
        <v>1636</v>
      </c>
      <c r="H304" t="s">
        <v>1605</v>
      </c>
      <c r="I304" s="3">
        <v>3000</v>
      </c>
    </row>
    <row r="305" spans="1:9">
      <c r="A305" t="s">
        <v>1599</v>
      </c>
      <c r="B305" t="s">
        <v>71</v>
      </c>
      <c r="C305" s="7" t="s">
        <v>56</v>
      </c>
      <c r="D305" t="s">
        <v>1365</v>
      </c>
      <c r="E305" s="1" t="s">
        <v>1600</v>
      </c>
      <c r="F305" s="52" t="s">
        <v>1480</v>
      </c>
      <c r="G305" t="s">
        <v>1636</v>
      </c>
      <c r="H305" t="s">
        <v>1481</v>
      </c>
      <c r="I305" s="3">
        <v>7370</v>
      </c>
    </row>
    <row r="306" spans="1:9">
      <c r="A306" t="s">
        <v>1599</v>
      </c>
      <c r="B306" t="s">
        <v>71</v>
      </c>
      <c r="C306" s="7" t="s">
        <v>56</v>
      </c>
      <c r="D306" t="s">
        <v>1365</v>
      </c>
      <c r="E306" s="1" t="s">
        <v>1600</v>
      </c>
      <c r="F306" s="52" t="s">
        <v>1531</v>
      </c>
      <c r="G306" t="s">
        <v>1636</v>
      </c>
      <c r="H306" t="s">
        <v>1532</v>
      </c>
      <c r="I306" s="3">
        <v>5</v>
      </c>
    </row>
    <row r="307" spans="1:9">
      <c r="A307" t="s">
        <v>1599</v>
      </c>
      <c r="B307" t="s">
        <v>71</v>
      </c>
      <c r="C307" s="7" t="s">
        <v>56</v>
      </c>
      <c r="D307" t="s">
        <v>1365</v>
      </c>
      <c r="E307" s="1" t="s">
        <v>1600</v>
      </c>
      <c r="F307" s="52" t="s">
        <v>1445</v>
      </c>
      <c r="G307" t="s">
        <v>1637</v>
      </c>
      <c r="H307" t="s">
        <v>1446</v>
      </c>
      <c r="I307" s="3">
        <v>179903.19</v>
      </c>
    </row>
    <row r="308" spans="1:9">
      <c r="A308" t="s">
        <v>1599</v>
      </c>
      <c r="B308" t="s">
        <v>71</v>
      </c>
      <c r="C308" s="7" t="s">
        <v>56</v>
      </c>
      <c r="D308" t="s">
        <v>1365</v>
      </c>
      <c r="E308" s="1" t="s">
        <v>1600</v>
      </c>
      <c r="F308" s="52" t="s">
        <v>1402</v>
      </c>
      <c r="G308" t="s">
        <v>1638</v>
      </c>
      <c r="H308" t="s">
        <v>1403</v>
      </c>
      <c r="I308" s="3">
        <v>24195</v>
      </c>
    </row>
    <row r="309" spans="1:9">
      <c r="A309" t="s">
        <v>1599</v>
      </c>
      <c r="B309" t="s">
        <v>71</v>
      </c>
      <c r="C309" s="7" t="s">
        <v>56</v>
      </c>
      <c r="D309" t="s">
        <v>1365</v>
      </c>
      <c r="E309" s="1" t="s">
        <v>1600</v>
      </c>
      <c r="F309" s="52" t="s">
        <v>1531</v>
      </c>
      <c r="G309" t="s">
        <v>1638</v>
      </c>
      <c r="H309" t="s">
        <v>1532</v>
      </c>
      <c r="I309" s="3">
        <v>5</v>
      </c>
    </row>
    <row r="310" spans="1:9">
      <c r="A310" t="s">
        <v>1599</v>
      </c>
      <c r="B310" t="s">
        <v>71</v>
      </c>
      <c r="C310" s="7" t="s">
        <v>56</v>
      </c>
      <c r="D310" t="s">
        <v>1365</v>
      </c>
      <c r="E310" s="1" t="s">
        <v>1600</v>
      </c>
      <c r="F310" s="52" t="s">
        <v>1531</v>
      </c>
      <c r="G310" t="s">
        <v>1640</v>
      </c>
      <c r="H310" t="s">
        <v>1532</v>
      </c>
      <c r="I310" s="3">
        <v>0</v>
      </c>
    </row>
    <row r="311" spans="1:9">
      <c r="A311" t="s">
        <v>1599</v>
      </c>
      <c r="B311" t="s">
        <v>71</v>
      </c>
      <c r="C311" s="7" t="s">
        <v>56</v>
      </c>
      <c r="D311" t="s">
        <v>1365</v>
      </c>
      <c r="E311" s="1" t="s">
        <v>1600</v>
      </c>
      <c r="F311" s="52" t="s">
        <v>1639</v>
      </c>
      <c r="G311" t="s">
        <v>1640</v>
      </c>
      <c r="H311" t="s">
        <v>1641</v>
      </c>
      <c r="I311" s="3">
        <v>0</v>
      </c>
    </row>
    <row r="312" spans="1:9">
      <c r="A312" t="s">
        <v>1642</v>
      </c>
      <c r="B312" t="s">
        <v>90</v>
      </c>
      <c r="C312" s="7" t="s">
        <v>56</v>
      </c>
      <c r="D312" t="s">
        <v>1365</v>
      </c>
      <c r="E312" s="1" t="s">
        <v>1600</v>
      </c>
      <c r="F312" s="52" t="s">
        <v>1643</v>
      </c>
      <c r="G312" t="s">
        <v>1644</v>
      </c>
      <c r="H312" t="s">
        <v>1646</v>
      </c>
      <c r="I312" s="3">
        <v>2000</v>
      </c>
    </row>
    <row r="313" spans="1:9">
      <c r="A313" t="s">
        <v>1642</v>
      </c>
      <c r="B313" t="s">
        <v>90</v>
      </c>
      <c r="C313" s="7" t="s">
        <v>56</v>
      </c>
      <c r="D313" t="s">
        <v>1365</v>
      </c>
      <c r="E313" s="1" t="s">
        <v>1600</v>
      </c>
      <c r="F313" s="52" t="s">
        <v>1510</v>
      </c>
      <c r="G313" t="s">
        <v>1647</v>
      </c>
      <c r="H313" t="s">
        <v>1511</v>
      </c>
      <c r="I313" s="3">
        <v>2998</v>
      </c>
    </row>
    <row r="314" spans="1:9">
      <c r="A314" t="s">
        <v>1642</v>
      </c>
      <c r="B314" t="s">
        <v>90</v>
      </c>
      <c r="C314" s="7" t="s">
        <v>56</v>
      </c>
      <c r="D314" t="s">
        <v>1365</v>
      </c>
      <c r="E314" s="1" t="s">
        <v>1600</v>
      </c>
      <c r="F314" s="52" t="s">
        <v>1531</v>
      </c>
      <c r="G314" t="s">
        <v>1647</v>
      </c>
      <c r="H314" t="s">
        <v>1532</v>
      </c>
      <c r="I314" s="3">
        <v>2</v>
      </c>
    </row>
    <row r="315" spans="1:9">
      <c r="A315" t="s">
        <v>1642</v>
      </c>
      <c r="B315" t="s">
        <v>90</v>
      </c>
      <c r="C315" s="7" t="s">
        <v>56</v>
      </c>
      <c r="D315" t="s">
        <v>1365</v>
      </c>
      <c r="E315" s="1" t="s">
        <v>1600</v>
      </c>
      <c r="F315" s="52" t="s">
        <v>1531</v>
      </c>
      <c r="G315" t="s">
        <v>1648</v>
      </c>
      <c r="H315" t="s">
        <v>1532</v>
      </c>
      <c r="I315" s="3">
        <v>2</v>
      </c>
    </row>
    <row r="316" spans="1:9">
      <c r="A316" t="s">
        <v>1642</v>
      </c>
      <c r="B316" t="s">
        <v>90</v>
      </c>
      <c r="C316" s="7" t="s">
        <v>56</v>
      </c>
      <c r="D316" t="s">
        <v>1365</v>
      </c>
      <c r="E316" s="1" t="s">
        <v>1600</v>
      </c>
      <c r="F316" s="52" t="s">
        <v>1531</v>
      </c>
      <c r="G316" t="s">
        <v>1649</v>
      </c>
      <c r="H316" t="s">
        <v>1532</v>
      </c>
      <c r="I316" s="3">
        <v>2</v>
      </c>
    </row>
    <row r="317" spans="1:9">
      <c r="A317">
        <v>3</v>
      </c>
      <c r="B317">
        <v>3</v>
      </c>
      <c r="C317" s="7">
        <v>1</v>
      </c>
      <c r="D317">
        <v>1</v>
      </c>
      <c r="E317" s="1">
        <v>111</v>
      </c>
      <c r="F317" s="52">
        <v>61601</v>
      </c>
      <c r="G317" t="s">
        <v>1703</v>
      </c>
      <c r="H317" t="s">
        <v>1572</v>
      </c>
      <c r="I317" s="3">
        <v>20000</v>
      </c>
    </row>
    <row r="318" spans="1:9">
      <c r="A318" t="s">
        <v>1642</v>
      </c>
      <c r="B318" t="s">
        <v>90</v>
      </c>
      <c r="C318" s="7" t="s">
        <v>56</v>
      </c>
      <c r="D318" t="s">
        <v>1365</v>
      </c>
      <c r="E318" s="1" t="s">
        <v>1600</v>
      </c>
      <c r="F318" s="52" t="s">
        <v>1568</v>
      </c>
      <c r="G318" t="s">
        <v>1648</v>
      </c>
      <c r="H318" t="s">
        <v>1569</v>
      </c>
      <c r="I318" s="3">
        <v>998</v>
      </c>
    </row>
    <row r="319" spans="1:9">
      <c r="A319" t="s">
        <v>1642</v>
      </c>
      <c r="B319" t="s">
        <v>90</v>
      </c>
      <c r="C319" s="7" t="s">
        <v>56</v>
      </c>
      <c r="D319" t="s">
        <v>1365</v>
      </c>
      <c r="E319" s="1" t="s">
        <v>1600</v>
      </c>
      <c r="F319" s="52" t="s">
        <v>1568</v>
      </c>
      <c r="G319" t="s">
        <v>1649</v>
      </c>
      <c r="H319" t="s">
        <v>1569</v>
      </c>
      <c r="I319" s="3">
        <v>4998</v>
      </c>
    </row>
    <row r="320" spans="1:9">
      <c r="A320" t="s">
        <v>1642</v>
      </c>
      <c r="B320" t="s">
        <v>96</v>
      </c>
      <c r="C320" s="7" t="s">
        <v>46</v>
      </c>
      <c r="D320" t="s">
        <v>1365</v>
      </c>
      <c r="E320" s="1" t="s">
        <v>1661</v>
      </c>
      <c r="F320" s="52" t="s">
        <v>1442</v>
      </c>
      <c r="G320" t="s">
        <v>1660</v>
      </c>
      <c r="H320" t="s">
        <v>1443</v>
      </c>
      <c r="I320" s="3">
        <v>1513</v>
      </c>
    </row>
    <row r="321" spans="1:9">
      <c r="A321" t="s">
        <v>1642</v>
      </c>
      <c r="B321" t="s">
        <v>96</v>
      </c>
      <c r="C321" s="7" t="s">
        <v>46</v>
      </c>
      <c r="D321" t="s">
        <v>1365</v>
      </c>
      <c r="E321" s="1" t="s">
        <v>1661</v>
      </c>
      <c r="F321" s="52" t="s">
        <v>1531</v>
      </c>
      <c r="G321" t="s">
        <v>1660</v>
      </c>
      <c r="H321" t="s">
        <v>1532</v>
      </c>
      <c r="I321" s="3">
        <v>2</v>
      </c>
    </row>
    <row r="322" spans="1:9">
      <c r="A322" t="s">
        <v>1642</v>
      </c>
      <c r="B322" t="s">
        <v>96</v>
      </c>
      <c r="C322" s="7" t="s">
        <v>46</v>
      </c>
      <c r="D322" t="s">
        <v>1365</v>
      </c>
      <c r="E322" s="1" t="s">
        <v>1661</v>
      </c>
      <c r="F322" s="52" t="s">
        <v>1548</v>
      </c>
      <c r="G322" t="s">
        <v>1660</v>
      </c>
      <c r="H322" t="s">
        <v>1549</v>
      </c>
      <c r="I322" s="3">
        <v>1248</v>
      </c>
    </row>
    <row r="323" spans="1:9">
      <c r="A323" t="s">
        <v>1642</v>
      </c>
      <c r="B323" t="s">
        <v>96</v>
      </c>
      <c r="C323" s="7" t="s">
        <v>46</v>
      </c>
      <c r="D323" t="s">
        <v>1365</v>
      </c>
      <c r="E323" s="1" t="s">
        <v>1661</v>
      </c>
      <c r="F323" s="52" t="s">
        <v>1550</v>
      </c>
      <c r="G323" t="s">
        <v>1660</v>
      </c>
      <c r="H323" t="s">
        <v>1551</v>
      </c>
      <c r="I323" s="3">
        <v>2616</v>
      </c>
    </row>
    <row r="324" spans="1:9">
      <c r="A324" t="s">
        <v>1642</v>
      </c>
      <c r="B324" t="s">
        <v>96</v>
      </c>
      <c r="C324" s="7" t="s">
        <v>46</v>
      </c>
      <c r="D324" t="s">
        <v>1365</v>
      </c>
      <c r="E324" s="1">
        <v>109</v>
      </c>
      <c r="F324" s="52" t="s">
        <v>1585</v>
      </c>
      <c r="G324" t="s">
        <v>1744</v>
      </c>
      <c r="H324" t="s">
        <v>1586</v>
      </c>
      <c r="I324" s="3">
        <v>3902.27</v>
      </c>
    </row>
    <row r="325" spans="1:9">
      <c r="A325" t="s">
        <v>1642</v>
      </c>
      <c r="B325" t="s">
        <v>96</v>
      </c>
      <c r="C325" s="7" t="s">
        <v>46</v>
      </c>
      <c r="D325" t="s">
        <v>1365</v>
      </c>
      <c r="E325" s="1" t="s">
        <v>1661</v>
      </c>
      <c r="F325" s="52" t="s">
        <v>1553</v>
      </c>
      <c r="G325" t="s">
        <v>1660</v>
      </c>
      <c r="H325" t="s">
        <v>1554</v>
      </c>
      <c r="I325" s="3">
        <v>7000</v>
      </c>
    </row>
    <row r="326" spans="1:9">
      <c r="A326" t="s">
        <v>1642</v>
      </c>
      <c r="B326" t="s">
        <v>96</v>
      </c>
      <c r="C326" s="7" t="s">
        <v>46</v>
      </c>
      <c r="D326" t="s">
        <v>1365</v>
      </c>
      <c r="E326" s="1" t="s">
        <v>1661</v>
      </c>
      <c r="F326" s="52" t="s">
        <v>1557</v>
      </c>
      <c r="G326" t="s">
        <v>1660</v>
      </c>
      <c r="H326" t="s">
        <v>1558</v>
      </c>
      <c r="I326" s="3">
        <v>3029</v>
      </c>
    </row>
    <row r="327" spans="1:9">
      <c r="A327" t="s">
        <v>1642</v>
      </c>
      <c r="B327" t="s">
        <v>96</v>
      </c>
      <c r="C327" s="7" t="s">
        <v>46</v>
      </c>
      <c r="D327" t="s">
        <v>1365</v>
      </c>
      <c r="E327" s="1" t="s">
        <v>1661</v>
      </c>
      <c r="F327" s="52" t="s">
        <v>1550</v>
      </c>
      <c r="G327" t="s">
        <v>1662</v>
      </c>
      <c r="H327" t="s">
        <v>1551</v>
      </c>
      <c r="I327" s="3">
        <v>24827</v>
      </c>
    </row>
    <row r="328" spans="1:9">
      <c r="A328" t="s">
        <v>1642</v>
      </c>
      <c r="B328" t="s">
        <v>96</v>
      </c>
      <c r="C328" s="7" t="s">
        <v>46</v>
      </c>
      <c r="D328" t="s">
        <v>1365</v>
      </c>
      <c r="E328" s="1" t="s">
        <v>1661</v>
      </c>
      <c r="F328" s="52" t="s">
        <v>1643</v>
      </c>
      <c r="G328" t="s">
        <v>1662</v>
      </c>
      <c r="H328" t="s">
        <v>1646</v>
      </c>
      <c r="I328" s="3">
        <v>12872.61</v>
      </c>
    </row>
    <row r="329" spans="1:9">
      <c r="A329" t="s">
        <v>1642</v>
      </c>
      <c r="B329" t="s">
        <v>96</v>
      </c>
      <c r="C329" s="7" t="s">
        <v>46</v>
      </c>
      <c r="D329" t="s">
        <v>1365</v>
      </c>
      <c r="E329" s="1" t="s">
        <v>1661</v>
      </c>
      <c r="F329" s="52" t="s">
        <v>1575</v>
      </c>
      <c r="G329" t="s">
        <v>1663</v>
      </c>
      <c r="H329" t="s">
        <v>1576</v>
      </c>
      <c r="I329" s="3">
        <v>27720</v>
      </c>
    </row>
    <row r="330" spans="1:9">
      <c r="A330">
        <v>5</v>
      </c>
      <c r="B330">
        <v>5</v>
      </c>
      <c r="C330" s="7">
        <v>1</v>
      </c>
      <c r="D330">
        <v>1</v>
      </c>
      <c r="E330" s="1">
        <v>111</v>
      </c>
      <c r="F330" s="52" t="s">
        <v>1522</v>
      </c>
      <c r="G330">
        <v>0</v>
      </c>
      <c r="H330" t="s">
        <v>1523</v>
      </c>
      <c r="I330" s="3">
        <v>1140</v>
      </c>
    </row>
    <row r="331" spans="1:9">
      <c r="A331">
        <v>5</v>
      </c>
      <c r="B331">
        <v>5</v>
      </c>
      <c r="C331" s="7">
        <v>1</v>
      </c>
      <c r="D331">
        <v>1</v>
      </c>
      <c r="E331" s="1">
        <v>111</v>
      </c>
      <c r="F331" s="52" t="s">
        <v>1524</v>
      </c>
      <c r="G331">
        <v>0</v>
      </c>
      <c r="H331" t="s">
        <v>1525</v>
      </c>
      <c r="I331" s="3">
        <v>108951</v>
      </c>
    </row>
    <row r="332" spans="1:9">
      <c r="A332">
        <v>5</v>
      </c>
      <c r="B332">
        <v>5</v>
      </c>
      <c r="C332" s="7">
        <v>1</v>
      </c>
      <c r="D332">
        <v>1</v>
      </c>
      <c r="E332" s="1">
        <v>111</v>
      </c>
      <c r="F332" s="52" t="s">
        <v>1589</v>
      </c>
      <c r="G332">
        <v>0</v>
      </c>
      <c r="H332" t="s">
        <v>1604</v>
      </c>
      <c r="I332" s="3">
        <v>46545</v>
      </c>
    </row>
    <row r="333" spans="1:9">
      <c r="A333" t="s">
        <v>1642</v>
      </c>
      <c r="B333" t="s">
        <v>96</v>
      </c>
      <c r="C333" s="7" t="s">
        <v>46</v>
      </c>
      <c r="D333" t="s">
        <v>1365</v>
      </c>
      <c r="E333" s="1" t="s">
        <v>1661</v>
      </c>
      <c r="F333" s="52" t="s">
        <v>1583</v>
      </c>
      <c r="G333" t="s">
        <v>1663</v>
      </c>
      <c r="H333" t="s">
        <v>1584</v>
      </c>
      <c r="I333" s="3">
        <v>1155</v>
      </c>
    </row>
    <row r="334" spans="1:9">
      <c r="A334">
        <v>1</v>
      </c>
      <c r="B334" t="s">
        <v>46</v>
      </c>
      <c r="C334" s="7" t="s">
        <v>46</v>
      </c>
      <c r="D334" t="s">
        <v>1365</v>
      </c>
      <c r="E334" s="1" t="s">
        <v>1366</v>
      </c>
      <c r="F334" s="52" t="s">
        <v>1484</v>
      </c>
      <c r="G334">
        <v>0</v>
      </c>
      <c r="H334" t="s">
        <v>1485</v>
      </c>
      <c r="I334" s="3">
        <v>0</v>
      </c>
    </row>
    <row r="335" spans="1:9">
      <c r="A335">
        <v>1</v>
      </c>
      <c r="B335" t="s">
        <v>46</v>
      </c>
      <c r="C335" s="7" t="s">
        <v>46</v>
      </c>
      <c r="D335" t="s">
        <v>1365</v>
      </c>
      <c r="E335" s="1" t="s">
        <v>1366</v>
      </c>
      <c r="F335" s="52" t="s">
        <v>1486</v>
      </c>
      <c r="G335">
        <v>0</v>
      </c>
      <c r="H335" t="s">
        <v>1487</v>
      </c>
      <c r="I335" s="3">
        <v>0</v>
      </c>
    </row>
    <row r="336" spans="1:9">
      <c r="A336">
        <v>1</v>
      </c>
      <c r="B336" t="s">
        <v>46</v>
      </c>
      <c r="C336" s="7" t="s">
        <v>46</v>
      </c>
      <c r="D336" t="s">
        <v>1365</v>
      </c>
      <c r="E336" s="1" t="s">
        <v>1366</v>
      </c>
      <c r="F336" s="52" t="s">
        <v>1488</v>
      </c>
      <c r="G336">
        <v>0</v>
      </c>
      <c r="H336" t="s">
        <v>1489</v>
      </c>
      <c r="I336" s="3">
        <v>0</v>
      </c>
    </row>
    <row r="337" spans="1:9">
      <c r="A337">
        <v>1</v>
      </c>
      <c r="B337" t="s">
        <v>46</v>
      </c>
      <c r="C337" s="7" t="s">
        <v>46</v>
      </c>
      <c r="D337" t="s">
        <v>1365</v>
      </c>
      <c r="E337" s="1" t="s">
        <v>1366</v>
      </c>
      <c r="F337" s="52" t="s">
        <v>1490</v>
      </c>
      <c r="G337">
        <v>0</v>
      </c>
      <c r="H337" t="s">
        <v>1491</v>
      </c>
      <c r="I337" s="3">
        <v>376.92948045178952</v>
      </c>
    </row>
    <row r="338" spans="1:9">
      <c r="F338" s="52">
        <v>544</v>
      </c>
      <c r="G338">
        <v>0</v>
      </c>
      <c r="H338" t="s">
        <v>1492</v>
      </c>
      <c r="I338" s="3">
        <v>361.47099184816176</v>
      </c>
    </row>
    <row r="339" spans="1:9">
      <c r="A339">
        <v>1</v>
      </c>
      <c r="B339" t="s">
        <v>46</v>
      </c>
      <c r="C339" s="7" t="s">
        <v>46</v>
      </c>
      <c r="D339" t="s">
        <v>1365</v>
      </c>
      <c r="E339" s="1" t="s">
        <v>1366</v>
      </c>
      <c r="F339" s="52" t="s">
        <v>1493</v>
      </c>
      <c r="G339">
        <v>0</v>
      </c>
      <c r="H339" t="s">
        <v>1494</v>
      </c>
      <c r="I339" s="3">
        <v>165.79229027390741</v>
      </c>
    </row>
    <row r="340" spans="1:9">
      <c r="A340">
        <v>1</v>
      </c>
      <c r="B340" t="s">
        <v>46</v>
      </c>
      <c r="C340" s="7" t="s">
        <v>46</v>
      </c>
      <c r="D340" t="s">
        <v>1365</v>
      </c>
      <c r="E340" s="1" t="s">
        <v>1366</v>
      </c>
      <c r="F340" s="52" t="s">
        <v>1495</v>
      </c>
      <c r="G340">
        <v>0</v>
      </c>
      <c r="H340" t="s">
        <v>1496</v>
      </c>
      <c r="I340" s="3">
        <v>0</v>
      </c>
    </row>
    <row r="341" spans="1:9">
      <c r="A341">
        <v>1</v>
      </c>
      <c r="B341" t="s">
        <v>46</v>
      </c>
      <c r="C341" s="7" t="s">
        <v>46</v>
      </c>
      <c r="D341" t="s">
        <v>1365</v>
      </c>
      <c r="E341" s="1" t="s">
        <v>1366</v>
      </c>
      <c r="F341" s="52" t="s">
        <v>1497</v>
      </c>
      <c r="G341">
        <v>0</v>
      </c>
      <c r="H341" t="s">
        <v>1498</v>
      </c>
      <c r="I341" s="3">
        <v>195.67870157425435</v>
      </c>
    </row>
    <row r="342" spans="1:9">
      <c r="A342">
        <v>1</v>
      </c>
      <c r="B342" t="s">
        <v>46</v>
      </c>
      <c r="C342" s="7" t="s">
        <v>46</v>
      </c>
      <c r="D342" t="s">
        <v>1365</v>
      </c>
      <c r="E342" s="1" t="s">
        <v>1366</v>
      </c>
      <c r="F342" s="52" t="s">
        <v>1499</v>
      </c>
      <c r="G342">
        <v>0</v>
      </c>
      <c r="H342" t="s">
        <v>1500</v>
      </c>
      <c r="I342" s="3">
        <v>0</v>
      </c>
    </row>
    <row r="343" spans="1:9">
      <c r="F343" s="52">
        <v>545</v>
      </c>
      <c r="G343">
        <v>0</v>
      </c>
      <c r="H343" t="s">
        <v>1501</v>
      </c>
      <c r="I343" s="3">
        <v>257.64147672712886</v>
      </c>
    </row>
    <row r="344" spans="1:9">
      <c r="A344">
        <v>1</v>
      </c>
      <c r="B344" t="s">
        <v>46</v>
      </c>
      <c r="C344" s="7" t="s">
        <v>46</v>
      </c>
      <c r="D344" t="s">
        <v>1365</v>
      </c>
      <c r="E344" s="1" t="s">
        <v>1366</v>
      </c>
      <c r="F344" s="52" t="s">
        <v>1502</v>
      </c>
      <c r="G344">
        <v>0</v>
      </c>
      <c r="H344" t="s">
        <v>1503</v>
      </c>
      <c r="I344" s="3">
        <v>0</v>
      </c>
    </row>
    <row r="345" spans="1:9">
      <c r="A345">
        <v>1</v>
      </c>
      <c r="B345" t="s">
        <v>46</v>
      </c>
      <c r="C345" s="7" t="s">
        <v>46</v>
      </c>
      <c r="D345" t="s">
        <v>1365</v>
      </c>
      <c r="E345" s="1" t="s">
        <v>1366</v>
      </c>
      <c r="F345" s="52" t="s">
        <v>1504</v>
      </c>
      <c r="G345">
        <v>0</v>
      </c>
      <c r="H345" t="s">
        <v>1505</v>
      </c>
      <c r="I345" s="3">
        <v>0</v>
      </c>
    </row>
    <row r="346" spans="1:9">
      <c r="A346">
        <v>1</v>
      </c>
      <c r="B346" t="s">
        <v>46</v>
      </c>
      <c r="C346" s="7" t="s">
        <v>46</v>
      </c>
      <c r="D346" t="s">
        <v>1365</v>
      </c>
      <c r="E346" s="1" t="s">
        <v>1366</v>
      </c>
      <c r="F346" s="52" t="s">
        <v>1506</v>
      </c>
      <c r="G346">
        <v>0</v>
      </c>
      <c r="H346" t="s">
        <v>1507</v>
      </c>
      <c r="I346" s="3">
        <v>64.410369181782215</v>
      </c>
    </row>
    <row r="347" spans="1:9">
      <c r="A347">
        <v>1</v>
      </c>
      <c r="B347" t="s">
        <v>46</v>
      </c>
      <c r="C347" s="7" t="s">
        <v>46</v>
      </c>
      <c r="D347" t="s">
        <v>1365</v>
      </c>
      <c r="E347" s="1" t="s">
        <v>1366</v>
      </c>
      <c r="F347" s="52" t="s">
        <v>1508</v>
      </c>
      <c r="G347">
        <v>0</v>
      </c>
      <c r="H347" t="s">
        <v>1509</v>
      </c>
      <c r="I347" s="3">
        <v>0</v>
      </c>
    </row>
    <row r="348" spans="1:9">
      <c r="A348">
        <v>1</v>
      </c>
      <c r="B348" t="s">
        <v>46</v>
      </c>
      <c r="C348" s="7" t="s">
        <v>46</v>
      </c>
      <c r="D348" t="s">
        <v>1365</v>
      </c>
      <c r="E348" s="1" t="s">
        <v>1366</v>
      </c>
      <c r="F348" s="52" t="s">
        <v>1510</v>
      </c>
      <c r="G348">
        <v>0</v>
      </c>
      <c r="H348" t="s">
        <v>1511</v>
      </c>
      <c r="I348" s="3">
        <v>0</v>
      </c>
    </row>
    <row r="349" spans="1:9">
      <c r="A349">
        <v>1</v>
      </c>
      <c r="B349" t="s">
        <v>46</v>
      </c>
      <c r="C349" s="7" t="s">
        <v>46</v>
      </c>
      <c r="D349" t="s">
        <v>1365</v>
      </c>
      <c r="E349" s="1" t="s">
        <v>1366</v>
      </c>
      <c r="F349" s="52" t="s">
        <v>1512</v>
      </c>
      <c r="G349">
        <v>0</v>
      </c>
      <c r="H349" t="s">
        <v>1513</v>
      </c>
      <c r="I349" s="3">
        <v>0</v>
      </c>
    </row>
    <row r="350" spans="1:9">
      <c r="A350">
        <v>1</v>
      </c>
      <c r="B350" t="s">
        <v>46</v>
      </c>
      <c r="C350" s="7" t="s">
        <v>46</v>
      </c>
      <c r="D350" t="s">
        <v>1365</v>
      </c>
      <c r="E350" s="1" t="s">
        <v>1366</v>
      </c>
      <c r="F350" s="52" t="s">
        <v>1514</v>
      </c>
      <c r="G350">
        <v>0</v>
      </c>
      <c r="H350" t="s">
        <v>1515</v>
      </c>
      <c r="I350" s="3">
        <v>0</v>
      </c>
    </row>
    <row r="351" spans="1:9">
      <c r="A351">
        <v>1</v>
      </c>
      <c r="B351" t="s">
        <v>46</v>
      </c>
      <c r="C351" s="7" t="s">
        <v>46</v>
      </c>
      <c r="D351" t="s">
        <v>1365</v>
      </c>
      <c r="E351" s="1" t="s">
        <v>1366</v>
      </c>
      <c r="F351" s="52" t="s">
        <v>1516</v>
      </c>
      <c r="G351">
        <v>0</v>
      </c>
      <c r="H351" t="s">
        <v>1517</v>
      </c>
      <c r="I351" s="3">
        <v>193.23110754534662</v>
      </c>
    </row>
    <row r="352" spans="1:9">
      <c r="A352">
        <v>1</v>
      </c>
      <c r="B352" t="s">
        <v>46</v>
      </c>
      <c r="C352" s="7" t="s">
        <v>46</v>
      </c>
      <c r="D352" t="s">
        <v>1365</v>
      </c>
      <c r="E352" s="1" t="s">
        <v>1366</v>
      </c>
      <c r="F352" s="52" t="s">
        <v>1518</v>
      </c>
      <c r="G352">
        <v>0</v>
      </c>
      <c r="H352" t="s">
        <v>1519</v>
      </c>
      <c r="I352" s="3">
        <v>0</v>
      </c>
    </row>
    <row r="353" spans="1:9">
      <c r="B353" t="s">
        <v>46</v>
      </c>
      <c r="C353" s="7" t="s">
        <v>46</v>
      </c>
      <c r="D353" t="s">
        <v>1365</v>
      </c>
      <c r="E353" s="1" t="s">
        <v>1366</v>
      </c>
      <c r="F353" s="52" t="s">
        <v>1518</v>
      </c>
      <c r="G353">
        <v>0</v>
      </c>
      <c r="H353" t="s">
        <v>1519</v>
      </c>
      <c r="I353" s="3">
        <v>64.410369181782215</v>
      </c>
    </row>
    <row r="354" spans="1:9">
      <c r="F354" s="52">
        <v>55</v>
      </c>
      <c r="G354">
        <v>0</v>
      </c>
      <c r="H354" t="s">
        <v>1520</v>
      </c>
      <c r="I354" s="3">
        <v>2793.5201971129286</v>
      </c>
    </row>
    <row r="355" spans="1:9">
      <c r="F355" s="52">
        <v>553</v>
      </c>
      <c r="G355">
        <v>0</v>
      </c>
      <c r="H355" t="s">
        <v>1521</v>
      </c>
      <c r="I355" s="3">
        <v>0</v>
      </c>
    </row>
    <row r="356" spans="1:9">
      <c r="A356">
        <v>1</v>
      </c>
      <c r="B356" t="s">
        <v>46</v>
      </c>
      <c r="C356" s="7" t="s">
        <v>46</v>
      </c>
      <c r="D356" t="s">
        <v>1365</v>
      </c>
      <c r="E356" s="1" t="s">
        <v>1366</v>
      </c>
      <c r="F356" s="52" t="s">
        <v>1522</v>
      </c>
      <c r="G356">
        <v>0</v>
      </c>
      <c r="H356" t="s">
        <v>1523</v>
      </c>
      <c r="I356" s="3">
        <v>0</v>
      </c>
    </row>
    <row r="357" spans="1:9">
      <c r="A357">
        <v>1</v>
      </c>
      <c r="B357" t="s">
        <v>46</v>
      </c>
      <c r="C357" s="7" t="s">
        <v>46</v>
      </c>
      <c r="D357" t="s">
        <v>1365</v>
      </c>
      <c r="E357" s="1" t="s">
        <v>1366</v>
      </c>
      <c r="F357" s="52" t="s">
        <v>1524</v>
      </c>
      <c r="G357">
        <v>0</v>
      </c>
      <c r="H357" t="s">
        <v>1525</v>
      </c>
      <c r="I357" s="3">
        <v>0</v>
      </c>
    </row>
    <row r="358" spans="1:9">
      <c r="F358" s="52">
        <v>556</v>
      </c>
      <c r="G358">
        <v>0</v>
      </c>
      <c r="H358" t="s">
        <v>1526</v>
      </c>
      <c r="I358" s="3">
        <v>2091.5954371129287</v>
      </c>
    </row>
    <row r="359" spans="1:9">
      <c r="A359">
        <v>1</v>
      </c>
      <c r="B359" t="s">
        <v>46</v>
      </c>
      <c r="C359" s="7" t="s">
        <v>46</v>
      </c>
      <c r="D359" t="s">
        <v>1365</v>
      </c>
      <c r="E359" s="1" t="s">
        <v>1366</v>
      </c>
      <c r="F359" s="52" t="s">
        <v>1527</v>
      </c>
      <c r="G359">
        <v>0</v>
      </c>
      <c r="H359" t="s">
        <v>1528</v>
      </c>
      <c r="I359" s="3">
        <v>1475.4458455200001</v>
      </c>
    </row>
    <row r="360" spans="1:9">
      <c r="B360" t="s">
        <v>46</v>
      </c>
      <c r="C360" s="7" t="s">
        <v>46</v>
      </c>
      <c r="D360" t="s">
        <v>1365</v>
      </c>
      <c r="E360" s="1" t="s">
        <v>1366</v>
      </c>
      <c r="F360" s="52" t="s">
        <v>1527</v>
      </c>
      <c r="G360">
        <v>0</v>
      </c>
      <c r="H360" t="s">
        <v>1528</v>
      </c>
      <c r="I360" s="3">
        <v>270.78119204021243</v>
      </c>
    </row>
    <row r="361" spans="1:9">
      <c r="A361">
        <v>1</v>
      </c>
      <c r="B361" t="s">
        <v>46</v>
      </c>
      <c r="C361" s="7" t="s">
        <v>46</v>
      </c>
      <c r="D361" t="s">
        <v>1365</v>
      </c>
      <c r="E361" s="1" t="s">
        <v>1366</v>
      </c>
      <c r="F361" s="52" t="s">
        <v>1529</v>
      </c>
      <c r="G361">
        <v>0</v>
      </c>
      <c r="H361" t="s">
        <v>1530</v>
      </c>
      <c r="I361" s="3">
        <v>116.9692304341165</v>
      </c>
    </row>
    <row r="362" spans="1:9">
      <c r="A362">
        <v>1</v>
      </c>
      <c r="B362" t="s">
        <v>46</v>
      </c>
      <c r="C362" s="7" t="s">
        <v>46</v>
      </c>
      <c r="D362" t="s">
        <v>1365</v>
      </c>
      <c r="E362" s="1" t="s">
        <v>1366</v>
      </c>
      <c r="F362" s="52" t="s">
        <v>1531</v>
      </c>
      <c r="G362">
        <v>0</v>
      </c>
      <c r="H362" t="s">
        <v>1532</v>
      </c>
      <c r="I362" s="3">
        <v>228.3991691185997</v>
      </c>
    </row>
    <row r="363" spans="1:9">
      <c r="F363" s="52">
        <v>557</v>
      </c>
      <c r="G363">
        <v>0</v>
      </c>
      <c r="H363" t="s">
        <v>1533</v>
      </c>
      <c r="I363" s="3">
        <v>701.92475999999999</v>
      </c>
    </row>
    <row r="364" spans="1:9">
      <c r="A364">
        <v>1</v>
      </c>
      <c r="B364" t="s">
        <v>46</v>
      </c>
      <c r="C364" s="7" t="s">
        <v>46</v>
      </c>
      <c r="D364" t="s">
        <v>1365</v>
      </c>
      <c r="E364" s="1" t="s">
        <v>1366</v>
      </c>
      <c r="F364" s="52" t="s">
        <v>1534</v>
      </c>
      <c r="G364">
        <v>0</v>
      </c>
      <c r="H364" t="s">
        <v>1535</v>
      </c>
      <c r="I364" s="3">
        <v>0</v>
      </c>
    </row>
    <row r="365" spans="1:9">
      <c r="A365">
        <v>1</v>
      </c>
      <c r="B365" t="s">
        <v>46</v>
      </c>
      <c r="C365" s="7" t="s">
        <v>46</v>
      </c>
      <c r="D365" t="s">
        <v>1365</v>
      </c>
      <c r="E365" s="1" t="s">
        <v>1366</v>
      </c>
      <c r="F365" s="52" t="s">
        <v>1536</v>
      </c>
      <c r="G365">
        <v>0</v>
      </c>
      <c r="H365" t="s">
        <v>1537</v>
      </c>
      <c r="I365" s="3">
        <v>701.92475999999999</v>
      </c>
    </row>
    <row r="366" spans="1:9">
      <c r="F366" s="52">
        <v>56</v>
      </c>
      <c r="G366">
        <v>0</v>
      </c>
      <c r="H366" t="s">
        <v>120</v>
      </c>
      <c r="I366" s="3">
        <v>1561.1785282280373</v>
      </c>
    </row>
    <row r="367" spans="1:9">
      <c r="F367" s="52">
        <v>562</v>
      </c>
      <c r="G367">
        <v>0</v>
      </c>
      <c r="H367" t="s">
        <v>1538</v>
      </c>
      <c r="I367" s="3">
        <v>1561.1785282280373</v>
      </c>
    </row>
    <row r="368" spans="1:9">
      <c r="A368">
        <v>1</v>
      </c>
      <c r="B368" t="s">
        <v>46</v>
      </c>
      <c r="C368" s="7" t="s">
        <v>46</v>
      </c>
      <c r="D368" t="s">
        <v>1365</v>
      </c>
      <c r="E368" s="1" t="s">
        <v>1366</v>
      </c>
      <c r="F368" s="52" t="s">
        <v>1539</v>
      </c>
      <c r="G368">
        <v>0</v>
      </c>
      <c r="H368" t="s">
        <v>1540</v>
      </c>
      <c r="I368" s="3">
        <v>1561.1785282280373</v>
      </c>
    </row>
    <row r="369" spans="1:9">
      <c r="F369" s="52">
        <v>563</v>
      </c>
      <c r="G369">
        <v>0</v>
      </c>
      <c r="H369" t="s">
        <v>1541</v>
      </c>
      <c r="I369" s="3">
        <v>0</v>
      </c>
    </row>
    <row r="370" spans="1:9">
      <c r="A370">
        <v>1</v>
      </c>
      <c r="B370" t="s">
        <v>46</v>
      </c>
      <c r="C370" s="7" t="s">
        <v>46</v>
      </c>
      <c r="D370" t="s">
        <v>1365</v>
      </c>
      <c r="E370" s="1" t="s">
        <v>1366</v>
      </c>
      <c r="F370" s="52" t="s">
        <v>1542</v>
      </c>
      <c r="G370">
        <v>0</v>
      </c>
      <c r="H370" t="s">
        <v>1543</v>
      </c>
      <c r="I370" s="3">
        <v>0</v>
      </c>
    </row>
    <row r="371" spans="1:9">
      <c r="A371">
        <v>1</v>
      </c>
      <c r="B371" t="s">
        <v>46</v>
      </c>
      <c r="C371" s="7" t="s">
        <v>46</v>
      </c>
      <c r="D371" t="s">
        <v>1365</v>
      </c>
      <c r="E371" s="1" t="s">
        <v>1366</v>
      </c>
      <c r="F371" s="52" t="s">
        <v>1544</v>
      </c>
      <c r="G371">
        <v>0</v>
      </c>
      <c r="H371" t="s">
        <v>1545</v>
      </c>
      <c r="I371" s="3">
        <v>0</v>
      </c>
    </row>
    <row r="372" spans="1:9">
      <c r="F372" s="52">
        <v>61</v>
      </c>
      <c r="G372">
        <v>0</v>
      </c>
      <c r="H372" t="s">
        <v>1546</v>
      </c>
      <c r="I372" s="3">
        <v>2332.2994680723336</v>
      </c>
    </row>
    <row r="373" spans="1:9">
      <c r="F373" s="52">
        <v>611</v>
      </c>
      <c r="G373">
        <v>0</v>
      </c>
      <c r="H373" t="s">
        <v>1547</v>
      </c>
      <c r="I373" s="3">
        <v>2332.2994680723336</v>
      </c>
    </row>
    <row r="374" spans="1:9">
      <c r="A374">
        <v>1</v>
      </c>
      <c r="B374" t="s">
        <v>46</v>
      </c>
      <c r="C374" s="7" t="s">
        <v>46</v>
      </c>
      <c r="D374" t="s">
        <v>1365</v>
      </c>
      <c r="E374" s="1" t="s">
        <v>1366</v>
      </c>
      <c r="F374" s="52" t="s">
        <v>1548</v>
      </c>
      <c r="G374">
        <v>0</v>
      </c>
      <c r="H374" t="s">
        <v>1549</v>
      </c>
      <c r="I374" s="3">
        <v>1239.5131445342167</v>
      </c>
    </row>
    <row r="375" spans="1:9">
      <c r="F375" s="52" t="s">
        <v>1591</v>
      </c>
      <c r="G375">
        <v>0</v>
      </c>
      <c r="H375" t="s">
        <v>1552</v>
      </c>
      <c r="I375" s="3">
        <v>415.44688122249528</v>
      </c>
    </row>
    <row r="376" spans="1:9">
      <c r="A376">
        <v>1</v>
      </c>
      <c r="B376" t="s">
        <v>46</v>
      </c>
      <c r="C376" s="7" t="s">
        <v>46</v>
      </c>
      <c r="D376" t="s">
        <v>1365</v>
      </c>
      <c r="E376" s="1" t="s">
        <v>1366</v>
      </c>
      <c r="F376" s="52" t="s">
        <v>1550</v>
      </c>
      <c r="G376">
        <v>0</v>
      </c>
      <c r="H376" t="s">
        <v>1551</v>
      </c>
      <c r="I376" s="3">
        <v>677.33944231562168</v>
      </c>
    </row>
    <row r="377" spans="1:9">
      <c r="A377">
        <v>1</v>
      </c>
      <c r="B377" t="s">
        <v>46</v>
      </c>
      <c r="C377" s="7" t="s">
        <v>46</v>
      </c>
      <c r="D377" t="s">
        <v>1365</v>
      </c>
      <c r="E377" s="1" t="s">
        <v>1366</v>
      </c>
      <c r="F377" s="52" t="s">
        <v>1553</v>
      </c>
      <c r="G377">
        <v>0</v>
      </c>
      <c r="H377" t="s">
        <v>1554</v>
      </c>
      <c r="I377" s="3">
        <v>0</v>
      </c>
    </row>
    <row r="378" spans="1:9">
      <c r="A378">
        <v>1</v>
      </c>
      <c r="B378" t="s">
        <v>46</v>
      </c>
      <c r="C378" s="7" t="s">
        <v>46</v>
      </c>
      <c r="D378" t="s">
        <v>1365</v>
      </c>
      <c r="E378" s="1" t="s">
        <v>1366</v>
      </c>
      <c r="F378" s="52" t="s">
        <v>1555</v>
      </c>
      <c r="G378">
        <v>0</v>
      </c>
      <c r="H378" t="s">
        <v>1556</v>
      </c>
      <c r="I378" s="3">
        <v>0</v>
      </c>
    </row>
    <row r="379" spans="1:9">
      <c r="A379">
        <v>1</v>
      </c>
      <c r="B379" t="s">
        <v>46</v>
      </c>
      <c r="C379" s="7" t="s">
        <v>46</v>
      </c>
      <c r="D379" t="s">
        <v>1365</v>
      </c>
      <c r="E379" s="1" t="s">
        <v>1366</v>
      </c>
      <c r="F379" s="52" t="s">
        <v>1557</v>
      </c>
      <c r="G379">
        <v>0</v>
      </c>
      <c r="H379" t="s">
        <v>1558</v>
      </c>
      <c r="I379" s="3">
        <v>0</v>
      </c>
    </row>
    <row r="380" spans="1:9">
      <c r="A380">
        <v>1</v>
      </c>
      <c r="B380" t="s">
        <v>46</v>
      </c>
      <c r="C380" s="7" t="s">
        <v>46</v>
      </c>
      <c r="D380" t="s">
        <v>1365</v>
      </c>
      <c r="E380" s="1" t="s">
        <v>1366</v>
      </c>
      <c r="F380" s="52" t="s">
        <v>1559</v>
      </c>
      <c r="G380">
        <v>0</v>
      </c>
      <c r="H380" t="s">
        <v>1560</v>
      </c>
      <c r="I380" s="3">
        <v>0</v>
      </c>
    </row>
    <row r="381" spans="1:9">
      <c r="F381" s="52">
        <v>612</v>
      </c>
      <c r="G381">
        <v>0</v>
      </c>
      <c r="H381" t="s">
        <v>1561</v>
      </c>
      <c r="I381" s="3">
        <v>0</v>
      </c>
    </row>
    <row r="382" spans="1:9">
      <c r="A382">
        <v>1</v>
      </c>
      <c r="B382" t="s">
        <v>46</v>
      </c>
      <c r="C382" s="7" t="s">
        <v>46</v>
      </c>
      <c r="D382" t="s">
        <v>1365</v>
      </c>
      <c r="E382" s="1" t="s">
        <v>1366</v>
      </c>
      <c r="F382" s="52" t="s">
        <v>1562</v>
      </c>
      <c r="G382">
        <v>0</v>
      </c>
      <c r="H382" t="s">
        <v>1563</v>
      </c>
      <c r="I382" s="3">
        <v>0</v>
      </c>
    </row>
    <row r="383" spans="1:9">
      <c r="F383" s="52">
        <v>615</v>
      </c>
      <c r="G383">
        <v>0</v>
      </c>
      <c r="H383" t="s">
        <v>101</v>
      </c>
      <c r="I383" s="3">
        <v>0</v>
      </c>
    </row>
    <row r="384" spans="1:9">
      <c r="A384">
        <v>1</v>
      </c>
      <c r="B384" t="s">
        <v>46</v>
      </c>
      <c r="C384" s="7" t="s">
        <v>46</v>
      </c>
      <c r="D384" t="s">
        <v>1365</v>
      </c>
      <c r="E384" s="1" t="s">
        <v>1366</v>
      </c>
      <c r="F384" s="52" t="s">
        <v>1564</v>
      </c>
      <c r="G384">
        <v>0</v>
      </c>
      <c r="H384" t="s">
        <v>1565</v>
      </c>
      <c r="I384" s="3">
        <v>0</v>
      </c>
    </row>
    <row r="385" spans="1:9">
      <c r="A385">
        <v>1</v>
      </c>
      <c r="B385" t="s">
        <v>46</v>
      </c>
      <c r="C385" s="7" t="s">
        <v>46</v>
      </c>
      <c r="D385" t="s">
        <v>1365</v>
      </c>
      <c r="E385" s="1" t="s">
        <v>1366</v>
      </c>
      <c r="F385" s="52" t="s">
        <v>1566</v>
      </c>
      <c r="G385">
        <v>0</v>
      </c>
      <c r="H385" t="s">
        <v>1567</v>
      </c>
      <c r="I385" s="3">
        <v>0</v>
      </c>
    </row>
    <row r="386" spans="1:9">
      <c r="A386">
        <v>1</v>
      </c>
      <c r="B386" t="s">
        <v>46</v>
      </c>
      <c r="C386" s="7" t="s">
        <v>46</v>
      </c>
      <c r="D386" t="s">
        <v>1365</v>
      </c>
      <c r="E386" s="1" t="s">
        <v>1366</v>
      </c>
      <c r="F386" s="52" t="s">
        <v>1568</v>
      </c>
      <c r="G386">
        <v>0</v>
      </c>
      <c r="H386" t="s">
        <v>1569</v>
      </c>
      <c r="I386" s="3">
        <v>0</v>
      </c>
    </row>
    <row r="387" spans="1:9">
      <c r="F387" s="52">
        <v>616</v>
      </c>
      <c r="G387">
        <v>0</v>
      </c>
      <c r="H387" t="s">
        <v>1570</v>
      </c>
      <c r="I387" s="3">
        <v>0</v>
      </c>
    </row>
    <row r="388" spans="1:9">
      <c r="A388">
        <v>1</v>
      </c>
      <c r="B388" t="s">
        <v>46</v>
      </c>
      <c r="C388" s="7" t="s">
        <v>46</v>
      </c>
      <c r="D388" t="s">
        <v>1365</v>
      </c>
      <c r="E388" s="1" t="s">
        <v>1366</v>
      </c>
      <c r="F388" s="52" t="s">
        <v>1571</v>
      </c>
      <c r="G388">
        <v>0</v>
      </c>
      <c r="H388" t="s">
        <v>1572</v>
      </c>
      <c r="I388" s="3">
        <v>0</v>
      </c>
    </row>
    <row r="389" spans="1:9">
      <c r="A389">
        <v>1</v>
      </c>
      <c r="B389" t="s">
        <v>46</v>
      </c>
      <c r="C389" s="7" t="s">
        <v>46</v>
      </c>
      <c r="D389" t="s">
        <v>1365</v>
      </c>
      <c r="E389" s="1" t="s">
        <v>1366</v>
      </c>
      <c r="F389" s="52" t="s">
        <v>1573</v>
      </c>
      <c r="G389">
        <v>0</v>
      </c>
      <c r="H389" t="s">
        <v>1574</v>
      </c>
      <c r="I389" s="3">
        <v>0</v>
      </c>
    </row>
    <row r="390" spans="1:9">
      <c r="A390">
        <v>1</v>
      </c>
      <c r="B390" t="s">
        <v>46</v>
      </c>
      <c r="C390" s="7" t="s">
        <v>46</v>
      </c>
      <c r="D390" t="s">
        <v>1365</v>
      </c>
      <c r="E390" s="1" t="s">
        <v>1366</v>
      </c>
      <c r="F390" s="52" t="s">
        <v>1575</v>
      </c>
      <c r="G390">
        <v>0</v>
      </c>
      <c r="H390" t="s">
        <v>1576</v>
      </c>
      <c r="I390" s="3">
        <v>0</v>
      </c>
    </row>
    <row r="391" spans="1:9">
      <c r="A391">
        <v>1</v>
      </c>
      <c r="B391" t="s">
        <v>46</v>
      </c>
      <c r="C391" s="7" t="s">
        <v>46</v>
      </c>
      <c r="D391" t="s">
        <v>1365</v>
      </c>
      <c r="E391" s="1" t="s">
        <v>1366</v>
      </c>
      <c r="F391" s="52" t="s">
        <v>1577</v>
      </c>
      <c r="G391">
        <v>0</v>
      </c>
      <c r="H391" t="s">
        <v>1578</v>
      </c>
      <c r="I391" s="3">
        <v>0</v>
      </c>
    </row>
    <row r="392" spans="1:9">
      <c r="A392">
        <v>1</v>
      </c>
      <c r="B392" t="s">
        <v>46</v>
      </c>
      <c r="C392" s="7" t="s">
        <v>46</v>
      </c>
      <c r="D392" t="s">
        <v>1365</v>
      </c>
      <c r="E392" s="1" t="s">
        <v>1366</v>
      </c>
      <c r="F392" s="52" t="s">
        <v>1579</v>
      </c>
      <c r="G392">
        <v>0</v>
      </c>
      <c r="H392" t="s">
        <v>1580</v>
      </c>
      <c r="I392" s="3">
        <v>0</v>
      </c>
    </row>
    <row r="393" spans="1:9">
      <c r="A393">
        <v>1</v>
      </c>
      <c r="B393" t="s">
        <v>46</v>
      </c>
      <c r="C393" s="7" t="s">
        <v>46</v>
      </c>
      <c r="D393" t="s">
        <v>1365</v>
      </c>
      <c r="E393" s="1" t="s">
        <v>1366</v>
      </c>
      <c r="F393" s="52" t="s">
        <v>1581</v>
      </c>
      <c r="G393">
        <v>0</v>
      </c>
      <c r="H393" t="s">
        <v>1582</v>
      </c>
      <c r="I393" s="3">
        <v>0</v>
      </c>
    </row>
    <row r="394" spans="1:9">
      <c r="A394">
        <v>1</v>
      </c>
      <c r="B394" t="s">
        <v>46</v>
      </c>
      <c r="C394" s="7" t="s">
        <v>46</v>
      </c>
      <c r="D394" t="s">
        <v>1365</v>
      </c>
      <c r="E394" s="1" t="s">
        <v>1366</v>
      </c>
      <c r="F394" s="52" t="s">
        <v>1583</v>
      </c>
      <c r="G394">
        <v>0</v>
      </c>
      <c r="H394" t="s">
        <v>1584</v>
      </c>
      <c r="I394" s="3">
        <v>0</v>
      </c>
    </row>
    <row r="395" spans="1:9">
      <c r="A395">
        <v>1</v>
      </c>
      <c r="B395" t="s">
        <v>46</v>
      </c>
      <c r="C395" s="7" t="s">
        <v>46</v>
      </c>
      <c r="D395" t="s">
        <v>1365</v>
      </c>
      <c r="E395" s="1" t="s">
        <v>1366</v>
      </c>
      <c r="F395" s="52" t="s">
        <v>1585</v>
      </c>
      <c r="G395">
        <v>0</v>
      </c>
      <c r="H395" t="s">
        <v>1586</v>
      </c>
      <c r="I395" s="3">
        <v>0</v>
      </c>
    </row>
    <row r="396" spans="1:9">
      <c r="F396" s="52">
        <v>71</v>
      </c>
      <c r="G396">
        <v>0</v>
      </c>
      <c r="H396" t="s">
        <v>1587</v>
      </c>
      <c r="I396" s="3">
        <v>0</v>
      </c>
    </row>
    <row r="397" spans="1:9">
      <c r="F397" s="52">
        <v>713</v>
      </c>
      <c r="G397">
        <v>0</v>
      </c>
      <c r="H397" t="s">
        <v>1588</v>
      </c>
      <c r="I397" s="3">
        <v>0</v>
      </c>
    </row>
    <row r="398" spans="1:9">
      <c r="A398">
        <v>1</v>
      </c>
      <c r="B398" t="s">
        <v>46</v>
      </c>
      <c r="C398" s="7" t="s">
        <v>46</v>
      </c>
      <c r="D398" t="s">
        <v>1365</v>
      </c>
      <c r="E398" s="1" t="s">
        <v>1366</v>
      </c>
      <c r="F398" s="52" t="s">
        <v>1589</v>
      </c>
      <c r="G398">
        <v>0</v>
      </c>
      <c r="H398" t="s">
        <v>1590</v>
      </c>
      <c r="I398" s="3">
        <v>0</v>
      </c>
    </row>
    <row r="399" spans="1:9">
      <c r="F399" s="52" t="s">
        <v>1559</v>
      </c>
      <c r="G399">
        <v>0</v>
      </c>
      <c r="H399" t="s">
        <v>1560</v>
      </c>
      <c r="I399" s="3">
        <v>0</v>
      </c>
    </row>
    <row r="400" spans="1:9">
      <c r="F400" s="52" t="s">
        <v>1361</v>
      </c>
      <c r="G400">
        <v>0</v>
      </c>
      <c r="H400" t="s">
        <v>1362</v>
      </c>
      <c r="I400" s="3">
        <v>56025.489804350007</v>
      </c>
    </row>
    <row r="401" spans="1:9">
      <c r="F401" s="52" t="s">
        <v>1363</v>
      </c>
      <c r="G401">
        <v>0</v>
      </c>
      <c r="H401" t="s">
        <v>1364</v>
      </c>
      <c r="I401" s="3">
        <v>48876.786226950004</v>
      </c>
    </row>
    <row r="402" spans="1:9">
      <c r="A402">
        <v>1</v>
      </c>
      <c r="B402" t="s">
        <v>46</v>
      </c>
      <c r="C402" s="7" t="s">
        <v>46</v>
      </c>
      <c r="D402" t="s">
        <v>1592</v>
      </c>
      <c r="E402" s="1" t="s">
        <v>1593</v>
      </c>
      <c r="F402" s="52" t="s">
        <v>1367</v>
      </c>
      <c r="G402">
        <v>0</v>
      </c>
      <c r="H402" t="s">
        <v>1368</v>
      </c>
      <c r="I402" s="3">
        <v>22474.787581799999</v>
      </c>
    </row>
    <row r="403" spans="1:9">
      <c r="A403">
        <v>1</v>
      </c>
      <c r="B403" t="s">
        <v>46</v>
      </c>
      <c r="C403" s="7" t="s">
        <v>46</v>
      </c>
      <c r="D403" t="s">
        <v>1592</v>
      </c>
      <c r="E403" s="1" t="s">
        <v>1593</v>
      </c>
      <c r="F403" s="52" t="s">
        <v>1369</v>
      </c>
      <c r="G403">
        <v>0</v>
      </c>
      <c r="H403" t="s">
        <v>1370</v>
      </c>
      <c r="I403" s="3">
        <v>1872.8989651500001</v>
      </c>
    </row>
    <row r="404" spans="1:9">
      <c r="A404">
        <v>1</v>
      </c>
      <c r="B404" t="s">
        <v>46</v>
      </c>
      <c r="C404" s="7" t="s">
        <v>46</v>
      </c>
      <c r="D404" t="s">
        <v>1592</v>
      </c>
      <c r="E404" s="1" t="s">
        <v>1593</v>
      </c>
      <c r="F404" s="52" t="s">
        <v>1371</v>
      </c>
      <c r="G404">
        <v>0</v>
      </c>
      <c r="H404" t="s">
        <v>1372</v>
      </c>
      <c r="I404" s="3">
        <v>24529.099679999999</v>
      </c>
    </row>
    <row r="405" spans="1:9">
      <c r="A405">
        <v>1</v>
      </c>
      <c r="B405" t="s">
        <v>46</v>
      </c>
      <c r="C405" s="7" t="s">
        <v>46</v>
      </c>
      <c r="D405" t="s">
        <v>1592</v>
      </c>
      <c r="E405" s="1" t="s">
        <v>1593</v>
      </c>
      <c r="F405" s="52" t="s">
        <v>1373</v>
      </c>
      <c r="G405">
        <v>0</v>
      </c>
      <c r="H405" t="s">
        <v>1374</v>
      </c>
    </row>
    <row r="406" spans="1:9">
      <c r="F406" s="52">
        <v>512</v>
      </c>
      <c r="G406">
        <v>0</v>
      </c>
      <c r="H406" t="s">
        <v>1375</v>
      </c>
      <c r="I406" s="3">
        <v>0</v>
      </c>
    </row>
    <row r="407" spans="1:9">
      <c r="A407">
        <v>1</v>
      </c>
      <c r="B407" t="s">
        <v>46</v>
      </c>
      <c r="C407" s="7" t="s">
        <v>46</v>
      </c>
      <c r="D407" t="s">
        <v>1592</v>
      </c>
      <c r="E407" s="1" t="s">
        <v>1593</v>
      </c>
      <c r="F407" s="52" t="s">
        <v>1376</v>
      </c>
      <c r="G407">
        <v>0</v>
      </c>
      <c r="H407" t="s">
        <v>1368</v>
      </c>
      <c r="I407" s="3">
        <v>0</v>
      </c>
    </row>
    <row r="408" spans="1:9">
      <c r="A408">
        <v>1</v>
      </c>
      <c r="B408" t="s">
        <v>46</v>
      </c>
      <c r="C408" s="7" t="s">
        <v>46</v>
      </c>
      <c r="D408" t="s">
        <v>1592</v>
      </c>
      <c r="E408" s="1" t="s">
        <v>1593</v>
      </c>
      <c r="F408" s="52" t="s">
        <v>1377</v>
      </c>
      <c r="G408">
        <v>0</v>
      </c>
      <c r="H408" t="s">
        <v>1594</v>
      </c>
      <c r="I408" s="3">
        <v>0</v>
      </c>
    </row>
    <row r="409" spans="1:9">
      <c r="A409">
        <v>1</v>
      </c>
      <c r="B409" t="s">
        <v>46</v>
      </c>
      <c r="C409" s="7" t="s">
        <v>46</v>
      </c>
      <c r="D409" t="s">
        <v>1592</v>
      </c>
      <c r="E409" s="1" t="s">
        <v>1593</v>
      </c>
      <c r="F409" s="52" t="s">
        <v>1379</v>
      </c>
      <c r="G409">
        <v>0</v>
      </c>
      <c r="H409" t="s">
        <v>1380</v>
      </c>
      <c r="I409" s="3">
        <v>0</v>
      </c>
    </row>
    <row r="410" spans="1:9">
      <c r="A410">
        <v>1</v>
      </c>
      <c r="B410" t="s">
        <v>46</v>
      </c>
      <c r="C410" s="7" t="s">
        <v>46</v>
      </c>
      <c r="D410" t="s">
        <v>1592</v>
      </c>
      <c r="E410" s="1" t="s">
        <v>1593</v>
      </c>
      <c r="F410" s="52" t="s">
        <v>1381</v>
      </c>
      <c r="G410">
        <v>0</v>
      </c>
      <c r="H410" t="s">
        <v>1374</v>
      </c>
      <c r="I410" s="3">
        <v>0</v>
      </c>
    </row>
    <row r="411" spans="1:9">
      <c r="F411" s="52">
        <v>513</v>
      </c>
      <c r="G411">
        <v>0</v>
      </c>
      <c r="H411" t="s">
        <v>1382</v>
      </c>
      <c r="I411" s="3">
        <v>0</v>
      </c>
    </row>
    <row r="412" spans="1:9">
      <c r="A412">
        <v>1</v>
      </c>
      <c r="B412" t="s">
        <v>46</v>
      </c>
      <c r="C412" s="7" t="s">
        <v>46</v>
      </c>
      <c r="D412" t="s">
        <v>1592</v>
      </c>
      <c r="E412" s="1" t="s">
        <v>1593</v>
      </c>
      <c r="F412" s="52" t="s">
        <v>1383</v>
      </c>
      <c r="G412">
        <v>0</v>
      </c>
      <c r="H412" t="s">
        <v>1384</v>
      </c>
      <c r="I412" s="3">
        <v>0</v>
      </c>
    </row>
    <row r="413" spans="1:9">
      <c r="F413" s="52">
        <v>514</v>
      </c>
      <c r="G413">
        <v>0</v>
      </c>
      <c r="H413" t="s">
        <v>1385</v>
      </c>
      <c r="I413" s="3">
        <v>1551.9765776700001</v>
      </c>
    </row>
    <row r="414" spans="1:9">
      <c r="A414">
        <v>1</v>
      </c>
      <c r="B414" t="s">
        <v>46</v>
      </c>
      <c r="C414" s="7" t="s">
        <v>46</v>
      </c>
      <c r="D414" t="s">
        <v>1592</v>
      </c>
      <c r="E414" s="1" t="s">
        <v>1593</v>
      </c>
      <c r="F414" s="52" t="s">
        <v>1386</v>
      </c>
      <c r="G414">
        <v>0</v>
      </c>
      <c r="H414" t="s">
        <v>1387</v>
      </c>
      <c r="I414" s="3">
        <v>1551.9765776700001</v>
      </c>
    </row>
    <row r="415" spans="1:9">
      <c r="F415" s="52">
        <v>515</v>
      </c>
      <c r="G415">
        <v>0</v>
      </c>
      <c r="H415" t="s">
        <v>1388</v>
      </c>
      <c r="I415" s="3">
        <v>2096.72699973</v>
      </c>
    </row>
    <row r="416" spans="1:9">
      <c r="A416">
        <v>1</v>
      </c>
      <c r="B416" t="s">
        <v>46</v>
      </c>
      <c r="C416" s="7" t="s">
        <v>46</v>
      </c>
      <c r="D416" t="s">
        <v>1592</v>
      </c>
      <c r="E416" s="1" t="s">
        <v>1593</v>
      </c>
      <c r="F416" s="52" t="s">
        <v>1389</v>
      </c>
      <c r="G416">
        <v>0</v>
      </c>
      <c r="H416" t="s">
        <v>1387</v>
      </c>
      <c r="I416" s="3">
        <v>2096.72699973</v>
      </c>
    </row>
    <row r="417" spans="1:9">
      <c r="F417" s="52">
        <v>516</v>
      </c>
      <c r="G417">
        <v>0</v>
      </c>
      <c r="H417" t="s">
        <v>1390</v>
      </c>
      <c r="I417" s="3">
        <v>0</v>
      </c>
    </row>
    <row r="418" spans="1:9">
      <c r="A418">
        <v>1</v>
      </c>
      <c r="B418" t="s">
        <v>46</v>
      </c>
      <c r="C418" s="7" t="s">
        <v>46</v>
      </c>
      <c r="D418" t="s">
        <v>1592</v>
      </c>
      <c r="E418" s="1" t="s">
        <v>1593</v>
      </c>
      <c r="F418" s="52" t="s">
        <v>1391</v>
      </c>
      <c r="G418">
        <v>0</v>
      </c>
      <c r="H418" t="s">
        <v>1392</v>
      </c>
    </row>
    <row r="419" spans="1:9">
      <c r="A419">
        <v>1</v>
      </c>
      <c r="B419" t="s">
        <v>46</v>
      </c>
      <c r="C419" s="7" t="s">
        <v>46</v>
      </c>
      <c r="D419" t="s">
        <v>1592</v>
      </c>
      <c r="E419" s="1" t="s">
        <v>1593</v>
      </c>
      <c r="F419" s="52" t="s">
        <v>1393</v>
      </c>
      <c r="G419">
        <v>0</v>
      </c>
      <c r="H419" t="s">
        <v>1394</v>
      </c>
      <c r="I419" s="3">
        <v>0</v>
      </c>
    </row>
    <row r="420" spans="1:9">
      <c r="F420" s="52">
        <v>517</v>
      </c>
      <c r="G420">
        <v>0</v>
      </c>
      <c r="H420" t="s">
        <v>1395</v>
      </c>
      <c r="I420" s="3">
        <v>3500</v>
      </c>
    </row>
    <row r="421" spans="1:9">
      <c r="A421">
        <v>1</v>
      </c>
      <c r="B421" t="s">
        <v>46</v>
      </c>
      <c r="C421" s="7" t="s">
        <v>46</v>
      </c>
      <c r="D421" t="s">
        <v>1592</v>
      </c>
      <c r="E421" s="1" t="s">
        <v>1593</v>
      </c>
      <c r="F421" s="52" t="s">
        <v>1396</v>
      </c>
      <c r="G421">
        <v>0</v>
      </c>
      <c r="H421" t="s">
        <v>1397</v>
      </c>
      <c r="I421" s="3">
        <v>3500</v>
      </c>
    </row>
    <row r="422" spans="1:9">
      <c r="F422" s="52">
        <v>518</v>
      </c>
      <c r="G422">
        <v>0</v>
      </c>
      <c r="H422" t="s">
        <v>1595</v>
      </c>
      <c r="I422" s="3">
        <v>0</v>
      </c>
    </row>
    <row r="423" spans="1:9">
      <c r="A423">
        <v>1</v>
      </c>
      <c r="B423" t="s">
        <v>46</v>
      </c>
      <c r="C423" s="7" t="s">
        <v>46</v>
      </c>
      <c r="D423" t="s">
        <v>1592</v>
      </c>
      <c r="E423" s="1" t="s">
        <v>1593</v>
      </c>
      <c r="F423" s="52">
        <v>51803</v>
      </c>
      <c r="G423">
        <v>0</v>
      </c>
      <c r="H423" t="s">
        <v>1596</v>
      </c>
      <c r="I423" s="3">
        <v>0</v>
      </c>
    </row>
    <row r="424" spans="1:9">
      <c r="F424" s="52">
        <v>519</v>
      </c>
      <c r="G424">
        <v>0</v>
      </c>
      <c r="H424" t="s">
        <v>1398</v>
      </c>
      <c r="I424" s="3">
        <v>0</v>
      </c>
    </row>
    <row r="425" spans="1:9">
      <c r="A425">
        <v>1</v>
      </c>
      <c r="B425" t="s">
        <v>46</v>
      </c>
      <c r="C425" s="7" t="s">
        <v>46</v>
      </c>
      <c r="D425" t="s">
        <v>1592</v>
      </c>
      <c r="E425" s="1" t="s">
        <v>1593</v>
      </c>
      <c r="F425" s="52" t="s">
        <v>1399</v>
      </c>
      <c r="G425">
        <v>0</v>
      </c>
      <c r="H425" t="s">
        <v>1398</v>
      </c>
      <c r="I425" s="3">
        <v>0</v>
      </c>
    </row>
    <row r="426" spans="1:9">
      <c r="F426" s="52">
        <v>54</v>
      </c>
      <c r="G426">
        <v>0</v>
      </c>
      <c r="H426" t="s">
        <v>1400</v>
      </c>
      <c r="I426" s="3">
        <v>53315.13295164</v>
      </c>
    </row>
    <row r="427" spans="1:9">
      <c r="F427" s="52">
        <v>541</v>
      </c>
      <c r="G427">
        <v>0</v>
      </c>
      <c r="H427" t="s">
        <v>1401</v>
      </c>
      <c r="I427" s="3">
        <v>18836.024959360002</v>
      </c>
    </row>
    <row r="428" spans="1:9">
      <c r="A428">
        <v>1</v>
      </c>
      <c r="B428" t="s">
        <v>46</v>
      </c>
      <c r="C428" s="7" t="s">
        <v>46</v>
      </c>
      <c r="D428" t="s">
        <v>1592</v>
      </c>
      <c r="E428" s="1" t="s">
        <v>1593</v>
      </c>
      <c r="F428" s="52" t="s">
        <v>1402</v>
      </c>
      <c r="G428">
        <v>0</v>
      </c>
      <c r="H428" t="s">
        <v>1403</v>
      </c>
      <c r="I428" s="3">
        <v>3375.8517099999999</v>
      </c>
    </row>
    <row r="429" spans="1:9">
      <c r="A429">
        <v>1</v>
      </c>
      <c r="B429" t="s">
        <v>46</v>
      </c>
      <c r="C429" s="7" t="s">
        <v>46</v>
      </c>
      <c r="D429" t="s">
        <v>1592</v>
      </c>
      <c r="E429" s="1" t="s">
        <v>1593</v>
      </c>
      <c r="F429" s="52" t="s">
        <v>1404</v>
      </c>
      <c r="G429">
        <v>0</v>
      </c>
      <c r="H429" t="s">
        <v>1405</v>
      </c>
      <c r="I429" s="3">
        <v>0</v>
      </c>
    </row>
    <row r="430" spans="1:9">
      <c r="A430">
        <v>1</v>
      </c>
      <c r="B430" t="s">
        <v>46</v>
      </c>
      <c r="C430" s="7" t="s">
        <v>46</v>
      </c>
      <c r="D430" t="s">
        <v>1592</v>
      </c>
      <c r="E430" s="1" t="s">
        <v>1593</v>
      </c>
      <c r="F430" s="52" t="s">
        <v>1406</v>
      </c>
      <c r="G430">
        <v>0</v>
      </c>
      <c r="H430" t="s">
        <v>1407</v>
      </c>
      <c r="I430" s="3">
        <v>306.89560999999998</v>
      </c>
    </row>
    <row r="431" spans="1:9">
      <c r="A431">
        <v>1</v>
      </c>
      <c r="B431" t="s">
        <v>46</v>
      </c>
      <c r="C431" s="7" t="s">
        <v>46</v>
      </c>
      <c r="D431" t="s">
        <v>1592</v>
      </c>
      <c r="E431" s="1" t="s">
        <v>1593</v>
      </c>
      <c r="F431" s="52" t="s">
        <v>1408</v>
      </c>
      <c r="G431">
        <v>0</v>
      </c>
      <c r="H431" t="s">
        <v>1409</v>
      </c>
      <c r="I431" s="3">
        <v>580.95338973000003</v>
      </c>
    </row>
    <row r="432" spans="1:9">
      <c r="A432">
        <v>1</v>
      </c>
      <c r="B432" t="s">
        <v>46</v>
      </c>
      <c r="C432" s="7" t="s">
        <v>46</v>
      </c>
      <c r="D432" t="s">
        <v>1592</v>
      </c>
      <c r="E432" s="1" t="s">
        <v>1593</v>
      </c>
      <c r="F432" s="52" t="s">
        <v>1410</v>
      </c>
      <c r="G432">
        <v>0</v>
      </c>
      <c r="H432" t="s">
        <v>1411</v>
      </c>
      <c r="I432" s="3">
        <v>731.63913423999998</v>
      </c>
    </row>
    <row r="433" spans="1:9">
      <c r="A433">
        <v>1</v>
      </c>
      <c r="B433" t="s">
        <v>46</v>
      </c>
      <c r="C433" s="7" t="s">
        <v>46</v>
      </c>
      <c r="D433" t="s">
        <v>1592</v>
      </c>
      <c r="E433" s="1" t="s">
        <v>1593</v>
      </c>
      <c r="F433" s="52" t="s">
        <v>1412</v>
      </c>
      <c r="G433">
        <v>0</v>
      </c>
      <c r="H433" t="s">
        <v>1413</v>
      </c>
      <c r="I433" s="3">
        <v>61.379121999999995</v>
      </c>
    </row>
    <row r="434" spans="1:9">
      <c r="A434">
        <v>1</v>
      </c>
      <c r="B434" t="s">
        <v>46</v>
      </c>
      <c r="C434" s="7" t="s">
        <v>46</v>
      </c>
      <c r="D434" t="s">
        <v>1592</v>
      </c>
      <c r="E434" s="1" t="s">
        <v>1593</v>
      </c>
      <c r="F434" s="52" t="s">
        <v>1414</v>
      </c>
      <c r="G434">
        <v>0</v>
      </c>
      <c r="H434" t="s">
        <v>1415</v>
      </c>
      <c r="I434" s="3">
        <v>1007.5382876299999</v>
      </c>
    </row>
    <row r="435" spans="1:9">
      <c r="A435">
        <v>1</v>
      </c>
      <c r="B435" t="s">
        <v>46</v>
      </c>
      <c r="C435" s="7" t="s">
        <v>46</v>
      </c>
      <c r="D435" t="s">
        <v>1592</v>
      </c>
      <c r="E435" s="1" t="s">
        <v>1593</v>
      </c>
      <c r="F435" s="52" t="s">
        <v>1416</v>
      </c>
      <c r="G435">
        <v>0</v>
      </c>
      <c r="H435" t="s">
        <v>1417</v>
      </c>
      <c r="I435" s="3">
        <v>153.44780499999999</v>
      </c>
    </row>
    <row r="436" spans="1:9">
      <c r="A436">
        <v>1</v>
      </c>
      <c r="B436" t="s">
        <v>46</v>
      </c>
      <c r="C436" s="7" t="s">
        <v>46</v>
      </c>
      <c r="D436" t="s">
        <v>1592</v>
      </c>
      <c r="E436" s="1" t="s">
        <v>1593</v>
      </c>
      <c r="F436" s="52" t="s">
        <v>1418</v>
      </c>
      <c r="G436">
        <v>0</v>
      </c>
      <c r="H436" t="s">
        <v>1419</v>
      </c>
      <c r="I436" s="3">
        <v>441.00899156999998</v>
      </c>
    </row>
    <row r="437" spans="1:9">
      <c r="A437">
        <v>1</v>
      </c>
      <c r="B437" t="s">
        <v>46</v>
      </c>
      <c r="C437" s="7" t="s">
        <v>46</v>
      </c>
      <c r="D437" t="s">
        <v>1592</v>
      </c>
      <c r="E437" s="1" t="s">
        <v>1593</v>
      </c>
      <c r="F437" s="52" t="s">
        <v>1420</v>
      </c>
      <c r="G437">
        <v>0</v>
      </c>
      <c r="H437" t="s">
        <v>1421</v>
      </c>
      <c r="I437" s="3">
        <v>3120.8214580899999</v>
      </c>
    </row>
    <row r="438" spans="1:9">
      <c r="A438">
        <v>1</v>
      </c>
      <c r="B438" t="s">
        <v>46</v>
      </c>
      <c r="C438" s="7" t="s">
        <v>46</v>
      </c>
      <c r="D438" t="s">
        <v>1592</v>
      </c>
      <c r="E438" s="1" t="s">
        <v>1593</v>
      </c>
      <c r="F438" s="52" t="s">
        <v>1422</v>
      </c>
      <c r="G438">
        <v>0</v>
      </c>
      <c r="H438" t="s">
        <v>1423</v>
      </c>
      <c r="I438" s="3">
        <v>683.76341907999995</v>
      </c>
    </row>
    <row r="439" spans="1:9">
      <c r="A439">
        <v>1</v>
      </c>
      <c r="B439" t="s">
        <v>46</v>
      </c>
      <c r="C439" s="7" t="s">
        <v>46</v>
      </c>
      <c r="D439" t="s">
        <v>1592</v>
      </c>
      <c r="E439" s="1" t="s">
        <v>1593</v>
      </c>
      <c r="F439" s="52" t="s">
        <v>1424</v>
      </c>
      <c r="G439">
        <v>0</v>
      </c>
      <c r="H439" t="s">
        <v>1425</v>
      </c>
      <c r="I439" s="3">
        <v>3139.2351946899998</v>
      </c>
    </row>
    <row r="440" spans="1:9">
      <c r="A440">
        <v>1</v>
      </c>
      <c r="B440" t="s">
        <v>46</v>
      </c>
      <c r="C440" s="7" t="s">
        <v>46</v>
      </c>
      <c r="D440" t="s">
        <v>1592</v>
      </c>
      <c r="E440" s="1" t="s">
        <v>1593</v>
      </c>
      <c r="F440" s="52" t="s">
        <v>1426</v>
      </c>
      <c r="G440">
        <v>0</v>
      </c>
      <c r="H440" t="s">
        <v>1427</v>
      </c>
      <c r="I440" s="3">
        <v>0</v>
      </c>
    </row>
    <row r="441" spans="1:9">
      <c r="A441">
        <v>1</v>
      </c>
      <c r="B441" t="s">
        <v>46</v>
      </c>
      <c r="C441" s="7" t="s">
        <v>46</v>
      </c>
      <c r="D441" t="s">
        <v>1592</v>
      </c>
      <c r="E441" s="1" t="s">
        <v>1593</v>
      </c>
      <c r="F441" s="52" t="s">
        <v>1428</v>
      </c>
      <c r="G441">
        <v>0</v>
      </c>
      <c r="H441" t="s">
        <v>1429</v>
      </c>
      <c r="I441" s="3">
        <v>1000.1727929899999</v>
      </c>
    </row>
    <row r="442" spans="1:9">
      <c r="A442">
        <v>1</v>
      </c>
      <c r="B442" t="s">
        <v>46</v>
      </c>
      <c r="C442" s="7" t="s">
        <v>46</v>
      </c>
      <c r="D442" t="s">
        <v>1592</v>
      </c>
      <c r="E442" s="1" t="s">
        <v>1593</v>
      </c>
      <c r="F442" s="52" t="s">
        <v>1430</v>
      </c>
      <c r="G442">
        <v>0</v>
      </c>
      <c r="H442" t="s">
        <v>1431</v>
      </c>
      <c r="I442" s="3">
        <v>1189.22048875</v>
      </c>
    </row>
    <row r="443" spans="1:9">
      <c r="A443">
        <v>1</v>
      </c>
      <c r="B443" t="s">
        <v>46</v>
      </c>
      <c r="C443" s="7" t="s">
        <v>46</v>
      </c>
      <c r="D443" t="s">
        <v>1592</v>
      </c>
      <c r="E443" s="1" t="s">
        <v>1593</v>
      </c>
      <c r="F443" s="52" t="s">
        <v>1432</v>
      </c>
      <c r="G443">
        <v>0</v>
      </c>
      <c r="H443" t="s">
        <v>1433</v>
      </c>
      <c r="I443" s="3">
        <v>153.44780499999999</v>
      </c>
    </row>
    <row r="444" spans="1:9">
      <c r="A444">
        <v>1</v>
      </c>
      <c r="B444" t="s">
        <v>46</v>
      </c>
      <c r="C444" s="7" t="s">
        <v>46</v>
      </c>
      <c r="D444" t="s">
        <v>1592</v>
      </c>
      <c r="E444" s="1" t="s">
        <v>1593</v>
      </c>
      <c r="F444" s="52" t="s">
        <v>1434</v>
      </c>
      <c r="G444">
        <v>0</v>
      </c>
      <c r="H444" t="s">
        <v>1435</v>
      </c>
      <c r="I444" s="3">
        <v>0</v>
      </c>
    </row>
    <row r="445" spans="1:9">
      <c r="A445">
        <v>1</v>
      </c>
      <c r="B445" t="s">
        <v>46</v>
      </c>
      <c r="C445" s="7" t="s">
        <v>46</v>
      </c>
      <c r="D445" t="s">
        <v>1592</v>
      </c>
      <c r="E445" s="1" t="s">
        <v>1593</v>
      </c>
      <c r="F445" s="52" t="s">
        <v>1436</v>
      </c>
      <c r="G445">
        <v>0</v>
      </c>
      <c r="H445" t="s">
        <v>1437</v>
      </c>
      <c r="I445" s="3">
        <v>742.68737620000002</v>
      </c>
    </row>
    <row r="446" spans="1:9">
      <c r="A446">
        <v>1</v>
      </c>
      <c r="B446" t="s">
        <v>46</v>
      </c>
      <c r="C446" s="7" t="s">
        <v>46</v>
      </c>
      <c r="D446" t="s">
        <v>1592</v>
      </c>
      <c r="E446" s="1" t="s">
        <v>1593</v>
      </c>
      <c r="F446" s="52" t="s">
        <v>1438</v>
      </c>
      <c r="G446">
        <v>0</v>
      </c>
      <c r="H446" t="s">
        <v>1439</v>
      </c>
      <c r="I446" s="3">
        <v>700.02888640999993</v>
      </c>
    </row>
    <row r="447" spans="1:9">
      <c r="A447">
        <v>1</v>
      </c>
      <c r="B447" t="s">
        <v>46</v>
      </c>
      <c r="C447" s="7" t="s">
        <v>46</v>
      </c>
      <c r="D447" t="s">
        <v>1592</v>
      </c>
      <c r="E447" s="1" t="s">
        <v>1593</v>
      </c>
      <c r="F447" s="52" t="s">
        <v>1440</v>
      </c>
      <c r="G447">
        <v>0</v>
      </c>
      <c r="H447" t="s">
        <v>1441</v>
      </c>
      <c r="I447" s="3">
        <v>449.60206864999998</v>
      </c>
    </row>
    <row r="448" spans="1:9">
      <c r="A448">
        <v>1</v>
      </c>
      <c r="B448" t="s">
        <v>46</v>
      </c>
      <c r="C448" s="7" t="s">
        <v>46</v>
      </c>
      <c r="D448" t="s">
        <v>1592</v>
      </c>
      <c r="E448" s="1" t="s">
        <v>1593</v>
      </c>
      <c r="F448" s="52" t="s">
        <v>1442</v>
      </c>
      <c r="G448">
        <v>0</v>
      </c>
      <c r="H448" t="s">
        <v>1443</v>
      </c>
      <c r="I448" s="3">
        <v>998.3314193299999</v>
      </c>
    </row>
    <row r="449" spans="1:9">
      <c r="F449" s="52">
        <v>542</v>
      </c>
      <c r="G449">
        <v>0</v>
      </c>
      <c r="H449" t="s">
        <v>1444</v>
      </c>
      <c r="I449" s="3">
        <v>26793.214335439996</v>
      </c>
    </row>
    <row r="450" spans="1:9">
      <c r="A450">
        <v>1</v>
      </c>
      <c r="B450" t="s">
        <v>46</v>
      </c>
      <c r="C450" s="7" t="s">
        <v>46</v>
      </c>
      <c r="D450" t="s">
        <v>1592</v>
      </c>
      <c r="E450" s="1" t="s">
        <v>1593</v>
      </c>
      <c r="F450" s="52" t="s">
        <v>1445</v>
      </c>
      <c r="G450">
        <v>0</v>
      </c>
      <c r="H450" t="s">
        <v>1446</v>
      </c>
      <c r="I450" s="3">
        <v>21598.699240579997</v>
      </c>
    </row>
    <row r="451" spans="1:9">
      <c r="A451">
        <v>1</v>
      </c>
      <c r="B451" t="s">
        <v>46</v>
      </c>
      <c r="C451" s="7" t="s">
        <v>46</v>
      </c>
      <c r="D451" t="s">
        <v>1592</v>
      </c>
      <c r="E451" s="1" t="s">
        <v>1593</v>
      </c>
      <c r="F451" s="52" t="s">
        <v>1447</v>
      </c>
      <c r="G451">
        <v>0</v>
      </c>
      <c r="H451" t="s">
        <v>1448</v>
      </c>
      <c r="I451" s="3">
        <v>0</v>
      </c>
    </row>
    <row r="452" spans="1:9">
      <c r="A452">
        <v>1</v>
      </c>
      <c r="B452" t="s">
        <v>46</v>
      </c>
      <c r="C452" s="7" t="s">
        <v>46</v>
      </c>
      <c r="D452" t="s">
        <v>1592</v>
      </c>
      <c r="E452" s="1" t="s">
        <v>1593</v>
      </c>
      <c r="F452" s="52" t="s">
        <v>1449</v>
      </c>
      <c r="G452">
        <v>0</v>
      </c>
      <c r="H452" t="s">
        <v>1450</v>
      </c>
      <c r="I452" s="3">
        <v>5194.5150948599994</v>
      </c>
    </row>
    <row r="453" spans="1:9">
      <c r="A453">
        <v>1</v>
      </c>
      <c r="B453" t="s">
        <v>46</v>
      </c>
      <c r="C453" s="7" t="s">
        <v>46</v>
      </c>
      <c r="D453" t="s">
        <v>1592</v>
      </c>
      <c r="E453" s="1" t="s">
        <v>1593</v>
      </c>
      <c r="F453" s="52" t="s">
        <v>1451</v>
      </c>
      <c r="G453">
        <v>0</v>
      </c>
      <c r="H453" t="s">
        <v>1452</v>
      </c>
      <c r="I453" s="3">
        <v>0</v>
      </c>
    </row>
    <row r="454" spans="1:9">
      <c r="F454" s="52">
        <v>543</v>
      </c>
      <c r="G454">
        <v>0</v>
      </c>
      <c r="H454" t="s">
        <v>1453</v>
      </c>
      <c r="I454" s="3">
        <v>6057.5055501799989</v>
      </c>
    </row>
    <row r="455" spans="1:9">
      <c r="A455">
        <v>1</v>
      </c>
      <c r="B455" t="s">
        <v>46</v>
      </c>
      <c r="C455" s="7" t="s">
        <v>46</v>
      </c>
      <c r="D455" t="s">
        <v>1592</v>
      </c>
      <c r="E455" s="1" t="s">
        <v>1593</v>
      </c>
      <c r="F455" s="52" t="s">
        <v>1454</v>
      </c>
      <c r="G455">
        <v>0</v>
      </c>
      <c r="H455" t="s">
        <v>1455</v>
      </c>
      <c r="I455" s="3">
        <v>1245.38238538</v>
      </c>
    </row>
    <row r="456" spans="1:9">
      <c r="A456">
        <v>1</v>
      </c>
      <c r="B456" t="s">
        <v>46</v>
      </c>
      <c r="C456" s="7" t="s">
        <v>46</v>
      </c>
      <c r="D456" t="s">
        <v>1592</v>
      </c>
      <c r="E456" s="1" t="s">
        <v>1593</v>
      </c>
      <c r="F456" s="52" t="s">
        <v>1456</v>
      </c>
      <c r="G456">
        <v>0</v>
      </c>
      <c r="H456" t="s">
        <v>1457</v>
      </c>
      <c r="I456" s="3">
        <v>643.25319855999999</v>
      </c>
    </row>
    <row r="457" spans="1:9">
      <c r="A457">
        <v>1</v>
      </c>
      <c r="B457" t="s">
        <v>46</v>
      </c>
      <c r="C457" s="7" t="s">
        <v>46</v>
      </c>
      <c r="D457" t="s">
        <v>1592</v>
      </c>
      <c r="E457" s="1" t="s">
        <v>1593</v>
      </c>
      <c r="F457" s="52" t="s">
        <v>1458</v>
      </c>
      <c r="G457">
        <v>0</v>
      </c>
      <c r="H457" t="s">
        <v>1459</v>
      </c>
      <c r="I457" s="3">
        <v>306.89560999999998</v>
      </c>
    </row>
    <row r="458" spans="1:9">
      <c r="A458">
        <v>1</v>
      </c>
      <c r="B458" t="s">
        <v>46</v>
      </c>
      <c r="C458" s="7" t="s">
        <v>46</v>
      </c>
      <c r="D458" t="s">
        <v>1592</v>
      </c>
      <c r="E458" s="1" t="s">
        <v>1593</v>
      </c>
      <c r="F458" s="52" t="s">
        <v>1460</v>
      </c>
      <c r="G458">
        <v>0</v>
      </c>
      <c r="H458" t="s">
        <v>1461</v>
      </c>
      <c r="I458" s="3">
        <v>1325.4821395899999</v>
      </c>
    </row>
    <row r="459" spans="1:9">
      <c r="A459">
        <v>1</v>
      </c>
      <c r="B459" t="s">
        <v>46</v>
      </c>
      <c r="C459" s="7" t="s">
        <v>46</v>
      </c>
      <c r="D459" t="s">
        <v>1592</v>
      </c>
      <c r="E459" s="1" t="s">
        <v>1593</v>
      </c>
      <c r="F459" s="52" t="s">
        <v>1462</v>
      </c>
      <c r="G459">
        <v>0</v>
      </c>
      <c r="H459" t="s">
        <v>1463</v>
      </c>
      <c r="I459" s="3">
        <v>778.59416256999998</v>
      </c>
    </row>
    <row r="460" spans="1:9">
      <c r="A460">
        <v>1</v>
      </c>
      <c r="B460" t="s">
        <v>46</v>
      </c>
      <c r="C460" s="7" t="s">
        <v>46</v>
      </c>
      <c r="D460" t="s">
        <v>1592</v>
      </c>
      <c r="E460" s="1" t="s">
        <v>1593</v>
      </c>
      <c r="F460" s="52" t="s">
        <v>1464</v>
      </c>
      <c r="G460">
        <v>0</v>
      </c>
      <c r="H460" t="s">
        <v>1465</v>
      </c>
      <c r="I460" s="3">
        <v>0</v>
      </c>
    </row>
    <row r="461" spans="1:9">
      <c r="A461">
        <v>1</v>
      </c>
      <c r="B461" t="s">
        <v>46</v>
      </c>
      <c r="C461" s="7" t="s">
        <v>46</v>
      </c>
      <c r="D461" t="s">
        <v>1592</v>
      </c>
      <c r="E461" s="1" t="s">
        <v>1593</v>
      </c>
      <c r="F461" s="52" t="s">
        <v>1466</v>
      </c>
      <c r="G461">
        <v>0</v>
      </c>
      <c r="H461" t="s">
        <v>1467</v>
      </c>
      <c r="I461" s="3">
        <v>153.44780499999999</v>
      </c>
    </row>
    <row r="462" spans="1:9">
      <c r="A462">
        <v>1</v>
      </c>
      <c r="B462" t="s">
        <v>46</v>
      </c>
      <c r="C462" s="7" t="s">
        <v>46</v>
      </c>
      <c r="D462" t="s">
        <v>1592</v>
      </c>
      <c r="E462" s="1" t="s">
        <v>1593</v>
      </c>
      <c r="F462" s="52" t="s">
        <v>1468</v>
      </c>
      <c r="G462">
        <v>0</v>
      </c>
      <c r="H462" t="s">
        <v>1469</v>
      </c>
      <c r="I462" s="3">
        <v>0</v>
      </c>
    </row>
    <row r="463" spans="1:9">
      <c r="A463">
        <v>1</v>
      </c>
      <c r="B463" t="s">
        <v>46</v>
      </c>
      <c r="C463" s="7" t="s">
        <v>46</v>
      </c>
      <c r="D463" t="s">
        <v>1592</v>
      </c>
      <c r="E463" s="1" t="s">
        <v>1593</v>
      </c>
      <c r="F463" s="52" t="s">
        <v>1470</v>
      </c>
      <c r="G463">
        <v>0</v>
      </c>
      <c r="H463" t="s">
        <v>1471</v>
      </c>
      <c r="I463" s="3">
        <v>0</v>
      </c>
    </row>
    <row r="464" spans="1:9">
      <c r="A464">
        <v>1</v>
      </c>
      <c r="B464" t="s">
        <v>46</v>
      </c>
      <c r="C464" s="7" t="s">
        <v>46</v>
      </c>
      <c r="D464" t="s">
        <v>1592</v>
      </c>
      <c r="E464" s="1" t="s">
        <v>1593</v>
      </c>
      <c r="F464" s="52" t="s">
        <v>1472</v>
      </c>
      <c r="G464">
        <v>0</v>
      </c>
      <c r="H464" t="s">
        <v>1473</v>
      </c>
      <c r="I464" s="3">
        <v>0</v>
      </c>
    </row>
    <row r="465" spans="1:9">
      <c r="A465">
        <v>1</v>
      </c>
      <c r="B465" t="s">
        <v>46</v>
      </c>
      <c r="C465" s="7" t="s">
        <v>46</v>
      </c>
      <c r="D465" t="s">
        <v>1592</v>
      </c>
      <c r="E465" s="1" t="s">
        <v>1593</v>
      </c>
      <c r="F465" s="52" t="s">
        <v>1474</v>
      </c>
      <c r="G465">
        <v>0</v>
      </c>
      <c r="H465" t="s">
        <v>1475</v>
      </c>
      <c r="I465" s="3">
        <v>0</v>
      </c>
    </row>
    <row r="466" spans="1:9">
      <c r="A466">
        <v>1</v>
      </c>
      <c r="B466" t="s">
        <v>46</v>
      </c>
      <c r="C466" s="7" t="s">
        <v>46</v>
      </c>
      <c r="D466" t="s">
        <v>1592</v>
      </c>
      <c r="E466" s="1" t="s">
        <v>1593</v>
      </c>
      <c r="F466" s="52" t="s">
        <v>1476</v>
      </c>
      <c r="G466">
        <v>0</v>
      </c>
      <c r="H466" t="s">
        <v>1477</v>
      </c>
      <c r="I466" s="3">
        <v>0</v>
      </c>
    </row>
    <row r="467" spans="1:9">
      <c r="A467">
        <v>1</v>
      </c>
      <c r="B467" t="s">
        <v>46</v>
      </c>
      <c r="C467" s="7" t="s">
        <v>46</v>
      </c>
      <c r="D467" t="s">
        <v>1592</v>
      </c>
      <c r="E467" s="1" t="s">
        <v>1593</v>
      </c>
      <c r="F467" s="52" t="s">
        <v>1478</v>
      </c>
      <c r="G467">
        <v>0</v>
      </c>
      <c r="H467" t="s">
        <v>1479</v>
      </c>
      <c r="I467" s="3">
        <v>153.44780499999999</v>
      </c>
    </row>
    <row r="468" spans="1:9">
      <c r="A468">
        <v>1</v>
      </c>
      <c r="B468" t="s">
        <v>46</v>
      </c>
      <c r="C468" s="7" t="s">
        <v>46</v>
      </c>
      <c r="D468" t="s">
        <v>1592</v>
      </c>
      <c r="E468" s="1" t="s">
        <v>1593</v>
      </c>
      <c r="F468" s="52" t="s">
        <v>1480</v>
      </c>
      <c r="G468">
        <v>0</v>
      </c>
      <c r="H468" t="s">
        <v>1481</v>
      </c>
      <c r="I468" s="3">
        <v>553.02588921999995</v>
      </c>
    </row>
    <row r="469" spans="1:9">
      <c r="A469">
        <v>1</v>
      </c>
      <c r="B469" t="s">
        <v>46</v>
      </c>
      <c r="C469" s="7" t="s">
        <v>46</v>
      </c>
      <c r="D469" t="s">
        <v>1592</v>
      </c>
      <c r="E469" s="1" t="s">
        <v>1593</v>
      </c>
      <c r="F469" s="52" t="s">
        <v>1482</v>
      </c>
      <c r="G469">
        <v>0</v>
      </c>
      <c r="H469" t="s">
        <v>1483</v>
      </c>
      <c r="I469" s="3">
        <v>0</v>
      </c>
    </row>
    <row r="470" spans="1:9">
      <c r="A470">
        <v>1</v>
      </c>
      <c r="B470" t="s">
        <v>46</v>
      </c>
      <c r="C470" s="7" t="s">
        <v>46</v>
      </c>
      <c r="D470" t="s">
        <v>1592</v>
      </c>
      <c r="E470" s="1" t="s">
        <v>1593</v>
      </c>
      <c r="F470" s="52" t="s">
        <v>1484</v>
      </c>
      <c r="G470">
        <v>0</v>
      </c>
      <c r="H470" t="s">
        <v>1485</v>
      </c>
      <c r="I470" s="3">
        <v>0</v>
      </c>
    </row>
    <row r="471" spans="1:9">
      <c r="A471">
        <v>1</v>
      </c>
      <c r="B471" t="s">
        <v>46</v>
      </c>
      <c r="C471" s="7" t="s">
        <v>46</v>
      </c>
      <c r="D471" t="s">
        <v>1592</v>
      </c>
      <c r="E471" s="1" t="s">
        <v>1593</v>
      </c>
      <c r="F471" s="52" t="s">
        <v>1486</v>
      </c>
      <c r="G471">
        <v>0</v>
      </c>
      <c r="H471" t="s">
        <v>1487</v>
      </c>
      <c r="I471" s="3">
        <v>0</v>
      </c>
    </row>
    <row r="472" spans="1:9">
      <c r="A472">
        <v>1</v>
      </c>
      <c r="B472" t="s">
        <v>46</v>
      </c>
      <c r="C472" s="7" t="s">
        <v>46</v>
      </c>
      <c r="D472" t="s">
        <v>1592</v>
      </c>
      <c r="E472" s="1" t="s">
        <v>1593</v>
      </c>
      <c r="F472" s="52" t="s">
        <v>1488</v>
      </c>
      <c r="G472">
        <v>0</v>
      </c>
      <c r="H472" t="s">
        <v>1489</v>
      </c>
      <c r="I472" s="3">
        <v>0</v>
      </c>
    </row>
    <row r="473" spans="1:9">
      <c r="A473">
        <v>1</v>
      </c>
      <c r="B473" t="s">
        <v>46</v>
      </c>
      <c r="C473" s="7" t="s">
        <v>46</v>
      </c>
      <c r="D473" t="s">
        <v>1592</v>
      </c>
      <c r="E473" s="1" t="s">
        <v>1593</v>
      </c>
      <c r="F473" s="52" t="s">
        <v>1490</v>
      </c>
      <c r="G473">
        <v>0</v>
      </c>
      <c r="H473" t="s">
        <v>1491</v>
      </c>
      <c r="I473" s="3">
        <v>897.97655485999996</v>
      </c>
    </row>
    <row r="474" spans="1:9">
      <c r="F474" s="52">
        <v>544</v>
      </c>
      <c r="G474">
        <v>0</v>
      </c>
      <c r="H474" t="s">
        <v>1492</v>
      </c>
      <c r="I474" s="3">
        <v>861.14908165999998</v>
      </c>
    </row>
    <row r="475" spans="1:9">
      <c r="A475">
        <v>1</v>
      </c>
      <c r="B475" t="s">
        <v>46</v>
      </c>
      <c r="C475" s="7" t="s">
        <v>46</v>
      </c>
      <c r="D475" t="s">
        <v>1592</v>
      </c>
      <c r="E475" s="1" t="s">
        <v>1593</v>
      </c>
      <c r="F475" s="52" t="s">
        <v>1493</v>
      </c>
      <c r="G475">
        <v>0</v>
      </c>
      <c r="H475" t="s">
        <v>1494</v>
      </c>
      <c r="I475" s="3">
        <v>394.97465007</v>
      </c>
    </row>
    <row r="476" spans="1:9">
      <c r="A476">
        <v>1</v>
      </c>
      <c r="B476" t="s">
        <v>46</v>
      </c>
      <c r="C476" s="7" t="s">
        <v>46</v>
      </c>
      <c r="D476" t="s">
        <v>1592</v>
      </c>
      <c r="E476" s="1" t="s">
        <v>1593</v>
      </c>
      <c r="F476" s="52" t="s">
        <v>1495</v>
      </c>
      <c r="G476">
        <v>0</v>
      </c>
      <c r="H476" t="s">
        <v>1496</v>
      </c>
      <c r="I476" s="3">
        <v>0</v>
      </c>
    </row>
    <row r="477" spans="1:9">
      <c r="A477">
        <v>1</v>
      </c>
      <c r="B477" t="s">
        <v>46</v>
      </c>
      <c r="C477" s="7" t="s">
        <v>46</v>
      </c>
      <c r="D477" t="s">
        <v>1592</v>
      </c>
      <c r="E477" s="1" t="s">
        <v>1593</v>
      </c>
      <c r="F477" s="52" t="s">
        <v>1497</v>
      </c>
      <c r="G477">
        <v>0</v>
      </c>
      <c r="H477" t="s">
        <v>1498</v>
      </c>
      <c r="I477" s="3">
        <v>466.17443158999998</v>
      </c>
    </row>
    <row r="478" spans="1:9">
      <c r="A478">
        <v>1</v>
      </c>
      <c r="B478" t="s">
        <v>46</v>
      </c>
      <c r="C478" s="7" t="s">
        <v>46</v>
      </c>
      <c r="D478" t="s">
        <v>1592</v>
      </c>
      <c r="E478" s="1" t="s">
        <v>1593</v>
      </c>
      <c r="F478" s="52" t="s">
        <v>1499</v>
      </c>
      <c r="G478">
        <v>0</v>
      </c>
      <c r="H478" t="s">
        <v>1500</v>
      </c>
      <c r="I478" s="3">
        <v>0</v>
      </c>
    </row>
    <row r="479" spans="1:9">
      <c r="F479" s="52">
        <v>545</v>
      </c>
      <c r="G479">
        <v>0</v>
      </c>
      <c r="H479" t="s">
        <v>1501</v>
      </c>
      <c r="I479" s="3">
        <v>767.23902499999997</v>
      </c>
    </row>
    <row r="480" spans="1:9">
      <c r="A480">
        <v>1</v>
      </c>
      <c r="B480" t="s">
        <v>46</v>
      </c>
      <c r="C480" s="7" t="s">
        <v>46</v>
      </c>
      <c r="D480" t="s">
        <v>1592</v>
      </c>
      <c r="E480" s="1" t="s">
        <v>1593</v>
      </c>
      <c r="F480" s="52" t="s">
        <v>1502</v>
      </c>
      <c r="G480">
        <v>0</v>
      </c>
      <c r="H480" t="s">
        <v>1503</v>
      </c>
      <c r="I480" s="3">
        <v>0</v>
      </c>
    </row>
    <row r="481" spans="1:9">
      <c r="A481">
        <v>1</v>
      </c>
      <c r="B481" t="s">
        <v>46</v>
      </c>
      <c r="C481" s="7" t="s">
        <v>46</v>
      </c>
      <c r="D481" t="s">
        <v>1592</v>
      </c>
      <c r="E481" s="1" t="s">
        <v>1593</v>
      </c>
      <c r="F481" s="52" t="s">
        <v>1504</v>
      </c>
      <c r="G481">
        <v>0</v>
      </c>
      <c r="H481" t="s">
        <v>1505</v>
      </c>
      <c r="I481" s="3">
        <v>0</v>
      </c>
    </row>
    <row r="482" spans="1:9">
      <c r="A482">
        <v>1</v>
      </c>
      <c r="B482" t="s">
        <v>46</v>
      </c>
      <c r="C482" s="7" t="s">
        <v>46</v>
      </c>
      <c r="D482" t="s">
        <v>1592</v>
      </c>
      <c r="E482" s="1" t="s">
        <v>1593</v>
      </c>
      <c r="F482" s="52" t="s">
        <v>1506</v>
      </c>
      <c r="G482">
        <v>0</v>
      </c>
      <c r="H482" t="s">
        <v>1507</v>
      </c>
      <c r="I482" s="3">
        <v>153.44780499999999</v>
      </c>
    </row>
    <row r="483" spans="1:9">
      <c r="A483">
        <v>1</v>
      </c>
      <c r="B483" t="s">
        <v>46</v>
      </c>
      <c r="C483" s="7" t="s">
        <v>46</v>
      </c>
      <c r="D483" t="s">
        <v>1592</v>
      </c>
      <c r="E483" s="1" t="s">
        <v>1593</v>
      </c>
      <c r="F483" s="52" t="s">
        <v>1508</v>
      </c>
      <c r="G483">
        <v>0</v>
      </c>
      <c r="H483" t="s">
        <v>1509</v>
      </c>
      <c r="I483" s="3">
        <v>0</v>
      </c>
    </row>
    <row r="484" spans="1:9">
      <c r="A484">
        <v>1</v>
      </c>
      <c r="B484" t="s">
        <v>46</v>
      </c>
      <c r="C484" s="7" t="s">
        <v>46</v>
      </c>
      <c r="D484" t="s">
        <v>1592</v>
      </c>
      <c r="E484" s="1" t="s">
        <v>1593</v>
      </c>
      <c r="F484" s="52" t="s">
        <v>1510</v>
      </c>
      <c r="G484">
        <v>0</v>
      </c>
      <c r="H484" t="s">
        <v>1511</v>
      </c>
      <c r="I484" s="3">
        <v>0</v>
      </c>
    </row>
    <row r="485" spans="1:9">
      <c r="A485">
        <v>1</v>
      </c>
      <c r="B485" t="s">
        <v>46</v>
      </c>
      <c r="C485" s="7" t="s">
        <v>46</v>
      </c>
      <c r="D485" t="s">
        <v>1592</v>
      </c>
      <c r="E485" s="1" t="s">
        <v>1593</v>
      </c>
      <c r="F485" s="52" t="s">
        <v>1512</v>
      </c>
      <c r="G485">
        <v>0</v>
      </c>
      <c r="H485" t="s">
        <v>1513</v>
      </c>
      <c r="I485" s="3">
        <v>0</v>
      </c>
    </row>
    <row r="486" spans="1:9">
      <c r="A486">
        <v>1</v>
      </c>
      <c r="B486" t="s">
        <v>46</v>
      </c>
      <c r="C486" s="7" t="s">
        <v>46</v>
      </c>
      <c r="D486" t="s">
        <v>1592</v>
      </c>
      <c r="E486" s="1" t="s">
        <v>1593</v>
      </c>
      <c r="F486" s="52" t="s">
        <v>1514</v>
      </c>
      <c r="G486">
        <v>0</v>
      </c>
      <c r="H486" t="s">
        <v>1515</v>
      </c>
      <c r="I486" s="3">
        <v>0</v>
      </c>
    </row>
    <row r="487" spans="1:9">
      <c r="A487">
        <v>1</v>
      </c>
      <c r="B487" t="s">
        <v>46</v>
      </c>
      <c r="C487" s="7" t="s">
        <v>46</v>
      </c>
      <c r="D487" t="s">
        <v>1592</v>
      </c>
      <c r="E487" s="1" t="s">
        <v>1593</v>
      </c>
      <c r="F487" s="52" t="s">
        <v>1516</v>
      </c>
      <c r="G487">
        <v>0</v>
      </c>
      <c r="H487" t="s">
        <v>1517</v>
      </c>
      <c r="I487" s="3">
        <v>460.34341499999999</v>
      </c>
    </row>
    <row r="488" spans="1:9">
      <c r="A488">
        <v>1</v>
      </c>
      <c r="B488" t="s">
        <v>46</v>
      </c>
      <c r="C488" s="7" t="s">
        <v>46</v>
      </c>
      <c r="D488" t="s">
        <v>1592</v>
      </c>
      <c r="E488" s="1" t="s">
        <v>1593</v>
      </c>
      <c r="F488" s="52" t="s">
        <v>1518</v>
      </c>
      <c r="G488">
        <v>0</v>
      </c>
      <c r="H488" t="s">
        <v>1519</v>
      </c>
      <c r="I488" s="3">
        <v>153.44780499999999</v>
      </c>
    </row>
    <row r="489" spans="1:9">
      <c r="F489" s="52">
        <v>55</v>
      </c>
      <c r="G489">
        <v>0</v>
      </c>
      <c r="H489" t="s">
        <v>1520</v>
      </c>
      <c r="I489" s="3">
        <v>2963.9978013799996</v>
      </c>
    </row>
    <row r="490" spans="1:9">
      <c r="F490" s="52">
        <v>553</v>
      </c>
      <c r="G490">
        <v>0</v>
      </c>
      <c r="H490" t="s">
        <v>1521</v>
      </c>
      <c r="I490" s="3">
        <v>0</v>
      </c>
    </row>
    <row r="491" spans="1:9">
      <c r="A491">
        <v>1</v>
      </c>
      <c r="B491" t="s">
        <v>46</v>
      </c>
      <c r="C491" s="7" t="s">
        <v>46</v>
      </c>
      <c r="D491" t="s">
        <v>1592</v>
      </c>
      <c r="E491" s="1" t="s">
        <v>1593</v>
      </c>
      <c r="F491" s="52" t="s">
        <v>1522</v>
      </c>
      <c r="G491">
        <v>0</v>
      </c>
      <c r="H491" t="s">
        <v>1523</v>
      </c>
      <c r="I491" s="3">
        <v>0</v>
      </c>
    </row>
    <row r="492" spans="1:9">
      <c r="A492">
        <v>1</v>
      </c>
      <c r="B492" t="s">
        <v>46</v>
      </c>
      <c r="C492" s="7" t="s">
        <v>46</v>
      </c>
      <c r="D492" t="s">
        <v>1592</v>
      </c>
      <c r="E492" s="1" t="s">
        <v>1593</v>
      </c>
      <c r="F492" s="52" t="s">
        <v>1524</v>
      </c>
      <c r="G492">
        <v>0</v>
      </c>
      <c r="H492" t="s">
        <v>1525</v>
      </c>
      <c r="I492" s="3">
        <v>0</v>
      </c>
    </row>
    <row r="493" spans="1:9">
      <c r="F493" s="52">
        <v>556</v>
      </c>
      <c r="G493">
        <v>0</v>
      </c>
      <c r="H493" t="s">
        <v>1526</v>
      </c>
      <c r="I493" s="3">
        <v>2112.9762748499998</v>
      </c>
    </row>
    <row r="494" spans="1:9">
      <c r="A494">
        <v>1</v>
      </c>
      <c r="B494" t="s">
        <v>46</v>
      </c>
      <c r="C494" s="7" t="s">
        <v>46</v>
      </c>
      <c r="D494" t="s">
        <v>1592</v>
      </c>
      <c r="E494" s="1" t="s">
        <v>1593</v>
      </c>
      <c r="F494" s="52" t="s">
        <v>1527</v>
      </c>
      <c r="G494">
        <v>0</v>
      </c>
      <c r="H494" t="s">
        <v>1528</v>
      </c>
      <c r="I494" s="3">
        <v>0</v>
      </c>
    </row>
    <row r="495" spans="1:9">
      <c r="A495">
        <v>1</v>
      </c>
      <c r="B495" t="s">
        <v>46</v>
      </c>
      <c r="C495" s="7" t="s">
        <v>46</v>
      </c>
      <c r="D495" t="s">
        <v>1592</v>
      </c>
      <c r="E495" s="1" t="s">
        <v>1593</v>
      </c>
      <c r="F495" s="52" t="s">
        <v>1529</v>
      </c>
      <c r="G495">
        <v>0</v>
      </c>
      <c r="H495" t="s">
        <v>1530</v>
      </c>
      <c r="I495" s="3">
        <v>1467.8817026299998</v>
      </c>
    </row>
    <row r="496" spans="1:9">
      <c r="A496">
        <v>1</v>
      </c>
      <c r="B496" t="s">
        <v>46</v>
      </c>
      <c r="C496" s="7" t="s">
        <v>46</v>
      </c>
      <c r="D496" t="s">
        <v>1592</v>
      </c>
      <c r="E496" s="1" t="s">
        <v>1593</v>
      </c>
      <c r="F496" s="52" t="s">
        <v>1531</v>
      </c>
      <c r="G496">
        <v>0</v>
      </c>
      <c r="H496" t="s">
        <v>1532</v>
      </c>
      <c r="I496" s="3">
        <v>645.09457221999992</v>
      </c>
    </row>
    <row r="497" spans="1:9">
      <c r="F497" s="52">
        <v>557</v>
      </c>
      <c r="G497">
        <v>0</v>
      </c>
      <c r="H497" t="s">
        <v>1533</v>
      </c>
      <c r="I497" s="3">
        <v>851.02152652999985</v>
      </c>
    </row>
    <row r="498" spans="1:9">
      <c r="A498">
        <v>1</v>
      </c>
      <c r="B498" t="s">
        <v>46</v>
      </c>
      <c r="C498" s="7" t="s">
        <v>46</v>
      </c>
      <c r="D498" t="s">
        <v>1592</v>
      </c>
      <c r="E498" s="1" t="s">
        <v>1593</v>
      </c>
      <c r="F498" s="52" t="s">
        <v>1534</v>
      </c>
      <c r="G498">
        <v>0</v>
      </c>
      <c r="H498" t="s">
        <v>1535</v>
      </c>
      <c r="I498" s="3">
        <v>544.12591652999993</v>
      </c>
    </row>
    <row r="499" spans="1:9">
      <c r="A499">
        <v>1</v>
      </c>
      <c r="B499" t="s">
        <v>46</v>
      </c>
      <c r="C499" s="7" t="s">
        <v>46</v>
      </c>
      <c r="D499" t="s">
        <v>1592</v>
      </c>
      <c r="E499" s="1" t="s">
        <v>1593</v>
      </c>
      <c r="F499" s="52" t="s">
        <v>1536</v>
      </c>
      <c r="G499">
        <v>0</v>
      </c>
      <c r="H499" t="s">
        <v>1597</v>
      </c>
      <c r="I499" s="3">
        <v>306.89560999999998</v>
      </c>
    </row>
    <row r="500" spans="1:9">
      <c r="F500" s="52">
        <v>56</v>
      </c>
      <c r="G500">
        <v>0</v>
      </c>
      <c r="H500" t="s">
        <v>120</v>
      </c>
      <c r="I500" s="3">
        <v>7438.5357951799997</v>
      </c>
    </row>
    <row r="501" spans="1:9">
      <c r="F501" s="52">
        <v>562</v>
      </c>
      <c r="G501">
        <v>0</v>
      </c>
      <c r="H501" t="s">
        <v>1538</v>
      </c>
      <c r="I501" s="3">
        <v>3719.2678975899998</v>
      </c>
    </row>
    <row r="502" spans="1:9">
      <c r="A502">
        <v>1</v>
      </c>
      <c r="B502" t="s">
        <v>46</v>
      </c>
      <c r="C502" s="7" t="s">
        <v>46</v>
      </c>
      <c r="D502" t="s">
        <v>1592</v>
      </c>
      <c r="E502" s="1" t="s">
        <v>1593</v>
      </c>
      <c r="F502" s="52" t="s">
        <v>1539</v>
      </c>
      <c r="G502">
        <v>0</v>
      </c>
      <c r="H502" t="s">
        <v>1540</v>
      </c>
      <c r="I502" s="3">
        <v>3719.2678975899998</v>
      </c>
    </row>
    <row r="503" spans="1:9">
      <c r="F503" s="52">
        <v>563</v>
      </c>
      <c r="G503">
        <v>0</v>
      </c>
      <c r="H503" t="s">
        <v>1541</v>
      </c>
      <c r="I503" s="3">
        <v>3719.2678975899998</v>
      </c>
    </row>
    <row r="504" spans="1:9">
      <c r="A504">
        <v>1</v>
      </c>
      <c r="B504" t="s">
        <v>46</v>
      </c>
      <c r="C504" s="7" t="s">
        <v>46</v>
      </c>
      <c r="D504" t="s">
        <v>1592</v>
      </c>
      <c r="E504" s="1" t="s">
        <v>1593</v>
      </c>
      <c r="F504" s="52" t="s">
        <v>1542</v>
      </c>
      <c r="G504">
        <v>0</v>
      </c>
      <c r="H504" t="s">
        <v>1598</v>
      </c>
      <c r="I504" s="3">
        <v>3719.2678975899998</v>
      </c>
    </row>
    <row r="505" spans="1:9">
      <c r="A505">
        <v>1</v>
      </c>
      <c r="B505" t="s">
        <v>46</v>
      </c>
      <c r="C505" s="7" t="s">
        <v>46</v>
      </c>
      <c r="D505" t="s">
        <v>1592</v>
      </c>
      <c r="E505" s="1" t="s">
        <v>1593</v>
      </c>
      <c r="F505" s="52" t="s">
        <v>1544</v>
      </c>
      <c r="G505">
        <v>0</v>
      </c>
      <c r="H505" t="s">
        <v>1545</v>
      </c>
      <c r="I505" s="3">
        <v>0</v>
      </c>
    </row>
    <row r="506" spans="1:9">
      <c r="F506" s="52">
        <v>61</v>
      </c>
      <c r="G506">
        <v>0</v>
      </c>
      <c r="H506" t="s">
        <v>1546</v>
      </c>
      <c r="I506" s="3">
        <v>16669.035057149998</v>
      </c>
    </row>
    <row r="507" spans="1:9">
      <c r="F507" s="52">
        <v>611</v>
      </c>
      <c r="G507">
        <v>0</v>
      </c>
      <c r="H507" t="s">
        <v>1547</v>
      </c>
      <c r="I507" s="3">
        <v>16669.035057149998</v>
      </c>
    </row>
    <row r="508" spans="1:9">
      <c r="A508">
        <v>1</v>
      </c>
      <c r="B508" t="s">
        <v>46</v>
      </c>
      <c r="C508" s="7" t="s">
        <v>46</v>
      </c>
      <c r="D508" t="s">
        <v>1592</v>
      </c>
      <c r="E508" s="1" t="s">
        <v>1593</v>
      </c>
      <c r="F508" s="52" t="s">
        <v>1548</v>
      </c>
      <c r="G508">
        <v>0</v>
      </c>
      <c r="H508" t="s">
        <v>1549</v>
      </c>
      <c r="I508" s="3">
        <v>5556.3450190499998</v>
      </c>
    </row>
    <row r="509" spans="1:9">
      <c r="A509">
        <v>1</v>
      </c>
      <c r="B509" t="s">
        <v>46</v>
      </c>
      <c r="C509" s="7" t="s">
        <v>46</v>
      </c>
      <c r="D509" t="s">
        <v>1592</v>
      </c>
      <c r="E509" s="1" t="s">
        <v>1593</v>
      </c>
      <c r="F509" s="52" t="s">
        <v>1550</v>
      </c>
      <c r="G509">
        <v>0</v>
      </c>
      <c r="H509" t="s">
        <v>1551</v>
      </c>
      <c r="I509" s="3">
        <v>5556.3450190499998</v>
      </c>
    </row>
    <row r="510" spans="1:9">
      <c r="A510">
        <v>1</v>
      </c>
      <c r="B510" t="s">
        <v>46</v>
      </c>
      <c r="C510" s="7" t="s">
        <v>46</v>
      </c>
      <c r="D510" t="s">
        <v>1592</v>
      </c>
      <c r="E510" s="1" t="s">
        <v>1593</v>
      </c>
      <c r="F510" s="52" t="s">
        <v>1553</v>
      </c>
      <c r="G510">
        <v>0</v>
      </c>
      <c r="H510" t="s">
        <v>1554</v>
      </c>
      <c r="I510" s="3">
        <v>2952.9495594199998</v>
      </c>
    </row>
    <row r="511" spans="1:9">
      <c r="A511">
        <v>1</v>
      </c>
      <c r="B511" t="s">
        <v>46</v>
      </c>
      <c r="C511" s="7" t="s">
        <v>46</v>
      </c>
      <c r="D511" t="s">
        <v>1592</v>
      </c>
      <c r="E511" s="1" t="s">
        <v>1593</v>
      </c>
      <c r="F511" s="52" t="s">
        <v>1555</v>
      </c>
      <c r="G511">
        <v>0</v>
      </c>
      <c r="H511" t="s">
        <v>1556</v>
      </c>
      <c r="I511" s="3">
        <v>989.73834224999996</v>
      </c>
    </row>
    <row r="512" spans="1:9">
      <c r="A512">
        <v>1</v>
      </c>
      <c r="B512" t="s">
        <v>46</v>
      </c>
      <c r="C512" s="7" t="s">
        <v>46</v>
      </c>
      <c r="D512" t="s">
        <v>1592</v>
      </c>
      <c r="E512" s="1" t="s">
        <v>1593</v>
      </c>
      <c r="F512" s="52" t="s">
        <v>1557</v>
      </c>
      <c r="G512">
        <v>0</v>
      </c>
      <c r="H512" t="s">
        <v>1558</v>
      </c>
      <c r="I512" s="3">
        <v>1613.6571173799998</v>
      </c>
    </row>
    <row r="513" spans="1:9">
      <c r="A513">
        <v>1</v>
      </c>
      <c r="B513" t="s">
        <v>46</v>
      </c>
      <c r="C513" s="7" t="s">
        <v>46</v>
      </c>
      <c r="D513" t="s">
        <v>1592</v>
      </c>
      <c r="E513" s="1" t="s">
        <v>1593</v>
      </c>
      <c r="F513" s="52" t="s">
        <v>1559</v>
      </c>
      <c r="G513">
        <v>0</v>
      </c>
      <c r="H513" t="s">
        <v>1560</v>
      </c>
      <c r="I513" s="3">
        <v>0</v>
      </c>
    </row>
    <row r="514" spans="1:9">
      <c r="F514" s="52">
        <v>612</v>
      </c>
      <c r="G514">
        <v>0</v>
      </c>
      <c r="H514" t="s">
        <v>1561</v>
      </c>
      <c r="I514" s="3">
        <v>0</v>
      </c>
    </row>
    <row r="515" spans="1:9">
      <c r="A515">
        <v>1</v>
      </c>
      <c r="B515" t="s">
        <v>46</v>
      </c>
      <c r="C515" s="7" t="s">
        <v>46</v>
      </c>
      <c r="D515" t="s">
        <v>1592</v>
      </c>
      <c r="E515" s="1" t="s">
        <v>1593</v>
      </c>
      <c r="F515" s="52" t="s">
        <v>1562</v>
      </c>
      <c r="G515">
        <v>0</v>
      </c>
      <c r="H515" t="s">
        <v>1563</v>
      </c>
      <c r="I515" s="3">
        <v>0</v>
      </c>
    </row>
    <row r="516" spans="1:9">
      <c r="F516" s="52">
        <v>615</v>
      </c>
      <c r="G516">
        <v>0</v>
      </c>
      <c r="H516" t="s">
        <v>101</v>
      </c>
      <c r="I516" s="3">
        <v>0</v>
      </c>
    </row>
    <row r="517" spans="1:9">
      <c r="A517">
        <v>1</v>
      </c>
      <c r="B517" t="s">
        <v>46</v>
      </c>
      <c r="C517" s="7" t="s">
        <v>46</v>
      </c>
      <c r="D517" t="s">
        <v>1592</v>
      </c>
      <c r="E517" s="1" t="s">
        <v>1593</v>
      </c>
      <c r="F517" s="52" t="s">
        <v>1564</v>
      </c>
      <c r="G517">
        <v>0</v>
      </c>
      <c r="H517" t="s">
        <v>1565</v>
      </c>
      <c r="I517" s="3">
        <v>0</v>
      </c>
    </row>
    <row r="518" spans="1:9">
      <c r="A518">
        <v>1</v>
      </c>
      <c r="B518" t="s">
        <v>46</v>
      </c>
      <c r="C518" s="7" t="s">
        <v>46</v>
      </c>
      <c r="D518" t="s">
        <v>1592</v>
      </c>
      <c r="E518" s="1" t="s">
        <v>1593</v>
      </c>
      <c r="F518" s="52" t="s">
        <v>1566</v>
      </c>
      <c r="G518">
        <v>0</v>
      </c>
      <c r="H518" t="s">
        <v>1567</v>
      </c>
      <c r="I518" s="3">
        <v>0</v>
      </c>
    </row>
    <row r="519" spans="1:9">
      <c r="A519">
        <v>1</v>
      </c>
      <c r="B519" t="s">
        <v>46</v>
      </c>
      <c r="C519" s="7" t="s">
        <v>46</v>
      </c>
      <c r="D519" t="s">
        <v>1592</v>
      </c>
      <c r="E519" s="1" t="s">
        <v>1593</v>
      </c>
      <c r="F519" s="52" t="s">
        <v>1568</v>
      </c>
      <c r="G519">
        <v>0</v>
      </c>
      <c r="H519" t="s">
        <v>1569</v>
      </c>
      <c r="I519" s="3">
        <v>0</v>
      </c>
    </row>
    <row r="520" spans="1:9">
      <c r="F520" s="52">
        <v>616</v>
      </c>
      <c r="G520">
        <v>0</v>
      </c>
      <c r="H520" t="s">
        <v>1570</v>
      </c>
      <c r="I520" s="3">
        <v>0</v>
      </c>
    </row>
    <row r="521" spans="1:9">
      <c r="A521">
        <v>1</v>
      </c>
      <c r="B521" t="s">
        <v>46</v>
      </c>
      <c r="C521" s="7" t="s">
        <v>46</v>
      </c>
      <c r="D521" t="s">
        <v>1592</v>
      </c>
      <c r="E521" s="1" t="s">
        <v>1593</v>
      </c>
      <c r="F521" s="52" t="s">
        <v>1571</v>
      </c>
      <c r="G521">
        <v>0</v>
      </c>
      <c r="H521" t="s">
        <v>1572</v>
      </c>
      <c r="I521" s="3">
        <v>0</v>
      </c>
    </row>
    <row r="522" spans="1:9">
      <c r="A522">
        <v>1</v>
      </c>
      <c r="B522" t="s">
        <v>46</v>
      </c>
      <c r="C522" s="7" t="s">
        <v>46</v>
      </c>
      <c r="D522" t="s">
        <v>1592</v>
      </c>
      <c r="E522" s="1" t="s">
        <v>1593</v>
      </c>
      <c r="F522" s="52" t="s">
        <v>1573</v>
      </c>
      <c r="G522">
        <v>0</v>
      </c>
      <c r="H522" t="s">
        <v>1574</v>
      </c>
      <c r="I522" s="3">
        <v>0</v>
      </c>
    </row>
    <row r="523" spans="1:9">
      <c r="A523">
        <v>1</v>
      </c>
      <c r="B523" t="s">
        <v>46</v>
      </c>
      <c r="C523" s="7" t="s">
        <v>46</v>
      </c>
      <c r="D523" t="s">
        <v>1592</v>
      </c>
      <c r="E523" s="1" t="s">
        <v>1593</v>
      </c>
      <c r="F523" s="52" t="s">
        <v>1575</v>
      </c>
      <c r="G523">
        <v>0</v>
      </c>
      <c r="H523" t="s">
        <v>1576</v>
      </c>
      <c r="I523" s="3">
        <v>0</v>
      </c>
    </row>
    <row r="524" spans="1:9">
      <c r="A524">
        <v>1</v>
      </c>
      <c r="B524" t="s">
        <v>46</v>
      </c>
      <c r="C524" s="7" t="s">
        <v>46</v>
      </c>
      <c r="D524" t="s">
        <v>1592</v>
      </c>
      <c r="E524" s="1" t="s">
        <v>1593</v>
      </c>
      <c r="F524" s="52" t="s">
        <v>1577</v>
      </c>
      <c r="G524">
        <v>0</v>
      </c>
      <c r="H524" t="s">
        <v>1578</v>
      </c>
      <c r="I524" s="3">
        <v>0</v>
      </c>
    </row>
    <row r="525" spans="1:9">
      <c r="A525">
        <v>1</v>
      </c>
      <c r="B525" t="s">
        <v>46</v>
      </c>
      <c r="C525" s="7" t="s">
        <v>46</v>
      </c>
      <c r="D525" t="s">
        <v>1592</v>
      </c>
      <c r="E525" s="1" t="s">
        <v>1593</v>
      </c>
      <c r="F525" s="52" t="s">
        <v>1579</v>
      </c>
      <c r="G525">
        <v>0</v>
      </c>
      <c r="H525" t="s">
        <v>1580</v>
      </c>
      <c r="I525" s="3">
        <v>0</v>
      </c>
    </row>
    <row r="526" spans="1:9">
      <c r="A526">
        <v>1</v>
      </c>
      <c r="B526" t="s">
        <v>46</v>
      </c>
      <c r="C526" s="7" t="s">
        <v>46</v>
      </c>
      <c r="D526" t="s">
        <v>1592</v>
      </c>
      <c r="E526" s="1" t="s">
        <v>1593</v>
      </c>
      <c r="F526" s="52" t="s">
        <v>1581</v>
      </c>
      <c r="G526">
        <v>0</v>
      </c>
      <c r="H526" t="s">
        <v>1582</v>
      </c>
      <c r="I526" s="3">
        <v>0</v>
      </c>
    </row>
    <row r="527" spans="1:9">
      <c r="A527">
        <v>1</v>
      </c>
      <c r="B527" t="s">
        <v>46</v>
      </c>
      <c r="C527" s="7" t="s">
        <v>46</v>
      </c>
      <c r="D527" t="s">
        <v>1592</v>
      </c>
      <c r="E527" s="1" t="s">
        <v>1593</v>
      </c>
      <c r="F527" s="52" t="s">
        <v>1583</v>
      </c>
      <c r="G527">
        <v>0</v>
      </c>
      <c r="H527" t="s">
        <v>1584</v>
      </c>
      <c r="I527" s="3">
        <v>0</v>
      </c>
    </row>
    <row r="528" spans="1:9">
      <c r="A528">
        <v>1</v>
      </c>
      <c r="B528" t="s">
        <v>46</v>
      </c>
      <c r="C528" s="7" t="s">
        <v>46</v>
      </c>
      <c r="D528" t="s">
        <v>1592</v>
      </c>
      <c r="E528" s="1" t="s">
        <v>1593</v>
      </c>
      <c r="F528" s="52" t="s">
        <v>1585</v>
      </c>
      <c r="G528">
        <v>0</v>
      </c>
      <c r="H528" t="s">
        <v>1586</v>
      </c>
      <c r="I528" s="3">
        <v>0</v>
      </c>
    </row>
    <row r="529" spans="1:9">
      <c r="F529" s="52">
        <v>71</v>
      </c>
      <c r="G529">
        <v>0</v>
      </c>
      <c r="H529" t="s">
        <v>1587</v>
      </c>
      <c r="I529" s="3">
        <v>0</v>
      </c>
    </row>
    <row r="530" spans="1:9">
      <c r="F530" s="52">
        <v>713</v>
      </c>
      <c r="G530">
        <v>0</v>
      </c>
      <c r="H530" t="s">
        <v>1588</v>
      </c>
      <c r="I530" s="3">
        <v>0</v>
      </c>
    </row>
    <row r="531" spans="1:9">
      <c r="A531">
        <v>1</v>
      </c>
      <c r="B531" t="s">
        <v>46</v>
      </c>
      <c r="C531" s="7" t="s">
        <v>46</v>
      </c>
      <c r="D531" t="s">
        <v>1592</v>
      </c>
      <c r="E531" s="1" t="s">
        <v>1593</v>
      </c>
      <c r="F531" s="52" t="s">
        <v>1589</v>
      </c>
      <c r="G531">
        <v>0</v>
      </c>
      <c r="H531" t="s">
        <v>1590</v>
      </c>
      <c r="I531" s="3">
        <v>0</v>
      </c>
    </row>
    <row r="532" spans="1:9">
      <c r="F532" s="52" t="s">
        <v>1361</v>
      </c>
      <c r="G532">
        <v>0</v>
      </c>
      <c r="H532" t="s">
        <v>1362</v>
      </c>
      <c r="I532" s="3">
        <v>74542.63681045</v>
      </c>
    </row>
    <row r="533" spans="1:9">
      <c r="F533" s="52" t="s">
        <v>1363</v>
      </c>
      <c r="G533">
        <v>0</v>
      </c>
      <c r="H533" t="s">
        <v>1364</v>
      </c>
      <c r="I533" s="3">
        <v>38657.350072770001</v>
      </c>
    </row>
    <row r="534" spans="1:9">
      <c r="A534">
        <v>1</v>
      </c>
      <c r="B534" t="s">
        <v>46</v>
      </c>
      <c r="C534" s="7" t="s">
        <v>46</v>
      </c>
      <c r="D534" t="s">
        <v>1592</v>
      </c>
      <c r="E534" s="1" t="s">
        <v>1593</v>
      </c>
      <c r="F534" s="52" t="s">
        <v>1367</v>
      </c>
      <c r="G534">
        <v>0</v>
      </c>
      <c r="H534" t="s">
        <v>1368</v>
      </c>
      <c r="I534" s="3">
        <v>35683.707759479999</v>
      </c>
    </row>
    <row r="535" spans="1:9">
      <c r="A535">
        <v>1</v>
      </c>
      <c r="B535" t="s">
        <v>46</v>
      </c>
      <c r="C535" s="7" t="s">
        <v>46</v>
      </c>
      <c r="D535" t="s">
        <v>1592</v>
      </c>
      <c r="E535" s="1" t="s">
        <v>1593</v>
      </c>
      <c r="F535" s="52" t="s">
        <v>1369</v>
      </c>
      <c r="G535">
        <v>0</v>
      </c>
      <c r="H535" t="s">
        <v>1370</v>
      </c>
      <c r="I535" s="3">
        <v>2973.6423132899999</v>
      </c>
    </row>
    <row r="536" spans="1:9">
      <c r="A536">
        <v>1</v>
      </c>
      <c r="B536" t="s">
        <v>46</v>
      </c>
      <c r="C536" s="7" t="s">
        <v>46</v>
      </c>
      <c r="D536" t="s">
        <v>1592</v>
      </c>
      <c r="E536" s="1" t="s">
        <v>1593</v>
      </c>
      <c r="F536" s="52" t="s">
        <v>1371</v>
      </c>
      <c r="G536">
        <v>0</v>
      </c>
      <c r="H536" t="s">
        <v>1372</v>
      </c>
      <c r="I536" s="3">
        <v>0</v>
      </c>
    </row>
    <row r="537" spans="1:9">
      <c r="A537">
        <v>1</v>
      </c>
      <c r="B537" t="s">
        <v>46</v>
      </c>
      <c r="C537" s="7" t="s">
        <v>46</v>
      </c>
      <c r="D537" t="s">
        <v>1592</v>
      </c>
      <c r="E537" s="1" t="s">
        <v>1593</v>
      </c>
      <c r="F537" s="52" t="s">
        <v>1373</v>
      </c>
      <c r="G537">
        <v>0</v>
      </c>
      <c r="H537" t="s">
        <v>1374</v>
      </c>
      <c r="I537" s="3">
        <v>0</v>
      </c>
    </row>
    <row r="538" spans="1:9">
      <c r="F538" s="52">
        <v>512</v>
      </c>
      <c r="G538">
        <v>0</v>
      </c>
      <c r="H538" t="s">
        <v>1375</v>
      </c>
      <c r="I538" s="3">
        <v>16299.07571445</v>
      </c>
    </row>
    <row r="539" spans="1:9">
      <c r="A539">
        <v>1</v>
      </c>
      <c r="B539" t="s">
        <v>46</v>
      </c>
      <c r="C539" s="7" t="s">
        <v>46</v>
      </c>
      <c r="D539" t="s">
        <v>1592</v>
      </c>
      <c r="E539" s="1" t="s">
        <v>1593</v>
      </c>
      <c r="F539" s="52" t="s">
        <v>1376</v>
      </c>
      <c r="G539">
        <v>0</v>
      </c>
      <c r="H539" t="s">
        <v>1368</v>
      </c>
      <c r="I539" s="3">
        <v>14809.4439318</v>
      </c>
    </row>
    <row r="540" spans="1:9">
      <c r="A540">
        <v>1</v>
      </c>
      <c r="B540" t="s">
        <v>46</v>
      </c>
      <c r="C540" s="7" t="s">
        <v>46</v>
      </c>
      <c r="D540" t="s">
        <v>1592</v>
      </c>
      <c r="E540" s="1" t="s">
        <v>1593</v>
      </c>
      <c r="F540" s="52" t="s">
        <v>1377</v>
      </c>
      <c r="G540">
        <v>0</v>
      </c>
      <c r="H540" t="s">
        <v>1594</v>
      </c>
      <c r="I540" s="3">
        <v>0</v>
      </c>
    </row>
    <row r="541" spans="1:9">
      <c r="A541">
        <v>1</v>
      </c>
      <c r="B541" t="s">
        <v>46</v>
      </c>
      <c r="C541" s="7" t="s">
        <v>46</v>
      </c>
      <c r="D541" t="s">
        <v>1592</v>
      </c>
      <c r="E541" s="1" t="s">
        <v>1593</v>
      </c>
      <c r="F541" s="52" t="s">
        <v>1379</v>
      </c>
      <c r="G541">
        <v>0</v>
      </c>
      <c r="H541" t="s">
        <v>1380</v>
      </c>
      <c r="I541" s="3">
        <v>1234.12032765</v>
      </c>
    </row>
    <row r="542" spans="1:9">
      <c r="A542">
        <v>1</v>
      </c>
      <c r="B542" t="s">
        <v>46</v>
      </c>
      <c r="C542" s="7" t="s">
        <v>46</v>
      </c>
      <c r="D542" t="s">
        <v>1592</v>
      </c>
      <c r="E542" s="1" t="s">
        <v>1593</v>
      </c>
      <c r="F542" s="52" t="s">
        <v>1381</v>
      </c>
      <c r="G542">
        <v>0</v>
      </c>
      <c r="H542" t="s">
        <v>1374</v>
      </c>
      <c r="I542" s="3">
        <v>255.51145500000001</v>
      </c>
    </row>
    <row r="543" spans="1:9">
      <c r="F543" s="52">
        <v>513</v>
      </c>
      <c r="G543">
        <v>0</v>
      </c>
      <c r="H543" t="s">
        <v>1382</v>
      </c>
      <c r="I543" s="3">
        <v>0</v>
      </c>
    </row>
    <row r="544" spans="1:9">
      <c r="A544">
        <v>1</v>
      </c>
      <c r="B544" t="s">
        <v>46</v>
      </c>
      <c r="C544" s="7" t="s">
        <v>46</v>
      </c>
      <c r="D544" t="s">
        <v>1592</v>
      </c>
      <c r="E544" s="1" t="s">
        <v>1593</v>
      </c>
      <c r="F544" s="52" t="s">
        <v>1383</v>
      </c>
      <c r="G544">
        <v>0</v>
      </c>
      <c r="H544" t="s">
        <v>1384</v>
      </c>
    </row>
    <row r="545" spans="1:9">
      <c r="F545" s="52">
        <v>514</v>
      </c>
      <c r="G545">
        <v>0</v>
      </c>
      <c r="H545" t="s">
        <v>1385</v>
      </c>
      <c r="I545" s="3">
        <v>2677.2490254899999</v>
      </c>
    </row>
    <row r="546" spans="1:9">
      <c r="A546">
        <v>1</v>
      </c>
      <c r="B546" t="s">
        <v>46</v>
      </c>
      <c r="C546" s="7" t="s">
        <v>46</v>
      </c>
      <c r="D546" t="s">
        <v>1592</v>
      </c>
      <c r="E546" s="1" t="s">
        <v>1593</v>
      </c>
      <c r="F546" s="52" t="s">
        <v>1386</v>
      </c>
      <c r="G546">
        <v>0</v>
      </c>
      <c r="H546" t="s">
        <v>1387</v>
      </c>
      <c r="I546" s="3">
        <v>2677.2490254899999</v>
      </c>
    </row>
    <row r="547" spans="1:9">
      <c r="F547" s="52">
        <v>515</v>
      </c>
      <c r="G547">
        <v>0</v>
      </c>
      <c r="H547" t="s">
        <v>1388</v>
      </c>
      <c r="I547" s="3">
        <v>2408.9619977399998</v>
      </c>
    </row>
    <row r="548" spans="1:9">
      <c r="A548">
        <v>1</v>
      </c>
      <c r="B548" t="s">
        <v>46</v>
      </c>
      <c r="C548" s="7" t="s">
        <v>46</v>
      </c>
      <c r="D548" t="s">
        <v>1592</v>
      </c>
      <c r="E548" s="1" t="s">
        <v>1593</v>
      </c>
      <c r="F548" s="52" t="s">
        <v>1389</v>
      </c>
      <c r="G548">
        <v>0</v>
      </c>
      <c r="H548" t="s">
        <v>1387</v>
      </c>
      <c r="I548" s="3">
        <v>2408.9619977399998</v>
      </c>
    </row>
    <row r="549" spans="1:9">
      <c r="F549" s="52">
        <v>516</v>
      </c>
      <c r="G549">
        <v>0</v>
      </c>
      <c r="H549" t="s">
        <v>1390</v>
      </c>
      <c r="I549" s="3">
        <v>0</v>
      </c>
    </row>
    <row r="550" spans="1:9">
      <c r="A550">
        <v>1</v>
      </c>
      <c r="B550" t="s">
        <v>46</v>
      </c>
      <c r="C550" s="7" t="s">
        <v>46</v>
      </c>
      <c r="D550" t="s">
        <v>1592</v>
      </c>
      <c r="E550" s="1" t="s">
        <v>1593</v>
      </c>
      <c r="F550" s="52" t="s">
        <v>1391</v>
      </c>
      <c r="G550">
        <v>0</v>
      </c>
      <c r="H550" t="s">
        <v>1392</v>
      </c>
      <c r="I550" s="3">
        <v>0</v>
      </c>
    </row>
    <row r="551" spans="1:9">
      <c r="A551">
        <v>1</v>
      </c>
      <c r="B551" t="s">
        <v>46</v>
      </c>
      <c r="C551" s="7" t="s">
        <v>46</v>
      </c>
      <c r="D551" t="s">
        <v>1592</v>
      </c>
      <c r="E551" s="1" t="s">
        <v>1593</v>
      </c>
      <c r="F551" s="52" t="s">
        <v>1393</v>
      </c>
      <c r="G551">
        <v>0</v>
      </c>
      <c r="H551" t="s">
        <v>1394</v>
      </c>
      <c r="I551" s="3">
        <v>0</v>
      </c>
    </row>
    <row r="552" spans="1:9">
      <c r="F552" s="52">
        <v>517</v>
      </c>
      <c r="G552">
        <v>0</v>
      </c>
      <c r="H552" t="s">
        <v>1395</v>
      </c>
      <c r="I552" s="3">
        <v>3500</v>
      </c>
    </row>
    <row r="553" spans="1:9">
      <c r="A553">
        <v>1</v>
      </c>
      <c r="B553" t="s">
        <v>46</v>
      </c>
      <c r="C553" s="7" t="s">
        <v>46</v>
      </c>
      <c r="D553" t="s">
        <v>1592</v>
      </c>
      <c r="E553" s="1" t="s">
        <v>1593</v>
      </c>
      <c r="F553" s="52" t="s">
        <v>1396</v>
      </c>
      <c r="G553">
        <v>0</v>
      </c>
      <c r="H553" t="s">
        <v>1397</v>
      </c>
      <c r="I553" s="3">
        <v>3500</v>
      </c>
    </row>
    <row r="554" spans="1:9">
      <c r="F554" s="52">
        <v>518</v>
      </c>
      <c r="G554">
        <v>0</v>
      </c>
      <c r="H554" t="s">
        <v>1595</v>
      </c>
      <c r="I554" s="3">
        <v>11000</v>
      </c>
    </row>
    <row r="555" spans="1:9">
      <c r="A555">
        <v>1</v>
      </c>
      <c r="B555" t="s">
        <v>46</v>
      </c>
      <c r="C555" s="7" t="s">
        <v>46</v>
      </c>
      <c r="D555" t="s">
        <v>1592</v>
      </c>
      <c r="E555" s="1" t="s">
        <v>1593</v>
      </c>
      <c r="F555" s="52">
        <v>51803</v>
      </c>
      <c r="G555">
        <v>0</v>
      </c>
      <c r="H555" t="s">
        <v>1596</v>
      </c>
      <c r="I555" s="3">
        <v>11000</v>
      </c>
    </row>
    <row r="556" spans="1:9">
      <c r="F556" s="52">
        <v>519</v>
      </c>
      <c r="G556">
        <v>0</v>
      </c>
      <c r="H556" t="s">
        <v>1398</v>
      </c>
      <c r="I556" s="3">
        <v>0</v>
      </c>
    </row>
    <row r="557" spans="1:9">
      <c r="A557">
        <v>1</v>
      </c>
      <c r="B557" t="s">
        <v>46</v>
      </c>
      <c r="C557" s="7" t="s">
        <v>46</v>
      </c>
      <c r="D557" t="s">
        <v>1592</v>
      </c>
      <c r="E557" s="1" t="s">
        <v>1593</v>
      </c>
      <c r="F557" s="52" t="s">
        <v>1399</v>
      </c>
      <c r="G557">
        <v>0</v>
      </c>
      <c r="H557" t="s">
        <v>1398</v>
      </c>
      <c r="I557" s="3">
        <v>0</v>
      </c>
    </row>
    <row r="558" spans="1:9">
      <c r="F558" s="52">
        <v>54</v>
      </c>
      <c r="G558">
        <v>0</v>
      </c>
      <c r="H558" t="s">
        <v>1400</v>
      </c>
      <c r="I558" s="3">
        <v>40029.448932343039</v>
      </c>
    </row>
    <row r="559" spans="1:9">
      <c r="F559" s="52">
        <v>541</v>
      </c>
      <c r="G559">
        <v>0</v>
      </c>
      <c r="H559" t="s">
        <v>1401</v>
      </c>
      <c r="I559" s="3">
        <v>14142.245241943037</v>
      </c>
    </row>
    <row r="560" spans="1:9">
      <c r="A560">
        <v>1</v>
      </c>
      <c r="B560" t="s">
        <v>46</v>
      </c>
      <c r="C560" s="7" t="s">
        <v>46</v>
      </c>
      <c r="D560" t="s">
        <v>1592</v>
      </c>
      <c r="E560" s="1" t="s">
        <v>1593</v>
      </c>
      <c r="F560" s="52" t="s">
        <v>1402</v>
      </c>
      <c r="G560">
        <v>0</v>
      </c>
      <c r="H560" t="s">
        <v>1403</v>
      </c>
      <c r="I560" s="3">
        <v>2534.617397143038</v>
      </c>
    </row>
    <row r="561" spans="1:9">
      <c r="A561">
        <v>1</v>
      </c>
      <c r="B561" t="s">
        <v>46</v>
      </c>
      <c r="C561" s="7" t="s">
        <v>46</v>
      </c>
      <c r="D561" t="s">
        <v>1592</v>
      </c>
      <c r="E561" s="1" t="s">
        <v>1593</v>
      </c>
      <c r="F561" s="52" t="s">
        <v>1404</v>
      </c>
      <c r="G561">
        <v>0</v>
      </c>
      <c r="H561" t="s">
        <v>1405</v>
      </c>
      <c r="I561" s="3">
        <v>0</v>
      </c>
    </row>
    <row r="562" spans="1:9">
      <c r="A562">
        <v>1</v>
      </c>
      <c r="B562" t="s">
        <v>46</v>
      </c>
      <c r="C562" s="7" t="s">
        <v>46</v>
      </c>
      <c r="D562" t="s">
        <v>1592</v>
      </c>
      <c r="E562" s="1" t="s">
        <v>1593</v>
      </c>
      <c r="F562" s="52" t="s">
        <v>1406</v>
      </c>
      <c r="G562">
        <v>0</v>
      </c>
      <c r="H562" t="s">
        <v>1407</v>
      </c>
      <c r="I562" s="3">
        <v>230.41980000000001</v>
      </c>
    </row>
    <row r="563" spans="1:9">
      <c r="A563">
        <v>1</v>
      </c>
      <c r="B563" t="s">
        <v>46</v>
      </c>
      <c r="C563" s="7" t="s">
        <v>46</v>
      </c>
      <c r="D563" t="s">
        <v>1592</v>
      </c>
      <c r="E563" s="1" t="s">
        <v>1593</v>
      </c>
      <c r="F563" s="52" t="s">
        <v>1408</v>
      </c>
      <c r="G563">
        <v>0</v>
      </c>
      <c r="H563" t="s">
        <v>1409</v>
      </c>
      <c r="I563" s="3">
        <v>436.18468139999999</v>
      </c>
    </row>
    <row r="564" spans="1:9">
      <c r="A564">
        <v>1</v>
      </c>
      <c r="B564" t="s">
        <v>46</v>
      </c>
      <c r="C564" s="7" t="s">
        <v>46</v>
      </c>
      <c r="D564" t="s">
        <v>1592</v>
      </c>
      <c r="E564" s="1" t="s">
        <v>1593</v>
      </c>
      <c r="F564" s="52" t="s">
        <v>1410</v>
      </c>
      <c r="G564">
        <v>0</v>
      </c>
      <c r="H564" t="s">
        <v>1411</v>
      </c>
      <c r="I564" s="3">
        <v>549.3208032</v>
      </c>
    </row>
    <row r="565" spans="1:9">
      <c r="A565">
        <v>1</v>
      </c>
      <c r="B565" t="s">
        <v>46</v>
      </c>
      <c r="C565" s="7" t="s">
        <v>46</v>
      </c>
      <c r="D565" t="s">
        <v>1592</v>
      </c>
      <c r="E565" s="1" t="s">
        <v>1593</v>
      </c>
      <c r="F565" s="52" t="s">
        <v>1412</v>
      </c>
      <c r="G565">
        <v>0</v>
      </c>
      <c r="H565" t="s">
        <v>1413</v>
      </c>
      <c r="I565" s="3">
        <v>46.083960000000005</v>
      </c>
    </row>
    <row r="566" spans="1:9">
      <c r="A566">
        <v>1</v>
      </c>
      <c r="B566" t="s">
        <v>46</v>
      </c>
      <c r="C566" s="7" t="s">
        <v>46</v>
      </c>
      <c r="D566" t="s">
        <v>1592</v>
      </c>
      <c r="E566" s="1" t="s">
        <v>1593</v>
      </c>
      <c r="F566" s="52" t="s">
        <v>1414</v>
      </c>
      <c r="G566">
        <v>0</v>
      </c>
      <c r="H566" t="s">
        <v>1415</v>
      </c>
      <c r="I566" s="3">
        <v>756.46820339999999</v>
      </c>
    </row>
    <row r="567" spans="1:9">
      <c r="A567">
        <v>1</v>
      </c>
      <c r="B567" t="s">
        <v>46</v>
      </c>
      <c r="C567" s="7" t="s">
        <v>46</v>
      </c>
      <c r="D567" t="s">
        <v>1592</v>
      </c>
      <c r="E567" s="1" t="s">
        <v>1593</v>
      </c>
      <c r="F567" s="52" t="s">
        <v>1416</v>
      </c>
      <c r="G567">
        <v>0</v>
      </c>
      <c r="H567" t="s">
        <v>1417</v>
      </c>
      <c r="I567" s="3">
        <v>115.2099</v>
      </c>
    </row>
    <row r="568" spans="1:9">
      <c r="A568">
        <v>1</v>
      </c>
      <c r="B568" t="s">
        <v>46</v>
      </c>
      <c r="C568" s="7" t="s">
        <v>46</v>
      </c>
      <c r="D568" t="s">
        <v>1592</v>
      </c>
      <c r="E568" s="1" t="s">
        <v>1593</v>
      </c>
      <c r="F568" s="52" t="s">
        <v>1418</v>
      </c>
      <c r="G568">
        <v>0</v>
      </c>
      <c r="H568" t="s">
        <v>1419</v>
      </c>
      <c r="I568" s="3">
        <v>331.11325260000001</v>
      </c>
    </row>
    <row r="569" spans="1:9">
      <c r="A569">
        <v>1</v>
      </c>
      <c r="B569" t="s">
        <v>46</v>
      </c>
      <c r="C569" s="7" t="s">
        <v>46</v>
      </c>
      <c r="D569" t="s">
        <v>1592</v>
      </c>
      <c r="E569" s="1" t="s">
        <v>1593</v>
      </c>
      <c r="F569" s="52" t="s">
        <v>1420</v>
      </c>
      <c r="G569">
        <v>0</v>
      </c>
      <c r="H569" t="s">
        <v>1421</v>
      </c>
      <c r="I569" s="3">
        <v>2343.1389462000002</v>
      </c>
    </row>
    <row r="570" spans="1:9">
      <c r="A570">
        <v>1</v>
      </c>
      <c r="B570" t="s">
        <v>46</v>
      </c>
      <c r="C570" s="7" t="s">
        <v>46</v>
      </c>
      <c r="D570" t="s">
        <v>1592</v>
      </c>
      <c r="E570" s="1" t="s">
        <v>1593</v>
      </c>
      <c r="F570" s="52" t="s">
        <v>1422</v>
      </c>
      <c r="G570">
        <v>0</v>
      </c>
      <c r="H570" t="s">
        <v>1423</v>
      </c>
      <c r="I570" s="3">
        <v>513.37531439999998</v>
      </c>
    </row>
    <row r="571" spans="1:9">
      <c r="A571">
        <v>1</v>
      </c>
      <c r="B571" t="s">
        <v>46</v>
      </c>
      <c r="C571" s="7" t="s">
        <v>46</v>
      </c>
      <c r="D571" t="s">
        <v>1592</v>
      </c>
      <c r="E571" s="1" t="s">
        <v>1593</v>
      </c>
      <c r="F571" s="52" t="s">
        <v>1424</v>
      </c>
      <c r="G571">
        <v>0</v>
      </c>
      <c r="H571" t="s">
        <v>1425</v>
      </c>
      <c r="I571" s="3">
        <v>2356.9641342</v>
      </c>
    </row>
    <row r="572" spans="1:9">
      <c r="A572">
        <v>1</v>
      </c>
      <c r="B572" t="s">
        <v>46</v>
      </c>
      <c r="C572" s="7" t="s">
        <v>46</v>
      </c>
      <c r="D572" t="s">
        <v>1592</v>
      </c>
      <c r="E572" s="1" t="s">
        <v>1593</v>
      </c>
      <c r="F572" s="52" t="s">
        <v>1426</v>
      </c>
      <c r="G572">
        <v>0</v>
      </c>
      <c r="H572" t="s">
        <v>1427</v>
      </c>
      <c r="I572" s="3">
        <v>0</v>
      </c>
    </row>
    <row r="573" spans="1:9">
      <c r="A573">
        <v>1</v>
      </c>
      <c r="B573" t="s">
        <v>46</v>
      </c>
      <c r="C573" s="7" t="s">
        <v>46</v>
      </c>
      <c r="D573" t="s">
        <v>1592</v>
      </c>
      <c r="E573" s="1" t="s">
        <v>1593</v>
      </c>
      <c r="F573" s="52" t="s">
        <v>1428</v>
      </c>
      <c r="G573">
        <v>0</v>
      </c>
      <c r="H573" t="s">
        <v>1429</v>
      </c>
      <c r="I573" s="3">
        <v>750.93812820000005</v>
      </c>
    </row>
    <row r="574" spans="1:9">
      <c r="A574">
        <v>1</v>
      </c>
      <c r="B574" t="s">
        <v>46</v>
      </c>
      <c r="C574" s="7" t="s">
        <v>46</v>
      </c>
      <c r="D574" t="s">
        <v>1592</v>
      </c>
      <c r="E574" s="1" t="s">
        <v>1593</v>
      </c>
      <c r="F574" s="52" t="s">
        <v>1430</v>
      </c>
      <c r="G574">
        <v>0</v>
      </c>
      <c r="H574" t="s">
        <v>1431</v>
      </c>
      <c r="I574" s="3">
        <v>892.87672500000008</v>
      </c>
    </row>
    <row r="575" spans="1:9">
      <c r="A575">
        <v>1</v>
      </c>
      <c r="B575" t="s">
        <v>46</v>
      </c>
      <c r="C575" s="7" t="s">
        <v>46</v>
      </c>
      <c r="D575" t="s">
        <v>1592</v>
      </c>
      <c r="E575" s="1" t="s">
        <v>1593</v>
      </c>
      <c r="F575" s="52" t="s">
        <v>1432</v>
      </c>
      <c r="G575">
        <v>0</v>
      </c>
      <c r="H575" t="s">
        <v>1433</v>
      </c>
      <c r="I575" s="3">
        <v>115.2099</v>
      </c>
    </row>
    <row r="576" spans="1:9">
      <c r="A576">
        <v>1</v>
      </c>
      <c r="B576" t="s">
        <v>46</v>
      </c>
      <c r="C576" s="7" t="s">
        <v>46</v>
      </c>
      <c r="D576" t="s">
        <v>1592</v>
      </c>
      <c r="E576" s="1" t="s">
        <v>1593</v>
      </c>
      <c r="F576" s="52" t="s">
        <v>1434</v>
      </c>
      <c r="G576">
        <v>0</v>
      </c>
      <c r="H576" t="s">
        <v>1435</v>
      </c>
      <c r="I576" s="3">
        <v>0</v>
      </c>
    </row>
    <row r="577" spans="1:9">
      <c r="A577">
        <v>1</v>
      </c>
      <c r="B577" t="s">
        <v>46</v>
      </c>
      <c r="C577" s="7" t="s">
        <v>46</v>
      </c>
      <c r="D577" t="s">
        <v>1592</v>
      </c>
      <c r="E577" s="1" t="s">
        <v>1593</v>
      </c>
      <c r="F577" s="52" t="s">
        <v>1436</v>
      </c>
      <c r="G577">
        <v>0</v>
      </c>
      <c r="H577" t="s">
        <v>1437</v>
      </c>
      <c r="I577" s="3">
        <v>557.61591599999997</v>
      </c>
    </row>
    <row r="578" spans="1:9">
      <c r="A578">
        <v>1</v>
      </c>
      <c r="B578" t="s">
        <v>46</v>
      </c>
      <c r="C578" s="7" t="s">
        <v>46</v>
      </c>
      <c r="D578" t="s">
        <v>1592</v>
      </c>
      <c r="E578" s="1" t="s">
        <v>1593</v>
      </c>
      <c r="F578" s="52" t="s">
        <v>1438</v>
      </c>
      <c r="G578">
        <v>0</v>
      </c>
      <c r="H578" t="s">
        <v>1439</v>
      </c>
      <c r="I578" s="3">
        <v>525.5875638</v>
      </c>
    </row>
    <row r="579" spans="1:9">
      <c r="A579">
        <v>1</v>
      </c>
      <c r="B579" t="s">
        <v>46</v>
      </c>
      <c r="C579" s="7" t="s">
        <v>46</v>
      </c>
      <c r="D579" t="s">
        <v>1592</v>
      </c>
      <c r="E579" s="1" t="s">
        <v>1593</v>
      </c>
      <c r="F579" s="52" t="s">
        <v>1440</v>
      </c>
      <c r="G579">
        <v>0</v>
      </c>
      <c r="H579" t="s">
        <v>1441</v>
      </c>
      <c r="I579" s="3">
        <v>337.56500700000004</v>
      </c>
    </row>
    <row r="580" spans="1:9">
      <c r="A580">
        <v>1</v>
      </c>
      <c r="B580" t="s">
        <v>46</v>
      </c>
      <c r="C580" s="7" t="s">
        <v>46</v>
      </c>
      <c r="D580" t="s">
        <v>1592</v>
      </c>
      <c r="E580" s="1" t="s">
        <v>1593</v>
      </c>
      <c r="F580" s="52" t="s">
        <v>1442</v>
      </c>
      <c r="G580">
        <v>0</v>
      </c>
      <c r="H580" t="s">
        <v>1443</v>
      </c>
      <c r="I580" s="3">
        <v>749.55560939999998</v>
      </c>
    </row>
    <row r="581" spans="1:9">
      <c r="F581" s="52">
        <v>542</v>
      </c>
      <c r="G581">
        <v>0</v>
      </c>
      <c r="H581" t="s">
        <v>1444</v>
      </c>
      <c r="I581" s="3">
        <v>20116.570219199999</v>
      </c>
    </row>
    <row r="582" spans="1:9">
      <c r="A582">
        <v>1</v>
      </c>
      <c r="B582" t="s">
        <v>46</v>
      </c>
      <c r="C582" s="7" t="s">
        <v>46</v>
      </c>
      <c r="D582" t="s">
        <v>1592</v>
      </c>
      <c r="E582" s="1" t="s">
        <v>1593</v>
      </c>
      <c r="F582" s="52" t="s">
        <v>1445</v>
      </c>
      <c r="G582">
        <v>0</v>
      </c>
      <c r="H582" t="s">
        <v>1446</v>
      </c>
      <c r="I582" s="3">
        <v>16216.4846844</v>
      </c>
    </row>
    <row r="583" spans="1:9">
      <c r="A583">
        <v>1</v>
      </c>
      <c r="B583" t="s">
        <v>46</v>
      </c>
      <c r="C583" s="7" t="s">
        <v>46</v>
      </c>
      <c r="D583" t="s">
        <v>1592</v>
      </c>
      <c r="E583" s="1" t="s">
        <v>1593</v>
      </c>
      <c r="F583" s="52" t="s">
        <v>1447</v>
      </c>
      <c r="G583">
        <v>0</v>
      </c>
      <c r="H583" t="s">
        <v>1448</v>
      </c>
      <c r="I583" s="3">
        <v>0</v>
      </c>
    </row>
    <row r="584" spans="1:9">
      <c r="A584">
        <v>1</v>
      </c>
      <c r="B584" t="s">
        <v>46</v>
      </c>
      <c r="C584" s="7" t="s">
        <v>46</v>
      </c>
      <c r="D584" t="s">
        <v>1592</v>
      </c>
      <c r="E584" s="1" t="s">
        <v>1593</v>
      </c>
      <c r="F584" s="52" t="s">
        <v>1449</v>
      </c>
      <c r="G584">
        <v>0</v>
      </c>
      <c r="H584" t="s">
        <v>1450</v>
      </c>
      <c r="I584" s="3">
        <v>3900.0855348</v>
      </c>
    </row>
    <row r="585" spans="1:9">
      <c r="A585">
        <v>1</v>
      </c>
      <c r="B585" t="s">
        <v>46</v>
      </c>
      <c r="C585" s="7" t="s">
        <v>46</v>
      </c>
      <c r="D585" t="s">
        <v>1592</v>
      </c>
      <c r="E585" s="1" t="s">
        <v>1593</v>
      </c>
      <c r="F585" s="52" t="s">
        <v>1451</v>
      </c>
      <c r="G585">
        <v>0</v>
      </c>
      <c r="H585" t="s">
        <v>1452</v>
      </c>
      <c r="I585" s="3">
        <v>0</v>
      </c>
    </row>
    <row r="586" spans="1:9">
      <c r="F586" s="52">
        <v>543</v>
      </c>
      <c r="G586">
        <v>0</v>
      </c>
      <c r="H586" t="s">
        <v>1453</v>
      </c>
      <c r="I586" s="3">
        <v>4548.0260123999997</v>
      </c>
    </row>
    <row r="587" spans="1:9">
      <c r="A587">
        <v>1</v>
      </c>
      <c r="B587" t="s">
        <v>46</v>
      </c>
      <c r="C587" s="7" t="s">
        <v>46</v>
      </c>
      <c r="D587" t="s">
        <v>1592</v>
      </c>
      <c r="E587" s="1" t="s">
        <v>1593</v>
      </c>
      <c r="F587" s="52" t="s">
        <v>1454</v>
      </c>
      <c r="G587">
        <v>0</v>
      </c>
      <c r="H587" t="s">
        <v>1455</v>
      </c>
      <c r="I587" s="3">
        <v>935.04354840000008</v>
      </c>
    </row>
    <row r="588" spans="1:9">
      <c r="A588">
        <v>1</v>
      </c>
      <c r="B588" t="s">
        <v>46</v>
      </c>
      <c r="C588" s="7" t="s">
        <v>46</v>
      </c>
      <c r="D588" t="s">
        <v>1592</v>
      </c>
      <c r="E588" s="1" t="s">
        <v>1593</v>
      </c>
      <c r="F588" s="52" t="s">
        <v>1456</v>
      </c>
      <c r="G588">
        <v>0</v>
      </c>
      <c r="H588" t="s">
        <v>1457</v>
      </c>
      <c r="I588" s="3">
        <v>482.95990080000001</v>
      </c>
    </row>
    <row r="589" spans="1:9">
      <c r="A589">
        <v>1</v>
      </c>
      <c r="B589" t="s">
        <v>46</v>
      </c>
      <c r="C589" s="7" t="s">
        <v>46</v>
      </c>
      <c r="D589" t="s">
        <v>1592</v>
      </c>
      <c r="E589" s="1" t="s">
        <v>1593</v>
      </c>
      <c r="F589" s="52" t="s">
        <v>1458</v>
      </c>
      <c r="G589">
        <v>0</v>
      </c>
      <c r="H589" t="s">
        <v>1459</v>
      </c>
      <c r="I589" s="3">
        <v>230.41980000000001</v>
      </c>
    </row>
    <row r="590" spans="1:9">
      <c r="A590">
        <v>1</v>
      </c>
      <c r="B590" t="s">
        <v>46</v>
      </c>
      <c r="C590" s="7" t="s">
        <v>46</v>
      </c>
      <c r="D590" t="s">
        <v>1592</v>
      </c>
      <c r="E590" s="1" t="s">
        <v>1593</v>
      </c>
      <c r="F590" s="52" t="s">
        <v>1460</v>
      </c>
      <c r="G590">
        <v>0</v>
      </c>
      <c r="H590" t="s">
        <v>1461</v>
      </c>
      <c r="I590" s="3">
        <v>995.18311620000009</v>
      </c>
    </row>
    <row r="591" spans="1:9">
      <c r="A591">
        <v>1</v>
      </c>
      <c r="B591" t="s">
        <v>46</v>
      </c>
      <c r="C591" s="7" t="s">
        <v>46</v>
      </c>
      <c r="D591" t="s">
        <v>1592</v>
      </c>
      <c r="E591" s="1" t="s">
        <v>1593</v>
      </c>
      <c r="F591" s="52" t="s">
        <v>1462</v>
      </c>
      <c r="G591">
        <v>0</v>
      </c>
      <c r="H591" t="s">
        <v>1463</v>
      </c>
      <c r="I591" s="3">
        <v>584.57503259999999</v>
      </c>
    </row>
    <row r="592" spans="1:9">
      <c r="A592">
        <v>1</v>
      </c>
      <c r="B592" t="s">
        <v>46</v>
      </c>
      <c r="C592" s="7" t="s">
        <v>46</v>
      </c>
      <c r="D592" t="s">
        <v>1592</v>
      </c>
      <c r="E592" s="1" t="s">
        <v>1593</v>
      </c>
      <c r="F592" s="52" t="s">
        <v>1464</v>
      </c>
      <c r="G592">
        <v>0</v>
      </c>
      <c r="H592" t="s">
        <v>1465</v>
      </c>
      <c r="I592" s="3">
        <v>0</v>
      </c>
    </row>
    <row r="593" spans="1:9">
      <c r="A593">
        <v>1</v>
      </c>
      <c r="B593" t="s">
        <v>46</v>
      </c>
      <c r="C593" s="7" t="s">
        <v>46</v>
      </c>
      <c r="D593" t="s">
        <v>1592</v>
      </c>
      <c r="E593" s="1" t="s">
        <v>1593</v>
      </c>
      <c r="F593" s="52" t="s">
        <v>1466</v>
      </c>
      <c r="G593">
        <v>0</v>
      </c>
      <c r="H593" t="s">
        <v>1467</v>
      </c>
      <c r="I593" s="3">
        <v>115.2099</v>
      </c>
    </row>
    <row r="594" spans="1:9">
      <c r="A594">
        <v>1</v>
      </c>
      <c r="B594" t="s">
        <v>46</v>
      </c>
      <c r="C594" s="7" t="s">
        <v>46</v>
      </c>
      <c r="D594" t="s">
        <v>1592</v>
      </c>
      <c r="E594" s="1" t="s">
        <v>1593</v>
      </c>
      <c r="F594" s="52" t="s">
        <v>1468</v>
      </c>
      <c r="G594">
        <v>0</v>
      </c>
      <c r="H594" t="s">
        <v>1469</v>
      </c>
      <c r="I594" s="3">
        <v>0</v>
      </c>
    </row>
    <row r="595" spans="1:9">
      <c r="A595">
        <v>1</v>
      </c>
      <c r="B595" t="s">
        <v>46</v>
      </c>
      <c r="C595" s="7" t="s">
        <v>46</v>
      </c>
      <c r="D595" t="s">
        <v>1592</v>
      </c>
      <c r="E595" s="1" t="s">
        <v>1593</v>
      </c>
      <c r="F595" s="52" t="s">
        <v>1470</v>
      </c>
      <c r="G595">
        <v>0</v>
      </c>
      <c r="H595" t="s">
        <v>1471</v>
      </c>
      <c r="I595" s="3">
        <v>0</v>
      </c>
    </row>
    <row r="596" spans="1:9">
      <c r="A596">
        <v>1</v>
      </c>
      <c r="B596" t="s">
        <v>46</v>
      </c>
      <c r="C596" s="7" t="s">
        <v>46</v>
      </c>
      <c r="D596" t="s">
        <v>1592</v>
      </c>
      <c r="E596" s="1" t="s">
        <v>1593</v>
      </c>
      <c r="F596" s="52" t="s">
        <v>1472</v>
      </c>
      <c r="G596">
        <v>0</v>
      </c>
      <c r="H596" t="s">
        <v>1473</v>
      </c>
      <c r="I596" s="3">
        <v>0</v>
      </c>
    </row>
    <row r="597" spans="1:9">
      <c r="A597">
        <v>1</v>
      </c>
      <c r="B597" t="s">
        <v>46</v>
      </c>
      <c r="C597" s="7" t="s">
        <v>46</v>
      </c>
      <c r="D597" t="s">
        <v>1592</v>
      </c>
      <c r="E597" s="1" t="s">
        <v>1593</v>
      </c>
      <c r="F597" s="52" t="s">
        <v>1474</v>
      </c>
      <c r="G597">
        <v>0</v>
      </c>
      <c r="H597" t="s">
        <v>1475</v>
      </c>
      <c r="I597" s="3">
        <v>0</v>
      </c>
    </row>
    <row r="598" spans="1:9">
      <c r="A598">
        <v>1</v>
      </c>
      <c r="B598" t="s">
        <v>46</v>
      </c>
      <c r="C598" s="7" t="s">
        <v>46</v>
      </c>
      <c r="D598" t="s">
        <v>1592</v>
      </c>
      <c r="E598" s="1" t="s">
        <v>1593</v>
      </c>
      <c r="F598" s="52" t="s">
        <v>1476</v>
      </c>
      <c r="G598">
        <v>0</v>
      </c>
      <c r="H598" t="s">
        <v>1477</v>
      </c>
      <c r="I598" s="3">
        <v>0</v>
      </c>
    </row>
    <row r="599" spans="1:9">
      <c r="A599">
        <v>1</v>
      </c>
      <c r="B599" t="s">
        <v>46</v>
      </c>
      <c r="C599" s="7" t="s">
        <v>46</v>
      </c>
      <c r="D599" t="s">
        <v>1592</v>
      </c>
      <c r="E599" s="1" t="s">
        <v>1593</v>
      </c>
      <c r="F599" s="52" t="s">
        <v>1478</v>
      </c>
      <c r="G599">
        <v>0</v>
      </c>
      <c r="H599" t="s">
        <v>1479</v>
      </c>
      <c r="I599" s="3">
        <v>115.2099</v>
      </c>
    </row>
    <row r="600" spans="1:9">
      <c r="A600">
        <v>1</v>
      </c>
      <c r="B600" t="s">
        <v>46</v>
      </c>
      <c r="C600" s="7" t="s">
        <v>46</v>
      </c>
      <c r="D600" t="s">
        <v>1592</v>
      </c>
      <c r="E600" s="1" t="s">
        <v>1593</v>
      </c>
      <c r="F600" s="52" t="s">
        <v>1480</v>
      </c>
      <c r="G600">
        <v>0</v>
      </c>
      <c r="H600" t="s">
        <v>1481</v>
      </c>
      <c r="I600" s="3">
        <v>415.21647960000001</v>
      </c>
    </row>
    <row r="601" spans="1:9">
      <c r="A601">
        <v>1</v>
      </c>
      <c r="B601" t="s">
        <v>46</v>
      </c>
      <c r="C601" s="7" t="s">
        <v>46</v>
      </c>
      <c r="D601" t="s">
        <v>1592</v>
      </c>
      <c r="E601" s="1" t="s">
        <v>1593</v>
      </c>
      <c r="F601" s="52" t="s">
        <v>1482</v>
      </c>
      <c r="G601">
        <v>0</v>
      </c>
      <c r="H601" t="s">
        <v>1483</v>
      </c>
      <c r="I601" s="3">
        <v>0</v>
      </c>
    </row>
    <row r="602" spans="1:9">
      <c r="A602">
        <v>1</v>
      </c>
      <c r="B602" t="s">
        <v>46</v>
      </c>
      <c r="C602" s="7" t="s">
        <v>46</v>
      </c>
      <c r="D602" t="s">
        <v>1592</v>
      </c>
      <c r="E602" s="1" t="s">
        <v>1593</v>
      </c>
      <c r="F602" s="52" t="s">
        <v>1484</v>
      </c>
      <c r="G602">
        <v>0</v>
      </c>
      <c r="H602" t="s">
        <v>1485</v>
      </c>
      <c r="I602" s="3">
        <v>0</v>
      </c>
    </row>
    <row r="603" spans="1:9">
      <c r="A603">
        <v>1</v>
      </c>
      <c r="B603" t="s">
        <v>46</v>
      </c>
      <c r="C603" s="7" t="s">
        <v>46</v>
      </c>
      <c r="D603" t="s">
        <v>1592</v>
      </c>
      <c r="E603" s="1" t="s">
        <v>1593</v>
      </c>
      <c r="F603" s="52" t="s">
        <v>1486</v>
      </c>
      <c r="G603">
        <v>0</v>
      </c>
      <c r="H603" t="s">
        <v>1487</v>
      </c>
      <c r="I603" s="3">
        <v>0</v>
      </c>
    </row>
    <row r="604" spans="1:9">
      <c r="A604">
        <v>1</v>
      </c>
      <c r="B604" t="s">
        <v>46</v>
      </c>
      <c r="C604" s="7" t="s">
        <v>46</v>
      </c>
      <c r="D604" t="s">
        <v>1592</v>
      </c>
      <c r="E604" s="1" t="s">
        <v>1593</v>
      </c>
      <c r="F604" s="52" t="s">
        <v>1488</v>
      </c>
      <c r="G604">
        <v>0</v>
      </c>
      <c r="H604" t="s">
        <v>1489</v>
      </c>
      <c r="I604" s="3">
        <v>0</v>
      </c>
    </row>
    <row r="605" spans="1:9">
      <c r="A605">
        <v>1</v>
      </c>
      <c r="B605" t="s">
        <v>46</v>
      </c>
      <c r="C605" s="7" t="s">
        <v>46</v>
      </c>
      <c r="D605" t="s">
        <v>1592</v>
      </c>
      <c r="E605" s="1" t="s">
        <v>1593</v>
      </c>
      <c r="F605" s="52" t="s">
        <v>1490</v>
      </c>
      <c r="G605">
        <v>0</v>
      </c>
      <c r="H605" t="s">
        <v>1491</v>
      </c>
      <c r="I605" s="3">
        <v>674.20833479999999</v>
      </c>
    </row>
    <row r="606" spans="1:9">
      <c r="F606" s="52">
        <v>544</v>
      </c>
      <c r="G606">
        <v>0</v>
      </c>
      <c r="H606" t="s">
        <v>1492</v>
      </c>
      <c r="I606" s="3">
        <v>646.55795880000005</v>
      </c>
    </row>
    <row r="607" spans="1:9">
      <c r="A607">
        <v>1</v>
      </c>
      <c r="B607" t="s">
        <v>46</v>
      </c>
      <c r="C607" s="7" t="s">
        <v>46</v>
      </c>
      <c r="D607" t="s">
        <v>1592</v>
      </c>
      <c r="E607" s="1" t="s">
        <v>1593</v>
      </c>
      <c r="F607" s="52" t="s">
        <v>1493</v>
      </c>
      <c r="G607">
        <v>0</v>
      </c>
      <c r="H607" t="s">
        <v>1494</v>
      </c>
      <c r="I607" s="3">
        <v>296.5502826</v>
      </c>
    </row>
    <row r="608" spans="1:9">
      <c r="A608">
        <v>1</v>
      </c>
      <c r="B608" t="s">
        <v>46</v>
      </c>
      <c r="C608" s="7" t="s">
        <v>46</v>
      </c>
      <c r="D608" t="s">
        <v>1592</v>
      </c>
      <c r="E608" s="1" t="s">
        <v>1593</v>
      </c>
      <c r="F608" s="52" t="s">
        <v>1495</v>
      </c>
      <c r="G608">
        <v>0</v>
      </c>
      <c r="H608" t="s">
        <v>1496</v>
      </c>
      <c r="I608" s="3">
        <v>0</v>
      </c>
    </row>
    <row r="609" spans="1:9">
      <c r="A609">
        <v>1</v>
      </c>
      <c r="B609" t="s">
        <v>46</v>
      </c>
      <c r="C609" s="7" t="s">
        <v>46</v>
      </c>
      <c r="D609" t="s">
        <v>1592</v>
      </c>
      <c r="E609" s="1" t="s">
        <v>1593</v>
      </c>
      <c r="F609" s="52" t="s">
        <v>1497</v>
      </c>
      <c r="G609">
        <v>0</v>
      </c>
      <c r="H609" t="s">
        <v>1498</v>
      </c>
      <c r="I609" s="3">
        <v>350.00767619999999</v>
      </c>
    </row>
    <row r="610" spans="1:9">
      <c r="A610">
        <v>1</v>
      </c>
      <c r="B610" t="s">
        <v>46</v>
      </c>
      <c r="C610" s="7" t="s">
        <v>46</v>
      </c>
      <c r="D610" t="s">
        <v>1592</v>
      </c>
      <c r="E610" s="1" t="s">
        <v>1593</v>
      </c>
      <c r="F610" s="52" t="s">
        <v>1499</v>
      </c>
      <c r="G610">
        <v>0</v>
      </c>
      <c r="H610" t="s">
        <v>1500</v>
      </c>
      <c r="I610" s="3">
        <v>0</v>
      </c>
    </row>
    <row r="611" spans="1:9">
      <c r="F611" s="52">
        <v>545</v>
      </c>
      <c r="G611">
        <v>0</v>
      </c>
      <c r="H611" t="s">
        <v>1501</v>
      </c>
      <c r="I611" s="3">
        <v>576.04950000000008</v>
      </c>
    </row>
    <row r="612" spans="1:9">
      <c r="A612">
        <v>1</v>
      </c>
      <c r="B612" t="s">
        <v>46</v>
      </c>
      <c r="C612" s="7" t="s">
        <v>46</v>
      </c>
      <c r="D612" t="s">
        <v>1592</v>
      </c>
      <c r="E612" s="1" t="s">
        <v>1593</v>
      </c>
      <c r="F612" s="52" t="s">
        <v>1502</v>
      </c>
      <c r="G612">
        <v>0</v>
      </c>
      <c r="H612" t="s">
        <v>1503</v>
      </c>
      <c r="I612" s="3">
        <v>0</v>
      </c>
    </row>
    <row r="613" spans="1:9">
      <c r="A613">
        <v>1</v>
      </c>
      <c r="B613" t="s">
        <v>46</v>
      </c>
      <c r="C613" s="7" t="s">
        <v>46</v>
      </c>
      <c r="D613" t="s">
        <v>1592</v>
      </c>
      <c r="E613" s="1" t="s">
        <v>1593</v>
      </c>
      <c r="F613" s="52" t="s">
        <v>1504</v>
      </c>
      <c r="G613">
        <v>0</v>
      </c>
      <c r="H613" t="s">
        <v>1505</v>
      </c>
      <c r="I613" s="3">
        <v>0</v>
      </c>
    </row>
    <row r="614" spans="1:9">
      <c r="A614">
        <v>1</v>
      </c>
      <c r="B614" t="s">
        <v>46</v>
      </c>
      <c r="C614" s="7" t="s">
        <v>46</v>
      </c>
      <c r="D614" t="s">
        <v>1592</v>
      </c>
      <c r="E614" s="1" t="s">
        <v>1593</v>
      </c>
      <c r="F614" s="52" t="s">
        <v>1506</v>
      </c>
      <c r="G614">
        <v>0</v>
      </c>
      <c r="H614" t="s">
        <v>1507</v>
      </c>
      <c r="I614" s="3">
        <v>115.2099</v>
      </c>
    </row>
    <row r="615" spans="1:9">
      <c r="A615">
        <v>1</v>
      </c>
      <c r="B615" t="s">
        <v>46</v>
      </c>
      <c r="C615" s="7" t="s">
        <v>46</v>
      </c>
      <c r="D615" t="s">
        <v>1592</v>
      </c>
      <c r="E615" s="1" t="s">
        <v>1593</v>
      </c>
      <c r="F615" s="52" t="s">
        <v>1508</v>
      </c>
      <c r="G615">
        <v>0</v>
      </c>
      <c r="H615" t="s">
        <v>1509</v>
      </c>
      <c r="I615" s="3">
        <v>0</v>
      </c>
    </row>
    <row r="616" spans="1:9">
      <c r="A616">
        <v>1</v>
      </c>
      <c r="B616" t="s">
        <v>46</v>
      </c>
      <c r="C616" s="7" t="s">
        <v>46</v>
      </c>
      <c r="D616" t="s">
        <v>1592</v>
      </c>
      <c r="E616" s="1" t="s">
        <v>1593</v>
      </c>
      <c r="F616" s="52" t="s">
        <v>1510</v>
      </c>
      <c r="G616">
        <v>0</v>
      </c>
      <c r="H616" t="s">
        <v>1511</v>
      </c>
      <c r="I616" s="3">
        <v>0</v>
      </c>
    </row>
    <row r="617" spans="1:9">
      <c r="A617">
        <v>1</v>
      </c>
      <c r="B617" t="s">
        <v>46</v>
      </c>
      <c r="C617" s="7" t="s">
        <v>46</v>
      </c>
      <c r="D617" t="s">
        <v>1592</v>
      </c>
      <c r="E617" s="1" t="s">
        <v>1593</v>
      </c>
      <c r="F617" s="52" t="s">
        <v>1512</v>
      </c>
      <c r="G617">
        <v>0</v>
      </c>
      <c r="H617" t="s">
        <v>1513</v>
      </c>
      <c r="I617" s="3">
        <v>0</v>
      </c>
    </row>
    <row r="618" spans="1:9">
      <c r="A618">
        <v>1</v>
      </c>
      <c r="B618" t="s">
        <v>46</v>
      </c>
      <c r="C618" s="7" t="s">
        <v>46</v>
      </c>
      <c r="D618" t="s">
        <v>1592</v>
      </c>
      <c r="E618" s="1" t="s">
        <v>1593</v>
      </c>
      <c r="F618" s="52" t="s">
        <v>1514</v>
      </c>
      <c r="G618">
        <v>0</v>
      </c>
      <c r="H618" t="s">
        <v>1515</v>
      </c>
      <c r="I618" s="3">
        <v>0</v>
      </c>
    </row>
    <row r="619" spans="1:9">
      <c r="A619">
        <v>1</v>
      </c>
      <c r="B619" t="s">
        <v>46</v>
      </c>
      <c r="C619" s="7" t="s">
        <v>46</v>
      </c>
      <c r="D619" t="s">
        <v>1592</v>
      </c>
      <c r="E619" s="1" t="s">
        <v>1593</v>
      </c>
      <c r="F619" s="52" t="s">
        <v>1516</v>
      </c>
      <c r="G619">
        <v>0</v>
      </c>
      <c r="H619" t="s">
        <v>1517</v>
      </c>
      <c r="I619" s="3">
        <v>345.62970000000001</v>
      </c>
    </row>
    <row r="620" spans="1:9">
      <c r="A620">
        <v>1</v>
      </c>
      <c r="B620" t="s">
        <v>46</v>
      </c>
      <c r="C620" s="7" t="s">
        <v>46</v>
      </c>
      <c r="D620" t="s">
        <v>1592</v>
      </c>
      <c r="E620" s="1" t="s">
        <v>1593</v>
      </c>
      <c r="F620" s="52" t="s">
        <v>1518</v>
      </c>
      <c r="G620">
        <v>0</v>
      </c>
      <c r="H620" t="s">
        <v>1519</v>
      </c>
      <c r="I620" s="3">
        <v>115.2099</v>
      </c>
    </row>
    <row r="621" spans="1:9">
      <c r="F621" s="52">
        <v>55</v>
      </c>
      <c r="G621">
        <v>0</v>
      </c>
      <c r="H621" t="s">
        <v>1520</v>
      </c>
      <c r="I621" s="3">
        <v>1741.0520088000003</v>
      </c>
    </row>
    <row r="622" spans="1:9">
      <c r="F622" s="52">
        <v>553</v>
      </c>
      <c r="G622">
        <v>0</v>
      </c>
      <c r="H622" t="s">
        <v>1521</v>
      </c>
      <c r="I622" s="3">
        <v>0</v>
      </c>
    </row>
    <row r="623" spans="1:9">
      <c r="A623">
        <v>1</v>
      </c>
      <c r="B623" t="s">
        <v>46</v>
      </c>
      <c r="C623" s="7" t="s">
        <v>46</v>
      </c>
      <c r="D623" t="s">
        <v>1592</v>
      </c>
      <c r="E623" s="1" t="s">
        <v>1593</v>
      </c>
      <c r="F623" s="52" t="s">
        <v>1522</v>
      </c>
      <c r="G623">
        <v>0</v>
      </c>
      <c r="H623" t="s">
        <v>1523</v>
      </c>
      <c r="I623" s="3">
        <v>0</v>
      </c>
    </row>
    <row r="624" spans="1:9">
      <c r="A624">
        <v>1</v>
      </c>
      <c r="B624" t="s">
        <v>46</v>
      </c>
      <c r="C624" s="7" t="s">
        <v>46</v>
      </c>
      <c r="D624" t="s">
        <v>1592</v>
      </c>
      <c r="E624" s="1" t="s">
        <v>1593</v>
      </c>
      <c r="F624" s="52" t="s">
        <v>1524</v>
      </c>
      <c r="G624">
        <v>0</v>
      </c>
      <c r="H624" t="s">
        <v>1525</v>
      </c>
      <c r="I624" s="3">
        <v>0</v>
      </c>
    </row>
    <row r="625" spans="1:9">
      <c r="F625" s="52">
        <v>556</v>
      </c>
      <c r="G625">
        <v>0</v>
      </c>
      <c r="H625" t="s">
        <v>1526</v>
      </c>
      <c r="I625" s="3">
        <v>1102.0979034000002</v>
      </c>
    </row>
    <row r="626" spans="1:9">
      <c r="A626">
        <v>1</v>
      </c>
      <c r="B626" t="s">
        <v>46</v>
      </c>
      <c r="C626" s="7" t="s">
        <v>46</v>
      </c>
      <c r="D626" t="s">
        <v>1592</v>
      </c>
      <c r="E626" s="1" t="s">
        <v>1593</v>
      </c>
      <c r="F626" s="52" t="s">
        <v>1527</v>
      </c>
      <c r="G626">
        <v>0</v>
      </c>
      <c r="H626" t="s">
        <v>1528</v>
      </c>
      <c r="I626" s="3">
        <v>484.34241960000003</v>
      </c>
    </row>
    <row r="627" spans="1:9">
      <c r="A627">
        <v>1</v>
      </c>
      <c r="B627" t="s">
        <v>46</v>
      </c>
      <c r="C627" s="7" t="s">
        <v>46</v>
      </c>
      <c r="D627" t="s">
        <v>1592</v>
      </c>
      <c r="E627" s="1" t="s">
        <v>1593</v>
      </c>
      <c r="F627" s="52" t="s">
        <v>1529</v>
      </c>
      <c r="G627">
        <v>0</v>
      </c>
      <c r="H627" t="s">
        <v>1530</v>
      </c>
      <c r="I627" s="3">
        <v>209.22117840000001</v>
      </c>
    </row>
    <row r="628" spans="1:9">
      <c r="A628">
        <v>1</v>
      </c>
      <c r="B628" t="s">
        <v>46</v>
      </c>
      <c r="C628" s="7" t="s">
        <v>46</v>
      </c>
      <c r="D628" t="s">
        <v>1592</v>
      </c>
      <c r="E628" s="1" t="s">
        <v>1593</v>
      </c>
      <c r="F628" s="52" t="s">
        <v>1531</v>
      </c>
      <c r="G628">
        <v>0</v>
      </c>
      <c r="H628" t="s">
        <v>1532</v>
      </c>
      <c r="I628" s="3">
        <v>408.53430539999999</v>
      </c>
    </row>
    <row r="629" spans="1:9">
      <c r="F629" s="52">
        <v>557</v>
      </c>
      <c r="G629">
        <v>0</v>
      </c>
      <c r="H629" t="s">
        <v>1533</v>
      </c>
      <c r="I629" s="3">
        <v>638.9541054</v>
      </c>
    </row>
    <row r="630" spans="1:9">
      <c r="A630">
        <v>1</v>
      </c>
      <c r="B630" t="s">
        <v>46</v>
      </c>
      <c r="C630" s="7" t="s">
        <v>46</v>
      </c>
      <c r="D630" t="s">
        <v>1592</v>
      </c>
      <c r="E630" s="1" t="s">
        <v>1593</v>
      </c>
      <c r="F630" s="52" t="s">
        <v>1534</v>
      </c>
      <c r="G630">
        <v>0</v>
      </c>
      <c r="H630" t="s">
        <v>1535</v>
      </c>
      <c r="I630" s="3">
        <v>408.53430539999999</v>
      </c>
    </row>
    <row r="631" spans="1:9">
      <c r="A631">
        <v>1</v>
      </c>
      <c r="B631" t="s">
        <v>46</v>
      </c>
      <c r="C631" s="7" t="s">
        <v>46</v>
      </c>
      <c r="D631" t="s">
        <v>1592</v>
      </c>
      <c r="E631" s="1" t="s">
        <v>1593</v>
      </c>
      <c r="F631" s="52" t="s">
        <v>1536</v>
      </c>
      <c r="G631">
        <v>0</v>
      </c>
      <c r="H631" t="s">
        <v>1597</v>
      </c>
      <c r="I631" s="3">
        <v>230.41980000000001</v>
      </c>
    </row>
    <row r="632" spans="1:9">
      <c r="F632" s="52">
        <v>56</v>
      </c>
      <c r="G632">
        <v>0</v>
      </c>
      <c r="H632" t="s">
        <v>120</v>
      </c>
      <c r="I632" s="3">
        <v>5584.9151124</v>
      </c>
    </row>
    <row r="633" spans="1:9">
      <c r="F633" s="52">
        <v>562</v>
      </c>
      <c r="G633">
        <v>0</v>
      </c>
      <c r="H633" t="s">
        <v>1538</v>
      </c>
      <c r="I633" s="3">
        <v>2792.4575562</v>
      </c>
    </row>
    <row r="634" spans="1:9">
      <c r="A634">
        <v>1</v>
      </c>
      <c r="B634" t="s">
        <v>46</v>
      </c>
      <c r="C634" s="7" t="s">
        <v>46</v>
      </c>
      <c r="D634" t="s">
        <v>1592</v>
      </c>
      <c r="E634" s="1" t="s">
        <v>1593</v>
      </c>
      <c r="F634" s="52" t="s">
        <v>1539</v>
      </c>
      <c r="G634">
        <v>0</v>
      </c>
      <c r="H634" t="s">
        <v>1540</v>
      </c>
      <c r="I634" s="3">
        <v>2792.4575562</v>
      </c>
    </row>
    <row r="635" spans="1:9">
      <c r="F635" s="52">
        <v>563</v>
      </c>
      <c r="G635">
        <v>0</v>
      </c>
      <c r="H635" t="s">
        <v>1541</v>
      </c>
      <c r="I635" s="3">
        <v>2792.4575562</v>
      </c>
    </row>
    <row r="636" spans="1:9">
      <c r="A636">
        <v>1</v>
      </c>
      <c r="B636" t="s">
        <v>46</v>
      </c>
      <c r="C636" s="7" t="s">
        <v>46</v>
      </c>
      <c r="D636" t="s">
        <v>1592</v>
      </c>
      <c r="E636" s="1" t="s">
        <v>1593</v>
      </c>
      <c r="F636" s="52" t="s">
        <v>1542</v>
      </c>
      <c r="G636">
        <v>0</v>
      </c>
      <c r="H636" t="s">
        <v>1598</v>
      </c>
      <c r="I636" s="3">
        <v>2792.4575562</v>
      </c>
    </row>
    <row r="637" spans="1:9">
      <c r="A637">
        <v>1</v>
      </c>
      <c r="B637" t="s">
        <v>46</v>
      </c>
      <c r="C637" s="7" t="s">
        <v>46</v>
      </c>
      <c r="D637" t="s">
        <v>1592</v>
      </c>
      <c r="E637" s="1" t="s">
        <v>1593</v>
      </c>
      <c r="F637" s="52" t="s">
        <v>1544</v>
      </c>
      <c r="G637">
        <v>0</v>
      </c>
      <c r="H637" t="s">
        <v>1545</v>
      </c>
      <c r="I637" s="3">
        <v>0</v>
      </c>
    </row>
    <row r="638" spans="1:9">
      <c r="F638" s="52">
        <v>61</v>
      </c>
      <c r="G638">
        <v>0</v>
      </c>
      <c r="H638" t="s">
        <v>1546</v>
      </c>
      <c r="I638" s="3">
        <v>12515.251437000001</v>
      </c>
    </row>
    <row r="639" spans="1:9">
      <c r="F639" s="52">
        <v>611</v>
      </c>
      <c r="G639">
        <v>0</v>
      </c>
      <c r="H639" t="s">
        <v>1547</v>
      </c>
      <c r="I639" s="3">
        <v>12515.251437000001</v>
      </c>
    </row>
    <row r="640" spans="1:9">
      <c r="A640">
        <v>1</v>
      </c>
      <c r="B640" t="s">
        <v>46</v>
      </c>
      <c r="C640" s="7" t="s">
        <v>46</v>
      </c>
      <c r="D640" t="s">
        <v>1592</v>
      </c>
      <c r="E640" s="1" t="s">
        <v>1593</v>
      </c>
      <c r="F640" s="52" t="s">
        <v>1548</v>
      </c>
      <c r="G640">
        <v>0</v>
      </c>
      <c r="H640" t="s">
        <v>1549</v>
      </c>
      <c r="I640" s="3">
        <v>4171.7504790000003</v>
      </c>
    </row>
    <row r="641" spans="1:9">
      <c r="A641">
        <v>1</v>
      </c>
      <c r="B641" t="s">
        <v>46</v>
      </c>
      <c r="C641" s="7" t="s">
        <v>46</v>
      </c>
      <c r="D641" t="s">
        <v>1592</v>
      </c>
      <c r="E641" s="1" t="s">
        <v>1593</v>
      </c>
      <c r="F641" s="52" t="s">
        <v>1550</v>
      </c>
      <c r="G641">
        <v>0</v>
      </c>
      <c r="H641" t="s">
        <v>1551</v>
      </c>
      <c r="I641" s="3">
        <v>4171.7504790000003</v>
      </c>
    </row>
    <row r="642" spans="1:9">
      <c r="A642">
        <v>1</v>
      </c>
      <c r="B642" t="s">
        <v>46</v>
      </c>
      <c r="C642" s="7" t="s">
        <v>46</v>
      </c>
      <c r="D642" t="s">
        <v>1592</v>
      </c>
      <c r="E642" s="1" t="s">
        <v>1593</v>
      </c>
      <c r="F642" s="52" t="s">
        <v>1553</v>
      </c>
      <c r="G642">
        <v>0</v>
      </c>
      <c r="H642" t="s">
        <v>1554</v>
      </c>
      <c r="I642" s="3">
        <v>2217.0993156</v>
      </c>
    </row>
    <row r="643" spans="1:9">
      <c r="A643">
        <v>1</v>
      </c>
      <c r="B643" t="s">
        <v>46</v>
      </c>
      <c r="C643" s="7" t="s">
        <v>46</v>
      </c>
      <c r="D643" t="s">
        <v>1592</v>
      </c>
      <c r="E643" s="1" t="s">
        <v>1593</v>
      </c>
      <c r="F643" s="52" t="s">
        <v>1555</v>
      </c>
      <c r="G643">
        <v>0</v>
      </c>
      <c r="H643" t="s">
        <v>1556</v>
      </c>
      <c r="I643" s="3">
        <v>743.10385500000007</v>
      </c>
    </row>
    <row r="644" spans="1:9">
      <c r="A644">
        <v>1</v>
      </c>
      <c r="B644" t="s">
        <v>46</v>
      </c>
      <c r="C644" s="7" t="s">
        <v>46</v>
      </c>
      <c r="D644" t="s">
        <v>1592</v>
      </c>
      <c r="E644" s="1" t="s">
        <v>1593</v>
      </c>
      <c r="F644" s="52" t="s">
        <v>1557</v>
      </c>
      <c r="G644">
        <v>0</v>
      </c>
      <c r="H644" t="s">
        <v>1558</v>
      </c>
      <c r="I644" s="3">
        <v>1211.5473084</v>
      </c>
    </row>
    <row r="645" spans="1:9">
      <c r="A645">
        <v>1</v>
      </c>
      <c r="B645" t="s">
        <v>46</v>
      </c>
      <c r="C645" s="7" t="s">
        <v>46</v>
      </c>
      <c r="D645" t="s">
        <v>1592</v>
      </c>
      <c r="E645" s="1" t="s">
        <v>1593</v>
      </c>
      <c r="F645" s="52" t="s">
        <v>1559</v>
      </c>
      <c r="G645">
        <v>0</v>
      </c>
      <c r="H645" t="s">
        <v>1560</v>
      </c>
      <c r="I645" s="3">
        <v>0</v>
      </c>
    </row>
    <row r="646" spans="1:9">
      <c r="F646" s="52">
        <v>612</v>
      </c>
      <c r="G646">
        <v>0</v>
      </c>
      <c r="H646" t="s">
        <v>1561</v>
      </c>
      <c r="I646" s="3">
        <v>0</v>
      </c>
    </row>
    <row r="647" spans="1:9">
      <c r="A647">
        <v>1</v>
      </c>
      <c r="B647" t="s">
        <v>46</v>
      </c>
      <c r="C647" s="7" t="s">
        <v>46</v>
      </c>
      <c r="D647" t="s">
        <v>1592</v>
      </c>
      <c r="E647" s="1" t="s">
        <v>1593</v>
      </c>
      <c r="F647" s="52" t="s">
        <v>1562</v>
      </c>
      <c r="G647">
        <v>0</v>
      </c>
      <c r="H647" t="s">
        <v>1563</v>
      </c>
      <c r="I647" s="3">
        <v>0</v>
      </c>
    </row>
    <row r="648" spans="1:9">
      <c r="F648" s="52">
        <v>615</v>
      </c>
      <c r="G648">
        <v>0</v>
      </c>
      <c r="H648" t="s">
        <v>101</v>
      </c>
      <c r="I648" s="3">
        <v>0</v>
      </c>
    </row>
    <row r="649" spans="1:9">
      <c r="A649">
        <v>1</v>
      </c>
      <c r="B649" t="s">
        <v>46</v>
      </c>
      <c r="C649" s="7" t="s">
        <v>46</v>
      </c>
      <c r="D649" t="s">
        <v>1592</v>
      </c>
      <c r="E649" s="1" t="s">
        <v>1593</v>
      </c>
      <c r="F649" s="52" t="s">
        <v>1564</v>
      </c>
      <c r="G649">
        <v>0</v>
      </c>
      <c r="H649" t="s">
        <v>1565</v>
      </c>
      <c r="I649" s="3">
        <v>0</v>
      </c>
    </row>
    <row r="650" spans="1:9">
      <c r="A650">
        <v>1</v>
      </c>
      <c r="B650" t="s">
        <v>46</v>
      </c>
      <c r="C650" s="7" t="s">
        <v>46</v>
      </c>
      <c r="D650" t="s">
        <v>1592</v>
      </c>
      <c r="E650" s="1" t="s">
        <v>1593</v>
      </c>
      <c r="F650" s="52" t="s">
        <v>1566</v>
      </c>
      <c r="G650">
        <v>0</v>
      </c>
      <c r="H650" t="s">
        <v>1567</v>
      </c>
      <c r="I650" s="3">
        <v>0</v>
      </c>
    </row>
    <row r="651" spans="1:9">
      <c r="A651">
        <v>1</v>
      </c>
      <c r="B651" t="s">
        <v>46</v>
      </c>
      <c r="C651" s="7" t="s">
        <v>46</v>
      </c>
      <c r="D651" t="s">
        <v>1592</v>
      </c>
      <c r="E651" s="1" t="s">
        <v>1593</v>
      </c>
      <c r="F651" s="52" t="s">
        <v>1568</v>
      </c>
      <c r="G651">
        <v>0</v>
      </c>
      <c r="H651" t="s">
        <v>1569</v>
      </c>
      <c r="I651" s="3">
        <v>0</v>
      </c>
    </row>
    <row r="652" spans="1:9">
      <c r="F652" s="52">
        <v>616</v>
      </c>
      <c r="G652">
        <v>0</v>
      </c>
      <c r="H652" t="s">
        <v>1570</v>
      </c>
      <c r="I652" s="3">
        <v>0</v>
      </c>
    </row>
    <row r="653" spans="1:9">
      <c r="A653">
        <v>1</v>
      </c>
      <c r="B653" t="s">
        <v>46</v>
      </c>
      <c r="C653" s="7" t="s">
        <v>46</v>
      </c>
      <c r="D653" t="s">
        <v>1592</v>
      </c>
      <c r="E653" s="1" t="s">
        <v>1593</v>
      </c>
      <c r="F653" s="52" t="s">
        <v>1571</v>
      </c>
      <c r="G653">
        <v>0</v>
      </c>
      <c r="H653" t="s">
        <v>1572</v>
      </c>
      <c r="I653" s="3">
        <v>0</v>
      </c>
    </row>
    <row r="654" spans="1:9">
      <c r="A654">
        <v>1</v>
      </c>
      <c r="B654" t="s">
        <v>46</v>
      </c>
      <c r="C654" s="7" t="s">
        <v>46</v>
      </c>
      <c r="D654" t="s">
        <v>1592</v>
      </c>
      <c r="E654" s="1" t="s">
        <v>1593</v>
      </c>
      <c r="F654" s="52" t="s">
        <v>1573</v>
      </c>
      <c r="G654">
        <v>0</v>
      </c>
      <c r="H654" t="s">
        <v>1574</v>
      </c>
      <c r="I654" s="3">
        <v>0</v>
      </c>
    </row>
    <row r="655" spans="1:9">
      <c r="A655">
        <v>1</v>
      </c>
      <c r="B655" t="s">
        <v>46</v>
      </c>
      <c r="C655" s="7" t="s">
        <v>46</v>
      </c>
      <c r="D655" t="s">
        <v>1592</v>
      </c>
      <c r="E655" s="1" t="s">
        <v>1593</v>
      </c>
      <c r="F655" s="52" t="s">
        <v>1575</v>
      </c>
      <c r="G655">
        <v>0</v>
      </c>
      <c r="H655" t="s">
        <v>1576</v>
      </c>
      <c r="I655" s="3">
        <v>0</v>
      </c>
    </row>
    <row r="656" spans="1:9">
      <c r="A656">
        <v>1</v>
      </c>
      <c r="B656" t="s">
        <v>46</v>
      </c>
      <c r="C656" s="7" t="s">
        <v>46</v>
      </c>
      <c r="D656" t="s">
        <v>1592</v>
      </c>
      <c r="E656" s="1" t="s">
        <v>1593</v>
      </c>
      <c r="F656" s="52" t="s">
        <v>1577</v>
      </c>
      <c r="G656">
        <v>0</v>
      </c>
      <c r="H656" t="s">
        <v>1578</v>
      </c>
      <c r="I656" s="3">
        <v>0</v>
      </c>
    </row>
    <row r="657" spans="1:9">
      <c r="A657">
        <v>1</v>
      </c>
      <c r="B657" t="s">
        <v>46</v>
      </c>
      <c r="C657" s="7" t="s">
        <v>46</v>
      </c>
      <c r="D657" t="s">
        <v>1592</v>
      </c>
      <c r="E657" s="1" t="s">
        <v>1593</v>
      </c>
      <c r="F657" s="52" t="s">
        <v>1579</v>
      </c>
      <c r="G657">
        <v>0</v>
      </c>
      <c r="H657" t="s">
        <v>1580</v>
      </c>
      <c r="I657" s="3">
        <v>0</v>
      </c>
    </row>
    <row r="658" spans="1:9">
      <c r="A658">
        <v>1</v>
      </c>
      <c r="B658" t="s">
        <v>46</v>
      </c>
      <c r="C658" s="7" t="s">
        <v>46</v>
      </c>
      <c r="D658" t="s">
        <v>1592</v>
      </c>
      <c r="E658" s="1" t="s">
        <v>1593</v>
      </c>
      <c r="F658" s="52" t="s">
        <v>1581</v>
      </c>
      <c r="G658">
        <v>0</v>
      </c>
      <c r="H658" t="s">
        <v>1582</v>
      </c>
      <c r="I658" s="3">
        <v>0</v>
      </c>
    </row>
    <row r="659" spans="1:9">
      <c r="A659">
        <v>1</v>
      </c>
      <c r="B659" t="s">
        <v>46</v>
      </c>
      <c r="C659" s="7" t="s">
        <v>46</v>
      </c>
      <c r="D659" t="s">
        <v>1592</v>
      </c>
      <c r="E659" s="1" t="s">
        <v>1593</v>
      </c>
      <c r="F659" s="52" t="s">
        <v>1583</v>
      </c>
      <c r="G659">
        <v>0</v>
      </c>
      <c r="H659" t="s">
        <v>1584</v>
      </c>
      <c r="I659" s="3">
        <v>0</v>
      </c>
    </row>
    <row r="660" spans="1:9">
      <c r="A660">
        <v>1</v>
      </c>
      <c r="B660" t="s">
        <v>46</v>
      </c>
      <c r="C660" s="7" t="s">
        <v>46</v>
      </c>
      <c r="D660" t="s">
        <v>1592</v>
      </c>
      <c r="E660" s="1" t="s">
        <v>1593</v>
      </c>
      <c r="F660" s="52" t="s">
        <v>1585</v>
      </c>
      <c r="G660">
        <v>0</v>
      </c>
      <c r="H660" t="s">
        <v>1586</v>
      </c>
      <c r="I660" s="3">
        <v>0</v>
      </c>
    </row>
    <row r="661" spans="1:9">
      <c r="F661" s="52">
        <v>71</v>
      </c>
      <c r="G661">
        <v>0</v>
      </c>
      <c r="H661" t="s">
        <v>1587</v>
      </c>
      <c r="I661" s="3">
        <v>0</v>
      </c>
    </row>
    <row r="662" spans="1:9">
      <c r="F662" s="52">
        <v>713</v>
      </c>
      <c r="G662">
        <v>0</v>
      </c>
      <c r="H662" t="s">
        <v>1588</v>
      </c>
      <c r="I662" s="3">
        <v>0</v>
      </c>
    </row>
    <row r="663" spans="1:9">
      <c r="A663">
        <v>1</v>
      </c>
      <c r="B663" t="s">
        <v>46</v>
      </c>
      <c r="C663" s="7" t="s">
        <v>46</v>
      </c>
      <c r="D663" t="s">
        <v>1592</v>
      </c>
      <c r="E663" s="1" t="s">
        <v>1593</v>
      </c>
      <c r="F663" s="52" t="s">
        <v>1589</v>
      </c>
      <c r="G663">
        <v>0</v>
      </c>
      <c r="H663" t="s">
        <v>1590</v>
      </c>
      <c r="I663" s="3">
        <v>0</v>
      </c>
    </row>
    <row r="664" spans="1:9">
      <c r="F664" s="52" t="s">
        <v>1361</v>
      </c>
      <c r="G664">
        <v>0</v>
      </c>
      <c r="H664" t="s">
        <v>1362</v>
      </c>
      <c r="I664" s="3">
        <v>43553.460573479999</v>
      </c>
    </row>
    <row r="665" spans="1:9">
      <c r="F665" s="52" t="s">
        <v>1363</v>
      </c>
      <c r="G665">
        <v>0</v>
      </c>
      <c r="H665" t="s">
        <v>1364</v>
      </c>
      <c r="I665" s="3">
        <v>35169.618712019997</v>
      </c>
    </row>
    <row r="666" spans="1:9">
      <c r="A666">
        <v>1</v>
      </c>
      <c r="B666" t="s">
        <v>46</v>
      </c>
      <c r="C666" s="7" t="s">
        <v>46</v>
      </c>
      <c r="D666" t="s">
        <v>1592</v>
      </c>
      <c r="E666" s="1" t="s">
        <v>1593</v>
      </c>
      <c r="F666" s="52" t="s">
        <v>1367</v>
      </c>
      <c r="G666">
        <v>0</v>
      </c>
      <c r="H666" t="s">
        <v>1368</v>
      </c>
      <c r="I666" s="3">
        <v>32464.26342648</v>
      </c>
    </row>
    <row r="667" spans="1:9">
      <c r="A667">
        <v>1</v>
      </c>
      <c r="B667" t="s">
        <v>46</v>
      </c>
      <c r="C667" s="7" t="s">
        <v>46</v>
      </c>
      <c r="D667" t="s">
        <v>1592</v>
      </c>
      <c r="E667" s="1" t="s">
        <v>1593</v>
      </c>
      <c r="F667" s="52" t="s">
        <v>1369</v>
      </c>
      <c r="G667">
        <v>0</v>
      </c>
      <c r="H667" t="s">
        <v>1370</v>
      </c>
      <c r="I667" s="3">
        <v>2705.3552855399998</v>
      </c>
    </row>
    <row r="668" spans="1:9">
      <c r="A668">
        <v>1</v>
      </c>
      <c r="B668" t="s">
        <v>46</v>
      </c>
      <c r="C668" s="7" t="s">
        <v>46</v>
      </c>
      <c r="D668" t="s">
        <v>1592</v>
      </c>
      <c r="E668" s="1" t="s">
        <v>1593</v>
      </c>
      <c r="F668" s="52" t="s">
        <v>1371</v>
      </c>
      <c r="G668">
        <v>0</v>
      </c>
      <c r="H668" t="s">
        <v>1372</v>
      </c>
      <c r="I668" s="3">
        <v>0</v>
      </c>
    </row>
    <row r="669" spans="1:9">
      <c r="A669">
        <v>1</v>
      </c>
      <c r="B669" t="s">
        <v>46</v>
      </c>
      <c r="C669" s="7" t="s">
        <v>46</v>
      </c>
      <c r="D669" t="s">
        <v>1592</v>
      </c>
      <c r="E669" s="1" t="s">
        <v>1593</v>
      </c>
      <c r="F669" s="52" t="s">
        <v>1373</v>
      </c>
      <c r="G669">
        <v>0</v>
      </c>
      <c r="H669" t="s">
        <v>1374</v>
      </c>
    </row>
    <row r="670" spans="1:9">
      <c r="F670" s="52">
        <v>512</v>
      </c>
      <c r="G670">
        <v>0</v>
      </c>
      <c r="H670" t="s">
        <v>1375</v>
      </c>
      <c r="I670" s="3">
        <v>3786.6797630999999</v>
      </c>
    </row>
    <row r="671" spans="1:9">
      <c r="A671">
        <v>1</v>
      </c>
      <c r="B671" t="s">
        <v>46</v>
      </c>
      <c r="C671" s="7" t="s">
        <v>46</v>
      </c>
      <c r="D671" t="s">
        <v>1592</v>
      </c>
      <c r="E671" s="1" t="s">
        <v>1593</v>
      </c>
      <c r="F671" s="52" t="s">
        <v>1376</v>
      </c>
      <c r="G671">
        <v>0</v>
      </c>
      <c r="H671" t="s">
        <v>1368</v>
      </c>
      <c r="I671" s="3">
        <v>3495.3967044000001</v>
      </c>
    </row>
    <row r="672" spans="1:9">
      <c r="A672">
        <v>1</v>
      </c>
      <c r="B672" t="s">
        <v>46</v>
      </c>
      <c r="C672" s="7" t="s">
        <v>46</v>
      </c>
      <c r="D672" t="s">
        <v>1592</v>
      </c>
      <c r="E672" s="1" t="s">
        <v>1593</v>
      </c>
      <c r="F672" s="52" t="s">
        <v>1377</v>
      </c>
      <c r="G672">
        <v>0</v>
      </c>
      <c r="H672" t="s">
        <v>1594</v>
      </c>
      <c r="I672" s="3">
        <v>0</v>
      </c>
    </row>
    <row r="673" spans="1:9">
      <c r="A673">
        <v>1</v>
      </c>
      <c r="B673" t="s">
        <v>46</v>
      </c>
      <c r="C673" s="7" t="s">
        <v>46</v>
      </c>
      <c r="D673" t="s">
        <v>1592</v>
      </c>
      <c r="E673" s="1" t="s">
        <v>1593</v>
      </c>
      <c r="F673" s="52" t="s">
        <v>1379</v>
      </c>
      <c r="G673">
        <v>0</v>
      </c>
      <c r="H673" t="s">
        <v>1380</v>
      </c>
      <c r="I673" s="3">
        <v>291.28305870000003</v>
      </c>
    </row>
    <row r="674" spans="1:9">
      <c r="A674">
        <v>1</v>
      </c>
      <c r="B674" t="s">
        <v>46</v>
      </c>
      <c r="C674" s="7" t="s">
        <v>46</v>
      </c>
      <c r="D674" t="s">
        <v>1592</v>
      </c>
      <c r="E674" s="1" t="s">
        <v>1593</v>
      </c>
      <c r="F674" s="52" t="s">
        <v>1381</v>
      </c>
      <c r="G674">
        <v>0</v>
      </c>
      <c r="H674" t="s">
        <v>1374</v>
      </c>
      <c r="I674" s="3">
        <v>0</v>
      </c>
    </row>
    <row r="675" spans="1:9">
      <c r="F675" s="52">
        <v>513</v>
      </c>
      <c r="G675">
        <v>0</v>
      </c>
      <c r="H675" t="s">
        <v>1382</v>
      </c>
      <c r="I675" s="3">
        <v>0</v>
      </c>
    </row>
    <row r="676" spans="1:9">
      <c r="A676">
        <v>1</v>
      </c>
      <c r="B676" t="s">
        <v>46</v>
      </c>
      <c r="C676" s="7" t="s">
        <v>46</v>
      </c>
      <c r="D676" t="s">
        <v>1592</v>
      </c>
      <c r="E676" s="1" t="s">
        <v>1593</v>
      </c>
      <c r="F676" s="52" t="s">
        <v>1383</v>
      </c>
      <c r="G676">
        <v>0</v>
      </c>
      <c r="H676" t="s">
        <v>1384</v>
      </c>
      <c r="I676" s="3">
        <v>0</v>
      </c>
    </row>
    <row r="677" spans="1:9">
      <c r="F677" s="52">
        <v>514</v>
      </c>
      <c r="G677">
        <v>0</v>
      </c>
      <c r="H677" t="s">
        <v>1385</v>
      </c>
      <c r="I677" s="3">
        <v>2696.6678960700001</v>
      </c>
    </row>
    <row r="678" spans="1:9">
      <c r="A678">
        <v>1</v>
      </c>
      <c r="B678" t="s">
        <v>46</v>
      </c>
      <c r="C678" s="7" t="s">
        <v>46</v>
      </c>
      <c r="D678" t="s">
        <v>1592</v>
      </c>
      <c r="E678" s="1" t="s">
        <v>1593</v>
      </c>
      <c r="F678" s="52" t="s">
        <v>1386</v>
      </c>
      <c r="G678">
        <v>0</v>
      </c>
      <c r="H678" t="s">
        <v>1387</v>
      </c>
      <c r="I678" s="3">
        <v>2696.6678960700001</v>
      </c>
    </row>
    <row r="679" spans="1:9">
      <c r="F679" s="52">
        <v>515</v>
      </c>
      <c r="G679">
        <v>0</v>
      </c>
      <c r="H679" t="s">
        <v>1388</v>
      </c>
      <c r="I679" s="3">
        <v>1900.49420229</v>
      </c>
    </row>
    <row r="680" spans="1:9">
      <c r="A680">
        <v>1</v>
      </c>
      <c r="B680" t="s">
        <v>46</v>
      </c>
      <c r="C680" s="7" t="s">
        <v>46</v>
      </c>
      <c r="D680" t="s">
        <v>1592</v>
      </c>
      <c r="E680" s="1" t="s">
        <v>1593</v>
      </c>
      <c r="F680" s="52" t="s">
        <v>1389</v>
      </c>
      <c r="G680">
        <v>0</v>
      </c>
      <c r="H680" t="s">
        <v>1387</v>
      </c>
      <c r="I680" s="3">
        <v>1900.49420229</v>
      </c>
    </row>
    <row r="681" spans="1:9">
      <c r="F681" s="52">
        <v>516</v>
      </c>
      <c r="G681">
        <v>0</v>
      </c>
      <c r="H681" t="s">
        <v>1390</v>
      </c>
      <c r="I681" s="3">
        <v>0</v>
      </c>
    </row>
    <row r="682" spans="1:9">
      <c r="A682">
        <v>1</v>
      </c>
      <c r="B682" t="s">
        <v>46</v>
      </c>
      <c r="C682" s="7" t="s">
        <v>46</v>
      </c>
      <c r="D682" t="s">
        <v>1592</v>
      </c>
      <c r="E682" s="1" t="s">
        <v>1593</v>
      </c>
      <c r="F682" s="52" t="s">
        <v>1391</v>
      </c>
      <c r="G682">
        <v>0</v>
      </c>
      <c r="H682" t="s">
        <v>1392</v>
      </c>
      <c r="I682" s="3">
        <v>0</v>
      </c>
    </row>
    <row r="683" spans="1:9">
      <c r="A683">
        <v>1</v>
      </c>
      <c r="B683" t="s">
        <v>46</v>
      </c>
      <c r="C683" s="7" t="s">
        <v>46</v>
      </c>
      <c r="D683" t="s">
        <v>1592</v>
      </c>
      <c r="E683" s="1" t="s">
        <v>1593</v>
      </c>
      <c r="F683" s="52" t="s">
        <v>1393</v>
      </c>
      <c r="G683">
        <v>0</v>
      </c>
      <c r="H683" t="s">
        <v>1394</v>
      </c>
      <c r="I683" s="3">
        <v>0</v>
      </c>
    </row>
    <row r="684" spans="1:9">
      <c r="F684" s="52">
        <v>517</v>
      </c>
      <c r="G684">
        <v>0</v>
      </c>
      <c r="H684" t="s">
        <v>1395</v>
      </c>
      <c r="I684" s="3">
        <v>0</v>
      </c>
    </row>
    <row r="685" spans="1:9">
      <c r="A685">
        <v>1</v>
      </c>
      <c r="B685" t="s">
        <v>46</v>
      </c>
      <c r="C685" s="7" t="s">
        <v>46</v>
      </c>
      <c r="D685" t="s">
        <v>1592</v>
      </c>
      <c r="E685" s="1" t="s">
        <v>1593</v>
      </c>
      <c r="F685" s="52" t="s">
        <v>1396</v>
      </c>
      <c r="G685">
        <v>0</v>
      </c>
      <c r="H685" t="s">
        <v>1397</v>
      </c>
      <c r="I685" s="3">
        <v>0</v>
      </c>
    </row>
    <row r="686" spans="1:9">
      <c r="F686" s="52">
        <v>518</v>
      </c>
      <c r="G686">
        <v>0</v>
      </c>
      <c r="H686" t="s">
        <v>1595</v>
      </c>
      <c r="I686" s="3">
        <v>0</v>
      </c>
    </row>
    <row r="687" spans="1:9">
      <c r="A687">
        <v>1</v>
      </c>
      <c r="B687" t="s">
        <v>46</v>
      </c>
      <c r="C687" s="7" t="s">
        <v>46</v>
      </c>
      <c r="D687" t="s">
        <v>1592</v>
      </c>
      <c r="E687" s="1" t="s">
        <v>1593</v>
      </c>
      <c r="F687" s="52">
        <v>51803</v>
      </c>
      <c r="G687">
        <v>0</v>
      </c>
      <c r="H687" t="s">
        <v>1596</v>
      </c>
      <c r="I687" s="3">
        <v>0</v>
      </c>
    </row>
    <row r="688" spans="1:9">
      <c r="F688" s="52">
        <v>519</v>
      </c>
      <c r="G688">
        <v>0</v>
      </c>
      <c r="H688" t="s">
        <v>1398</v>
      </c>
      <c r="I688" s="3">
        <v>0</v>
      </c>
    </row>
    <row r="689" spans="1:9">
      <c r="A689">
        <v>1</v>
      </c>
      <c r="B689" t="s">
        <v>46</v>
      </c>
      <c r="C689" s="7" t="s">
        <v>46</v>
      </c>
      <c r="D689" t="s">
        <v>1592</v>
      </c>
      <c r="E689" s="1" t="s">
        <v>1593</v>
      </c>
      <c r="F689" s="52" t="s">
        <v>1399</v>
      </c>
      <c r="G689">
        <v>0</v>
      </c>
      <c r="H689" t="s">
        <v>1398</v>
      </c>
      <c r="I689" s="3">
        <v>0</v>
      </c>
    </row>
    <row r="690" spans="1:9">
      <c r="F690" s="52">
        <v>54</v>
      </c>
      <c r="G690">
        <v>0</v>
      </c>
      <c r="H690" t="s">
        <v>1400</v>
      </c>
      <c r="I690" s="3">
        <v>23388.23624798988</v>
      </c>
    </row>
    <row r="691" spans="1:9">
      <c r="F691" s="52">
        <v>541</v>
      </c>
      <c r="G691">
        <v>0</v>
      </c>
      <c r="H691" t="s">
        <v>1401</v>
      </c>
      <c r="I691" s="3">
        <v>8262.9710603898802</v>
      </c>
    </row>
    <row r="692" spans="1:9">
      <c r="A692">
        <v>1</v>
      </c>
      <c r="B692" t="s">
        <v>46</v>
      </c>
      <c r="C692" s="7" t="s">
        <v>46</v>
      </c>
      <c r="D692" t="s">
        <v>1592</v>
      </c>
      <c r="E692" s="1" t="s">
        <v>1593</v>
      </c>
      <c r="F692" s="52" t="s">
        <v>1402</v>
      </c>
      <c r="G692">
        <v>0</v>
      </c>
      <c r="H692" t="s">
        <v>1403</v>
      </c>
      <c r="I692" s="3">
        <v>1480.9156691898809</v>
      </c>
    </row>
    <row r="693" spans="1:9">
      <c r="A693">
        <v>1</v>
      </c>
      <c r="B693" t="s">
        <v>46</v>
      </c>
      <c r="C693" s="7" t="s">
        <v>46</v>
      </c>
      <c r="D693" t="s">
        <v>1592</v>
      </c>
      <c r="E693" s="1" t="s">
        <v>1593</v>
      </c>
      <c r="F693" s="52" t="s">
        <v>1404</v>
      </c>
      <c r="G693">
        <v>0</v>
      </c>
      <c r="H693" t="s">
        <v>1405</v>
      </c>
      <c r="I693" s="3">
        <v>0</v>
      </c>
    </row>
    <row r="694" spans="1:9">
      <c r="A694">
        <v>1</v>
      </c>
      <c r="B694" t="s">
        <v>46</v>
      </c>
      <c r="C694" s="7" t="s">
        <v>46</v>
      </c>
      <c r="D694" t="s">
        <v>1592</v>
      </c>
      <c r="E694" s="1" t="s">
        <v>1593</v>
      </c>
      <c r="F694" s="52" t="s">
        <v>1406</v>
      </c>
      <c r="G694">
        <v>0</v>
      </c>
      <c r="H694" t="s">
        <v>1407</v>
      </c>
      <c r="I694" s="3">
        <v>134.62869999999998</v>
      </c>
    </row>
    <row r="695" spans="1:9">
      <c r="A695">
        <v>1</v>
      </c>
      <c r="B695" t="s">
        <v>46</v>
      </c>
      <c r="C695" s="7" t="s">
        <v>46</v>
      </c>
      <c r="D695" t="s">
        <v>1592</v>
      </c>
      <c r="E695" s="1" t="s">
        <v>1593</v>
      </c>
      <c r="F695" s="52" t="s">
        <v>1408</v>
      </c>
      <c r="G695">
        <v>0</v>
      </c>
      <c r="H695" t="s">
        <v>1409</v>
      </c>
      <c r="I695" s="3">
        <v>254.85212909999998</v>
      </c>
    </row>
    <row r="696" spans="1:9">
      <c r="A696">
        <v>1</v>
      </c>
      <c r="B696" t="s">
        <v>46</v>
      </c>
      <c r="C696" s="7" t="s">
        <v>46</v>
      </c>
      <c r="D696" t="s">
        <v>1592</v>
      </c>
      <c r="E696" s="1" t="s">
        <v>1593</v>
      </c>
      <c r="F696" s="52" t="s">
        <v>1410</v>
      </c>
      <c r="G696">
        <v>0</v>
      </c>
      <c r="H696" t="s">
        <v>1411</v>
      </c>
      <c r="I696" s="3">
        <v>320.95482079999999</v>
      </c>
    </row>
    <row r="697" spans="1:9">
      <c r="A697">
        <v>1</v>
      </c>
      <c r="B697" t="s">
        <v>46</v>
      </c>
      <c r="C697" s="7" t="s">
        <v>46</v>
      </c>
      <c r="D697" t="s">
        <v>1592</v>
      </c>
      <c r="E697" s="1" t="s">
        <v>1593</v>
      </c>
      <c r="F697" s="52" t="s">
        <v>1412</v>
      </c>
      <c r="G697">
        <v>0</v>
      </c>
      <c r="H697" t="s">
        <v>1413</v>
      </c>
      <c r="I697" s="3">
        <v>26.925739999999998</v>
      </c>
    </row>
    <row r="698" spans="1:9">
      <c r="A698">
        <v>1</v>
      </c>
      <c r="B698" t="s">
        <v>46</v>
      </c>
      <c r="C698" s="7" t="s">
        <v>46</v>
      </c>
      <c r="D698" t="s">
        <v>1592</v>
      </c>
      <c r="E698" s="1" t="s">
        <v>1593</v>
      </c>
      <c r="F698" s="52" t="s">
        <v>1414</v>
      </c>
      <c r="G698">
        <v>0</v>
      </c>
      <c r="H698" t="s">
        <v>1415</v>
      </c>
      <c r="I698" s="3">
        <v>441.98602209999996</v>
      </c>
    </row>
    <row r="699" spans="1:9">
      <c r="A699">
        <v>1</v>
      </c>
      <c r="B699" t="s">
        <v>46</v>
      </c>
      <c r="C699" s="7" t="s">
        <v>46</v>
      </c>
      <c r="D699" t="s">
        <v>1592</v>
      </c>
      <c r="E699" s="1" t="s">
        <v>1593</v>
      </c>
      <c r="F699" s="52" t="s">
        <v>1416</v>
      </c>
      <c r="G699">
        <v>0</v>
      </c>
      <c r="H699" t="s">
        <v>1417</v>
      </c>
      <c r="I699" s="3">
        <v>67.31434999999999</v>
      </c>
    </row>
    <row r="700" spans="1:9">
      <c r="A700">
        <v>1</v>
      </c>
      <c r="B700" t="s">
        <v>46</v>
      </c>
      <c r="C700" s="7" t="s">
        <v>46</v>
      </c>
      <c r="D700" t="s">
        <v>1592</v>
      </c>
      <c r="E700" s="1" t="s">
        <v>1593</v>
      </c>
      <c r="F700" s="52" t="s">
        <v>1418</v>
      </c>
      <c r="G700">
        <v>0</v>
      </c>
      <c r="H700" t="s">
        <v>1419</v>
      </c>
      <c r="I700" s="3">
        <v>193.46144189999998</v>
      </c>
    </row>
    <row r="701" spans="1:9">
      <c r="A701">
        <v>1</v>
      </c>
      <c r="B701" t="s">
        <v>46</v>
      </c>
      <c r="C701" s="7" t="s">
        <v>46</v>
      </c>
      <c r="D701" t="s">
        <v>1592</v>
      </c>
      <c r="E701" s="1" t="s">
        <v>1593</v>
      </c>
      <c r="F701" s="52" t="s">
        <v>1420</v>
      </c>
      <c r="G701">
        <v>0</v>
      </c>
      <c r="H701" t="s">
        <v>1421</v>
      </c>
      <c r="I701" s="3">
        <v>1369.0392502999998</v>
      </c>
    </row>
    <row r="702" spans="1:9">
      <c r="A702">
        <v>1</v>
      </c>
      <c r="B702" t="s">
        <v>46</v>
      </c>
      <c r="C702" s="7" t="s">
        <v>46</v>
      </c>
      <c r="D702" t="s">
        <v>1592</v>
      </c>
      <c r="E702" s="1" t="s">
        <v>1593</v>
      </c>
      <c r="F702" s="52" t="s">
        <v>1422</v>
      </c>
      <c r="G702">
        <v>0</v>
      </c>
      <c r="H702" t="s">
        <v>1423</v>
      </c>
      <c r="I702" s="3">
        <v>299.95274359999996</v>
      </c>
    </row>
    <row r="703" spans="1:9">
      <c r="A703">
        <v>1</v>
      </c>
      <c r="B703" t="s">
        <v>46</v>
      </c>
      <c r="C703" s="7" t="s">
        <v>46</v>
      </c>
      <c r="D703" t="s">
        <v>1592</v>
      </c>
      <c r="E703" s="1" t="s">
        <v>1593</v>
      </c>
      <c r="F703" s="52" t="s">
        <v>1424</v>
      </c>
      <c r="G703">
        <v>0</v>
      </c>
      <c r="H703" t="s">
        <v>1425</v>
      </c>
      <c r="I703" s="3">
        <v>1377.1169722999998</v>
      </c>
    </row>
    <row r="704" spans="1:9">
      <c r="A704">
        <v>1</v>
      </c>
      <c r="B704" t="s">
        <v>46</v>
      </c>
      <c r="C704" s="7" t="s">
        <v>46</v>
      </c>
      <c r="D704" t="s">
        <v>1592</v>
      </c>
      <c r="E704" s="1" t="s">
        <v>1593</v>
      </c>
      <c r="F704" s="52" t="s">
        <v>1426</v>
      </c>
      <c r="G704">
        <v>0</v>
      </c>
      <c r="H704" t="s">
        <v>1427</v>
      </c>
      <c r="I704" s="3">
        <v>0</v>
      </c>
    </row>
    <row r="705" spans="1:9">
      <c r="A705">
        <v>1</v>
      </c>
      <c r="B705" t="s">
        <v>46</v>
      </c>
      <c r="C705" s="7" t="s">
        <v>46</v>
      </c>
      <c r="D705" t="s">
        <v>1592</v>
      </c>
      <c r="E705" s="1" t="s">
        <v>1593</v>
      </c>
      <c r="F705" s="52" t="s">
        <v>1428</v>
      </c>
      <c r="G705">
        <v>0</v>
      </c>
      <c r="H705" t="s">
        <v>1429</v>
      </c>
      <c r="I705" s="3">
        <v>438.75493329999995</v>
      </c>
    </row>
    <row r="706" spans="1:9">
      <c r="A706">
        <v>1</v>
      </c>
      <c r="B706" t="s">
        <v>46</v>
      </c>
      <c r="C706" s="7" t="s">
        <v>46</v>
      </c>
      <c r="D706" t="s">
        <v>1592</v>
      </c>
      <c r="E706" s="1" t="s">
        <v>1593</v>
      </c>
      <c r="F706" s="52" t="s">
        <v>1430</v>
      </c>
      <c r="G706">
        <v>0</v>
      </c>
      <c r="H706" t="s">
        <v>1431</v>
      </c>
      <c r="I706" s="3">
        <v>521.68621250000001</v>
      </c>
    </row>
    <row r="707" spans="1:9">
      <c r="A707">
        <v>1</v>
      </c>
      <c r="B707" t="s">
        <v>46</v>
      </c>
      <c r="C707" s="7" t="s">
        <v>46</v>
      </c>
      <c r="D707" t="s">
        <v>1592</v>
      </c>
      <c r="E707" s="1" t="s">
        <v>1593</v>
      </c>
      <c r="F707" s="52" t="s">
        <v>1432</v>
      </c>
      <c r="G707">
        <v>0</v>
      </c>
      <c r="H707" t="s">
        <v>1433</v>
      </c>
      <c r="I707" s="3">
        <v>67.31434999999999</v>
      </c>
    </row>
    <row r="708" spans="1:9">
      <c r="A708">
        <v>1</v>
      </c>
      <c r="B708" t="s">
        <v>46</v>
      </c>
      <c r="C708" s="7" t="s">
        <v>46</v>
      </c>
      <c r="D708" t="s">
        <v>1592</v>
      </c>
      <c r="E708" s="1" t="s">
        <v>1593</v>
      </c>
      <c r="F708" s="52" t="s">
        <v>1434</v>
      </c>
      <c r="G708">
        <v>0</v>
      </c>
      <c r="H708" t="s">
        <v>1435</v>
      </c>
      <c r="I708" s="3">
        <v>0</v>
      </c>
    </row>
    <row r="709" spans="1:9">
      <c r="A709">
        <v>1</v>
      </c>
      <c r="B709" t="s">
        <v>46</v>
      </c>
      <c r="C709" s="7" t="s">
        <v>46</v>
      </c>
      <c r="D709" t="s">
        <v>1592</v>
      </c>
      <c r="E709" s="1" t="s">
        <v>1593</v>
      </c>
      <c r="F709" s="52" t="s">
        <v>1436</v>
      </c>
      <c r="G709">
        <v>0</v>
      </c>
      <c r="H709" t="s">
        <v>1437</v>
      </c>
      <c r="I709" s="3">
        <v>325.80145399999998</v>
      </c>
    </row>
    <row r="710" spans="1:9">
      <c r="A710">
        <v>1</v>
      </c>
      <c r="B710" t="s">
        <v>46</v>
      </c>
      <c r="C710" s="7" t="s">
        <v>46</v>
      </c>
      <c r="D710" t="s">
        <v>1592</v>
      </c>
      <c r="E710" s="1" t="s">
        <v>1593</v>
      </c>
      <c r="F710" s="52" t="s">
        <v>1438</v>
      </c>
      <c r="G710">
        <v>0</v>
      </c>
      <c r="H710" t="s">
        <v>1439</v>
      </c>
      <c r="I710" s="3">
        <v>307.08806469999996</v>
      </c>
    </row>
    <row r="711" spans="1:9">
      <c r="A711">
        <v>1</v>
      </c>
      <c r="B711" t="s">
        <v>46</v>
      </c>
      <c r="C711" s="7" t="s">
        <v>46</v>
      </c>
      <c r="D711" t="s">
        <v>1592</v>
      </c>
      <c r="E711" s="1" t="s">
        <v>1593</v>
      </c>
      <c r="F711" s="52" t="s">
        <v>1440</v>
      </c>
      <c r="G711">
        <v>0</v>
      </c>
      <c r="H711" t="s">
        <v>1441</v>
      </c>
      <c r="I711" s="3">
        <v>197.23104549999999</v>
      </c>
    </row>
    <row r="712" spans="1:9">
      <c r="A712">
        <v>1</v>
      </c>
      <c r="B712" t="s">
        <v>46</v>
      </c>
      <c r="C712" s="7" t="s">
        <v>46</v>
      </c>
      <c r="D712" t="s">
        <v>1592</v>
      </c>
      <c r="E712" s="1" t="s">
        <v>1593</v>
      </c>
      <c r="F712" s="52" t="s">
        <v>1442</v>
      </c>
      <c r="G712">
        <v>0</v>
      </c>
      <c r="H712" t="s">
        <v>1443</v>
      </c>
      <c r="I712" s="3">
        <v>437.94716109999996</v>
      </c>
    </row>
    <row r="713" spans="1:9">
      <c r="F713" s="52">
        <v>542</v>
      </c>
      <c r="G713">
        <v>0</v>
      </c>
      <c r="H713" t="s">
        <v>1444</v>
      </c>
      <c r="I713" s="3">
        <v>11753.624024799999</v>
      </c>
    </row>
    <row r="714" spans="1:9">
      <c r="A714">
        <v>1</v>
      </c>
      <c r="B714" t="s">
        <v>46</v>
      </c>
      <c r="C714" s="7" t="s">
        <v>46</v>
      </c>
      <c r="D714" t="s">
        <v>1592</v>
      </c>
      <c r="E714" s="1" t="s">
        <v>1593</v>
      </c>
      <c r="F714" s="52" t="s">
        <v>1445</v>
      </c>
      <c r="G714">
        <v>0</v>
      </c>
      <c r="H714" t="s">
        <v>1446</v>
      </c>
      <c r="I714" s="3">
        <v>9474.8986485999994</v>
      </c>
    </row>
    <row r="715" spans="1:9">
      <c r="A715">
        <v>1</v>
      </c>
      <c r="B715" t="s">
        <v>46</v>
      </c>
      <c r="C715" s="7" t="s">
        <v>46</v>
      </c>
      <c r="D715" t="s">
        <v>1592</v>
      </c>
      <c r="E715" s="1" t="s">
        <v>1593</v>
      </c>
      <c r="F715" s="52" t="s">
        <v>1447</v>
      </c>
      <c r="G715">
        <v>0</v>
      </c>
      <c r="H715" t="s">
        <v>1448</v>
      </c>
      <c r="I715" s="3">
        <v>0</v>
      </c>
    </row>
    <row r="716" spans="1:9">
      <c r="A716">
        <v>1</v>
      </c>
      <c r="B716" t="s">
        <v>46</v>
      </c>
      <c r="C716" s="7" t="s">
        <v>46</v>
      </c>
      <c r="D716" t="s">
        <v>1592</v>
      </c>
      <c r="E716" s="1" t="s">
        <v>1593</v>
      </c>
      <c r="F716" s="52" t="s">
        <v>1449</v>
      </c>
      <c r="G716">
        <v>0</v>
      </c>
      <c r="H716" t="s">
        <v>1450</v>
      </c>
      <c r="I716" s="3">
        <v>2278.7253762</v>
      </c>
    </row>
    <row r="717" spans="1:9">
      <c r="A717">
        <v>1</v>
      </c>
      <c r="B717" t="s">
        <v>46</v>
      </c>
      <c r="C717" s="7" t="s">
        <v>46</v>
      </c>
      <c r="D717" t="s">
        <v>1592</v>
      </c>
      <c r="E717" s="1" t="s">
        <v>1593</v>
      </c>
      <c r="F717" s="52" t="s">
        <v>1451</v>
      </c>
      <c r="G717">
        <v>0</v>
      </c>
      <c r="H717" t="s">
        <v>1452</v>
      </c>
      <c r="I717" s="3">
        <v>0</v>
      </c>
    </row>
    <row r="718" spans="1:9">
      <c r="F718" s="52">
        <v>543</v>
      </c>
      <c r="G718">
        <v>0</v>
      </c>
      <c r="H718" t="s">
        <v>1453</v>
      </c>
      <c r="I718" s="3">
        <v>2657.3012806000002</v>
      </c>
    </row>
    <row r="719" spans="1:9">
      <c r="A719">
        <v>1</v>
      </c>
      <c r="B719" t="s">
        <v>46</v>
      </c>
      <c r="C719" s="7" t="s">
        <v>46</v>
      </c>
      <c r="D719" t="s">
        <v>1592</v>
      </c>
      <c r="E719" s="1" t="s">
        <v>1593</v>
      </c>
      <c r="F719" s="52" t="s">
        <v>1454</v>
      </c>
      <c r="G719">
        <v>0</v>
      </c>
      <c r="H719" t="s">
        <v>1455</v>
      </c>
      <c r="I719" s="3">
        <v>546.32326460000002</v>
      </c>
    </row>
    <row r="720" spans="1:9">
      <c r="A720">
        <v>1</v>
      </c>
      <c r="B720" t="s">
        <v>46</v>
      </c>
      <c r="C720" s="7" t="s">
        <v>46</v>
      </c>
      <c r="D720" t="s">
        <v>1592</v>
      </c>
      <c r="E720" s="1" t="s">
        <v>1593</v>
      </c>
      <c r="F720" s="52" t="s">
        <v>1456</v>
      </c>
      <c r="G720">
        <v>0</v>
      </c>
      <c r="H720" t="s">
        <v>1457</v>
      </c>
      <c r="I720" s="3">
        <v>282.1817552</v>
      </c>
    </row>
    <row r="721" spans="1:9">
      <c r="A721">
        <v>1</v>
      </c>
      <c r="B721" t="s">
        <v>46</v>
      </c>
      <c r="C721" s="7" t="s">
        <v>46</v>
      </c>
      <c r="D721" t="s">
        <v>1592</v>
      </c>
      <c r="E721" s="1" t="s">
        <v>1593</v>
      </c>
      <c r="F721" s="52" t="s">
        <v>1458</v>
      </c>
      <c r="G721">
        <v>0</v>
      </c>
      <c r="H721" t="s">
        <v>1459</v>
      </c>
      <c r="I721" s="3">
        <v>134.62869999999998</v>
      </c>
    </row>
    <row r="722" spans="1:9">
      <c r="A722">
        <v>1</v>
      </c>
      <c r="B722" t="s">
        <v>46</v>
      </c>
      <c r="C722" s="7" t="s">
        <v>46</v>
      </c>
      <c r="D722" t="s">
        <v>1592</v>
      </c>
      <c r="E722" s="1" t="s">
        <v>1593</v>
      </c>
      <c r="F722" s="52" t="s">
        <v>1460</v>
      </c>
      <c r="G722">
        <v>0</v>
      </c>
      <c r="H722" t="s">
        <v>1461</v>
      </c>
      <c r="I722" s="3">
        <v>581.46135529999992</v>
      </c>
    </row>
    <row r="723" spans="1:9">
      <c r="A723">
        <v>1</v>
      </c>
      <c r="B723" t="s">
        <v>46</v>
      </c>
      <c r="C723" s="7" t="s">
        <v>46</v>
      </c>
      <c r="D723" t="s">
        <v>1592</v>
      </c>
      <c r="E723" s="1" t="s">
        <v>1593</v>
      </c>
      <c r="F723" s="52" t="s">
        <v>1462</v>
      </c>
      <c r="G723">
        <v>0</v>
      </c>
      <c r="H723" t="s">
        <v>1463</v>
      </c>
      <c r="I723" s="3">
        <v>341.5530119</v>
      </c>
    </row>
    <row r="724" spans="1:9">
      <c r="A724">
        <v>1</v>
      </c>
      <c r="B724" t="s">
        <v>46</v>
      </c>
      <c r="C724" s="7" t="s">
        <v>46</v>
      </c>
      <c r="D724" t="s">
        <v>1592</v>
      </c>
      <c r="E724" s="1" t="s">
        <v>1593</v>
      </c>
      <c r="F724" s="52" t="s">
        <v>1464</v>
      </c>
      <c r="G724">
        <v>0</v>
      </c>
      <c r="H724" t="s">
        <v>1465</v>
      </c>
      <c r="I724" s="3">
        <v>0</v>
      </c>
    </row>
    <row r="725" spans="1:9">
      <c r="A725">
        <v>1</v>
      </c>
      <c r="B725" t="s">
        <v>46</v>
      </c>
      <c r="C725" s="7" t="s">
        <v>46</v>
      </c>
      <c r="D725" t="s">
        <v>1592</v>
      </c>
      <c r="E725" s="1" t="s">
        <v>1593</v>
      </c>
      <c r="F725" s="52" t="s">
        <v>1466</v>
      </c>
      <c r="G725">
        <v>0</v>
      </c>
      <c r="H725" t="s">
        <v>1467</v>
      </c>
      <c r="I725" s="3">
        <v>67.31434999999999</v>
      </c>
    </row>
    <row r="726" spans="1:9">
      <c r="A726">
        <v>1</v>
      </c>
      <c r="B726" t="s">
        <v>46</v>
      </c>
      <c r="C726" s="7" t="s">
        <v>46</v>
      </c>
      <c r="D726" t="s">
        <v>1592</v>
      </c>
      <c r="E726" s="1" t="s">
        <v>1593</v>
      </c>
      <c r="F726" s="52" t="s">
        <v>1468</v>
      </c>
      <c r="G726">
        <v>0</v>
      </c>
      <c r="H726" t="s">
        <v>1469</v>
      </c>
      <c r="I726" s="3">
        <v>0</v>
      </c>
    </row>
    <row r="727" spans="1:9">
      <c r="A727">
        <v>1</v>
      </c>
      <c r="B727" t="s">
        <v>46</v>
      </c>
      <c r="C727" s="7" t="s">
        <v>46</v>
      </c>
      <c r="D727" t="s">
        <v>1592</v>
      </c>
      <c r="E727" s="1" t="s">
        <v>1593</v>
      </c>
      <c r="F727" s="52" t="s">
        <v>1470</v>
      </c>
      <c r="G727">
        <v>0</v>
      </c>
      <c r="H727" t="s">
        <v>1471</v>
      </c>
      <c r="I727" s="3">
        <v>0</v>
      </c>
    </row>
    <row r="728" spans="1:9">
      <c r="A728">
        <v>1</v>
      </c>
      <c r="B728" t="s">
        <v>46</v>
      </c>
      <c r="C728" s="7" t="s">
        <v>46</v>
      </c>
      <c r="D728" t="s">
        <v>1592</v>
      </c>
      <c r="E728" s="1" t="s">
        <v>1593</v>
      </c>
      <c r="F728" s="52" t="s">
        <v>1472</v>
      </c>
      <c r="G728">
        <v>0</v>
      </c>
      <c r="H728" t="s">
        <v>1473</v>
      </c>
      <c r="I728" s="3">
        <v>0</v>
      </c>
    </row>
    <row r="729" spans="1:9">
      <c r="A729">
        <v>1</v>
      </c>
      <c r="B729" t="s">
        <v>46</v>
      </c>
      <c r="C729" s="7" t="s">
        <v>46</v>
      </c>
      <c r="D729" t="s">
        <v>1592</v>
      </c>
      <c r="E729" s="1" t="s">
        <v>1593</v>
      </c>
      <c r="F729" s="52" t="s">
        <v>1474</v>
      </c>
      <c r="G729">
        <v>0</v>
      </c>
      <c r="H729" t="s">
        <v>1475</v>
      </c>
      <c r="I729" s="3">
        <v>0</v>
      </c>
    </row>
    <row r="730" spans="1:9">
      <c r="A730">
        <v>1</v>
      </c>
      <c r="B730" t="s">
        <v>46</v>
      </c>
      <c r="C730" s="7" t="s">
        <v>46</v>
      </c>
      <c r="D730" t="s">
        <v>1592</v>
      </c>
      <c r="E730" s="1" t="s">
        <v>1593</v>
      </c>
      <c r="F730" s="52" t="s">
        <v>1476</v>
      </c>
      <c r="G730">
        <v>0</v>
      </c>
      <c r="H730" t="s">
        <v>1477</v>
      </c>
      <c r="I730" s="3">
        <v>0</v>
      </c>
    </row>
    <row r="731" spans="1:9">
      <c r="A731">
        <v>1</v>
      </c>
      <c r="B731" t="s">
        <v>46</v>
      </c>
      <c r="C731" s="7" t="s">
        <v>46</v>
      </c>
      <c r="D731" t="s">
        <v>1592</v>
      </c>
      <c r="E731" s="1" t="s">
        <v>1593</v>
      </c>
      <c r="F731" s="52" t="s">
        <v>1478</v>
      </c>
      <c r="G731">
        <v>0</v>
      </c>
      <c r="H731" t="s">
        <v>1479</v>
      </c>
      <c r="I731" s="3">
        <v>67.31434999999999</v>
      </c>
    </row>
    <row r="732" spans="1:9">
      <c r="A732">
        <v>1</v>
      </c>
      <c r="B732" t="s">
        <v>46</v>
      </c>
      <c r="C732" s="7" t="s">
        <v>46</v>
      </c>
      <c r="D732" t="s">
        <v>1592</v>
      </c>
      <c r="E732" s="1" t="s">
        <v>1593</v>
      </c>
      <c r="F732" s="52" t="s">
        <v>1480</v>
      </c>
      <c r="G732">
        <v>0</v>
      </c>
      <c r="H732" t="s">
        <v>1481</v>
      </c>
      <c r="I732" s="3">
        <v>242.60091739999999</v>
      </c>
    </row>
    <row r="733" spans="1:9">
      <c r="A733">
        <v>1</v>
      </c>
      <c r="B733" t="s">
        <v>46</v>
      </c>
      <c r="C733" s="7" t="s">
        <v>46</v>
      </c>
      <c r="D733" t="s">
        <v>1592</v>
      </c>
      <c r="E733" s="1" t="s">
        <v>1593</v>
      </c>
      <c r="F733" s="52" t="s">
        <v>1482</v>
      </c>
      <c r="G733">
        <v>0</v>
      </c>
      <c r="H733" t="s">
        <v>1483</v>
      </c>
      <c r="I733" s="3">
        <v>0</v>
      </c>
    </row>
    <row r="734" spans="1:9">
      <c r="A734">
        <v>1</v>
      </c>
      <c r="B734" t="s">
        <v>46</v>
      </c>
      <c r="C734" s="7" t="s">
        <v>46</v>
      </c>
      <c r="D734" t="s">
        <v>1592</v>
      </c>
      <c r="E734" s="1" t="s">
        <v>1593</v>
      </c>
      <c r="F734" s="52" t="s">
        <v>1484</v>
      </c>
      <c r="G734">
        <v>0</v>
      </c>
      <c r="H734" t="s">
        <v>1485</v>
      </c>
      <c r="I734" s="3">
        <v>0</v>
      </c>
    </row>
    <row r="735" spans="1:9">
      <c r="A735">
        <v>1</v>
      </c>
      <c r="B735" t="s">
        <v>46</v>
      </c>
      <c r="C735" s="7" t="s">
        <v>46</v>
      </c>
      <c r="D735" t="s">
        <v>1592</v>
      </c>
      <c r="E735" s="1" t="s">
        <v>1593</v>
      </c>
      <c r="F735" s="52" t="s">
        <v>1486</v>
      </c>
      <c r="G735">
        <v>0</v>
      </c>
      <c r="H735" t="s">
        <v>1487</v>
      </c>
      <c r="I735" s="3">
        <v>0</v>
      </c>
    </row>
    <row r="736" spans="1:9">
      <c r="A736">
        <v>1</v>
      </c>
      <c r="B736" t="s">
        <v>46</v>
      </c>
      <c r="C736" s="7" t="s">
        <v>46</v>
      </c>
      <c r="D736" t="s">
        <v>1592</v>
      </c>
      <c r="E736" s="1" t="s">
        <v>1593</v>
      </c>
      <c r="F736" s="52" t="s">
        <v>1488</v>
      </c>
      <c r="G736">
        <v>0</v>
      </c>
      <c r="H736" t="s">
        <v>1489</v>
      </c>
      <c r="I736" s="3">
        <v>0</v>
      </c>
    </row>
    <row r="737" spans="1:9">
      <c r="A737">
        <v>1</v>
      </c>
      <c r="B737" t="s">
        <v>46</v>
      </c>
      <c r="C737" s="7" t="s">
        <v>46</v>
      </c>
      <c r="D737" t="s">
        <v>1592</v>
      </c>
      <c r="E737" s="1" t="s">
        <v>1593</v>
      </c>
      <c r="F737" s="52" t="s">
        <v>1490</v>
      </c>
      <c r="G737">
        <v>0</v>
      </c>
      <c r="H737" t="s">
        <v>1491</v>
      </c>
      <c r="I737" s="3">
        <v>393.92357619999996</v>
      </c>
    </row>
    <row r="738" spans="1:9">
      <c r="F738" s="52">
        <v>544</v>
      </c>
      <c r="G738">
        <v>0</v>
      </c>
      <c r="H738" t="s">
        <v>1492</v>
      </c>
      <c r="I738" s="3">
        <v>377.76813219999997</v>
      </c>
    </row>
    <row r="739" spans="1:9">
      <c r="A739">
        <v>1</v>
      </c>
      <c r="B739" t="s">
        <v>46</v>
      </c>
      <c r="C739" s="7" t="s">
        <v>46</v>
      </c>
      <c r="D739" t="s">
        <v>1592</v>
      </c>
      <c r="E739" s="1" t="s">
        <v>1593</v>
      </c>
      <c r="F739" s="52" t="s">
        <v>1493</v>
      </c>
      <c r="G739">
        <v>0</v>
      </c>
      <c r="H739" t="s">
        <v>1494</v>
      </c>
      <c r="I739" s="3">
        <v>173.2671369</v>
      </c>
    </row>
    <row r="740" spans="1:9">
      <c r="A740">
        <v>1</v>
      </c>
      <c r="B740" t="s">
        <v>46</v>
      </c>
      <c r="C740" s="7" t="s">
        <v>46</v>
      </c>
      <c r="D740" t="s">
        <v>1592</v>
      </c>
      <c r="E740" s="1" t="s">
        <v>1593</v>
      </c>
      <c r="F740" s="52" t="s">
        <v>1495</v>
      </c>
      <c r="G740">
        <v>0</v>
      </c>
      <c r="H740" t="s">
        <v>1496</v>
      </c>
      <c r="I740" s="3">
        <v>0</v>
      </c>
    </row>
    <row r="741" spans="1:9">
      <c r="A741">
        <v>1</v>
      </c>
      <c r="B741" t="s">
        <v>46</v>
      </c>
      <c r="C741" s="7" t="s">
        <v>46</v>
      </c>
      <c r="D741" t="s">
        <v>1592</v>
      </c>
      <c r="E741" s="1" t="s">
        <v>1593</v>
      </c>
      <c r="F741" s="52" t="s">
        <v>1497</v>
      </c>
      <c r="G741">
        <v>0</v>
      </c>
      <c r="H741" t="s">
        <v>1498</v>
      </c>
      <c r="I741" s="3">
        <v>204.50099529999997</v>
      </c>
    </row>
    <row r="742" spans="1:9">
      <c r="A742">
        <v>1</v>
      </c>
      <c r="B742" t="s">
        <v>46</v>
      </c>
      <c r="C742" s="7" t="s">
        <v>46</v>
      </c>
      <c r="D742" t="s">
        <v>1592</v>
      </c>
      <c r="E742" s="1" t="s">
        <v>1593</v>
      </c>
      <c r="F742" s="52" t="s">
        <v>1499</v>
      </c>
      <c r="G742">
        <v>0</v>
      </c>
      <c r="H742" t="s">
        <v>1500</v>
      </c>
      <c r="I742" s="3">
        <v>0</v>
      </c>
    </row>
    <row r="743" spans="1:9">
      <c r="F743" s="52">
        <v>545</v>
      </c>
      <c r="G743">
        <v>0</v>
      </c>
      <c r="H743" t="s">
        <v>1501</v>
      </c>
      <c r="I743" s="3">
        <v>336.57174999999995</v>
      </c>
    </row>
    <row r="744" spans="1:9">
      <c r="A744">
        <v>1</v>
      </c>
      <c r="B744" t="s">
        <v>46</v>
      </c>
      <c r="C744" s="7" t="s">
        <v>46</v>
      </c>
      <c r="D744" t="s">
        <v>1592</v>
      </c>
      <c r="E744" s="1" t="s">
        <v>1593</v>
      </c>
      <c r="F744" s="52" t="s">
        <v>1502</v>
      </c>
      <c r="G744">
        <v>0</v>
      </c>
      <c r="H744" t="s">
        <v>1503</v>
      </c>
      <c r="I744" s="3">
        <v>0</v>
      </c>
    </row>
    <row r="745" spans="1:9">
      <c r="A745">
        <v>1</v>
      </c>
      <c r="B745" t="s">
        <v>46</v>
      </c>
      <c r="C745" s="7" t="s">
        <v>46</v>
      </c>
      <c r="D745" t="s">
        <v>1592</v>
      </c>
      <c r="E745" s="1" t="s">
        <v>1593</v>
      </c>
      <c r="F745" s="52" t="s">
        <v>1504</v>
      </c>
      <c r="G745">
        <v>0</v>
      </c>
      <c r="H745" t="s">
        <v>1505</v>
      </c>
      <c r="I745" s="3">
        <v>0</v>
      </c>
    </row>
    <row r="746" spans="1:9">
      <c r="A746">
        <v>1</v>
      </c>
      <c r="B746" t="s">
        <v>46</v>
      </c>
      <c r="C746" s="7" t="s">
        <v>46</v>
      </c>
      <c r="D746" t="s">
        <v>1592</v>
      </c>
      <c r="E746" s="1" t="s">
        <v>1593</v>
      </c>
      <c r="F746" s="52" t="s">
        <v>1506</v>
      </c>
      <c r="G746">
        <v>0</v>
      </c>
      <c r="H746" t="s">
        <v>1507</v>
      </c>
      <c r="I746" s="3">
        <v>67.31434999999999</v>
      </c>
    </row>
    <row r="747" spans="1:9">
      <c r="A747">
        <v>1</v>
      </c>
      <c r="B747" t="s">
        <v>46</v>
      </c>
      <c r="C747" s="7" t="s">
        <v>46</v>
      </c>
      <c r="D747" t="s">
        <v>1592</v>
      </c>
      <c r="E747" s="1" t="s">
        <v>1593</v>
      </c>
      <c r="F747" s="52" t="s">
        <v>1508</v>
      </c>
      <c r="G747">
        <v>0</v>
      </c>
      <c r="H747" t="s">
        <v>1509</v>
      </c>
      <c r="I747" s="3">
        <v>0</v>
      </c>
    </row>
    <row r="748" spans="1:9">
      <c r="A748">
        <v>1</v>
      </c>
      <c r="B748" t="s">
        <v>46</v>
      </c>
      <c r="C748" s="7" t="s">
        <v>46</v>
      </c>
      <c r="D748" t="s">
        <v>1592</v>
      </c>
      <c r="E748" s="1" t="s">
        <v>1593</v>
      </c>
      <c r="F748" s="52" t="s">
        <v>1510</v>
      </c>
      <c r="G748">
        <v>0</v>
      </c>
      <c r="H748" t="s">
        <v>1511</v>
      </c>
      <c r="I748" s="3">
        <v>0</v>
      </c>
    </row>
    <row r="749" spans="1:9">
      <c r="A749">
        <v>1</v>
      </c>
      <c r="B749" t="s">
        <v>46</v>
      </c>
      <c r="C749" s="7" t="s">
        <v>46</v>
      </c>
      <c r="D749" t="s">
        <v>1592</v>
      </c>
      <c r="E749" s="1" t="s">
        <v>1593</v>
      </c>
      <c r="F749" s="52" t="s">
        <v>1512</v>
      </c>
      <c r="G749">
        <v>0</v>
      </c>
      <c r="H749" t="s">
        <v>1513</v>
      </c>
      <c r="I749" s="3">
        <v>0</v>
      </c>
    </row>
    <row r="750" spans="1:9">
      <c r="A750">
        <v>1</v>
      </c>
      <c r="B750" t="s">
        <v>46</v>
      </c>
      <c r="C750" s="7" t="s">
        <v>46</v>
      </c>
      <c r="D750" t="s">
        <v>1592</v>
      </c>
      <c r="E750" s="1" t="s">
        <v>1593</v>
      </c>
      <c r="F750" s="52" t="s">
        <v>1514</v>
      </c>
      <c r="G750">
        <v>0</v>
      </c>
      <c r="H750" t="s">
        <v>1515</v>
      </c>
      <c r="I750" s="3">
        <v>0</v>
      </c>
    </row>
    <row r="751" spans="1:9">
      <c r="A751">
        <v>1</v>
      </c>
      <c r="B751" t="s">
        <v>46</v>
      </c>
      <c r="C751" s="7" t="s">
        <v>46</v>
      </c>
      <c r="D751" t="s">
        <v>1592</v>
      </c>
      <c r="E751" s="1" t="s">
        <v>1593</v>
      </c>
      <c r="F751" s="52" t="s">
        <v>1516</v>
      </c>
      <c r="G751">
        <v>0</v>
      </c>
      <c r="H751" t="s">
        <v>1517</v>
      </c>
      <c r="I751" s="3">
        <v>201.94304999999997</v>
      </c>
    </row>
    <row r="752" spans="1:9">
      <c r="A752">
        <v>1</v>
      </c>
      <c r="B752" t="s">
        <v>46</v>
      </c>
      <c r="C752" s="7" t="s">
        <v>46</v>
      </c>
      <c r="D752" t="s">
        <v>1592</v>
      </c>
      <c r="E752" s="1" t="s">
        <v>1593</v>
      </c>
      <c r="F752" s="52" t="s">
        <v>1518</v>
      </c>
      <c r="G752">
        <v>0</v>
      </c>
      <c r="H752" t="s">
        <v>1519</v>
      </c>
      <c r="I752" s="3">
        <v>67.31434999999999</v>
      </c>
    </row>
    <row r="753" spans="1:9">
      <c r="F753" s="52">
        <v>55</v>
      </c>
      <c r="G753">
        <v>0</v>
      </c>
      <c r="H753" t="s">
        <v>1520</v>
      </c>
      <c r="I753" s="3">
        <v>1061.5472995</v>
      </c>
    </row>
    <row r="754" spans="1:9">
      <c r="F754" s="52">
        <v>553</v>
      </c>
      <c r="G754">
        <v>0</v>
      </c>
      <c r="H754" t="s">
        <v>1521</v>
      </c>
      <c r="I754" s="3">
        <v>0</v>
      </c>
    </row>
    <row r="755" spans="1:9">
      <c r="A755">
        <v>1</v>
      </c>
      <c r="B755" t="s">
        <v>46</v>
      </c>
      <c r="C755" s="7" t="s">
        <v>46</v>
      </c>
      <c r="D755" t="s">
        <v>1592</v>
      </c>
      <c r="E755" s="1" t="s">
        <v>1593</v>
      </c>
      <c r="F755" s="52" t="s">
        <v>1522</v>
      </c>
      <c r="G755">
        <v>0</v>
      </c>
      <c r="H755" t="s">
        <v>1523</v>
      </c>
      <c r="I755" s="3">
        <v>0</v>
      </c>
    </row>
    <row r="756" spans="1:9">
      <c r="A756">
        <v>1</v>
      </c>
      <c r="B756" t="s">
        <v>46</v>
      </c>
      <c r="C756" s="7" t="s">
        <v>46</v>
      </c>
      <c r="D756" t="s">
        <v>1592</v>
      </c>
      <c r="E756" s="1" t="s">
        <v>1593</v>
      </c>
      <c r="F756" s="52" t="s">
        <v>1524</v>
      </c>
      <c r="G756">
        <v>0</v>
      </c>
      <c r="H756" t="s">
        <v>1525</v>
      </c>
      <c r="I756" s="3">
        <v>0</v>
      </c>
    </row>
    <row r="757" spans="1:9">
      <c r="F757" s="52">
        <v>556</v>
      </c>
      <c r="G757">
        <v>0</v>
      </c>
      <c r="H757" t="s">
        <v>1526</v>
      </c>
      <c r="I757" s="3">
        <v>688.22191439999995</v>
      </c>
    </row>
    <row r="758" spans="1:9">
      <c r="A758">
        <v>1</v>
      </c>
      <c r="B758" t="s">
        <v>46</v>
      </c>
      <c r="C758" s="7" t="s">
        <v>46</v>
      </c>
      <c r="D758" t="s">
        <v>1592</v>
      </c>
      <c r="E758" s="1" t="s">
        <v>1593</v>
      </c>
      <c r="F758" s="52" t="s">
        <v>1527</v>
      </c>
      <c r="G758">
        <v>0</v>
      </c>
      <c r="H758" t="s">
        <v>1528</v>
      </c>
      <c r="I758" s="3">
        <v>282.98952739999999</v>
      </c>
    </row>
    <row r="759" spans="1:9">
      <c r="A759">
        <v>1</v>
      </c>
      <c r="B759" t="s">
        <v>46</v>
      </c>
      <c r="C759" s="7" t="s">
        <v>46</v>
      </c>
      <c r="D759" t="s">
        <v>1592</v>
      </c>
      <c r="E759" s="1" t="s">
        <v>1593</v>
      </c>
      <c r="F759" s="52" t="s">
        <v>1529</v>
      </c>
      <c r="G759">
        <v>0</v>
      </c>
      <c r="H759" t="s">
        <v>1530</v>
      </c>
      <c r="I759" s="3">
        <v>122.24285959999999</v>
      </c>
    </row>
    <row r="760" spans="1:9">
      <c r="A760">
        <v>1</v>
      </c>
      <c r="B760" t="s">
        <v>46</v>
      </c>
      <c r="C760" s="7" t="s">
        <v>46</v>
      </c>
      <c r="D760" t="s">
        <v>1592</v>
      </c>
      <c r="E760" s="1" t="s">
        <v>1593</v>
      </c>
      <c r="F760" s="52" t="s">
        <v>1531</v>
      </c>
      <c r="G760">
        <v>0</v>
      </c>
      <c r="H760" t="s">
        <v>1532</v>
      </c>
      <c r="I760" s="3">
        <v>282.98952739999999</v>
      </c>
    </row>
    <row r="761" spans="1:9">
      <c r="F761" s="52">
        <v>557</v>
      </c>
      <c r="G761">
        <v>0</v>
      </c>
      <c r="H761" t="s">
        <v>1533</v>
      </c>
      <c r="I761" s="3">
        <v>373.32538509999995</v>
      </c>
    </row>
    <row r="762" spans="1:9">
      <c r="A762">
        <v>1</v>
      </c>
      <c r="B762" t="s">
        <v>46</v>
      </c>
      <c r="C762" s="7" t="s">
        <v>46</v>
      </c>
      <c r="D762" t="s">
        <v>1592</v>
      </c>
      <c r="E762" s="1" t="s">
        <v>1593</v>
      </c>
      <c r="F762" s="52" t="s">
        <v>1534</v>
      </c>
      <c r="G762">
        <v>0</v>
      </c>
      <c r="H762" t="s">
        <v>1535</v>
      </c>
      <c r="I762" s="3">
        <v>238.6966851</v>
      </c>
    </row>
    <row r="763" spans="1:9">
      <c r="A763">
        <v>1</v>
      </c>
      <c r="B763" t="s">
        <v>46</v>
      </c>
      <c r="C763" s="7" t="s">
        <v>46</v>
      </c>
      <c r="D763" t="s">
        <v>1592</v>
      </c>
      <c r="E763" s="1" t="s">
        <v>1593</v>
      </c>
      <c r="F763" s="52" t="s">
        <v>1536</v>
      </c>
      <c r="G763">
        <v>0</v>
      </c>
      <c r="H763" t="s">
        <v>1597</v>
      </c>
      <c r="I763" s="3">
        <v>134.62869999999998</v>
      </c>
    </row>
    <row r="764" spans="1:9">
      <c r="F764" s="52">
        <v>56</v>
      </c>
      <c r="G764">
        <v>0</v>
      </c>
      <c r="H764" t="s">
        <v>120</v>
      </c>
      <c r="I764" s="3">
        <v>3263.1304305999997</v>
      </c>
    </row>
    <row r="765" spans="1:9">
      <c r="F765" s="52">
        <v>562</v>
      </c>
      <c r="G765">
        <v>0</v>
      </c>
      <c r="H765" t="s">
        <v>1538</v>
      </c>
      <c r="I765" s="3">
        <v>1631.5652152999999</v>
      </c>
    </row>
    <row r="766" spans="1:9">
      <c r="A766">
        <v>1</v>
      </c>
      <c r="B766" t="s">
        <v>46</v>
      </c>
      <c r="C766" s="7" t="s">
        <v>46</v>
      </c>
      <c r="D766" t="s">
        <v>1592</v>
      </c>
      <c r="E766" s="1" t="s">
        <v>1593</v>
      </c>
      <c r="F766" s="52" t="s">
        <v>1539</v>
      </c>
      <c r="G766">
        <v>0</v>
      </c>
      <c r="H766" t="s">
        <v>1540</v>
      </c>
      <c r="I766" s="3">
        <v>1631.5652152999999</v>
      </c>
    </row>
    <row r="767" spans="1:9">
      <c r="F767" s="52">
        <v>563</v>
      </c>
      <c r="G767">
        <v>0</v>
      </c>
      <c r="H767" t="s">
        <v>1541</v>
      </c>
      <c r="I767" s="3">
        <v>1631.5652152999999</v>
      </c>
    </row>
    <row r="768" spans="1:9">
      <c r="A768">
        <v>1</v>
      </c>
      <c r="B768" t="s">
        <v>46</v>
      </c>
      <c r="C768" s="7" t="s">
        <v>46</v>
      </c>
      <c r="D768" t="s">
        <v>1592</v>
      </c>
      <c r="E768" s="1" t="s">
        <v>1593</v>
      </c>
      <c r="F768" s="52" t="s">
        <v>1542</v>
      </c>
      <c r="G768">
        <v>0</v>
      </c>
      <c r="H768" t="s">
        <v>1598</v>
      </c>
      <c r="I768" s="3">
        <v>1631.5652152999999</v>
      </c>
    </row>
    <row r="769" spans="1:9">
      <c r="A769">
        <v>1</v>
      </c>
      <c r="B769" t="s">
        <v>46</v>
      </c>
      <c r="C769" s="7" t="s">
        <v>46</v>
      </c>
      <c r="D769" t="s">
        <v>1592</v>
      </c>
      <c r="E769" s="1" t="s">
        <v>1593</v>
      </c>
      <c r="F769" s="52" t="s">
        <v>1544</v>
      </c>
      <c r="G769">
        <v>0</v>
      </c>
      <c r="H769" t="s">
        <v>1545</v>
      </c>
      <c r="I769" s="3">
        <v>0</v>
      </c>
    </row>
    <row r="770" spans="1:9">
      <c r="F770" s="52">
        <v>61</v>
      </c>
      <c r="G770">
        <v>0</v>
      </c>
      <c r="H770" t="s">
        <v>1546</v>
      </c>
      <c r="I770" s="3">
        <v>7312.3578404999989</v>
      </c>
    </row>
    <row r="771" spans="1:9">
      <c r="F771" s="52">
        <v>611</v>
      </c>
      <c r="G771">
        <v>0</v>
      </c>
      <c r="H771" t="s">
        <v>1547</v>
      </c>
      <c r="I771" s="3">
        <v>7312.3578404999989</v>
      </c>
    </row>
    <row r="772" spans="1:9">
      <c r="A772">
        <v>1</v>
      </c>
      <c r="B772" t="s">
        <v>46</v>
      </c>
      <c r="C772" s="7" t="s">
        <v>46</v>
      </c>
      <c r="D772" t="s">
        <v>1592</v>
      </c>
      <c r="E772" s="1" t="s">
        <v>1593</v>
      </c>
      <c r="F772" s="52" t="s">
        <v>1548</v>
      </c>
      <c r="G772">
        <v>0</v>
      </c>
      <c r="H772" t="s">
        <v>1549</v>
      </c>
      <c r="I772" s="3">
        <v>2437.4526134999996</v>
      </c>
    </row>
    <row r="773" spans="1:9">
      <c r="A773">
        <v>1</v>
      </c>
      <c r="B773" t="s">
        <v>46</v>
      </c>
      <c r="C773" s="7" t="s">
        <v>46</v>
      </c>
      <c r="D773" t="s">
        <v>1592</v>
      </c>
      <c r="E773" s="1" t="s">
        <v>1593</v>
      </c>
      <c r="F773" s="52" t="s">
        <v>1550</v>
      </c>
      <c r="G773">
        <v>0</v>
      </c>
      <c r="H773" t="s">
        <v>1551</v>
      </c>
      <c r="I773" s="3">
        <v>2437.4526134999996</v>
      </c>
    </row>
    <row r="774" spans="1:9">
      <c r="A774">
        <v>1</v>
      </c>
      <c r="B774" t="s">
        <v>46</v>
      </c>
      <c r="C774" s="7" t="s">
        <v>46</v>
      </c>
      <c r="D774" t="s">
        <v>1592</v>
      </c>
      <c r="E774" s="1" t="s">
        <v>1593</v>
      </c>
      <c r="F774" s="52" t="s">
        <v>1553</v>
      </c>
      <c r="G774">
        <v>0</v>
      </c>
      <c r="H774" t="s">
        <v>1554</v>
      </c>
      <c r="I774" s="3">
        <v>1295.3973513999999</v>
      </c>
    </row>
    <row r="775" spans="1:9">
      <c r="A775">
        <v>1</v>
      </c>
      <c r="B775" t="s">
        <v>46</v>
      </c>
      <c r="C775" s="7" t="s">
        <v>46</v>
      </c>
      <c r="D775" t="s">
        <v>1592</v>
      </c>
      <c r="E775" s="1" t="s">
        <v>1593</v>
      </c>
      <c r="F775" s="52" t="s">
        <v>1555</v>
      </c>
      <c r="G775">
        <v>0</v>
      </c>
      <c r="H775" t="s">
        <v>1556</v>
      </c>
      <c r="I775" s="3">
        <v>434.17755749999998</v>
      </c>
    </row>
    <row r="776" spans="1:9">
      <c r="A776">
        <v>1</v>
      </c>
      <c r="B776" t="s">
        <v>46</v>
      </c>
      <c r="C776" s="7" t="s">
        <v>46</v>
      </c>
      <c r="D776" t="s">
        <v>1592</v>
      </c>
      <c r="E776" s="1" t="s">
        <v>1593</v>
      </c>
      <c r="F776" s="52" t="s">
        <v>1557</v>
      </c>
      <c r="G776">
        <v>0</v>
      </c>
      <c r="H776" t="s">
        <v>1558</v>
      </c>
      <c r="I776" s="3">
        <v>707.8777045999999</v>
      </c>
    </row>
    <row r="777" spans="1:9">
      <c r="A777">
        <v>1</v>
      </c>
      <c r="B777" t="s">
        <v>46</v>
      </c>
      <c r="C777" s="7" t="s">
        <v>46</v>
      </c>
      <c r="D777" t="s">
        <v>1592</v>
      </c>
      <c r="E777" s="1" t="s">
        <v>1593</v>
      </c>
      <c r="F777" s="52" t="s">
        <v>1559</v>
      </c>
      <c r="G777">
        <v>0</v>
      </c>
      <c r="H777" t="s">
        <v>1560</v>
      </c>
      <c r="I777" s="3">
        <v>0</v>
      </c>
    </row>
    <row r="778" spans="1:9">
      <c r="F778" s="52">
        <v>612</v>
      </c>
      <c r="G778">
        <v>0</v>
      </c>
      <c r="H778" t="s">
        <v>1561</v>
      </c>
      <c r="I778" s="3">
        <v>0</v>
      </c>
    </row>
    <row r="779" spans="1:9">
      <c r="A779">
        <v>1</v>
      </c>
      <c r="B779" t="s">
        <v>46</v>
      </c>
      <c r="C779" s="7" t="s">
        <v>46</v>
      </c>
      <c r="D779" t="s">
        <v>1592</v>
      </c>
      <c r="E779" s="1" t="s">
        <v>1593</v>
      </c>
      <c r="F779" s="52" t="s">
        <v>1562</v>
      </c>
      <c r="G779">
        <v>0</v>
      </c>
      <c r="H779" t="s">
        <v>1563</v>
      </c>
      <c r="I779" s="3">
        <v>0</v>
      </c>
    </row>
    <row r="780" spans="1:9">
      <c r="F780" s="52">
        <v>615</v>
      </c>
      <c r="G780">
        <v>0</v>
      </c>
      <c r="H780" t="s">
        <v>101</v>
      </c>
      <c r="I780" s="3">
        <v>0</v>
      </c>
    </row>
    <row r="781" spans="1:9">
      <c r="A781">
        <v>1</v>
      </c>
      <c r="B781" t="s">
        <v>46</v>
      </c>
      <c r="C781" s="7" t="s">
        <v>46</v>
      </c>
      <c r="D781" t="s">
        <v>1592</v>
      </c>
      <c r="E781" s="1" t="s">
        <v>1593</v>
      </c>
      <c r="F781" s="52" t="s">
        <v>1564</v>
      </c>
      <c r="G781">
        <v>0</v>
      </c>
      <c r="H781" t="s">
        <v>1565</v>
      </c>
      <c r="I781" s="3">
        <v>0</v>
      </c>
    </row>
    <row r="782" spans="1:9">
      <c r="A782">
        <v>1</v>
      </c>
      <c r="B782" t="s">
        <v>46</v>
      </c>
      <c r="C782" s="7" t="s">
        <v>46</v>
      </c>
      <c r="D782" t="s">
        <v>1592</v>
      </c>
      <c r="E782" s="1" t="s">
        <v>1593</v>
      </c>
      <c r="F782" s="52" t="s">
        <v>1566</v>
      </c>
      <c r="G782">
        <v>0</v>
      </c>
      <c r="H782" t="s">
        <v>1567</v>
      </c>
      <c r="I782" s="3">
        <v>0</v>
      </c>
    </row>
    <row r="783" spans="1:9">
      <c r="A783">
        <v>1</v>
      </c>
      <c r="B783" t="s">
        <v>46</v>
      </c>
      <c r="C783" s="7" t="s">
        <v>46</v>
      </c>
      <c r="D783" t="s">
        <v>1592</v>
      </c>
      <c r="E783" s="1" t="s">
        <v>1593</v>
      </c>
      <c r="F783" s="52" t="s">
        <v>1568</v>
      </c>
      <c r="G783">
        <v>0</v>
      </c>
      <c r="H783" t="s">
        <v>1569</v>
      </c>
      <c r="I783" s="3">
        <v>0</v>
      </c>
    </row>
    <row r="784" spans="1:9">
      <c r="F784" s="52">
        <v>616</v>
      </c>
      <c r="G784">
        <v>0</v>
      </c>
      <c r="H784" t="s">
        <v>1570</v>
      </c>
      <c r="I784" s="3">
        <v>0</v>
      </c>
    </row>
    <row r="785" spans="1:9">
      <c r="A785">
        <v>1</v>
      </c>
      <c r="B785" t="s">
        <v>46</v>
      </c>
      <c r="C785" s="7" t="s">
        <v>46</v>
      </c>
      <c r="D785" t="s">
        <v>1592</v>
      </c>
      <c r="E785" s="1" t="s">
        <v>1593</v>
      </c>
      <c r="F785" s="52" t="s">
        <v>1571</v>
      </c>
      <c r="G785">
        <v>0</v>
      </c>
      <c r="H785" t="s">
        <v>1572</v>
      </c>
      <c r="I785" s="3">
        <v>0</v>
      </c>
    </row>
    <row r="786" spans="1:9">
      <c r="A786">
        <v>1</v>
      </c>
      <c r="B786" t="s">
        <v>46</v>
      </c>
      <c r="C786" s="7" t="s">
        <v>46</v>
      </c>
      <c r="D786" t="s">
        <v>1592</v>
      </c>
      <c r="E786" s="1" t="s">
        <v>1593</v>
      </c>
      <c r="F786" s="52" t="s">
        <v>1573</v>
      </c>
      <c r="G786">
        <v>0</v>
      </c>
      <c r="H786" t="s">
        <v>1574</v>
      </c>
      <c r="I786" s="3">
        <v>0</v>
      </c>
    </row>
    <row r="787" spans="1:9">
      <c r="A787">
        <v>1</v>
      </c>
      <c r="B787" t="s">
        <v>46</v>
      </c>
      <c r="C787" s="7" t="s">
        <v>46</v>
      </c>
      <c r="D787" t="s">
        <v>1592</v>
      </c>
      <c r="E787" s="1" t="s">
        <v>1593</v>
      </c>
      <c r="F787" s="52" t="s">
        <v>1575</v>
      </c>
      <c r="G787">
        <v>0</v>
      </c>
      <c r="H787" t="s">
        <v>1576</v>
      </c>
      <c r="I787" s="3">
        <v>0</v>
      </c>
    </row>
    <row r="788" spans="1:9">
      <c r="A788">
        <v>1</v>
      </c>
      <c r="B788" t="s">
        <v>46</v>
      </c>
      <c r="C788" s="7" t="s">
        <v>46</v>
      </c>
      <c r="D788" t="s">
        <v>1592</v>
      </c>
      <c r="E788" s="1" t="s">
        <v>1593</v>
      </c>
      <c r="F788" s="52" t="s">
        <v>1577</v>
      </c>
      <c r="G788">
        <v>0</v>
      </c>
      <c r="H788" t="s">
        <v>1578</v>
      </c>
      <c r="I788" s="3">
        <v>0</v>
      </c>
    </row>
    <row r="789" spans="1:9">
      <c r="A789">
        <v>1</v>
      </c>
      <c r="B789" t="s">
        <v>46</v>
      </c>
      <c r="C789" s="7" t="s">
        <v>46</v>
      </c>
      <c r="D789" t="s">
        <v>1592</v>
      </c>
      <c r="E789" s="1" t="s">
        <v>1593</v>
      </c>
      <c r="F789" s="52" t="s">
        <v>1579</v>
      </c>
      <c r="G789">
        <v>0</v>
      </c>
      <c r="H789" t="s">
        <v>1580</v>
      </c>
      <c r="I789" s="3">
        <v>0</v>
      </c>
    </row>
    <row r="790" spans="1:9">
      <c r="A790">
        <v>1</v>
      </c>
      <c r="B790" t="s">
        <v>46</v>
      </c>
      <c r="C790" s="7" t="s">
        <v>46</v>
      </c>
      <c r="D790" t="s">
        <v>1592</v>
      </c>
      <c r="E790" s="1" t="s">
        <v>1593</v>
      </c>
      <c r="F790" s="52" t="s">
        <v>1581</v>
      </c>
      <c r="G790">
        <v>0</v>
      </c>
      <c r="H790" t="s">
        <v>1582</v>
      </c>
      <c r="I790" s="3">
        <v>0</v>
      </c>
    </row>
    <row r="791" spans="1:9">
      <c r="A791">
        <v>1</v>
      </c>
      <c r="B791" t="s">
        <v>46</v>
      </c>
      <c r="C791" s="7" t="s">
        <v>46</v>
      </c>
      <c r="D791" t="s">
        <v>1592</v>
      </c>
      <c r="E791" s="1" t="s">
        <v>1593</v>
      </c>
      <c r="F791" s="52" t="s">
        <v>1583</v>
      </c>
      <c r="G791">
        <v>0</v>
      </c>
      <c r="H791" t="s">
        <v>1584</v>
      </c>
      <c r="I791" s="3">
        <v>0</v>
      </c>
    </row>
    <row r="792" spans="1:9">
      <c r="A792">
        <v>1</v>
      </c>
      <c r="B792" t="s">
        <v>46</v>
      </c>
      <c r="C792" s="7" t="s">
        <v>46</v>
      </c>
      <c r="D792" t="s">
        <v>1592</v>
      </c>
      <c r="E792" s="1" t="s">
        <v>1593</v>
      </c>
      <c r="F792" s="52" t="s">
        <v>1585</v>
      </c>
      <c r="G792">
        <v>0</v>
      </c>
      <c r="H792" t="s">
        <v>1586</v>
      </c>
      <c r="I792" s="3">
        <v>0</v>
      </c>
    </row>
    <row r="793" spans="1:9">
      <c r="F793" s="52">
        <v>71</v>
      </c>
      <c r="G793">
        <v>0</v>
      </c>
      <c r="H793" t="s">
        <v>1587</v>
      </c>
      <c r="I793" s="3">
        <v>0</v>
      </c>
    </row>
    <row r="794" spans="1:9">
      <c r="F794" s="52">
        <v>713</v>
      </c>
      <c r="G794">
        <v>0</v>
      </c>
      <c r="H794" t="s">
        <v>1588</v>
      </c>
      <c r="I794" s="3">
        <v>0</v>
      </c>
    </row>
    <row r="795" spans="1:9">
      <c r="A795">
        <v>1</v>
      </c>
      <c r="B795" t="s">
        <v>46</v>
      </c>
      <c r="C795" s="7" t="s">
        <v>46</v>
      </c>
      <c r="D795" t="s">
        <v>1592</v>
      </c>
      <c r="E795" s="1" t="s">
        <v>1593</v>
      </c>
      <c r="F795" s="52" t="s">
        <v>1589</v>
      </c>
      <c r="G795">
        <v>0</v>
      </c>
      <c r="H795" t="s">
        <v>1590</v>
      </c>
      <c r="I795" s="3">
        <v>0</v>
      </c>
    </row>
    <row r="796" spans="1:9">
      <c r="F796" s="52">
        <v>51</v>
      </c>
      <c r="G796" t="s">
        <v>1606</v>
      </c>
      <c r="H796" t="s">
        <v>1362</v>
      </c>
      <c r="I796" s="3">
        <v>14000</v>
      </c>
    </row>
    <row r="797" spans="1:9">
      <c r="F797" s="52">
        <v>512</v>
      </c>
      <c r="G797" t="s">
        <v>1606</v>
      </c>
      <c r="H797" t="s">
        <v>1375</v>
      </c>
      <c r="I797" s="3">
        <v>14000</v>
      </c>
    </row>
    <row r="798" spans="1:9">
      <c r="A798" t="s">
        <v>1599</v>
      </c>
      <c r="B798" t="s">
        <v>71</v>
      </c>
      <c r="C798" s="7" t="s">
        <v>46</v>
      </c>
      <c r="D798" t="s">
        <v>1365</v>
      </c>
      <c r="E798" s="1" t="s">
        <v>1600</v>
      </c>
      <c r="F798" s="52" t="s">
        <v>1376</v>
      </c>
      <c r="G798" t="s">
        <v>1606</v>
      </c>
      <c r="H798" t="s">
        <v>1368</v>
      </c>
      <c r="I798" s="3">
        <v>1000</v>
      </c>
    </row>
    <row r="799" spans="1:9">
      <c r="A799" t="s">
        <v>1599</v>
      </c>
      <c r="B799" t="s">
        <v>71</v>
      </c>
      <c r="C799" s="7" t="s">
        <v>46</v>
      </c>
      <c r="D799" t="s">
        <v>1365</v>
      </c>
      <c r="E799" s="1" t="s">
        <v>1600</v>
      </c>
      <c r="F799" s="52" t="s">
        <v>1377</v>
      </c>
      <c r="G799" t="s">
        <v>1606</v>
      </c>
      <c r="H799" t="s">
        <v>1594</v>
      </c>
      <c r="I799" s="3">
        <v>13000</v>
      </c>
    </row>
    <row r="800" spans="1:9">
      <c r="F800" s="52">
        <v>54</v>
      </c>
      <c r="G800" t="s">
        <v>1606</v>
      </c>
      <c r="H800" t="s">
        <v>1400</v>
      </c>
      <c r="I800" s="3">
        <v>18995</v>
      </c>
    </row>
    <row r="801" spans="1:9">
      <c r="F801" s="52">
        <v>541</v>
      </c>
      <c r="G801" t="s">
        <v>1606</v>
      </c>
      <c r="H801" t="s">
        <v>1601</v>
      </c>
      <c r="I801" s="3">
        <v>16980</v>
      </c>
    </row>
    <row r="802" spans="1:9">
      <c r="A802" t="s">
        <v>1599</v>
      </c>
      <c r="B802" t="s">
        <v>71</v>
      </c>
      <c r="C802" s="7" t="s">
        <v>46</v>
      </c>
      <c r="D802" t="s">
        <v>1365</v>
      </c>
      <c r="E802" s="1" t="s">
        <v>1600</v>
      </c>
      <c r="F802" s="52" t="s">
        <v>1414</v>
      </c>
      <c r="G802" t="s">
        <v>1606</v>
      </c>
      <c r="H802" t="s">
        <v>1415</v>
      </c>
      <c r="I802" s="3">
        <v>500</v>
      </c>
    </row>
    <row r="803" spans="1:9">
      <c r="A803" t="s">
        <v>1599</v>
      </c>
      <c r="B803" t="s">
        <v>71</v>
      </c>
      <c r="C803" s="7" t="s">
        <v>46</v>
      </c>
      <c r="D803" t="s">
        <v>1365</v>
      </c>
      <c r="E803" s="1" t="s">
        <v>1600</v>
      </c>
      <c r="F803" s="52" t="s">
        <v>1420</v>
      </c>
      <c r="G803" t="s">
        <v>1606</v>
      </c>
      <c r="H803" t="s">
        <v>1421</v>
      </c>
      <c r="I803" s="3">
        <v>4300</v>
      </c>
    </row>
    <row r="804" spans="1:9">
      <c r="A804" t="s">
        <v>1599</v>
      </c>
      <c r="B804" t="s">
        <v>71</v>
      </c>
      <c r="C804" s="7" t="s">
        <v>46</v>
      </c>
      <c r="D804" t="s">
        <v>1365</v>
      </c>
      <c r="E804" s="1" t="s">
        <v>1600</v>
      </c>
      <c r="F804" s="52" t="s">
        <v>1422</v>
      </c>
      <c r="G804" t="s">
        <v>1606</v>
      </c>
      <c r="H804" t="s">
        <v>1423</v>
      </c>
      <c r="I804" s="3">
        <v>9000</v>
      </c>
    </row>
    <row r="805" spans="1:9">
      <c r="A805" t="s">
        <v>1599</v>
      </c>
      <c r="B805" t="s">
        <v>71</v>
      </c>
      <c r="C805" s="7" t="s">
        <v>46</v>
      </c>
      <c r="D805" t="s">
        <v>1365</v>
      </c>
      <c r="E805" s="1" t="s">
        <v>1600</v>
      </c>
      <c r="F805" s="52" t="s">
        <v>1424</v>
      </c>
      <c r="G805" t="s">
        <v>1606</v>
      </c>
      <c r="H805" t="s">
        <v>1425</v>
      </c>
      <c r="I805" s="3">
        <v>2380</v>
      </c>
    </row>
    <row r="806" spans="1:9">
      <c r="A806" t="s">
        <v>1599</v>
      </c>
      <c r="B806" t="s">
        <v>71</v>
      </c>
      <c r="C806" s="7" t="s">
        <v>46</v>
      </c>
      <c r="D806" t="s">
        <v>1365</v>
      </c>
      <c r="E806" s="1" t="s">
        <v>1600</v>
      </c>
      <c r="F806" s="52" t="s">
        <v>1436</v>
      </c>
      <c r="G806" t="s">
        <v>1606</v>
      </c>
      <c r="H806" t="s">
        <v>1437</v>
      </c>
      <c r="I806" s="3">
        <v>800</v>
      </c>
    </row>
    <row r="807" spans="1:9">
      <c r="F807" s="52">
        <v>543</v>
      </c>
      <c r="G807" t="s">
        <v>1606</v>
      </c>
      <c r="H807" t="s">
        <v>1602</v>
      </c>
      <c r="I807" s="3">
        <v>2015</v>
      </c>
    </row>
    <row r="808" spans="1:9">
      <c r="A808" t="s">
        <v>1599</v>
      </c>
      <c r="B808" t="s">
        <v>71</v>
      </c>
      <c r="C808" s="7" t="s">
        <v>46</v>
      </c>
      <c r="D808" t="s">
        <v>1365</v>
      </c>
      <c r="E808" s="1" t="s">
        <v>1600</v>
      </c>
      <c r="F808" s="52" t="s">
        <v>1456</v>
      </c>
      <c r="G808" t="s">
        <v>1606</v>
      </c>
      <c r="H808" t="s">
        <v>1457</v>
      </c>
      <c r="I808" s="3">
        <v>2015</v>
      </c>
    </row>
    <row r="809" spans="1:9">
      <c r="F809" s="52">
        <v>55</v>
      </c>
      <c r="G809" t="s">
        <v>1606</v>
      </c>
      <c r="H809" t="s">
        <v>1520</v>
      </c>
      <c r="I809" s="3">
        <v>5</v>
      </c>
    </row>
    <row r="810" spans="1:9">
      <c r="F810" s="52">
        <v>556</v>
      </c>
      <c r="G810" t="s">
        <v>1606</v>
      </c>
      <c r="H810" t="s">
        <v>1526</v>
      </c>
      <c r="I810" s="3">
        <v>5</v>
      </c>
    </row>
    <row r="811" spans="1:9">
      <c r="A811" t="s">
        <v>1599</v>
      </c>
      <c r="B811" t="s">
        <v>71</v>
      </c>
      <c r="C811" s="7" t="s">
        <v>46</v>
      </c>
      <c r="D811" t="s">
        <v>1365</v>
      </c>
      <c r="E811" s="1" t="s">
        <v>1600</v>
      </c>
      <c r="F811" s="52" t="s">
        <v>1531</v>
      </c>
      <c r="G811" t="s">
        <v>1606</v>
      </c>
      <c r="H811" t="s">
        <v>1532</v>
      </c>
      <c r="I811" s="3">
        <v>5</v>
      </c>
    </row>
    <row r="812" spans="1:9">
      <c r="F812" s="52">
        <v>54</v>
      </c>
      <c r="G812" t="s">
        <v>1607</v>
      </c>
      <c r="H812" t="s">
        <v>1400</v>
      </c>
      <c r="I812" s="3">
        <v>24995</v>
      </c>
    </row>
    <row r="813" spans="1:9">
      <c r="F813" s="52">
        <v>541</v>
      </c>
      <c r="G813" t="s">
        <v>1607</v>
      </c>
      <c r="H813" t="s">
        <v>1601</v>
      </c>
      <c r="I813" s="3">
        <v>8200</v>
      </c>
    </row>
    <row r="814" spans="1:9">
      <c r="A814" t="s">
        <v>1599</v>
      </c>
      <c r="B814" t="s">
        <v>71</v>
      </c>
      <c r="C814" s="7" t="s">
        <v>46</v>
      </c>
      <c r="D814" t="s">
        <v>1365</v>
      </c>
      <c r="E814" s="1" t="s">
        <v>1600</v>
      </c>
      <c r="F814" s="52" t="s">
        <v>1414</v>
      </c>
      <c r="G814" t="s">
        <v>1607</v>
      </c>
      <c r="H814" t="s">
        <v>1415</v>
      </c>
      <c r="I814" s="3">
        <v>2500</v>
      </c>
    </row>
    <row r="815" spans="1:9">
      <c r="A815" t="s">
        <v>1599</v>
      </c>
      <c r="B815" t="s">
        <v>71</v>
      </c>
      <c r="C815" s="7" t="s">
        <v>46</v>
      </c>
      <c r="D815" t="s">
        <v>1365</v>
      </c>
      <c r="E815" s="1" t="s">
        <v>1600</v>
      </c>
      <c r="F815" s="52" t="s">
        <v>1420</v>
      </c>
      <c r="G815" t="s">
        <v>1607</v>
      </c>
      <c r="H815" t="s">
        <v>1421</v>
      </c>
      <c r="I815" s="3">
        <v>1000</v>
      </c>
    </row>
    <row r="816" spans="1:9">
      <c r="A816" t="s">
        <v>1599</v>
      </c>
      <c r="B816" t="s">
        <v>71</v>
      </c>
      <c r="C816" s="7" t="s">
        <v>46</v>
      </c>
      <c r="D816" t="s">
        <v>1365</v>
      </c>
      <c r="E816" s="1" t="s">
        <v>1600</v>
      </c>
      <c r="F816" s="52" t="s">
        <v>1422</v>
      </c>
      <c r="G816" t="s">
        <v>1607</v>
      </c>
      <c r="H816" t="s">
        <v>1423</v>
      </c>
      <c r="I816" s="3">
        <v>1000</v>
      </c>
    </row>
    <row r="817" spans="1:9">
      <c r="A817" t="s">
        <v>1599</v>
      </c>
      <c r="B817" t="s">
        <v>71</v>
      </c>
      <c r="C817" s="7" t="s">
        <v>46</v>
      </c>
      <c r="D817" t="s">
        <v>1365</v>
      </c>
      <c r="E817" s="1" t="s">
        <v>1600</v>
      </c>
      <c r="F817" s="52" t="s">
        <v>1424</v>
      </c>
      <c r="G817" t="s">
        <v>1607</v>
      </c>
      <c r="H817" t="s">
        <v>1425</v>
      </c>
      <c r="I817" s="3">
        <v>2700</v>
      </c>
    </row>
    <row r="818" spans="1:9">
      <c r="A818" t="s">
        <v>1599</v>
      </c>
      <c r="B818" t="s">
        <v>71</v>
      </c>
      <c r="C818" s="7" t="s">
        <v>46</v>
      </c>
      <c r="D818" t="s">
        <v>1365</v>
      </c>
      <c r="E818" s="1" t="s">
        <v>1600</v>
      </c>
      <c r="F818" s="52" t="s">
        <v>1436</v>
      </c>
      <c r="G818" t="s">
        <v>1607</v>
      </c>
      <c r="H818" t="s">
        <v>1437</v>
      </c>
      <c r="I818" s="3">
        <v>1000</v>
      </c>
    </row>
    <row r="819" spans="1:9">
      <c r="F819" s="52">
        <v>543</v>
      </c>
      <c r="G819" t="s">
        <v>1607</v>
      </c>
      <c r="H819" t="s">
        <v>1602</v>
      </c>
      <c r="I819" s="3">
        <v>16795</v>
      </c>
    </row>
    <row r="820" spans="1:9">
      <c r="A820" t="s">
        <v>1599</v>
      </c>
      <c r="B820" t="s">
        <v>71</v>
      </c>
      <c r="C820" s="7" t="s">
        <v>46</v>
      </c>
      <c r="D820" t="s">
        <v>1365</v>
      </c>
      <c r="E820" s="1" t="s">
        <v>1600</v>
      </c>
      <c r="F820" s="52" t="s">
        <v>1454</v>
      </c>
      <c r="G820" t="s">
        <v>1607</v>
      </c>
      <c r="H820" t="s">
        <v>1455</v>
      </c>
      <c r="I820" s="3">
        <v>15795</v>
      </c>
    </row>
    <row r="821" spans="1:9">
      <c r="A821" t="s">
        <v>1599</v>
      </c>
      <c r="B821" t="s">
        <v>71</v>
      </c>
      <c r="C821" s="7" t="s">
        <v>46</v>
      </c>
      <c r="D821" t="s">
        <v>1365</v>
      </c>
      <c r="E821" s="1" t="s">
        <v>1600</v>
      </c>
      <c r="F821" s="52" t="s">
        <v>1460</v>
      </c>
      <c r="G821" t="s">
        <v>1607</v>
      </c>
      <c r="H821" t="s">
        <v>1461</v>
      </c>
      <c r="I821" s="3">
        <v>1000</v>
      </c>
    </row>
    <row r="822" spans="1:9">
      <c r="F822" s="52">
        <v>55</v>
      </c>
      <c r="G822" t="s">
        <v>1607</v>
      </c>
      <c r="H822" t="s">
        <v>1520</v>
      </c>
      <c r="I822" s="3">
        <v>5</v>
      </c>
    </row>
    <row r="823" spans="1:9">
      <c r="F823" s="52">
        <v>556</v>
      </c>
      <c r="G823" t="s">
        <v>1607</v>
      </c>
      <c r="H823" t="s">
        <v>1526</v>
      </c>
      <c r="I823" s="3">
        <v>5</v>
      </c>
    </row>
    <row r="824" spans="1:9">
      <c r="A824" t="s">
        <v>1599</v>
      </c>
      <c r="B824" t="s">
        <v>71</v>
      </c>
      <c r="C824" s="7" t="s">
        <v>46</v>
      </c>
      <c r="D824" t="s">
        <v>1365</v>
      </c>
      <c r="E824" s="1" t="s">
        <v>1600</v>
      </c>
      <c r="F824" s="52" t="s">
        <v>1531</v>
      </c>
      <c r="G824" t="s">
        <v>1607</v>
      </c>
      <c r="H824" t="s">
        <v>1532</v>
      </c>
      <c r="I824" s="3">
        <v>5</v>
      </c>
    </row>
    <row r="825" spans="1:9">
      <c r="F825" s="52">
        <v>51</v>
      </c>
      <c r="G825" t="s">
        <v>1608</v>
      </c>
      <c r="H825" t="s">
        <v>1362</v>
      </c>
      <c r="I825" s="3">
        <v>2160</v>
      </c>
    </row>
    <row r="826" spans="1:9">
      <c r="F826" s="52">
        <v>512</v>
      </c>
      <c r="G826" t="s">
        <v>1608</v>
      </c>
      <c r="H826" t="s">
        <v>1375</v>
      </c>
      <c r="I826" s="3">
        <v>2160</v>
      </c>
    </row>
    <row r="827" spans="1:9">
      <c r="A827" t="s">
        <v>1599</v>
      </c>
      <c r="B827" t="s">
        <v>71</v>
      </c>
      <c r="C827" s="7" t="s">
        <v>46</v>
      </c>
      <c r="D827" t="s">
        <v>1365</v>
      </c>
      <c r="E827" s="1" t="s">
        <v>1600</v>
      </c>
      <c r="F827" s="52" t="s">
        <v>1376</v>
      </c>
      <c r="G827" t="s">
        <v>1608</v>
      </c>
      <c r="H827" t="s">
        <v>1368</v>
      </c>
      <c r="I827" s="3">
        <v>2160</v>
      </c>
    </row>
    <row r="828" spans="1:9">
      <c r="F828" s="52">
        <v>54</v>
      </c>
      <c r="G828" t="s">
        <v>1608</v>
      </c>
      <c r="H828" t="s">
        <v>1400</v>
      </c>
      <c r="I828" s="3">
        <v>6835</v>
      </c>
    </row>
    <row r="829" spans="1:9">
      <c r="F829" s="52">
        <v>541</v>
      </c>
      <c r="G829" t="s">
        <v>1608</v>
      </c>
      <c r="H829" t="s">
        <v>1601</v>
      </c>
      <c r="I829" s="3">
        <v>6835</v>
      </c>
    </row>
    <row r="830" spans="1:9">
      <c r="A830" t="s">
        <v>1599</v>
      </c>
      <c r="B830" t="s">
        <v>71</v>
      </c>
      <c r="C830" s="7" t="s">
        <v>46</v>
      </c>
      <c r="D830" t="s">
        <v>1365</v>
      </c>
      <c r="E830" s="1" t="s">
        <v>1600</v>
      </c>
      <c r="F830" s="52" t="s">
        <v>1438</v>
      </c>
      <c r="G830" t="s">
        <v>1608</v>
      </c>
      <c r="H830" t="s">
        <v>1439</v>
      </c>
      <c r="I830" s="3">
        <v>6835</v>
      </c>
    </row>
    <row r="831" spans="1:9">
      <c r="F831" s="52">
        <v>55</v>
      </c>
      <c r="G831" t="s">
        <v>1608</v>
      </c>
      <c r="H831" t="s">
        <v>1520</v>
      </c>
      <c r="I831" s="3">
        <v>5</v>
      </c>
    </row>
    <row r="832" spans="1:9">
      <c r="F832" s="52">
        <v>556</v>
      </c>
      <c r="G832" t="s">
        <v>1608</v>
      </c>
      <c r="H832" t="s">
        <v>1526</v>
      </c>
      <c r="I832" s="3">
        <v>5</v>
      </c>
    </row>
    <row r="833" spans="1:9">
      <c r="A833" t="s">
        <v>1599</v>
      </c>
      <c r="B833" t="s">
        <v>71</v>
      </c>
      <c r="C833" s="7" t="s">
        <v>46</v>
      </c>
      <c r="D833" t="s">
        <v>1365</v>
      </c>
      <c r="E833" s="1" t="s">
        <v>1600</v>
      </c>
      <c r="F833" s="52" t="s">
        <v>1531</v>
      </c>
      <c r="G833" t="s">
        <v>1608</v>
      </c>
      <c r="H833" t="s">
        <v>1532</v>
      </c>
      <c r="I833" s="3">
        <v>5</v>
      </c>
    </row>
    <row r="834" spans="1:9">
      <c r="F834" s="52">
        <v>55</v>
      </c>
      <c r="G834" t="s">
        <v>1609</v>
      </c>
      <c r="H834" t="s">
        <v>1520</v>
      </c>
      <c r="I834" s="3">
        <v>5</v>
      </c>
    </row>
    <row r="835" spans="1:9">
      <c r="F835" s="52">
        <v>556</v>
      </c>
      <c r="G835" t="s">
        <v>1609</v>
      </c>
      <c r="H835" t="s">
        <v>1526</v>
      </c>
      <c r="I835" s="3">
        <v>5</v>
      </c>
    </row>
    <row r="836" spans="1:9">
      <c r="A836" t="s">
        <v>1599</v>
      </c>
      <c r="B836" t="s">
        <v>71</v>
      </c>
      <c r="C836" s="7" t="s">
        <v>46</v>
      </c>
      <c r="D836" t="s">
        <v>1365</v>
      </c>
      <c r="E836" s="1" t="s">
        <v>1600</v>
      </c>
      <c r="F836" s="52" t="s">
        <v>1531</v>
      </c>
      <c r="G836" t="s">
        <v>1609</v>
      </c>
      <c r="H836" t="s">
        <v>1532</v>
      </c>
      <c r="I836" s="3">
        <v>5</v>
      </c>
    </row>
    <row r="837" spans="1:9">
      <c r="F837" s="52">
        <v>61</v>
      </c>
      <c r="G837" t="s">
        <v>1609</v>
      </c>
      <c r="H837" t="s">
        <v>1546</v>
      </c>
      <c r="I837" s="3">
        <v>39995</v>
      </c>
    </row>
    <row r="838" spans="1:9">
      <c r="F838" s="52">
        <v>615</v>
      </c>
      <c r="G838" t="s">
        <v>1609</v>
      </c>
      <c r="H838" t="s">
        <v>101</v>
      </c>
      <c r="I838" s="3">
        <v>39995</v>
      </c>
    </row>
    <row r="839" spans="1:9">
      <c r="A839" t="s">
        <v>1599</v>
      </c>
      <c r="B839" t="s">
        <v>71</v>
      </c>
      <c r="C839" s="7" t="s">
        <v>46</v>
      </c>
      <c r="D839" t="s">
        <v>1365</v>
      </c>
      <c r="E839" s="1" t="s">
        <v>1600</v>
      </c>
      <c r="F839" s="52" t="s">
        <v>1568</v>
      </c>
      <c r="G839" t="s">
        <v>1609</v>
      </c>
      <c r="H839" t="s">
        <v>1569</v>
      </c>
      <c r="I839" s="3">
        <v>39995</v>
      </c>
    </row>
    <row r="840" spans="1:9">
      <c r="F840" s="52">
        <v>55</v>
      </c>
      <c r="G840" t="s">
        <v>1610</v>
      </c>
      <c r="H840" t="s">
        <v>1520</v>
      </c>
      <c r="I840" s="3">
        <v>2</v>
      </c>
    </row>
    <row r="841" spans="1:9">
      <c r="F841" s="52">
        <v>556</v>
      </c>
      <c r="G841" t="s">
        <v>1610</v>
      </c>
      <c r="H841" t="s">
        <v>1526</v>
      </c>
      <c r="I841" s="3">
        <v>2</v>
      </c>
    </row>
    <row r="842" spans="1:9">
      <c r="A842" t="s">
        <v>1599</v>
      </c>
      <c r="B842" t="s">
        <v>71</v>
      </c>
      <c r="C842" s="7" t="s">
        <v>46</v>
      </c>
      <c r="D842" t="s">
        <v>1365</v>
      </c>
      <c r="E842" s="1" t="s">
        <v>1600</v>
      </c>
      <c r="F842" s="52" t="s">
        <v>1531</v>
      </c>
      <c r="G842" t="s">
        <v>1610</v>
      </c>
      <c r="H842" t="s">
        <v>1532</v>
      </c>
      <c r="I842" s="3">
        <v>2</v>
      </c>
    </row>
    <row r="843" spans="1:9">
      <c r="F843" s="52">
        <v>61</v>
      </c>
      <c r="G843" t="s">
        <v>1610</v>
      </c>
      <c r="H843" t="s">
        <v>1546</v>
      </c>
      <c r="I843" s="3">
        <v>19998</v>
      </c>
    </row>
    <row r="844" spans="1:9">
      <c r="F844" s="52">
        <v>616</v>
      </c>
      <c r="G844" t="s">
        <v>1610</v>
      </c>
      <c r="H844" t="s">
        <v>1570</v>
      </c>
      <c r="I844" s="3">
        <v>19998</v>
      </c>
    </row>
    <row r="845" spans="1:9">
      <c r="A845" t="s">
        <v>1599</v>
      </c>
      <c r="B845" t="s">
        <v>71</v>
      </c>
      <c r="C845" s="7" t="s">
        <v>46</v>
      </c>
      <c r="D845" t="s">
        <v>1365</v>
      </c>
      <c r="E845" s="1" t="s">
        <v>1600</v>
      </c>
      <c r="F845" s="52" t="s">
        <v>1571</v>
      </c>
      <c r="G845" t="s">
        <v>1610</v>
      </c>
      <c r="H845" t="s">
        <v>1572</v>
      </c>
      <c r="I845" s="3">
        <v>19198</v>
      </c>
    </row>
    <row r="846" spans="1:9">
      <c r="A846" t="s">
        <v>1599</v>
      </c>
      <c r="B846" t="s">
        <v>71</v>
      </c>
      <c r="C846" s="7" t="s">
        <v>46</v>
      </c>
      <c r="D846" t="s">
        <v>1365</v>
      </c>
      <c r="E846" s="1" t="s">
        <v>1600</v>
      </c>
      <c r="F846" s="52" t="s">
        <v>1583</v>
      </c>
      <c r="G846" t="s">
        <v>1610</v>
      </c>
      <c r="H846" t="s">
        <v>1584</v>
      </c>
      <c r="I846" s="3">
        <v>800</v>
      </c>
    </row>
    <row r="847" spans="1:9">
      <c r="F847" s="52">
        <v>55</v>
      </c>
      <c r="G847" t="s">
        <v>1611</v>
      </c>
      <c r="H847" t="s">
        <v>1520</v>
      </c>
      <c r="I847" s="3">
        <v>2</v>
      </c>
    </row>
    <row r="848" spans="1:9">
      <c r="F848" s="52">
        <v>556</v>
      </c>
      <c r="G848" t="s">
        <v>1611</v>
      </c>
      <c r="H848" t="s">
        <v>1526</v>
      </c>
      <c r="I848" s="3">
        <v>2</v>
      </c>
    </row>
    <row r="849" spans="1:9">
      <c r="A849" t="s">
        <v>1599</v>
      </c>
      <c r="B849" t="s">
        <v>71</v>
      </c>
      <c r="C849" s="7" t="s">
        <v>46</v>
      </c>
      <c r="D849" t="s">
        <v>1365</v>
      </c>
      <c r="E849" s="1" t="s">
        <v>1600</v>
      </c>
      <c r="F849" s="52" t="s">
        <v>1531</v>
      </c>
      <c r="G849" t="s">
        <v>1611</v>
      </c>
      <c r="H849" t="s">
        <v>1532</v>
      </c>
      <c r="I849" s="3">
        <v>2</v>
      </c>
    </row>
    <row r="850" spans="1:9">
      <c r="F850" s="52">
        <v>61</v>
      </c>
      <c r="G850" t="s">
        <v>1611</v>
      </c>
      <c r="H850" t="s">
        <v>1546</v>
      </c>
      <c r="I850" s="3">
        <v>2998</v>
      </c>
    </row>
    <row r="851" spans="1:9">
      <c r="F851" s="52">
        <v>616</v>
      </c>
      <c r="G851" t="s">
        <v>1611</v>
      </c>
      <c r="H851" t="s">
        <v>1570</v>
      </c>
      <c r="I851" s="3">
        <v>2998</v>
      </c>
    </row>
    <row r="852" spans="1:9">
      <c r="A852" t="s">
        <v>1599</v>
      </c>
      <c r="B852" t="s">
        <v>71</v>
      </c>
      <c r="C852" s="7" t="s">
        <v>46</v>
      </c>
      <c r="D852" t="s">
        <v>1365</v>
      </c>
      <c r="E852" s="1" t="s">
        <v>1600</v>
      </c>
      <c r="F852" s="52" t="s">
        <v>1573</v>
      </c>
      <c r="G852" t="s">
        <v>1611</v>
      </c>
      <c r="H852" t="s">
        <v>1574</v>
      </c>
      <c r="I852" s="3">
        <v>2998</v>
      </c>
    </row>
    <row r="853" spans="1:9">
      <c r="F853" s="52">
        <v>51</v>
      </c>
      <c r="G853" t="s">
        <v>1612</v>
      </c>
      <c r="H853" t="s">
        <v>1362</v>
      </c>
      <c r="I853" s="3">
        <v>2000</v>
      </c>
    </row>
    <row r="854" spans="1:9">
      <c r="F854" s="52">
        <v>512</v>
      </c>
      <c r="G854" t="s">
        <v>1612</v>
      </c>
      <c r="H854" t="s">
        <v>1375</v>
      </c>
      <c r="I854" s="3">
        <v>2000</v>
      </c>
    </row>
    <row r="855" spans="1:9">
      <c r="A855" t="s">
        <v>1599</v>
      </c>
      <c r="B855" t="s">
        <v>71</v>
      </c>
      <c r="C855" s="7" t="s">
        <v>46</v>
      </c>
      <c r="D855" t="s">
        <v>1365</v>
      </c>
      <c r="E855" s="1" t="s">
        <v>1600</v>
      </c>
      <c r="F855" s="52" t="s">
        <v>1376</v>
      </c>
      <c r="G855" t="s">
        <v>1612</v>
      </c>
      <c r="H855" t="s">
        <v>1368</v>
      </c>
      <c r="I855" s="3">
        <v>2000</v>
      </c>
    </row>
    <row r="856" spans="1:9">
      <c r="F856" s="52">
        <v>55</v>
      </c>
      <c r="G856" t="s">
        <v>1612</v>
      </c>
      <c r="H856" t="s">
        <v>1520</v>
      </c>
      <c r="I856" s="3">
        <v>2</v>
      </c>
    </row>
    <row r="857" spans="1:9">
      <c r="F857" s="52">
        <v>556</v>
      </c>
      <c r="G857" t="s">
        <v>1612</v>
      </c>
      <c r="H857" t="s">
        <v>1526</v>
      </c>
      <c r="I857" s="3">
        <v>2</v>
      </c>
    </row>
    <row r="858" spans="1:9">
      <c r="A858" t="s">
        <v>1599</v>
      </c>
      <c r="B858" t="s">
        <v>71</v>
      </c>
      <c r="C858" s="7" t="s">
        <v>46</v>
      </c>
      <c r="D858" t="s">
        <v>1365</v>
      </c>
      <c r="E858" s="1" t="s">
        <v>1600</v>
      </c>
      <c r="F858" s="52" t="s">
        <v>1531</v>
      </c>
      <c r="G858" t="s">
        <v>1612</v>
      </c>
      <c r="H858" t="s">
        <v>1532</v>
      </c>
      <c r="I858" s="3">
        <v>2</v>
      </c>
    </row>
    <row r="859" spans="1:9">
      <c r="F859" s="52">
        <v>61</v>
      </c>
      <c r="G859" t="s">
        <v>1612</v>
      </c>
      <c r="H859" t="s">
        <v>1546</v>
      </c>
      <c r="I859" s="3">
        <v>5998</v>
      </c>
    </row>
    <row r="860" spans="1:9">
      <c r="F860" s="52">
        <v>611</v>
      </c>
      <c r="G860" t="s">
        <v>1612</v>
      </c>
      <c r="H860" t="s">
        <v>1547</v>
      </c>
      <c r="I860" s="3">
        <v>5998</v>
      </c>
    </row>
    <row r="861" spans="1:9">
      <c r="A861" t="s">
        <v>1599</v>
      </c>
      <c r="B861" t="s">
        <v>71</v>
      </c>
      <c r="C861" s="7" t="s">
        <v>46</v>
      </c>
      <c r="D861" t="s">
        <v>1365</v>
      </c>
      <c r="E861" s="1" t="s">
        <v>1600</v>
      </c>
      <c r="F861" s="52" t="s">
        <v>1548</v>
      </c>
      <c r="G861" t="s">
        <v>1612</v>
      </c>
      <c r="H861" t="s">
        <v>1549</v>
      </c>
      <c r="I861" s="3">
        <v>5998</v>
      </c>
    </row>
    <row r="862" spans="1:9">
      <c r="F862" s="52">
        <v>55</v>
      </c>
      <c r="G862" t="s">
        <v>1613</v>
      </c>
      <c r="H862" t="s">
        <v>1520</v>
      </c>
      <c r="I862" s="3">
        <v>2</v>
      </c>
    </row>
    <row r="863" spans="1:9">
      <c r="F863" s="52">
        <v>556</v>
      </c>
      <c r="G863" t="s">
        <v>1613</v>
      </c>
      <c r="H863" t="s">
        <v>1526</v>
      </c>
      <c r="I863" s="3">
        <v>2</v>
      </c>
    </row>
    <row r="864" spans="1:9">
      <c r="A864" t="s">
        <v>1599</v>
      </c>
      <c r="B864" t="s">
        <v>71</v>
      </c>
      <c r="C864" s="7" t="s">
        <v>46</v>
      </c>
      <c r="D864" t="s">
        <v>1365</v>
      </c>
      <c r="E864" s="1" t="s">
        <v>1600</v>
      </c>
      <c r="F864" s="52" t="s">
        <v>1531</v>
      </c>
      <c r="G864" t="s">
        <v>1613</v>
      </c>
      <c r="H864" t="s">
        <v>1532</v>
      </c>
      <c r="I864" s="3">
        <v>2</v>
      </c>
    </row>
    <row r="865" spans="1:9">
      <c r="F865" s="52">
        <v>61</v>
      </c>
      <c r="G865" t="s">
        <v>1613</v>
      </c>
      <c r="H865" t="s">
        <v>1546</v>
      </c>
      <c r="I865" s="3">
        <v>21998</v>
      </c>
    </row>
    <row r="866" spans="1:9">
      <c r="F866" s="52">
        <v>616</v>
      </c>
      <c r="G866" t="s">
        <v>1613</v>
      </c>
      <c r="H866" t="s">
        <v>1570</v>
      </c>
      <c r="I866" s="3">
        <v>21998</v>
      </c>
    </row>
    <row r="867" spans="1:9">
      <c r="A867" t="s">
        <v>1599</v>
      </c>
      <c r="B867" t="s">
        <v>71</v>
      </c>
      <c r="C867" s="7" t="s">
        <v>46</v>
      </c>
      <c r="D867" t="s">
        <v>1365</v>
      </c>
      <c r="E867" s="1" t="s">
        <v>1600</v>
      </c>
      <c r="F867" s="52" t="s">
        <v>1571</v>
      </c>
      <c r="G867" t="s">
        <v>1613</v>
      </c>
      <c r="H867" t="s">
        <v>1572</v>
      </c>
      <c r="I867" s="3">
        <v>21118</v>
      </c>
    </row>
    <row r="868" spans="1:9">
      <c r="A868" t="s">
        <v>1599</v>
      </c>
      <c r="B868" t="s">
        <v>71</v>
      </c>
      <c r="C868" s="7" t="s">
        <v>46</v>
      </c>
      <c r="D868" t="s">
        <v>1365</v>
      </c>
      <c r="E868" s="1" t="s">
        <v>1600</v>
      </c>
      <c r="F868" s="52" t="s">
        <v>1583</v>
      </c>
      <c r="G868" t="s">
        <v>1613</v>
      </c>
      <c r="H868" t="s">
        <v>1584</v>
      </c>
      <c r="I868" s="3">
        <v>880</v>
      </c>
    </row>
    <row r="869" spans="1:9">
      <c r="F869" s="52">
        <v>55</v>
      </c>
      <c r="G869" t="s">
        <v>1614</v>
      </c>
      <c r="H869" t="s">
        <v>1520</v>
      </c>
      <c r="I869" s="3">
        <v>2</v>
      </c>
    </row>
    <row r="870" spans="1:9">
      <c r="F870" s="52">
        <v>556</v>
      </c>
      <c r="G870" t="s">
        <v>1614</v>
      </c>
      <c r="H870" t="s">
        <v>1526</v>
      </c>
      <c r="I870" s="3">
        <v>2</v>
      </c>
    </row>
    <row r="871" spans="1:9">
      <c r="A871" t="s">
        <v>1599</v>
      </c>
      <c r="B871" t="s">
        <v>71</v>
      </c>
      <c r="C871" s="7" t="s">
        <v>46</v>
      </c>
      <c r="D871" t="s">
        <v>1365</v>
      </c>
      <c r="E871" s="1" t="s">
        <v>1600</v>
      </c>
      <c r="F871" s="52" t="s">
        <v>1531</v>
      </c>
      <c r="G871" t="s">
        <v>1614</v>
      </c>
      <c r="H871" t="s">
        <v>1532</v>
      </c>
      <c r="I871" s="3">
        <v>2</v>
      </c>
    </row>
    <row r="872" spans="1:9">
      <c r="F872" s="52">
        <v>61</v>
      </c>
      <c r="G872" t="s">
        <v>1614</v>
      </c>
      <c r="H872" t="s">
        <v>1546</v>
      </c>
      <c r="I872" s="3">
        <v>13998</v>
      </c>
    </row>
    <row r="873" spans="1:9">
      <c r="F873" s="52">
        <v>616</v>
      </c>
      <c r="G873" t="s">
        <v>1614</v>
      </c>
      <c r="H873" t="s">
        <v>1570</v>
      </c>
      <c r="I873" s="3">
        <v>13998</v>
      </c>
    </row>
    <row r="874" spans="1:9">
      <c r="A874" t="s">
        <v>1599</v>
      </c>
      <c r="B874" t="s">
        <v>71</v>
      </c>
      <c r="C874" s="7" t="s">
        <v>46</v>
      </c>
      <c r="D874" t="s">
        <v>1365</v>
      </c>
      <c r="E874" s="1" t="s">
        <v>1600</v>
      </c>
      <c r="F874" s="52" t="s">
        <v>1571</v>
      </c>
      <c r="G874" t="s">
        <v>1614</v>
      </c>
      <c r="H874" t="s">
        <v>1572</v>
      </c>
      <c r="I874" s="3">
        <v>13438</v>
      </c>
    </row>
    <row r="875" spans="1:9">
      <c r="A875" t="s">
        <v>1599</v>
      </c>
      <c r="B875" t="s">
        <v>71</v>
      </c>
      <c r="C875" s="7" t="s">
        <v>46</v>
      </c>
      <c r="D875" t="s">
        <v>1365</v>
      </c>
      <c r="E875" s="1" t="s">
        <v>1600</v>
      </c>
      <c r="F875" s="52" t="s">
        <v>1583</v>
      </c>
      <c r="G875" t="s">
        <v>1614</v>
      </c>
      <c r="H875" t="s">
        <v>1584</v>
      </c>
      <c r="I875" s="3">
        <v>560</v>
      </c>
    </row>
    <row r="876" spans="1:9">
      <c r="F876" s="52">
        <v>55</v>
      </c>
      <c r="G876" t="s">
        <v>1615</v>
      </c>
      <c r="H876" t="s">
        <v>1520</v>
      </c>
      <c r="I876" s="3">
        <v>2</v>
      </c>
    </row>
    <row r="877" spans="1:9">
      <c r="F877" s="52">
        <v>556</v>
      </c>
      <c r="G877" t="s">
        <v>1615</v>
      </c>
      <c r="H877" t="s">
        <v>1526</v>
      </c>
      <c r="I877" s="3">
        <v>2</v>
      </c>
    </row>
    <row r="878" spans="1:9">
      <c r="A878" t="s">
        <v>1599</v>
      </c>
      <c r="B878" t="s">
        <v>71</v>
      </c>
      <c r="C878" s="7" t="s">
        <v>46</v>
      </c>
      <c r="D878" t="s">
        <v>1365</v>
      </c>
      <c r="E878" s="1" t="s">
        <v>1600</v>
      </c>
      <c r="F878" s="52" t="s">
        <v>1531</v>
      </c>
      <c r="G878" t="s">
        <v>1615</v>
      </c>
      <c r="H878" t="s">
        <v>1532</v>
      </c>
      <c r="I878" s="3">
        <v>2</v>
      </c>
    </row>
    <row r="879" spans="1:9">
      <c r="F879" s="52">
        <v>61</v>
      </c>
      <c r="G879" t="s">
        <v>1615</v>
      </c>
      <c r="H879" t="s">
        <v>1546</v>
      </c>
      <c r="I879" s="3">
        <v>25998</v>
      </c>
    </row>
    <row r="880" spans="1:9">
      <c r="F880" s="52">
        <v>616</v>
      </c>
      <c r="G880" t="s">
        <v>1615</v>
      </c>
      <c r="H880" t="s">
        <v>1570</v>
      </c>
      <c r="I880" s="3">
        <v>25998</v>
      </c>
    </row>
    <row r="881" spans="1:9">
      <c r="A881" t="s">
        <v>1599</v>
      </c>
      <c r="B881" t="s">
        <v>71</v>
      </c>
      <c r="C881" s="7" t="s">
        <v>46</v>
      </c>
      <c r="D881" t="s">
        <v>1365</v>
      </c>
      <c r="E881" s="1" t="s">
        <v>1600</v>
      </c>
      <c r="F881" s="52" t="s">
        <v>1571</v>
      </c>
      <c r="G881" t="s">
        <v>1615</v>
      </c>
      <c r="H881" t="s">
        <v>1572</v>
      </c>
      <c r="I881" s="3">
        <v>24958</v>
      </c>
    </row>
    <row r="882" spans="1:9">
      <c r="A882" t="s">
        <v>1599</v>
      </c>
      <c r="B882" t="s">
        <v>71</v>
      </c>
      <c r="C882" s="7" t="s">
        <v>46</v>
      </c>
      <c r="D882" t="s">
        <v>1365</v>
      </c>
      <c r="E882" s="1" t="s">
        <v>1600</v>
      </c>
      <c r="F882" s="52" t="s">
        <v>1583</v>
      </c>
      <c r="G882" t="s">
        <v>1615</v>
      </c>
      <c r="H882" t="s">
        <v>1584</v>
      </c>
      <c r="I882" s="3">
        <v>1040</v>
      </c>
    </row>
    <row r="883" spans="1:9">
      <c r="F883" s="52">
        <v>55</v>
      </c>
      <c r="G883" t="s">
        <v>1616</v>
      </c>
      <c r="H883" t="s">
        <v>1520</v>
      </c>
      <c r="I883" s="3">
        <v>2</v>
      </c>
    </row>
    <row r="884" spans="1:9">
      <c r="F884" s="52">
        <v>556</v>
      </c>
      <c r="G884" t="s">
        <v>1616</v>
      </c>
      <c r="H884" t="s">
        <v>1526</v>
      </c>
      <c r="I884" s="3">
        <v>2</v>
      </c>
    </row>
    <row r="885" spans="1:9">
      <c r="A885" t="s">
        <v>1599</v>
      </c>
      <c r="B885" t="s">
        <v>71</v>
      </c>
      <c r="C885" s="7" t="s">
        <v>46</v>
      </c>
      <c r="D885" t="s">
        <v>1365</v>
      </c>
      <c r="E885" s="1" t="s">
        <v>1600</v>
      </c>
      <c r="F885" s="52" t="s">
        <v>1531</v>
      </c>
      <c r="G885" t="s">
        <v>1616</v>
      </c>
      <c r="H885" t="s">
        <v>1532</v>
      </c>
      <c r="I885" s="3">
        <v>2</v>
      </c>
    </row>
    <row r="886" spans="1:9">
      <c r="F886" s="52">
        <v>61</v>
      </c>
      <c r="G886" t="s">
        <v>1616</v>
      </c>
      <c r="H886" t="s">
        <v>1546</v>
      </c>
      <c r="I886" s="3">
        <v>7998</v>
      </c>
    </row>
    <row r="887" spans="1:9">
      <c r="F887" s="52">
        <v>616</v>
      </c>
      <c r="G887" t="s">
        <v>1616</v>
      </c>
      <c r="H887" t="s">
        <v>1570</v>
      </c>
      <c r="I887" s="3">
        <v>7998</v>
      </c>
    </row>
    <row r="888" spans="1:9">
      <c r="A888" t="s">
        <v>1599</v>
      </c>
      <c r="B888" t="s">
        <v>71</v>
      </c>
      <c r="C888" s="7" t="s">
        <v>46</v>
      </c>
      <c r="D888" t="s">
        <v>1365</v>
      </c>
      <c r="E888" s="1" t="s">
        <v>1600</v>
      </c>
      <c r="F888" s="52" t="s">
        <v>1571</v>
      </c>
      <c r="G888" t="s">
        <v>1616</v>
      </c>
      <c r="H888" t="s">
        <v>1572</v>
      </c>
      <c r="I888" s="3">
        <v>7678</v>
      </c>
    </row>
    <row r="889" spans="1:9">
      <c r="A889" t="s">
        <v>1599</v>
      </c>
      <c r="B889" t="s">
        <v>71</v>
      </c>
      <c r="C889" s="7" t="s">
        <v>46</v>
      </c>
      <c r="D889" t="s">
        <v>1365</v>
      </c>
      <c r="E889" s="1" t="s">
        <v>1600</v>
      </c>
      <c r="F889" s="52" t="s">
        <v>1583</v>
      </c>
      <c r="G889" t="s">
        <v>1616</v>
      </c>
      <c r="H889" t="s">
        <v>1584</v>
      </c>
      <c r="I889" s="3">
        <v>320</v>
      </c>
    </row>
    <row r="890" spans="1:9">
      <c r="F890" s="52">
        <v>55</v>
      </c>
      <c r="G890" t="s">
        <v>1617</v>
      </c>
      <c r="H890" t="s">
        <v>1520</v>
      </c>
      <c r="I890" s="3">
        <v>2</v>
      </c>
    </row>
    <row r="891" spans="1:9">
      <c r="F891" s="52">
        <v>556</v>
      </c>
      <c r="G891" t="s">
        <v>1617</v>
      </c>
      <c r="H891" t="s">
        <v>1526</v>
      </c>
      <c r="I891" s="3">
        <v>2</v>
      </c>
    </row>
    <row r="892" spans="1:9">
      <c r="A892" t="s">
        <v>1599</v>
      </c>
      <c r="B892" t="s">
        <v>71</v>
      </c>
      <c r="C892" s="7" t="s">
        <v>46</v>
      </c>
      <c r="D892" t="s">
        <v>1365</v>
      </c>
      <c r="E892" s="1" t="s">
        <v>1600</v>
      </c>
      <c r="F892" s="52" t="s">
        <v>1531</v>
      </c>
      <c r="G892" t="s">
        <v>1617</v>
      </c>
      <c r="H892" t="s">
        <v>1532</v>
      </c>
      <c r="I892" s="3">
        <v>2</v>
      </c>
    </row>
    <row r="893" spans="1:9">
      <c r="F893" s="52">
        <v>61</v>
      </c>
      <c r="G893" t="s">
        <v>1617</v>
      </c>
      <c r="H893" t="s">
        <v>1546</v>
      </c>
      <c r="I893" s="3">
        <v>12998</v>
      </c>
    </row>
    <row r="894" spans="1:9">
      <c r="F894" s="52">
        <v>616</v>
      </c>
      <c r="G894" t="s">
        <v>1617</v>
      </c>
      <c r="H894" t="s">
        <v>1570</v>
      </c>
      <c r="I894" s="3">
        <v>12998</v>
      </c>
    </row>
    <row r="895" spans="1:9">
      <c r="A895" t="s">
        <v>1599</v>
      </c>
      <c r="B895" t="s">
        <v>71</v>
      </c>
      <c r="C895" s="7" t="s">
        <v>46</v>
      </c>
      <c r="D895" t="s">
        <v>1365</v>
      </c>
      <c r="E895" s="1" t="s">
        <v>1600</v>
      </c>
      <c r="F895" s="52" t="s">
        <v>1571</v>
      </c>
      <c r="G895" t="s">
        <v>1617</v>
      </c>
      <c r="H895" t="s">
        <v>1572</v>
      </c>
      <c r="I895" s="3">
        <v>12478</v>
      </c>
    </row>
    <row r="896" spans="1:9">
      <c r="A896" t="s">
        <v>1599</v>
      </c>
      <c r="B896" t="s">
        <v>71</v>
      </c>
      <c r="C896" s="7" t="s">
        <v>46</v>
      </c>
      <c r="D896" t="s">
        <v>1365</v>
      </c>
      <c r="E896" s="1" t="s">
        <v>1600</v>
      </c>
      <c r="F896" s="52" t="s">
        <v>1583</v>
      </c>
      <c r="G896" t="s">
        <v>1617</v>
      </c>
      <c r="H896" t="s">
        <v>1584</v>
      </c>
      <c r="I896" s="3">
        <v>520</v>
      </c>
    </row>
    <row r="897" spans="1:9">
      <c r="F897" s="52">
        <v>55</v>
      </c>
      <c r="G897" t="s">
        <v>1618</v>
      </c>
      <c r="H897" t="s">
        <v>1520</v>
      </c>
      <c r="I897" s="3">
        <v>2</v>
      </c>
    </row>
    <row r="898" spans="1:9">
      <c r="F898" s="52">
        <v>556</v>
      </c>
      <c r="G898" t="s">
        <v>1618</v>
      </c>
      <c r="H898" t="s">
        <v>1526</v>
      </c>
      <c r="I898" s="3">
        <v>2</v>
      </c>
    </row>
    <row r="899" spans="1:9">
      <c r="A899" t="s">
        <v>1599</v>
      </c>
      <c r="B899" t="s">
        <v>71</v>
      </c>
      <c r="C899" s="7" t="s">
        <v>46</v>
      </c>
      <c r="D899" t="s">
        <v>1365</v>
      </c>
      <c r="E899" s="1" t="s">
        <v>1600</v>
      </c>
      <c r="F899" s="52" t="s">
        <v>1531</v>
      </c>
      <c r="G899" t="s">
        <v>1618</v>
      </c>
      <c r="H899" t="s">
        <v>1532</v>
      </c>
      <c r="I899" s="3">
        <v>2</v>
      </c>
    </row>
    <row r="900" spans="1:9">
      <c r="F900" s="52">
        <v>61</v>
      </c>
      <c r="G900" t="s">
        <v>1618</v>
      </c>
      <c r="H900" t="s">
        <v>1546</v>
      </c>
      <c r="I900" s="3">
        <v>24998</v>
      </c>
    </row>
    <row r="901" spans="1:9">
      <c r="F901" s="52">
        <v>616</v>
      </c>
      <c r="G901" t="s">
        <v>1618</v>
      </c>
      <c r="H901" t="s">
        <v>1570</v>
      </c>
      <c r="I901" s="3">
        <v>24998</v>
      </c>
    </row>
    <row r="902" spans="1:9">
      <c r="A902" t="s">
        <v>1599</v>
      </c>
      <c r="B902" t="s">
        <v>71</v>
      </c>
      <c r="C902" s="7" t="s">
        <v>46</v>
      </c>
      <c r="D902" t="s">
        <v>1365</v>
      </c>
      <c r="E902" s="1" t="s">
        <v>1600</v>
      </c>
      <c r="F902" s="52" t="s">
        <v>1571</v>
      </c>
      <c r="G902" t="s">
        <v>1618</v>
      </c>
      <c r="H902" t="s">
        <v>1572</v>
      </c>
      <c r="I902" s="3">
        <v>23998</v>
      </c>
    </row>
    <row r="903" spans="1:9">
      <c r="A903" t="s">
        <v>1599</v>
      </c>
      <c r="B903" t="s">
        <v>71</v>
      </c>
      <c r="C903" s="7" t="s">
        <v>46</v>
      </c>
      <c r="D903" t="s">
        <v>1365</v>
      </c>
      <c r="E903" s="1" t="s">
        <v>1600</v>
      </c>
      <c r="F903" s="52" t="s">
        <v>1583</v>
      </c>
      <c r="G903" t="s">
        <v>1618</v>
      </c>
      <c r="H903" t="s">
        <v>1584</v>
      </c>
      <c r="I903" s="3">
        <v>1000</v>
      </c>
    </row>
    <row r="904" spans="1:9">
      <c r="F904" s="52">
        <v>55</v>
      </c>
      <c r="G904" t="s">
        <v>1619</v>
      </c>
      <c r="H904" t="s">
        <v>1520</v>
      </c>
      <c r="I904" s="3">
        <v>2</v>
      </c>
    </row>
    <row r="905" spans="1:9">
      <c r="F905" s="52">
        <v>556</v>
      </c>
      <c r="G905" t="s">
        <v>1619</v>
      </c>
      <c r="H905" t="s">
        <v>1526</v>
      </c>
      <c r="I905" s="3">
        <v>2</v>
      </c>
    </row>
    <row r="906" spans="1:9">
      <c r="A906" t="s">
        <v>1599</v>
      </c>
      <c r="B906" t="s">
        <v>71</v>
      </c>
      <c r="C906" s="7" t="s">
        <v>46</v>
      </c>
      <c r="D906" t="s">
        <v>1365</v>
      </c>
      <c r="E906" s="1" t="s">
        <v>1600</v>
      </c>
      <c r="F906" s="52" t="s">
        <v>1531</v>
      </c>
      <c r="G906" t="s">
        <v>1619</v>
      </c>
      <c r="H906" t="s">
        <v>1532</v>
      </c>
      <c r="I906" s="3">
        <v>2</v>
      </c>
    </row>
    <row r="907" spans="1:9">
      <c r="F907" s="52">
        <v>61</v>
      </c>
      <c r="G907" t="s">
        <v>1619</v>
      </c>
      <c r="H907" t="s">
        <v>1546</v>
      </c>
      <c r="I907" s="3">
        <v>7998</v>
      </c>
    </row>
    <row r="908" spans="1:9">
      <c r="F908" s="52">
        <v>616</v>
      </c>
      <c r="G908" t="s">
        <v>1619</v>
      </c>
      <c r="H908" t="s">
        <v>1570</v>
      </c>
      <c r="I908" s="3">
        <v>7998</v>
      </c>
    </row>
    <row r="909" spans="1:9">
      <c r="A909" t="s">
        <v>1599</v>
      </c>
      <c r="B909" t="s">
        <v>71</v>
      </c>
      <c r="C909" s="7" t="s">
        <v>46</v>
      </c>
      <c r="D909" t="s">
        <v>1365</v>
      </c>
      <c r="E909" s="1" t="s">
        <v>1600</v>
      </c>
      <c r="F909" s="52" t="s">
        <v>1571</v>
      </c>
      <c r="G909" t="s">
        <v>1619</v>
      </c>
      <c r="H909" t="s">
        <v>1572</v>
      </c>
      <c r="I909" s="3">
        <v>7678</v>
      </c>
    </row>
    <row r="910" spans="1:9">
      <c r="A910" t="s">
        <v>1599</v>
      </c>
      <c r="B910" t="s">
        <v>71</v>
      </c>
      <c r="C910" s="7" t="s">
        <v>46</v>
      </c>
      <c r="D910" t="s">
        <v>1365</v>
      </c>
      <c r="E910" s="1" t="s">
        <v>1600</v>
      </c>
      <c r="F910" s="52" t="s">
        <v>1583</v>
      </c>
      <c r="G910" t="s">
        <v>1619</v>
      </c>
      <c r="H910" t="s">
        <v>1584</v>
      </c>
      <c r="I910" s="3">
        <v>320</v>
      </c>
    </row>
    <row r="911" spans="1:9">
      <c r="F911" s="52">
        <v>55</v>
      </c>
      <c r="G911" t="s">
        <v>1620</v>
      </c>
      <c r="H911" t="s">
        <v>1520</v>
      </c>
      <c r="I911" s="3">
        <v>2</v>
      </c>
    </row>
    <row r="912" spans="1:9">
      <c r="F912" s="52">
        <v>556</v>
      </c>
      <c r="G912" t="s">
        <v>1620</v>
      </c>
      <c r="H912" t="s">
        <v>1526</v>
      </c>
      <c r="I912" s="3">
        <v>2</v>
      </c>
    </row>
    <row r="913" spans="1:9">
      <c r="A913" t="s">
        <v>1599</v>
      </c>
      <c r="B913" t="s">
        <v>71</v>
      </c>
      <c r="C913" s="7" t="s">
        <v>46</v>
      </c>
      <c r="D913" t="s">
        <v>1365</v>
      </c>
      <c r="E913" s="1" t="s">
        <v>1600</v>
      </c>
      <c r="F913" s="52" t="s">
        <v>1531</v>
      </c>
      <c r="G913" t="s">
        <v>1620</v>
      </c>
      <c r="H913" t="s">
        <v>1532</v>
      </c>
      <c r="I913" s="3">
        <v>2</v>
      </c>
    </row>
    <row r="914" spans="1:9">
      <c r="F914" s="52">
        <v>61</v>
      </c>
      <c r="G914" t="s">
        <v>1620</v>
      </c>
      <c r="H914" t="s">
        <v>1546</v>
      </c>
      <c r="I914" s="3">
        <v>29598</v>
      </c>
    </row>
    <row r="915" spans="1:9">
      <c r="F915" s="52">
        <v>616</v>
      </c>
      <c r="G915" t="s">
        <v>1620</v>
      </c>
      <c r="H915" t="s">
        <v>1570</v>
      </c>
      <c r="I915" s="3">
        <v>29598</v>
      </c>
    </row>
    <row r="916" spans="1:9">
      <c r="A916" t="s">
        <v>1599</v>
      </c>
      <c r="B916" t="s">
        <v>71</v>
      </c>
      <c r="C916" s="7" t="s">
        <v>46</v>
      </c>
      <c r="D916" t="s">
        <v>1365</v>
      </c>
      <c r="E916" s="1" t="s">
        <v>1600</v>
      </c>
      <c r="F916" s="52" t="s">
        <v>1571</v>
      </c>
      <c r="G916" t="s">
        <v>1620</v>
      </c>
      <c r="H916" t="s">
        <v>1572</v>
      </c>
      <c r="I916" s="3">
        <v>28414</v>
      </c>
    </row>
    <row r="917" spans="1:9">
      <c r="A917" t="s">
        <v>1599</v>
      </c>
      <c r="B917" t="s">
        <v>71</v>
      </c>
      <c r="C917" s="7" t="s">
        <v>46</v>
      </c>
      <c r="D917" t="s">
        <v>1365</v>
      </c>
      <c r="E917" s="1" t="s">
        <v>1600</v>
      </c>
      <c r="F917" s="52" t="s">
        <v>1583</v>
      </c>
      <c r="G917" t="s">
        <v>1620</v>
      </c>
      <c r="H917" t="s">
        <v>1584</v>
      </c>
      <c r="I917" s="3">
        <v>1184</v>
      </c>
    </row>
    <row r="918" spans="1:9">
      <c r="F918" s="52">
        <v>55</v>
      </c>
      <c r="G918" t="s">
        <v>1621</v>
      </c>
      <c r="H918" t="s">
        <v>1520</v>
      </c>
      <c r="I918" s="3">
        <v>6</v>
      </c>
    </row>
    <row r="919" spans="1:9">
      <c r="F919" s="52">
        <v>556</v>
      </c>
      <c r="G919" t="s">
        <v>1621</v>
      </c>
      <c r="H919" t="s">
        <v>1526</v>
      </c>
      <c r="I919" s="3">
        <v>6</v>
      </c>
    </row>
    <row r="920" spans="1:9">
      <c r="A920" t="s">
        <v>1599</v>
      </c>
      <c r="B920" t="s">
        <v>71</v>
      </c>
      <c r="C920" s="7" t="s">
        <v>46</v>
      </c>
      <c r="D920" t="s">
        <v>1365</v>
      </c>
      <c r="E920" s="1" t="s">
        <v>1600</v>
      </c>
      <c r="F920" s="52" t="s">
        <v>1531</v>
      </c>
      <c r="G920" t="s">
        <v>1621</v>
      </c>
      <c r="H920" t="s">
        <v>1532</v>
      </c>
      <c r="I920" s="3">
        <v>6</v>
      </c>
    </row>
    <row r="921" spans="1:9">
      <c r="F921" s="52">
        <v>61</v>
      </c>
      <c r="G921" t="s">
        <v>1621</v>
      </c>
      <c r="H921" t="s">
        <v>1546</v>
      </c>
      <c r="I921" s="3">
        <v>32994</v>
      </c>
    </row>
    <row r="922" spans="1:9">
      <c r="F922" s="52">
        <v>616</v>
      </c>
      <c r="G922" t="s">
        <v>1621</v>
      </c>
      <c r="H922" t="s">
        <v>1570</v>
      </c>
      <c r="I922" s="3">
        <v>32994</v>
      </c>
    </row>
    <row r="923" spans="1:9">
      <c r="A923" t="s">
        <v>1599</v>
      </c>
      <c r="B923" t="s">
        <v>71</v>
      </c>
      <c r="C923" s="7" t="s">
        <v>46</v>
      </c>
      <c r="D923" t="s">
        <v>1365</v>
      </c>
      <c r="E923" s="1" t="s">
        <v>1600</v>
      </c>
      <c r="F923" s="52" t="s">
        <v>1571</v>
      </c>
      <c r="G923" t="s">
        <v>1621</v>
      </c>
      <c r="H923" t="s">
        <v>1572</v>
      </c>
      <c r="I923" s="3">
        <v>9998</v>
      </c>
    </row>
    <row r="924" spans="1:9">
      <c r="F924" s="52" t="s">
        <v>1575</v>
      </c>
      <c r="G924" t="s">
        <v>1621</v>
      </c>
      <c r="H924" t="s">
        <v>1576</v>
      </c>
      <c r="I924" s="3">
        <v>12998</v>
      </c>
    </row>
    <row r="925" spans="1:9">
      <c r="F925" s="52" t="s">
        <v>1577</v>
      </c>
      <c r="G925" t="s">
        <v>1621</v>
      </c>
      <c r="H925" t="s">
        <v>1578</v>
      </c>
      <c r="I925" s="3">
        <v>9998</v>
      </c>
    </row>
    <row r="926" spans="1:9">
      <c r="F926" s="52">
        <v>61</v>
      </c>
      <c r="G926" t="s">
        <v>1622</v>
      </c>
      <c r="H926" t="s">
        <v>1546</v>
      </c>
      <c r="I926" s="3">
        <v>24998</v>
      </c>
    </row>
    <row r="927" spans="1:9">
      <c r="F927" s="52">
        <v>616</v>
      </c>
      <c r="G927" t="s">
        <v>1622</v>
      </c>
      <c r="H927" t="s">
        <v>1570</v>
      </c>
      <c r="I927" s="3">
        <v>24998</v>
      </c>
    </row>
    <row r="928" spans="1:9">
      <c r="A928" t="s">
        <v>1599</v>
      </c>
      <c r="B928" t="s">
        <v>71</v>
      </c>
      <c r="C928" s="7" t="s">
        <v>46</v>
      </c>
      <c r="D928" t="s">
        <v>1365</v>
      </c>
      <c r="E928" s="1" t="s">
        <v>1600</v>
      </c>
      <c r="F928" s="52" t="s">
        <v>1571</v>
      </c>
      <c r="G928" t="s">
        <v>1622</v>
      </c>
      <c r="H928" t="s">
        <v>1572</v>
      </c>
      <c r="I928" s="3">
        <v>23998</v>
      </c>
    </row>
    <row r="929" spans="1:9">
      <c r="A929" t="s">
        <v>1599</v>
      </c>
      <c r="B929" t="s">
        <v>71</v>
      </c>
      <c r="C929" s="7" t="s">
        <v>46</v>
      </c>
      <c r="D929" t="s">
        <v>1365</v>
      </c>
      <c r="E929" s="1" t="s">
        <v>1600</v>
      </c>
      <c r="F929" s="52" t="s">
        <v>1583</v>
      </c>
      <c r="G929" t="s">
        <v>1622</v>
      </c>
      <c r="H929" t="s">
        <v>1584</v>
      </c>
      <c r="I929" s="3">
        <v>1000</v>
      </c>
    </row>
    <row r="930" spans="1:9">
      <c r="F930" s="52">
        <v>61</v>
      </c>
      <c r="G930" t="s">
        <v>1623</v>
      </c>
      <c r="H930" t="s">
        <v>1546</v>
      </c>
      <c r="I930" s="3">
        <v>7999</v>
      </c>
    </row>
    <row r="931" spans="1:9">
      <c r="F931" s="52">
        <v>616</v>
      </c>
      <c r="G931" t="s">
        <v>1623</v>
      </c>
      <c r="H931" t="s">
        <v>1570</v>
      </c>
      <c r="I931" s="3">
        <v>7999</v>
      </c>
    </row>
    <row r="932" spans="1:9">
      <c r="A932" t="s">
        <v>1599</v>
      </c>
      <c r="B932" t="s">
        <v>71</v>
      </c>
      <c r="C932" s="7" t="s">
        <v>46</v>
      </c>
      <c r="D932" t="s">
        <v>1365</v>
      </c>
      <c r="E932" s="1" t="s">
        <v>1600</v>
      </c>
      <c r="F932" s="52" t="s">
        <v>1571</v>
      </c>
      <c r="G932" t="s">
        <v>1623</v>
      </c>
      <c r="H932" t="s">
        <v>1572</v>
      </c>
      <c r="I932" s="3">
        <v>6999</v>
      </c>
    </row>
    <row r="933" spans="1:9">
      <c r="A933" t="s">
        <v>1599</v>
      </c>
      <c r="B933" t="s">
        <v>71</v>
      </c>
      <c r="C933" s="7" t="s">
        <v>46</v>
      </c>
      <c r="D933" t="s">
        <v>1365</v>
      </c>
      <c r="E933" s="1" t="s">
        <v>1600</v>
      </c>
      <c r="F933" s="52" t="s">
        <v>1583</v>
      </c>
      <c r="G933" t="s">
        <v>1623</v>
      </c>
      <c r="H933" t="s">
        <v>1584</v>
      </c>
      <c r="I933" s="3">
        <v>1000</v>
      </c>
    </row>
    <row r="934" spans="1:9">
      <c r="F934" s="52">
        <v>55</v>
      </c>
      <c r="G934" t="s">
        <v>1624</v>
      </c>
      <c r="H934" t="s">
        <v>1520</v>
      </c>
      <c r="I934" s="3">
        <v>2</v>
      </c>
    </row>
    <row r="935" spans="1:9">
      <c r="F935" s="52">
        <v>556</v>
      </c>
      <c r="G935" t="s">
        <v>1624</v>
      </c>
      <c r="H935" t="s">
        <v>1526</v>
      </c>
      <c r="I935" s="3">
        <v>2</v>
      </c>
    </row>
    <row r="936" spans="1:9">
      <c r="A936" t="s">
        <v>1599</v>
      </c>
      <c r="B936" t="s">
        <v>71</v>
      </c>
      <c r="C936" s="7" t="s">
        <v>46</v>
      </c>
      <c r="D936" t="s">
        <v>1365</v>
      </c>
      <c r="E936" s="1" t="s">
        <v>1600</v>
      </c>
      <c r="F936" s="52" t="s">
        <v>1531</v>
      </c>
      <c r="G936" t="s">
        <v>1624</v>
      </c>
      <c r="H936" t="s">
        <v>1532</v>
      </c>
      <c r="I936" s="3">
        <v>2</v>
      </c>
    </row>
    <row r="937" spans="1:9">
      <c r="F937" s="52">
        <v>61</v>
      </c>
      <c r="G937" t="s">
        <v>1624</v>
      </c>
      <c r="H937" t="s">
        <v>1546</v>
      </c>
      <c r="I937" s="3">
        <v>18498</v>
      </c>
    </row>
    <row r="938" spans="1:9">
      <c r="F938" s="52">
        <v>616</v>
      </c>
      <c r="G938" t="s">
        <v>1624</v>
      </c>
      <c r="H938" t="s">
        <v>1570</v>
      </c>
      <c r="I938" s="3">
        <v>18498</v>
      </c>
    </row>
    <row r="939" spans="1:9">
      <c r="A939" t="s">
        <v>1599</v>
      </c>
      <c r="B939" t="s">
        <v>71</v>
      </c>
      <c r="C939" s="7" t="s">
        <v>46</v>
      </c>
      <c r="D939" t="s">
        <v>1365</v>
      </c>
      <c r="E939" s="1" t="s">
        <v>1600</v>
      </c>
      <c r="F939" s="52" t="s">
        <v>1571</v>
      </c>
      <c r="G939" t="s">
        <v>1624</v>
      </c>
      <c r="H939" t="s">
        <v>1572</v>
      </c>
      <c r="I939" s="3">
        <v>18498</v>
      </c>
    </row>
    <row r="940" spans="1:9">
      <c r="A940" t="s">
        <v>1599</v>
      </c>
      <c r="B940" t="s">
        <v>71</v>
      </c>
      <c r="C940" s="7" t="s">
        <v>46</v>
      </c>
      <c r="D940" t="s">
        <v>1365</v>
      </c>
      <c r="E940" s="1" t="s">
        <v>1600</v>
      </c>
      <c r="F940" s="52" t="s">
        <v>1583</v>
      </c>
      <c r="G940" t="s">
        <v>1624</v>
      </c>
      <c r="H940" t="s">
        <v>1584</v>
      </c>
      <c r="I940" s="3">
        <v>1500</v>
      </c>
    </row>
    <row r="941" spans="1:9">
      <c r="F941" s="52">
        <v>55</v>
      </c>
      <c r="G941" t="s">
        <v>1625</v>
      </c>
      <c r="H941" t="s">
        <v>1520</v>
      </c>
      <c r="I941" s="3">
        <v>2</v>
      </c>
    </row>
    <row r="942" spans="1:9">
      <c r="F942" s="52">
        <v>556</v>
      </c>
      <c r="G942" t="s">
        <v>1625</v>
      </c>
      <c r="H942" t="s">
        <v>1526</v>
      </c>
      <c r="I942" s="3">
        <v>2</v>
      </c>
    </row>
    <row r="943" spans="1:9">
      <c r="A943" t="s">
        <v>1599</v>
      </c>
      <c r="B943" t="s">
        <v>71</v>
      </c>
      <c r="C943" s="7" t="s">
        <v>46</v>
      </c>
      <c r="D943" t="s">
        <v>1365</v>
      </c>
      <c r="E943" s="1" t="s">
        <v>1600</v>
      </c>
      <c r="F943" s="52" t="s">
        <v>1531</v>
      </c>
      <c r="G943" t="s">
        <v>1625</v>
      </c>
      <c r="H943" t="s">
        <v>1532</v>
      </c>
      <c r="I943" s="3">
        <v>2</v>
      </c>
    </row>
    <row r="944" spans="1:9">
      <c r="F944" s="52">
        <v>61</v>
      </c>
      <c r="G944" t="s">
        <v>1625</v>
      </c>
      <c r="H944" t="s">
        <v>1546</v>
      </c>
      <c r="I944" s="3">
        <v>18498</v>
      </c>
    </row>
    <row r="945" spans="1:9">
      <c r="F945" s="52">
        <v>616</v>
      </c>
      <c r="G945" t="s">
        <v>1625</v>
      </c>
      <c r="H945" t="s">
        <v>1570</v>
      </c>
      <c r="I945" s="3">
        <v>18498</v>
      </c>
    </row>
    <row r="946" spans="1:9">
      <c r="A946" t="s">
        <v>1599</v>
      </c>
      <c r="B946" t="s">
        <v>71</v>
      </c>
      <c r="C946" s="7" t="s">
        <v>46</v>
      </c>
      <c r="D946" t="s">
        <v>1365</v>
      </c>
      <c r="E946" s="1" t="s">
        <v>1600</v>
      </c>
      <c r="F946" s="52" t="s">
        <v>1571</v>
      </c>
      <c r="G946" t="s">
        <v>1625</v>
      </c>
      <c r="H946" t="s">
        <v>1572</v>
      </c>
      <c r="I946" s="3">
        <v>18498</v>
      </c>
    </row>
    <row r="947" spans="1:9">
      <c r="A947" t="s">
        <v>1599</v>
      </c>
      <c r="B947" t="s">
        <v>71</v>
      </c>
      <c r="C947" s="7" t="s">
        <v>46</v>
      </c>
      <c r="D947" t="s">
        <v>1365</v>
      </c>
      <c r="E947" s="1" t="s">
        <v>1600</v>
      </c>
      <c r="F947" s="52" t="s">
        <v>1583</v>
      </c>
      <c r="G947" t="s">
        <v>1625</v>
      </c>
      <c r="H947" t="s">
        <v>1584</v>
      </c>
      <c r="I947" s="3">
        <v>1500</v>
      </c>
    </row>
    <row r="948" spans="1:9">
      <c r="F948" s="52">
        <v>61</v>
      </c>
      <c r="G948" t="s">
        <v>1626</v>
      </c>
      <c r="H948" t="s">
        <v>1546</v>
      </c>
      <c r="I948" s="3">
        <v>20000</v>
      </c>
    </row>
    <row r="949" spans="1:9">
      <c r="F949" s="52">
        <v>611</v>
      </c>
      <c r="G949" t="s">
        <v>1626</v>
      </c>
      <c r="H949" t="s">
        <v>1547</v>
      </c>
      <c r="I949" s="3">
        <v>0</v>
      </c>
    </row>
    <row r="950" spans="1:9">
      <c r="F950" s="52" t="s">
        <v>1548</v>
      </c>
      <c r="G950" t="s">
        <v>1626</v>
      </c>
      <c r="H950" t="s">
        <v>1549</v>
      </c>
    </row>
    <row r="951" spans="1:9">
      <c r="F951" s="52" t="s">
        <v>1550</v>
      </c>
      <c r="G951" t="s">
        <v>1626</v>
      </c>
      <c r="H951" t="s">
        <v>1551</v>
      </c>
    </row>
    <row r="952" spans="1:9">
      <c r="F952" s="52" t="s">
        <v>1553</v>
      </c>
      <c r="G952" t="s">
        <v>1626</v>
      </c>
      <c r="H952" t="s">
        <v>1554</v>
      </c>
    </row>
    <row r="953" spans="1:9">
      <c r="F953" s="52" t="s">
        <v>1555</v>
      </c>
      <c r="G953" t="s">
        <v>1626</v>
      </c>
      <c r="H953" t="s">
        <v>1556</v>
      </c>
    </row>
    <row r="954" spans="1:9">
      <c r="F954" s="52" t="s">
        <v>1557</v>
      </c>
      <c r="G954" t="s">
        <v>1626</v>
      </c>
      <c r="H954" t="s">
        <v>1558</v>
      </c>
    </row>
    <row r="955" spans="1:9">
      <c r="F955" s="52" t="s">
        <v>1559</v>
      </c>
      <c r="G955" t="s">
        <v>1626</v>
      </c>
      <c r="H955" t="s">
        <v>1560</v>
      </c>
    </row>
    <row r="956" spans="1:9">
      <c r="F956" s="52">
        <v>612</v>
      </c>
      <c r="G956" t="s">
        <v>1626</v>
      </c>
      <c r="H956" t="s">
        <v>1603</v>
      </c>
      <c r="I956" s="3">
        <v>0</v>
      </c>
    </row>
    <row r="957" spans="1:9">
      <c r="F957" s="52" t="s">
        <v>1562</v>
      </c>
      <c r="G957" t="s">
        <v>1626</v>
      </c>
      <c r="H957" t="s">
        <v>1563</v>
      </c>
    </row>
    <row r="958" spans="1:9">
      <c r="F958" s="52">
        <v>615</v>
      </c>
      <c r="G958" t="s">
        <v>1626</v>
      </c>
      <c r="H958" t="s">
        <v>101</v>
      </c>
      <c r="I958" s="3">
        <v>0</v>
      </c>
    </row>
    <row r="959" spans="1:9">
      <c r="F959" s="52" t="s">
        <v>1564</v>
      </c>
      <c r="G959" t="s">
        <v>1626</v>
      </c>
      <c r="H959" t="s">
        <v>1565</v>
      </c>
    </row>
    <row r="960" spans="1:9">
      <c r="F960" s="52" t="s">
        <v>1566</v>
      </c>
      <c r="G960" t="s">
        <v>1626</v>
      </c>
      <c r="H960" t="s">
        <v>1567</v>
      </c>
    </row>
    <row r="961" spans="1:9">
      <c r="F961" s="52" t="s">
        <v>1568</v>
      </c>
      <c r="G961" t="s">
        <v>1626</v>
      </c>
      <c r="H961" t="s">
        <v>1569</v>
      </c>
    </row>
    <row r="962" spans="1:9">
      <c r="F962" s="52">
        <v>616</v>
      </c>
      <c r="G962" t="s">
        <v>1626</v>
      </c>
      <c r="H962" t="s">
        <v>1570</v>
      </c>
      <c r="I962" s="3">
        <v>20000</v>
      </c>
    </row>
    <row r="963" spans="1:9">
      <c r="A963" t="s">
        <v>1599</v>
      </c>
      <c r="B963" t="s">
        <v>71</v>
      </c>
      <c r="C963" s="7" t="s">
        <v>46</v>
      </c>
      <c r="D963" t="s">
        <v>1365</v>
      </c>
      <c r="E963" s="1" t="s">
        <v>1600</v>
      </c>
      <c r="F963" s="52" t="s">
        <v>1571</v>
      </c>
      <c r="G963" t="s">
        <v>1626</v>
      </c>
      <c r="H963" t="s">
        <v>1572</v>
      </c>
      <c r="I963" s="3">
        <v>18000</v>
      </c>
    </row>
    <row r="964" spans="1:9">
      <c r="F964" s="52" t="s">
        <v>1573</v>
      </c>
      <c r="G964" t="s">
        <v>1626</v>
      </c>
      <c r="H964" t="s">
        <v>1574</v>
      </c>
    </row>
    <row r="965" spans="1:9">
      <c r="F965" s="52" t="s">
        <v>1575</v>
      </c>
      <c r="G965" t="s">
        <v>1626</v>
      </c>
      <c r="H965" t="s">
        <v>1576</v>
      </c>
    </row>
    <row r="966" spans="1:9">
      <c r="F966" s="52" t="s">
        <v>1577</v>
      </c>
      <c r="G966" t="s">
        <v>1626</v>
      </c>
      <c r="H966" t="s">
        <v>1578</v>
      </c>
    </row>
    <row r="967" spans="1:9">
      <c r="F967" s="52" t="s">
        <v>1579</v>
      </c>
      <c r="G967" t="s">
        <v>1626</v>
      </c>
      <c r="H967" t="s">
        <v>1580</v>
      </c>
    </row>
    <row r="968" spans="1:9">
      <c r="F968" s="52" t="s">
        <v>1581</v>
      </c>
      <c r="G968" t="s">
        <v>1626</v>
      </c>
      <c r="H968" t="s">
        <v>1582</v>
      </c>
    </row>
    <row r="969" spans="1:9">
      <c r="A969" t="s">
        <v>1599</v>
      </c>
      <c r="B969" t="s">
        <v>71</v>
      </c>
      <c r="C969" s="7" t="s">
        <v>46</v>
      </c>
      <c r="D969" t="s">
        <v>1365</v>
      </c>
      <c r="E969" s="1" t="s">
        <v>1600</v>
      </c>
      <c r="F969" s="52" t="s">
        <v>1583</v>
      </c>
      <c r="G969" t="s">
        <v>1626</v>
      </c>
      <c r="H969" t="s">
        <v>1584</v>
      </c>
      <c r="I969" s="3">
        <v>2000</v>
      </c>
    </row>
    <row r="970" spans="1:9">
      <c r="F970" s="52">
        <v>54</v>
      </c>
      <c r="G970" t="s">
        <v>1627</v>
      </c>
      <c r="H970" t="s">
        <v>1400</v>
      </c>
      <c r="I970" s="3">
        <v>39995</v>
      </c>
    </row>
    <row r="971" spans="1:9">
      <c r="F971" s="52">
        <v>541</v>
      </c>
      <c r="G971" t="s">
        <v>1627</v>
      </c>
      <c r="H971" t="s">
        <v>1601</v>
      </c>
      <c r="I971" s="3">
        <v>11995</v>
      </c>
    </row>
    <row r="972" spans="1:9">
      <c r="A972" t="s">
        <v>1599</v>
      </c>
      <c r="B972" t="s">
        <v>71</v>
      </c>
      <c r="C972" s="7" t="s">
        <v>56</v>
      </c>
      <c r="D972" t="s">
        <v>1365</v>
      </c>
      <c r="E972" s="1" t="s">
        <v>1600</v>
      </c>
      <c r="F972" s="52" t="s">
        <v>1408</v>
      </c>
      <c r="G972" t="s">
        <v>1627</v>
      </c>
      <c r="H972" t="s">
        <v>1409</v>
      </c>
      <c r="I972" s="3">
        <v>1150</v>
      </c>
    </row>
    <row r="973" spans="1:9">
      <c r="A973" t="s">
        <v>1599</v>
      </c>
      <c r="B973" t="s">
        <v>71</v>
      </c>
      <c r="C973" s="7" t="s">
        <v>56</v>
      </c>
      <c r="D973" t="s">
        <v>1365</v>
      </c>
      <c r="E973" s="1" t="s">
        <v>1600</v>
      </c>
      <c r="F973" s="52" t="s">
        <v>1412</v>
      </c>
      <c r="G973" t="s">
        <v>1627</v>
      </c>
      <c r="H973" t="s">
        <v>1413</v>
      </c>
      <c r="I973" s="3">
        <v>275</v>
      </c>
    </row>
    <row r="974" spans="1:9">
      <c r="A974" t="s">
        <v>1599</v>
      </c>
      <c r="B974" t="s">
        <v>71</v>
      </c>
      <c r="C974" s="7" t="s">
        <v>56</v>
      </c>
      <c r="D974" t="s">
        <v>1365</v>
      </c>
      <c r="E974" s="1" t="s">
        <v>1600</v>
      </c>
      <c r="F974" s="52" t="s">
        <v>1414</v>
      </c>
      <c r="G974" t="s">
        <v>1627</v>
      </c>
      <c r="H974" t="s">
        <v>1415</v>
      </c>
      <c r="I974" s="3">
        <v>250</v>
      </c>
    </row>
    <row r="975" spans="1:9">
      <c r="A975" t="s">
        <v>1599</v>
      </c>
      <c r="B975" t="s">
        <v>71</v>
      </c>
      <c r="C975" s="7" t="s">
        <v>56</v>
      </c>
      <c r="D975" t="s">
        <v>1365</v>
      </c>
      <c r="E975" s="1" t="s">
        <v>1600</v>
      </c>
      <c r="F975" s="52" t="s">
        <v>1418</v>
      </c>
      <c r="G975" t="s">
        <v>1627</v>
      </c>
      <c r="H975" t="s">
        <v>1419</v>
      </c>
      <c r="I975" s="3">
        <v>2000</v>
      </c>
    </row>
    <row r="976" spans="1:9">
      <c r="A976" t="s">
        <v>1599</v>
      </c>
      <c r="B976" t="s">
        <v>71</v>
      </c>
      <c r="C976" s="7" t="s">
        <v>56</v>
      </c>
      <c r="D976" t="s">
        <v>1365</v>
      </c>
      <c r="E976" s="1" t="s">
        <v>1600</v>
      </c>
      <c r="F976" s="52" t="s">
        <v>1420</v>
      </c>
      <c r="G976" t="s">
        <v>1627</v>
      </c>
      <c r="H976" t="s">
        <v>1421</v>
      </c>
      <c r="I976" s="3">
        <v>8320</v>
      </c>
    </row>
    <row r="977" spans="1:9">
      <c r="F977" s="52">
        <v>543</v>
      </c>
      <c r="G977" t="s">
        <v>1627</v>
      </c>
      <c r="H977" t="s">
        <v>1602</v>
      </c>
      <c r="I977" s="3">
        <v>28000</v>
      </c>
    </row>
    <row r="978" spans="1:9">
      <c r="A978" t="s">
        <v>1599</v>
      </c>
      <c r="B978" t="s">
        <v>71</v>
      </c>
      <c r="C978" s="7" t="s">
        <v>56</v>
      </c>
      <c r="D978" t="s">
        <v>1365</v>
      </c>
      <c r="E978" s="1" t="s">
        <v>1600</v>
      </c>
      <c r="F978" s="52" t="s">
        <v>1456</v>
      </c>
      <c r="G978" t="s">
        <v>1627</v>
      </c>
      <c r="H978" t="s">
        <v>1457</v>
      </c>
      <c r="I978" s="3">
        <v>6000</v>
      </c>
    </row>
    <row r="979" spans="1:9">
      <c r="A979" t="s">
        <v>1599</v>
      </c>
      <c r="B979" t="s">
        <v>71</v>
      </c>
      <c r="C979" s="7" t="s">
        <v>56</v>
      </c>
      <c r="D979" t="s">
        <v>1365</v>
      </c>
      <c r="E979" s="1" t="s">
        <v>1600</v>
      </c>
      <c r="F979" s="52" t="s">
        <v>1490</v>
      </c>
      <c r="G979" t="s">
        <v>1627</v>
      </c>
      <c r="H979" t="s">
        <v>1491</v>
      </c>
      <c r="I979" s="3">
        <v>22000</v>
      </c>
    </row>
    <row r="980" spans="1:9">
      <c r="F980" s="52">
        <v>55</v>
      </c>
      <c r="G980" t="s">
        <v>1627</v>
      </c>
      <c r="H980" t="s">
        <v>1520</v>
      </c>
      <c r="I980" s="3">
        <v>5</v>
      </c>
    </row>
    <row r="981" spans="1:9">
      <c r="F981" s="52">
        <v>556</v>
      </c>
      <c r="G981" t="s">
        <v>1627</v>
      </c>
      <c r="H981" t="s">
        <v>1526</v>
      </c>
      <c r="I981" s="3">
        <v>5</v>
      </c>
    </row>
    <row r="982" spans="1:9">
      <c r="A982" t="s">
        <v>1599</v>
      </c>
      <c r="B982" t="s">
        <v>71</v>
      </c>
      <c r="C982" s="7" t="s">
        <v>56</v>
      </c>
      <c r="D982" t="s">
        <v>1365</v>
      </c>
      <c r="E982" s="1" t="s">
        <v>1600</v>
      </c>
      <c r="F982" s="52" t="s">
        <v>1531</v>
      </c>
      <c r="G982" t="s">
        <v>1627</v>
      </c>
      <c r="H982" t="s">
        <v>1532</v>
      </c>
      <c r="I982" s="3">
        <v>5</v>
      </c>
    </row>
    <row r="983" spans="1:9">
      <c r="F983" s="52">
        <v>51</v>
      </c>
      <c r="G983" t="s">
        <v>1628</v>
      </c>
      <c r="H983" t="s">
        <v>1362</v>
      </c>
      <c r="I983" s="3">
        <v>5100</v>
      </c>
    </row>
    <row r="984" spans="1:9">
      <c r="F984" s="52">
        <v>512</v>
      </c>
      <c r="G984" t="s">
        <v>1628</v>
      </c>
      <c r="H984" t="s">
        <v>1375</v>
      </c>
      <c r="I984" s="3">
        <v>5100</v>
      </c>
    </row>
    <row r="985" spans="1:9">
      <c r="A985" t="s">
        <v>1599</v>
      </c>
      <c r="B985" t="s">
        <v>71</v>
      </c>
      <c r="C985" s="7" t="s">
        <v>56</v>
      </c>
      <c r="D985" t="s">
        <v>1365</v>
      </c>
      <c r="E985" s="1" t="s">
        <v>1600</v>
      </c>
      <c r="F985" s="52" t="s">
        <v>1376</v>
      </c>
      <c r="G985" t="s">
        <v>1628</v>
      </c>
      <c r="H985" t="s">
        <v>1368</v>
      </c>
      <c r="I985" s="3">
        <v>5100</v>
      </c>
    </row>
    <row r="986" spans="1:9">
      <c r="F986" s="52">
        <v>54</v>
      </c>
      <c r="G986" t="s">
        <v>1628</v>
      </c>
      <c r="H986" t="s">
        <v>1400</v>
      </c>
      <c r="I986" s="3">
        <v>4895</v>
      </c>
    </row>
    <row r="987" spans="1:9">
      <c r="F987" s="52">
        <v>541</v>
      </c>
      <c r="G987" t="s">
        <v>1628</v>
      </c>
      <c r="H987" t="s">
        <v>1601</v>
      </c>
      <c r="I987" s="3">
        <v>2245</v>
      </c>
    </row>
    <row r="988" spans="1:9">
      <c r="A988" t="s">
        <v>1599</v>
      </c>
      <c r="B988" t="s">
        <v>71</v>
      </c>
      <c r="C988" s="7" t="s">
        <v>56</v>
      </c>
      <c r="D988" t="s">
        <v>1365</v>
      </c>
      <c r="E988" s="1" t="s">
        <v>1600</v>
      </c>
      <c r="F988" s="52" t="s">
        <v>1402</v>
      </c>
      <c r="G988" t="s">
        <v>1628</v>
      </c>
      <c r="H988" t="s">
        <v>1403</v>
      </c>
      <c r="I988" s="3">
        <v>1000</v>
      </c>
    </row>
    <row r="989" spans="1:9">
      <c r="A989" t="s">
        <v>1599</v>
      </c>
      <c r="B989" t="s">
        <v>71</v>
      </c>
      <c r="C989" s="7" t="s">
        <v>56</v>
      </c>
      <c r="D989" t="s">
        <v>1365</v>
      </c>
      <c r="E989" s="1" t="s">
        <v>1600</v>
      </c>
      <c r="F989" s="52" t="s">
        <v>1408</v>
      </c>
      <c r="G989" t="s">
        <v>1628</v>
      </c>
      <c r="H989" t="s">
        <v>1409</v>
      </c>
      <c r="I989" s="3">
        <v>1000</v>
      </c>
    </row>
    <row r="990" spans="1:9">
      <c r="A990" t="s">
        <v>1599</v>
      </c>
      <c r="B990" t="s">
        <v>71</v>
      </c>
      <c r="C990" s="7" t="s">
        <v>56</v>
      </c>
      <c r="D990" t="s">
        <v>1365</v>
      </c>
      <c r="E990" s="1" t="s">
        <v>1600</v>
      </c>
      <c r="F990" s="52" t="s">
        <v>1422</v>
      </c>
      <c r="G990" t="s">
        <v>1628</v>
      </c>
      <c r="H990" t="s">
        <v>1423</v>
      </c>
      <c r="I990" s="3">
        <v>0</v>
      </c>
    </row>
    <row r="991" spans="1:9">
      <c r="A991" t="s">
        <v>1599</v>
      </c>
      <c r="B991" t="s">
        <v>71</v>
      </c>
      <c r="C991" s="7" t="s">
        <v>56</v>
      </c>
      <c r="D991" t="s">
        <v>1365</v>
      </c>
      <c r="E991" s="1" t="s">
        <v>1600</v>
      </c>
      <c r="F991" s="52" t="s">
        <v>1432</v>
      </c>
      <c r="G991" t="s">
        <v>1628</v>
      </c>
      <c r="H991" t="s">
        <v>1433</v>
      </c>
      <c r="I991" s="3">
        <v>0</v>
      </c>
    </row>
    <row r="992" spans="1:9">
      <c r="A992" t="s">
        <v>1599</v>
      </c>
      <c r="B992" t="s">
        <v>71</v>
      </c>
      <c r="C992" s="7" t="s">
        <v>56</v>
      </c>
      <c r="D992" t="s">
        <v>1365</v>
      </c>
      <c r="E992" s="1" t="s">
        <v>1600</v>
      </c>
      <c r="F992" s="52" t="s">
        <v>1442</v>
      </c>
      <c r="G992" t="s">
        <v>1628</v>
      </c>
      <c r="H992" t="s">
        <v>1443</v>
      </c>
      <c r="I992" s="3">
        <v>245</v>
      </c>
    </row>
    <row r="993" spans="1:9">
      <c r="F993" s="52">
        <v>543</v>
      </c>
      <c r="G993" t="s">
        <v>1628</v>
      </c>
      <c r="H993" t="s">
        <v>1602</v>
      </c>
      <c r="I993" s="3">
        <v>2650</v>
      </c>
    </row>
    <row r="994" spans="1:9">
      <c r="A994" t="s">
        <v>1599</v>
      </c>
      <c r="B994" t="s">
        <v>71</v>
      </c>
      <c r="C994" s="7" t="s">
        <v>56</v>
      </c>
      <c r="D994" t="s">
        <v>1365</v>
      </c>
      <c r="E994" s="1" t="s">
        <v>1600</v>
      </c>
      <c r="F994" s="52" t="s">
        <v>1460</v>
      </c>
      <c r="G994" t="s">
        <v>1628</v>
      </c>
      <c r="H994" t="s">
        <v>1461</v>
      </c>
      <c r="I994" s="3">
        <v>2000</v>
      </c>
    </row>
    <row r="995" spans="1:9">
      <c r="A995" t="s">
        <v>1599</v>
      </c>
      <c r="B995" t="s">
        <v>71</v>
      </c>
      <c r="C995" s="7" t="s">
        <v>56</v>
      </c>
      <c r="D995" t="s">
        <v>1365</v>
      </c>
      <c r="E995" s="1" t="s">
        <v>1600</v>
      </c>
      <c r="F995" s="52" t="s">
        <v>1478</v>
      </c>
      <c r="G995" t="s">
        <v>1628</v>
      </c>
      <c r="H995" t="s">
        <v>1479</v>
      </c>
      <c r="I995" s="3">
        <v>0</v>
      </c>
    </row>
    <row r="996" spans="1:9">
      <c r="A996" t="s">
        <v>1599</v>
      </c>
      <c r="B996" t="s">
        <v>71</v>
      </c>
      <c r="C996" s="7" t="s">
        <v>56</v>
      </c>
      <c r="D996" t="s">
        <v>1365</v>
      </c>
      <c r="E996" s="1" t="s">
        <v>1600</v>
      </c>
      <c r="F996" s="52" t="s">
        <v>1490</v>
      </c>
      <c r="G996" t="s">
        <v>1628</v>
      </c>
      <c r="H996" t="s">
        <v>1491</v>
      </c>
      <c r="I996" s="3">
        <v>650</v>
      </c>
    </row>
    <row r="997" spans="1:9">
      <c r="F997" s="52">
        <v>55</v>
      </c>
      <c r="G997" t="s">
        <v>1628</v>
      </c>
      <c r="H997" t="s">
        <v>1520</v>
      </c>
      <c r="I997" s="3">
        <v>5</v>
      </c>
    </row>
    <row r="998" spans="1:9">
      <c r="F998" s="52">
        <v>556</v>
      </c>
      <c r="G998" t="s">
        <v>1628</v>
      </c>
      <c r="H998" t="s">
        <v>1526</v>
      </c>
      <c r="I998" s="3">
        <v>5</v>
      </c>
    </row>
    <row r="999" spans="1:9">
      <c r="A999" t="s">
        <v>1599</v>
      </c>
      <c r="B999" t="s">
        <v>71</v>
      </c>
      <c r="C999" s="7" t="s">
        <v>56</v>
      </c>
      <c r="D999" t="s">
        <v>1365</v>
      </c>
      <c r="E999" s="1" t="s">
        <v>1600</v>
      </c>
      <c r="F999" s="52" t="s">
        <v>1531</v>
      </c>
      <c r="G999" t="s">
        <v>1628</v>
      </c>
      <c r="H999" t="s">
        <v>1532</v>
      </c>
      <c r="I999" s="3">
        <v>5</v>
      </c>
    </row>
    <row r="1000" spans="1:9">
      <c r="F1000" s="52">
        <v>54</v>
      </c>
      <c r="G1000" t="s">
        <v>1629</v>
      </c>
      <c r="H1000" t="s">
        <v>1400</v>
      </c>
      <c r="I1000" s="3">
        <v>21995</v>
      </c>
    </row>
    <row r="1001" spans="1:9">
      <c r="F1001" s="52">
        <v>541</v>
      </c>
      <c r="G1001" t="s">
        <v>1629</v>
      </c>
      <c r="H1001" t="s">
        <v>1601</v>
      </c>
      <c r="I1001" s="3">
        <v>20945</v>
      </c>
    </row>
    <row r="1002" spans="1:9">
      <c r="A1002" t="s">
        <v>1599</v>
      </c>
      <c r="B1002" t="s">
        <v>71</v>
      </c>
      <c r="C1002" s="7" t="s">
        <v>56</v>
      </c>
      <c r="D1002" t="s">
        <v>1365</v>
      </c>
      <c r="E1002" s="1" t="s">
        <v>1600</v>
      </c>
      <c r="F1002" s="52" t="s">
        <v>1402</v>
      </c>
      <c r="G1002" t="s">
        <v>1629</v>
      </c>
      <c r="H1002" t="s">
        <v>1403</v>
      </c>
      <c r="I1002" s="3">
        <v>1000</v>
      </c>
    </row>
    <row r="1003" spans="1:9">
      <c r="A1003" t="s">
        <v>1599</v>
      </c>
      <c r="B1003" t="s">
        <v>71</v>
      </c>
      <c r="C1003" s="7" t="s">
        <v>56</v>
      </c>
      <c r="D1003" t="s">
        <v>1365</v>
      </c>
      <c r="E1003" s="1" t="s">
        <v>1600</v>
      </c>
      <c r="F1003" s="52" t="s">
        <v>1408</v>
      </c>
      <c r="G1003" t="s">
        <v>1629</v>
      </c>
      <c r="H1003" t="s">
        <v>1409</v>
      </c>
      <c r="I1003" s="3">
        <v>15550</v>
      </c>
    </row>
    <row r="1004" spans="1:9">
      <c r="F1004" s="52" t="s">
        <v>1410</v>
      </c>
      <c r="G1004" t="s">
        <v>1629</v>
      </c>
      <c r="H1004" t="s">
        <v>1411</v>
      </c>
      <c r="I1004" s="3">
        <v>300</v>
      </c>
    </row>
    <row r="1005" spans="1:9">
      <c r="A1005" t="s">
        <v>1599</v>
      </c>
      <c r="B1005" t="s">
        <v>71</v>
      </c>
      <c r="C1005" s="7" t="s">
        <v>56</v>
      </c>
      <c r="D1005" t="s">
        <v>1365</v>
      </c>
      <c r="E1005" s="1" t="s">
        <v>1600</v>
      </c>
      <c r="F1005" s="52" t="s">
        <v>1414</v>
      </c>
      <c r="G1005" t="s">
        <v>1629</v>
      </c>
      <c r="H1005" t="s">
        <v>1415</v>
      </c>
      <c r="I1005" s="3">
        <v>300</v>
      </c>
    </row>
    <row r="1006" spans="1:9">
      <c r="A1006" t="s">
        <v>1599</v>
      </c>
      <c r="B1006" t="s">
        <v>71</v>
      </c>
      <c r="C1006" s="7" t="s">
        <v>56</v>
      </c>
      <c r="D1006" t="s">
        <v>1365</v>
      </c>
      <c r="E1006" s="1" t="s">
        <v>1600</v>
      </c>
      <c r="F1006" s="52" t="s">
        <v>1442</v>
      </c>
      <c r="G1006" t="s">
        <v>1629</v>
      </c>
      <c r="H1006" t="s">
        <v>1443</v>
      </c>
      <c r="I1006" s="3">
        <v>3795</v>
      </c>
    </row>
    <row r="1007" spans="1:9">
      <c r="F1007" s="52">
        <v>543</v>
      </c>
      <c r="G1007" t="s">
        <v>1629</v>
      </c>
      <c r="H1007" t="s">
        <v>1602</v>
      </c>
      <c r="I1007" s="3">
        <v>1050</v>
      </c>
    </row>
    <row r="1008" spans="1:9">
      <c r="A1008" t="s">
        <v>1599</v>
      </c>
      <c r="B1008" t="s">
        <v>71</v>
      </c>
      <c r="C1008" s="7" t="s">
        <v>56</v>
      </c>
      <c r="D1008" t="s">
        <v>1365</v>
      </c>
      <c r="E1008" s="1" t="s">
        <v>1600</v>
      </c>
      <c r="F1008" s="52" t="s">
        <v>1460</v>
      </c>
      <c r="G1008" t="s">
        <v>1629</v>
      </c>
      <c r="H1008" t="s">
        <v>1461</v>
      </c>
      <c r="I1008" s="3">
        <v>500</v>
      </c>
    </row>
    <row r="1009" spans="1:9">
      <c r="A1009" t="s">
        <v>1599</v>
      </c>
      <c r="B1009" t="s">
        <v>71</v>
      </c>
      <c r="C1009" s="7" t="s">
        <v>56</v>
      </c>
      <c r="D1009" t="s">
        <v>1365</v>
      </c>
      <c r="E1009" s="1" t="s">
        <v>1600</v>
      </c>
      <c r="F1009" s="52" t="s">
        <v>1490</v>
      </c>
      <c r="G1009" t="s">
        <v>1629</v>
      </c>
      <c r="H1009" t="s">
        <v>1491</v>
      </c>
      <c r="I1009" s="3">
        <v>550</v>
      </c>
    </row>
    <row r="1010" spans="1:9">
      <c r="F1010" s="52">
        <v>55</v>
      </c>
      <c r="G1010" t="s">
        <v>1629</v>
      </c>
      <c r="H1010" t="s">
        <v>1520</v>
      </c>
      <c r="I1010" s="3">
        <v>5</v>
      </c>
    </row>
    <row r="1011" spans="1:9">
      <c r="F1011" s="52">
        <v>556</v>
      </c>
      <c r="G1011" t="s">
        <v>1629</v>
      </c>
      <c r="H1011" t="s">
        <v>1526</v>
      </c>
      <c r="I1011" s="3">
        <v>5</v>
      </c>
    </row>
    <row r="1012" spans="1:9">
      <c r="A1012" t="s">
        <v>1599</v>
      </c>
      <c r="B1012" t="s">
        <v>71</v>
      </c>
      <c r="C1012" s="7" t="s">
        <v>56</v>
      </c>
      <c r="D1012" t="s">
        <v>1365</v>
      </c>
      <c r="E1012" s="1" t="s">
        <v>1600</v>
      </c>
      <c r="F1012" s="52" t="s">
        <v>1531</v>
      </c>
      <c r="G1012" t="s">
        <v>1629</v>
      </c>
      <c r="H1012" t="s">
        <v>1532</v>
      </c>
      <c r="I1012" s="3">
        <v>5</v>
      </c>
    </row>
    <row r="1013" spans="1:9">
      <c r="F1013" s="52">
        <v>51</v>
      </c>
      <c r="G1013" t="s">
        <v>1630</v>
      </c>
      <c r="H1013" t="s">
        <v>1362</v>
      </c>
      <c r="I1013" s="3">
        <v>16000</v>
      </c>
    </row>
    <row r="1014" spans="1:9">
      <c r="F1014" s="52">
        <v>512</v>
      </c>
      <c r="G1014" t="s">
        <v>1630</v>
      </c>
      <c r="H1014" t="s">
        <v>1375</v>
      </c>
      <c r="I1014" s="3">
        <v>16000</v>
      </c>
    </row>
    <row r="1015" spans="1:9">
      <c r="A1015" t="s">
        <v>1599</v>
      </c>
      <c r="B1015" t="s">
        <v>71</v>
      </c>
      <c r="C1015" s="7" t="s">
        <v>56</v>
      </c>
      <c r="D1015" t="s">
        <v>1365</v>
      </c>
      <c r="E1015" s="1" t="s">
        <v>1600</v>
      </c>
      <c r="F1015" s="52" t="s">
        <v>1376</v>
      </c>
      <c r="G1015" t="s">
        <v>1630</v>
      </c>
      <c r="H1015" t="s">
        <v>1368</v>
      </c>
      <c r="I1015" s="3">
        <v>16000</v>
      </c>
    </row>
    <row r="1016" spans="1:9">
      <c r="F1016" s="52">
        <v>54</v>
      </c>
      <c r="G1016" t="s">
        <v>1630</v>
      </c>
      <c r="H1016" t="s">
        <v>1400</v>
      </c>
      <c r="I1016" s="3">
        <v>29995</v>
      </c>
    </row>
    <row r="1017" spans="1:9">
      <c r="F1017" s="52">
        <v>541</v>
      </c>
      <c r="G1017" t="s">
        <v>1630</v>
      </c>
      <c r="H1017" t="s">
        <v>1601</v>
      </c>
      <c r="I1017" s="3">
        <v>23495</v>
      </c>
    </row>
    <row r="1018" spans="1:9">
      <c r="A1018" t="s">
        <v>1599</v>
      </c>
      <c r="B1018" t="s">
        <v>71</v>
      </c>
      <c r="C1018" s="7" t="s">
        <v>56</v>
      </c>
      <c r="D1018" t="s">
        <v>1365</v>
      </c>
      <c r="E1018" s="1" t="s">
        <v>1600</v>
      </c>
      <c r="F1018" s="52" t="s">
        <v>1402</v>
      </c>
      <c r="G1018" t="s">
        <v>1630</v>
      </c>
      <c r="H1018" t="s">
        <v>1403</v>
      </c>
      <c r="I1018" s="3">
        <v>17200</v>
      </c>
    </row>
    <row r="1019" spans="1:9">
      <c r="A1019" t="s">
        <v>1599</v>
      </c>
      <c r="B1019" t="s">
        <v>71</v>
      </c>
      <c r="C1019" s="7" t="s">
        <v>56</v>
      </c>
      <c r="D1019" t="s">
        <v>1365</v>
      </c>
      <c r="E1019" s="1" t="s">
        <v>1600</v>
      </c>
      <c r="F1019" s="52" t="s">
        <v>1408</v>
      </c>
      <c r="G1019" t="s">
        <v>1630</v>
      </c>
      <c r="H1019" t="s">
        <v>1409</v>
      </c>
      <c r="I1019" s="3">
        <v>1795</v>
      </c>
    </row>
    <row r="1020" spans="1:9">
      <c r="A1020" t="s">
        <v>1599</v>
      </c>
      <c r="B1020" t="s">
        <v>71</v>
      </c>
      <c r="C1020" s="7" t="s">
        <v>56</v>
      </c>
      <c r="D1020" t="s">
        <v>1365</v>
      </c>
      <c r="E1020" s="1" t="s">
        <v>1600</v>
      </c>
      <c r="F1020" s="52" t="s">
        <v>1420</v>
      </c>
      <c r="G1020" t="s">
        <v>1630</v>
      </c>
      <c r="H1020" t="s">
        <v>1421</v>
      </c>
      <c r="I1020" s="3">
        <v>4000</v>
      </c>
    </row>
    <row r="1021" spans="1:9">
      <c r="A1021" t="s">
        <v>1599</v>
      </c>
      <c r="B1021" t="s">
        <v>71</v>
      </c>
      <c r="C1021" s="7" t="s">
        <v>56</v>
      </c>
      <c r="D1021" t="s">
        <v>1365</v>
      </c>
      <c r="E1021" s="1" t="s">
        <v>1600</v>
      </c>
      <c r="F1021" s="52" t="s">
        <v>1442</v>
      </c>
      <c r="G1021" t="s">
        <v>1630</v>
      </c>
      <c r="H1021" t="s">
        <v>1443</v>
      </c>
      <c r="I1021" s="3">
        <v>500</v>
      </c>
    </row>
    <row r="1022" spans="1:9">
      <c r="F1022" s="52">
        <v>543</v>
      </c>
      <c r="G1022" t="s">
        <v>1630</v>
      </c>
      <c r="H1022" t="s">
        <v>1602</v>
      </c>
      <c r="I1022" s="3">
        <v>6500</v>
      </c>
    </row>
    <row r="1023" spans="1:9">
      <c r="A1023" t="s">
        <v>1599</v>
      </c>
      <c r="B1023" t="s">
        <v>71</v>
      </c>
      <c r="C1023" s="7" t="s">
        <v>56</v>
      </c>
      <c r="D1023" t="s">
        <v>1365</v>
      </c>
      <c r="E1023" s="1" t="s">
        <v>1600</v>
      </c>
      <c r="F1023" s="52" t="s">
        <v>1456</v>
      </c>
      <c r="G1023" t="s">
        <v>1630</v>
      </c>
      <c r="H1023" t="s">
        <v>1457</v>
      </c>
      <c r="I1023" s="3">
        <v>200</v>
      </c>
    </row>
    <row r="1024" spans="1:9">
      <c r="A1024" t="s">
        <v>1599</v>
      </c>
      <c r="B1024" t="s">
        <v>71</v>
      </c>
      <c r="C1024" s="7" t="s">
        <v>56</v>
      </c>
      <c r="D1024" t="s">
        <v>1365</v>
      </c>
      <c r="E1024" s="1" t="s">
        <v>1600</v>
      </c>
      <c r="F1024" s="52" t="s">
        <v>1460</v>
      </c>
      <c r="G1024" t="s">
        <v>1630</v>
      </c>
      <c r="H1024" t="s">
        <v>1461</v>
      </c>
      <c r="I1024" s="3">
        <v>5500</v>
      </c>
    </row>
    <row r="1025" spans="1:9">
      <c r="A1025" t="s">
        <v>1599</v>
      </c>
      <c r="B1025" t="s">
        <v>71</v>
      </c>
      <c r="C1025" s="7" t="s">
        <v>56</v>
      </c>
      <c r="D1025" t="s">
        <v>1365</v>
      </c>
      <c r="E1025" s="1" t="s">
        <v>1600</v>
      </c>
      <c r="F1025" s="52" t="s">
        <v>1490</v>
      </c>
      <c r="G1025" t="s">
        <v>1630</v>
      </c>
      <c r="H1025" t="s">
        <v>1491</v>
      </c>
      <c r="I1025" s="3">
        <v>800</v>
      </c>
    </row>
    <row r="1026" spans="1:9">
      <c r="F1026" s="52">
        <v>55</v>
      </c>
      <c r="G1026" t="s">
        <v>1630</v>
      </c>
      <c r="H1026" t="s">
        <v>1520</v>
      </c>
      <c r="I1026" s="3">
        <v>5</v>
      </c>
    </row>
    <row r="1027" spans="1:9">
      <c r="F1027" s="52">
        <v>556</v>
      </c>
      <c r="G1027" t="s">
        <v>1630</v>
      </c>
      <c r="H1027" t="s">
        <v>1526</v>
      </c>
      <c r="I1027" s="3">
        <v>5</v>
      </c>
    </row>
    <row r="1028" spans="1:9">
      <c r="A1028" t="s">
        <v>1599</v>
      </c>
      <c r="B1028" t="s">
        <v>71</v>
      </c>
      <c r="C1028" s="7" t="s">
        <v>56</v>
      </c>
      <c r="D1028" t="s">
        <v>1365</v>
      </c>
      <c r="E1028" s="1" t="s">
        <v>1600</v>
      </c>
      <c r="F1028" s="52" t="s">
        <v>1531</v>
      </c>
      <c r="G1028" t="s">
        <v>1630</v>
      </c>
      <c r="H1028" t="s">
        <v>1532</v>
      </c>
      <c r="I1028" s="3">
        <v>5</v>
      </c>
    </row>
    <row r="1029" spans="1:9">
      <c r="F1029" s="52">
        <v>61</v>
      </c>
      <c r="G1029" t="s">
        <v>1630</v>
      </c>
      <c r="H1029" t="s">
        <v>1546</v>
      </c>
      <c r="I1029" s="3">
        <v>8000</v>
      </c>
    </row>
    <row r="1030" spans="1:9">
      <c r="F1030" s="52">
        <v>611</v>
      </c>
      <c r="G1030" t="s">
        <v>1630</v>
      </c>
      <c r="H1030" t="s">
        <v>1547</v>
      </c>
      <c r="I1030" s="3">
        <v>8000</v>
      </c>
    </row>
    <row r="1031" spans="1:9">
      <c r="A1031" t="s">
        <v>1599</v>
      </c>
      <c r="B1031" t="s">
        <v>71</v>
      </c>
      <c r="C1031" s="7" t="s">
        <v>56</v>
      </c>
      <c r="D1031" t="s">
        <v>1365</v>
      </c>
      <c r="E1031" s="1" t="s">
        <v>1600</v>
      </c>
      <c r="F1031" s="52" t="s">
        <v>1591</v>
      </c>
      <c r="G1031" t="s">
        <v>1630</v>
      </c>
      <c r="H1031" t="s">
        <v>1631</v>
      </c>
      <c r="I1031" s="3">
        <v>8000</v>
      </c>
    </row>
    <row r="1032" spans="1:9">
      <c r="F1032" s="52">
        <v>51</v>
      </c>
      <c r="G1032" t="s">
        <v>1632</v>
      </c>
      <c r="H1032" t="s">
        <v>1362</v>
      </c>
      <c r="I1032" s="3">
        <v>392</v>
      </c>
    </row>
    <row r="1033" spans="1:9">
      <c r="F1033" s="52">
        <v>512</v>
      </c>
      <c r="G1033" t="s">
        <v>1632</v>
      </c>
      <c r="H1033" t="s">
        <v>1375</v>
      </c>
      <c r="I1033" s="3">
        <v>392</v>
      </c>
    </row>
    <row r="1034" spans="1:9">
      <c r="A1034" t="s">
        <v>1599</v>
      </c>
      <c r="B1034" t="s">
        <v>71</v>
      </c>
      <c r="C1034" s="7" t="s">
        <v>56</v>
      </c>
      <c r="D1034" t="s">
        <v>1365</v>
      </c>
      <c r="E1034" s="1" t="s">
        <v>1600</v>
      </c>
      <c r="F1034" s="52" t="s">
        <v>1376</v>
      </c>
      <c r="G1034" t="s">
        <v>1632</v>
      </c>
      <c r="H1034" t="s">
        <v>1368</v>
      </c>
      <c r="I1034" s="3">
        <v>392</v>
      </c>
    </row>
    <row r="1035" spans="1:9">
      <c r="F1035" s="52">
        <v>54</v>
      </c>
      <c r="G1035" t="s">
        <v>1632</v>
      </c>
      <c r="H1035" t="s">
        <v>1400</v>
      </c>
      <c r="I1035" s="3">
        <v>45482.520000000004</v>
      </c>
    </row>
    <row r="1036" spans="1:9">
      <c r="F1036" s="52">
        <v>541</v>
      </c>
      <c r="G1036" t="s">
        <v>1632</v>
      </c>
      <c r="H1036" t="s">
        <v>1601</v>
      </c>
      <c r="I1036" s="3">
        <v>8733.2000000000007</v>
      </c>
    </row>
    <row r="1037" spans="1:9">
      <c r="A1037" t="s">
        <v>1599</v>
      </c>
      <c r="B1037" t="s">
        <v>71</v>
      </c>
      <c r="C1037" s="7" t="s">
        <v>56</v>
      </c>
      <c r="D1037" t="s">
        <v>1365</v>
      </c>
      <c r="E1037" s="1" t="s">
        <v>1600</v>
      </c>
      <c r="F1037" s="52" t="s">
        <v>1402</v>
      </c>
      <c r="G1037" t="s">
        <v>1632</v>
      </c>
      <c r="H1037" t="s">
        <v>1403</v>
      </c>
      <c r="I1037" s="3">
        <v>421</v>
      </c>
    </row>
    <row r="1038" spans="1:9">
      <c r="A1038" t="s">
        <v>1599</v>
      </c>
      <c r="B1038" t="s">
        <v>71</v>
      </c>
      <c r="C1038" s="7" t="s">
        <v>56</v>
      </c>
      <c r="D1038" t="s">
        <v>1365</v>
      </c>
      <c r="E1038" s="1" t="s">
        <v>1600</v>
      </c>
      <c r="F1038" s="52" t="s">
        <v>1404</v>
      </c>
      <c r="G1038" t="s">
        <v>1632</v>
      </c>
      <c r="H1038" t="s">
        <v>1405</v>
      </c>
      <c r="I1038" s="3">
        <v>36</v>
      </c>
    </row>
    <row r="1039" spans="1:9">
      <c r="A1039" t="s">
        <v>1599</v>
      </c>
      <c r="B1039" t="s">
        <v>71</v>
      </c>
      <c r="C1039" s="7" t="s">
        <v>56</v>
      </c>
      <c r="D1039" t="s">
        <v>1365</v>
      </c>
      <c r="E1039" s="1" t="s">
        <v>1600</v>
      </c>
      <c r="F1039" s="52" t="s">
        <v>1412</v>
      </c>
      <c r="G1039" t="s">
        <v>1632</v>
      </c>
      <c r="H1039" t="s">
        <v>1413</v>
      </c>
      <c r="I1039" s="3">
        <v>150</v>
      </c>
    </row>
    <row r="1040" spans="1:9">
      <c r="A1040" t="s">
        <v>1599</v>
      </c>
      <c r="B1040" t="s">
        <v>71</v>
      </c>
      <c r="C1040" s="7" t="s">
        <v>56</v>
      </c>
      <c r="D1040" t="s">
        <v>1365</v>
      </c>
      <c r="E1040" s="1" t="s">
        <v>1600</v>
      </c>
      <c r="F1040" s="52" t="s">
        <v>1432</v>
      </c>
      <c r="G1040" t="s">
        <v>1632</v>
      </c>
      <c r="H1040" t="s">
        <v>1433</v>
      </c>
      <c r="I1040" s="3">
        <v>3950</v>
      </c>
    </row>
    <row r="1041" spans="1:9">
      <c r="A1041" t="s">
        <v>1599</v>
      </c>
      <c r="B1041" t="s">
        <v>71</v>
      </c>
      <c r="C1041" s="7" t="s">
        <v>56</v>
      </c>
      <c r="D1041" t="s">
        <v>1365</v>
      </c>
      <c r="E1041" s="1" t="s">
        <v>1600</v>
      </c>
      <c r="F1041" s="52" t="s">
        <v>1436</v>
      </c>
      <c r="G1041" t="s">
        <v>1632</v>
      </c>
      <c r="H1041" t="s">
        <v>1437</v>
      </c>
      <c r="I1041" s="3">
        <v>63</v>
      </c>
    </row>
    <row r="1042" spans="1:9">
      <c r="A1042" t="s">
        <v>1599</v>
      </c>
      <c r="B1042" t="s">
        <v>71</v>
      </c>
      <c r="C1042" s="7" t="s">
        <v>56</v>
      </c>
      <c r="D1042" t="s">
        <v>1365</v>
      </c>
      <c r="E1042" s="1" t="s">
        <v>1600</v>
      </c>
      <c r="F1042" s="52" t="s">
        <v>1442</v>
      </c>
      <c r="G1042" t="s">
        <v>1632</v>
      </c>
      <c r="H1042" t="s">
        <v>1443</v>
      </c>
      <c r="I1042" s="3">
        <v>4113.2</v>
      </c>
    </row>
    <row r="1043" spans="1:9">
      <c r="F1043" s="52">
        <v>543</v>
      </c>
      <c r="G1043" t="s">
        <v>1632</v>
      </c>
      <c r="H1043" t="s">
        <v>1602</v>
      </c>
      <c r="I1043" s="3">
        <v>36749.320000000007</v>
      </c>
    </row>
    <row r="1044" spans="1:9">
      <c r="A1044" t="s">
        <v>1599</v>
      </c>
      <c r="B1044" t="s">
        <v>71</v>
      </c>
      <c r="C1044" s="7" t="s">
        <v>56</v>
      </c>
      <c r="D1044" t="s">
        <v>1365</v>
      </c>
      <c r="E1044" s="1" t="s">
        <v>1600</v>
      </c>
      <c r="F1044" s="52" t="s">
        <v>1460</v>
      </c>
      <c r="G1044" t="s">
        <v>1632</v>
      </c>
      <c r="H1044" t="s">
        <v>1461</v>
      </c>
      <c r="I1044" s="3">
        <v>730</v>
      </c>
    </row>
    <row r="1045" spans="1:9">
      <c r="A1045" t="s">
        <v>1599</v>
      </c>
      <c r="B1045" t="s">
        <v>71</v>
      </c>
      <c r="C1045" s="7" t="s">
        <v>56</v>
      </c>
      <c r="D1045" t="s">
        <v>1365</v>
      </c>
      <c r="E1045" s="1" t="s">
        <v>1600</v>
      </c>
      <c r="F1045" s="52" t="s">
        <v>1480</v>
      </c>
      <c r="G1045" t="s">
        <v>1632</v>
      </c>
      <c r="H1045" t="s">
        <v>1481</v>
      </c>
      <c r="I1045" s="3">
        <v>34441.320000000007</v>
      </c>
    </row>
    <row r="1046" spans="1:9">
      <c r="A1046" t="s">
        <v>1599</v>
      </c>
      <c r="B1046" t="s">
        <v>71</v>
      </c>
      <c r="C1046" s="7" t="s">
        <v>56</v>
      </c>
      <c r="D1046" t="s">
        <v>1365</v>
      </c>
      <c r="E1046" s="1" t="s">
        <v>1600</v>
      </c>
      <c r="F1046" s="52" t="s">
        <v>1490</v>
      </c>
      <c r="G1046" t="s">
        <v>1632</v>
      </c>
      <c r="H1046" t="s">
        <v>1491</v>
      </c>
      <c r="I1046" s="3">
        <v>1578</v>
      </c>
    </row>
    <row r="1047" spans="1:9">
      <c r="F1047" s="52">
        <v>55</v>
      </c>
      <c r="G1047" t="s">
        <v>1632</v>
      </c>
      <c r="H1047" t="s">
        <v>1520</v>
      </c>
      <c r="I1047" s="3">
        <v>5</v>
      </c>
    </row>
    <row r="1048" spans="1:9">
      <c r="F1048" s="52">
        <v>556</v>
      </c>
      <c r="G1048" t="s">
        <v>1632</v>
      </c>
      <c r="H1048" t="s">
        <v>1526</v>
      </c>
      <c r="I1048" s="3">
        <v>5</v>
      </c>
    </row>
    <row r="1049" spans="1:9">
      <c r="A1049" t="s">
        <v>1599</v>
      </c>
      <c r="B1049" t="s">
        <v>71</v>
      </c>
      <c r="C1049" s="7" t="s">
        <v>56</v>
      </c>
      <c r="D1049" t="s">
        <v>1365</v>
      </c>
      <c r="E1049" s="1" t="s">
        <v>1600</v>
      </c>
      <c r="F1049" s="52" t="s">
        <v>1531</v>
      </c>
      <c r="G1049" t="s">
        <v>1632</v>
      </c>
      <c r="H1049" t="s">
        <v>1532</v>
      </c>
      <c r="I1049" s="3">
        <v>5</v>
      </c>
    </row>
    <row r="1050" spans="1:9">
      <c r="F1050" s="52">
        <v>61</v>
      </c>
      <c r="G1050" t="s">
        <v>1632</v>
      </c>
      <c r="H1050" t="s">
        <v>1546</v>
      </c>
      <c r="I1050" s="3">
        <v>120</v>
      </c>
    </row>
    <row r="1051" spans="1:9">
      <c r="F1051" s="52">
        <v>611</v>
      </c>
      <c r="G1051" t="s">
        <v>1632</v>
      </c>
      <c r="H1051" t="s">
        <v>1547</v>
      </c>
      <c r="I1051" s="3">
        <v>120</v>
      </c>
    </row>
    <row r="1052" spans="1:9">
      <c r="A1052" t="s">
        <v>1599</v>
      </c>
      <c r="B1052" t="s">
        <v>71</v>
      </c>
      <c r="C1052" s="7" t="s">
        <v>56</v>
      </c>
      <c r="D1052" t="s">
        <v>1365</v>
      </c>
      <c r="E1052" s="1" t="s">
        <v>1600</v>
      </c>
      <c r="F1052" s="52" t="s">
        <v>1553</v>
      </c>
      <c r="G1052" t="s">
        <v>1632</v>
      </c>
      <c r="H1052" t="s">
        <v>1554</v>
      </c>
      <c r="I1052" s="3">
        <v>120</v>
      </c>
    </row>
    <row r="1053" spans="1:9">
      <c r="F1053" s="52">
        <v>54</v>
      </c>
      <c r="G1053" t="s">
        <v>1633</v>
      </c>
      <c r="H1053" t="s">
        <v>1400</v>
      </c>
      <c r="I1053" s="3">
        <v>4995</v>
      </c>
    </row>
    <row r="1054" spans="1:9">
      <c r="F1054" s="52">
        <v>541</v>
      </c>
      <c r="G1054" t="s">
        <v>1633</v>
      </c>
      <c r="H1054" t="s">
        <v>1601</v>
      </c>
      <c r="I1054" s="3">
        <v>2870</v>
      </c>
    </row>
    <row r="1055" spans="1:9">
      <c r="A1055" t="s">
        <v>1599</v>
      </c>
      <c r="B1055" t="s">
        <v>71</v>
      </c>
      <c r="C1055" s="7" t="s">
        <v>56</v>
      </c>
      <c r="D1055" t="s">
        <v>1365</v>
      </c>
      <c r="E1055" s="1" t="s">
        <v>1600</v>
      </c>
      <c r="F1055" s="52" t="s">
        <v>1402</v>
      </c>
      <c r="G1055" t="s">
        <v>1633</v>
      </c>
      <c r="H1055" t="s">
        <v>1403</v>
      </c>
      <c r="I1055" s="3">
        <v>890</v>
      </c>
    </row>
    <row r="1056" spans="1:9">
      <c r="A1056" t="s">
        <v>1599</v>
      </c>
      <c r="B1056" t="s">
        <v>71</v>
      </c>
      <c r="C1056" s="7" t="s">
        <v>56</v>
      </c>
      <c r="D1056" t="s">
        <v>1365</v>
      </c>
      <c r="E1056" s="1" t="s">
        <v>1600</v>
      </c>
      <c r="F1056" s="52" t="s">
        <v>1404</v>
      </c>
      <c r="G1056" t="s">
        <v>1633</v>
      </c>
      <c r="H1056" t="s">
        <v>1405</v>
      </c>
      <c r="I1056" s="3">
        <v>50</v>
      </c>
    </row>
    <row r="1057" spans="1:9">
      <c r="A1057" t="s">
        <v>1599</v>
      </c>
      <c r="B1057" t="s">
        <v>71</v>
      </c>
      <c r="C1057" s="7" t="s">
        <v>56</v>
      </c>
      <c r="D1057" t="s">
        <v>1365</v>
      </c>
      <c r="E1057" s="1" t="s">
        <v>1600</v>
      </c>
      <c r="F1057" s="52" t="s">
        <v>1408</v>
      </c>
      <c r="G1057" t="s">
        <v>1633</v>
      </c>
      <c r="H1057" t="s">
        <v>1409</v>
      </c>
      <c r="I1057" s="3">
        <v>800</v>
      </c>
    </row>
    <row r="1058" spans="1:9">
      <c r="A1058" t="s">
        <v>1599</v>
      </c>
      <c r="B1058" t="s">
        <v>71</v>
      </c>
      <c r="C1058" s="7" t="s">
        <v>56</v>
      </c>
      <c r="D1058" t="s">
        <v>1365</v>
      </c>
      <c r="E1058" s="1" t="s">
        <v>1600</v>
      </c>
      <c r="F1058" s="52" t="s">
        <v>1414</v>
      </c>
      <c r="G1058" t="s">
        <v>1633</v>
      </c>
      <c r="H1058" t="s">
        <v>1415</v>
      </c>
      <c r="I1058" s="3">
        <v>270</v>
      </c>
    </row>
    <row r="1059" spans="1:9">
      <c r="A1059" t="s">
        <v>1599</v>
      </c>
      <c r="B1059" t="s">
        <v>71</v>
      </c>
      <c r="C1059" s="7" t="s">
        <v>56</v>
      </c>
      <c r="D1059" t="s">
        <v>1365</v>
      </c>
      <c r="E1059" s="1" t="s">
        <v>1600</v>
      </c>
      <c r="F1059" s="52" t="s">
        <v>1442</v>
      </c>
      <c r="G1059" t="s">
        <v>1633</v>
      </c>
      <c r="H1059" t="s">
        <v>1443</v>
      </c>
      <c r="I1059" s="3">
        <v>860</v>
      </c>
    </row>
    <row r="1060" spans="1:9">
      <c r="F1060" s="52">
        <v>542</v>
      </c>
      <c r="G1060" t="s">
        <v>1633</v>
      </c>
      <c r="H1060" t="s">
        <v>1444</v>
      </c>
      <c r="I1060" s="3">
        <v>0</v>
      </c>
    </row>
    <row r="1061" spans="1:9">
      <c r="A1061" t="s">
        <v>1599</v>
      </c>
      <c r="B1061" t="s">
        <v>71</v>
      </c>
      <c r="C1061" s="7" t="s">
        <v>56</v>
      </c>
      <c r="D1061" t="s">
        <v>1365</v>
      </c>
      <c r="E1061" s="1" t="s">
        <v>1600</v>
      </c>
      <c r="F1061" s="52" t="s">
        <v>1451</v>
      </c>
      <c r="G1061" t="s">
        <v>1633</v>
      </c>
      <c r="H1061" t="s">
        <v>1452</v>
      </c>
      <c r="I1061" s="3">
        <v>0</v>
      </c>
    </row>
    <row r="1062" spans="1:9">
      <c r="F1062" s="52">
        <v>543</v>
      </c>
      <c r="G1062" t="s">
        <v>1633</v>
      </c>
      <c r="H1062" t="s">
        <v>1602</v>
      </c>
      <c r="I1062" s="3">
        <v>2125</v>
      </c>
    </row>
    <row r="1063" spans="1:9">
      <c r="A1063" t="s">
        <v>1599</v>
      </c>
      <c r="B1063" t="s">
        <v>71</v>
      </c>
      <c r="C1063" s="7" t="s">
        <v>56</v>
      </c>
      <c r="D1063" t="s">
        <v>1365</v>
      </c>
      <c r="E1063" s="1" t="s">
        <v>1600</v>
      </c>
      <c r="F1063" s="52" t="s">
        <v>1480</v>
      </c>
      <c r="G1063" t="s">
        <v>1633</v>
      </c>
      <c r="H1063" t="s">
        <v>1481</v>
      </c>
      <c r="I1063" s="3">
        <v>1300</v>
      </c>
    </row>
    <row r="1064" spans="1:9">
      <c r="A1064" t="s">
        <v>1599</v>
      </c>
      <c r="B1064" t="s">
        <v>71</v>
      </c>
      <c r="C1064" s="7" t="s">
        <v>56</v>
      </c>
      <c r="D1064" t="s">
        <v>1365</v>
      </c>
      <c r="E1064" s="1" t="s">
        <v>1600</v>
      </c>
      <c r="F1064" s="52" t="s">
        <v>1490</v>
      </c>
      <c r="G1064" t="s">
        <v>1633</v>
      </c>
      <c r="H1064" t="s">
        <v>1491</v>
      </c>
      <c r="I1064" s="3">
        <v>825</v>
      </c>
    </row>
    <row r="1065" spans="1:9">
      <c r="F1065" s="52">
        <v>55</v>
      </c>
      <c r="G1065" t="s">
        <v>1633</v>
      </c>
      <c r="H1065" t="s">
        <v>1520</v>
      </c>
      <c r="I1065" s="3">
        <v>5</v>
      </c>
    </row>
    <row r="1066" spans="1:9">
      <c r="F1066" s="52">
        <v>556</v>
      </c>
      <c r="G1066" t="s">
        <v>1633</v>
      </c>
      <c r="H1066" t="s">
        <v>1526</v>
      </c>
      <c r="I1066" s="3">
        <v>5</v>
      </c>
    </row>
    <row r="1067" spans="1:9">
      <c r="A1067" t="s">
        <v>1599</v>
      </c>
      <c r="B1067" t="s">
        <v>71</v>
      </c>
      <c r="C1067" s="7" t="s">
        <v>56</v>
      </c>
      <c r="D1067" t="s">
        <v>1365</v>
      </c>
      <c r="E1067" s="1" t="s">
        <v>1600</v>
      </c>
      <c r="F1067" s="52" t="s">
        <v>1531</v>
      </c>
      <c r="G1067" t="s">
        <v>1633</v>
      </c>
      <c r="H1067" t="s">
        <v>1532</v>
      </c>
      <c r="I1067" s="3">
        <v>5</v>
      </c>
    </row>
    <row r="1068" spans="1:9">
      <c r="F1068" s="52">
        <v>54</v>
      </c>
      <c r="G1068" t="s">
        <v>1634</v>
      </c>
      <c r="H1068" t="s">
        <v>1400</v>
      </c>
      <c r="I1068" s="3">
        <v>3495</v>
      </c>
    </row>
    <row r="1069" spans="1:9">
      <c r="F1069" s="52">
        <v>541</v>
      </c>
      <c r="G1069" t="s">
        <v>1634</v>
      </c>
      <c r="H1069" t="s">
        <v>1601</v>
      </c>
      <c r="I1069" s="3">
        <v>3000</v>
      </c>
    </row>
    <row r="1070" spans="1:9">
      <c r="A1070" t="s">
        <v>1599</v>
      </c>
      <c r="B1070" t="s">
        <v>71</v>
      </c>
      <c r="C1070" s="7" t="s">
        <v>56</v>
      </c>
      <c r="D1070" t="s">
        <v>1365</v>
      </c>
      <c r="E1070" s="1" t="s">
        <v>1600</v>
      </c>
      <c r="F1070" s="52" t="s">
        <v>1402</v>
      </c>
      <c r="G1070" t="s">
        <v>1634</v>
      </c>
      <c r="H1070" t="s">
        <v>1403</v>
      </c>
      <c r="I1070" s="3">
        <v>3000</v>
      </c>
    </row>
    <row r="1071" spans="1:9">
      <c r="A1071" t="s">
        <v>1599</v>
      </c>
      <c r="B1071" t="s">
        <v>71</v>
      </c>
      <c r="C1071" s="7" t="s">
        <v>56</v>
      </c>
      <c r="D1071" t="s">
        <v>1365</v>
      </c>
      <c r="E1071" s="1" t="s">
        <v>1600</v>
      </c>
      <c r="F1071" s="52" t="s">
        <v>1414</v>
      </c>
      <c r="G1071" t="s">
        <v>1634</v>
      </c>
      <c r="H1071" t="s">
        <v>1415</v>
      </c>
      <c r="I1071" s="3">
        <v>0</v>
      </c>
    </row>
    <row r="1072" spans="1:9">
      <c r="F1072" s="52">
        <v>543</v>
      </c>
      <c r="G1072" t="s">
        <v>1634</v>
      </c>
      <c r="H1072" t="s">
        <v>1602</v>
      </c>
      <c r="I1072" s="3">
        <v>495</v>
      </c>
    </row>
    <row r="1073" spans="1:9">
      <c r="A1073" t="s">
        <v>1599</v>
      </c>
      <c r="B1073" t="s">
        <v>71</v>
      </c>
      <c r="C1073" s="7" t="s">
        <v>56</v>
      </c>
      <c r="D1073" t="s">
        <v>1365</v>
      </c>
      <c r="E1073" s="1" t="s">
        <v>1600</v>
      </c>
      <c r="F1073" s="52" t="s">
        <v>1460</v>
      </c>
      <c r="G1073" t="s">
        <v>1634</v>
      </c>
      <c r="H1073" t="s">
        <v>1461</v>
      </c>
      <c r="I1073" s="3">
        <v>200</v>
      </c>
    </row>
    <row r="1074" spans="1:9">
      <c r="A1074" t="s">
        <v>1599</v>
      </c>
      <c r="B1074" t="s">
        <v>71</v>
      </c>
      <c r="C1074" s="7" t="s">
        <v>56</v>
      </c>
      <c r="D1074" t="s">
        <v>1365</v>
      </c>
      <c r="E1074" s="1" t="s">
        <v>1600</v>
      </c>
      <c r="F1074" s="52" t="s">
        <v>1480</v>
      </c>
      <c r="G1074" t="s">
        <v>1634</v>
      </c>
      <c r="H1074" t="s">
        <v>1481</v>
      </c>
      <c r="I1074" s="3">
        <v>225</v>
      </c>
    </row>
    <row r="1075" spans="1:9">
      <c r="A1075" t="s">
        <v>1599</v>
      </c>
      <c r="B1075" t="s">
        <v>71</v>
      </c>
      <c r="C1075" s="7" t="s">
        <v>56</v>
      </c>
      <c r="D1075" t="s">
        <v>1365</v>
      </c>
      <c r="E1075" s="1" t="s">
        <v>1600</v>
      </c>
      <c r="F1075" s="52" t="s">
        <v>1490</v>
      </c>
      <c r="G1075" t="s">
        <v>1634</v>
      </c>
      <c r="H1075" t="s">
        <v>1491</v>
      </c>
      <c r="I1075" s="3">
        <v>70</v>
      </c>
    </row>
    <row r="1076" spans="1:9">
      <c r="F1076" s="52">
        <v>55</v>
      </c>
      <c r="G1076" t="s">
        <v>1634</v>
      </c>
      <c r="H1076" t="s">
        <v>1520</v>
      </c>
      <c r="I1076" s="3">
        <v>5</v>
      </c>
    </row>
    <row r="1077" spans="1:9">
      <c r="F1077" s="52">
        <v>556</v>
      </c>
      <c r="G1077" t="s">
        <v>1634</v>
      </c>
      <c r="H1077" t="s">
        <v>1526</v>
      </c>
      <c r="I1077" s="3">
        <v>5</v>
      </c>
    </row>
    <row r="1078" spans="1:9">
      <c r="A1078" t="s">
        <v>1599</v>
      </c>
      <c r="B1078" t="s">
        <v>71</v>
      </c>
      <c r="C1078" s="7" t="s">
        <v>56</v>
      </c>
      <c r="D1078" t="s">
        <v>1365</v>
      </c>
      <c r="E1078" s="1" t="s">
        <v>1600</v>
      </c>
      <c r="F1078" s="52" t="s">
        <v>1531</v>
      </c>
      <c r="G1078" t="s">
        <v>1634</v>
      </c>
      <c r="H1078" t="s">
        <v>1532</v>
      </c>
      <c r="I1078" s="3">
        <v>5</v>
      </c>
    </row>
    <row r="1079" spans="1:9">
      <c r="F1079" s="52">
        <v>54</v>
      </c>
      <c r="G1079" t="s">
        <v>1635</v>
      </c>
      <c r="H1079" t="s">
        <v>1400</v>
      </c>
      <c r="I1079" s="3">
        <v>1495</v>
      </c>
    </row>
    <row r="1080" spans="1:9">
      <c r="F1080" s="52">
        <v>541</v>
      </c>
      <c r="G1080" t="s">
        <v>1635</v>
      </c>
      <c r="H1080" t="s">
        <v>1601</v>
      </c>
      <c r="I1080" s="3">
        <v>1150</v>
      </c>
    </row>
    <row r="1081" spans="1:9">
      <c r="A1081" t="s">
        <v>1599</v>
      </c>
      <c r="B1081" t="s">
        <v>71</v>
      </c>
      <c r="C1081" s="7" t="s">
        <v>56</v>
      </c>
      <c r="D1081" t="s">
        <v>1365</v>
      </c>
      <c r="E1081" s="1" t="s">
        <v>1600</v>
      </c>
      <c r="F1081" s="52" t="s">
        <v>1402</v>
      </c>
      <c r="G1081" t="s">
        <v>1635</v>
      </c>
      <c r="H1081" t="s">
        <v>1403</v>
      </c>
      <c r="I1081" s="3">
        <v>900</v>
      </c>
    </row>
    <row r="1082" spans="1:9">
      <c r="A1082" t="s">
        <v>1599</v>
      </c>
      <c r="B1082" t="s">
        <v>71</v>
      </c>
      <c r="C1082" s="7" t="s">
        <v>56</v>
      </c>
      <c r="D1082" t="s">
        <v>1365</v>
      </c>
      <c r="E1082" s="1" t="s">
        <v>1600</v>
      </c>
      <c r="F1082" s="52" t="s">
        <v>1442</v>
      </c>
      <c r="G1082" t="s">
        <v>1635</v>
      </c>
      <c r="H1082" t="s">
        <v>1443</v>
      </c>
      <c r="I1082" s="3">
        <v>250</v>
      </c>
    </row>
    <row r="1083" spans="1:9">
      <c r="F1083" s="52">
        <v>543</v>
      </c>
      <c r="G1083" t="s">
        <v>1635</v>
      </c>
      <c r="H1083" t="s">
        <v>1602</v>
      </c>
      <c r="I1083" s="3">
        <v>345</v>
      </c>
    </row>
    <row r="1084" spans="1:9">
      <c r="A1084" t="s">
        <v>1599</v>
      </c>
      <c r="B1084" t="s">
        <v>71</v>
      </c>
      <c r="C1084" s="7" t="s">
        <v>56</v>
      </c>
      <c r="D1084" t="s">
        <v>1365</v>
      </c>
      <c r="E1084" s="1" t="s">
        <v>1600</v>
      </c>
      <c r="F1084" s="52" t="s">
        <v>1460</v>
      </c>
      <c r="G1084" t="s">
        <v>1635</v>
      </c>
      <c r="H1084" t="s">
        <v>1461</v>
      </c>
      <c r="I1084" s="3">
        <v>200</v>
      </c>
    </row>
    <row r="1085" spans="1:9">
      <c r="A1085" t="s">
        <v>1599</v>
      </c>
      <c r="B1085" t="s">
        <v>71</v>
      </c>
      <c r="C1085" s="7" t="s">
        <v>56</v>
      </c>
      <c r="D1085" t="s">
        <v>1365</v>
      </c>
      <c r="E1085" s="1" t="s">
        <v>1600</v>
      </c>
      <c r="F1085" s="52" t="s">
        <v>1480</v>
      </c>
      <c r="G1085" t="s">
        <v>1635</v>
      </c>
      <c r="H1085" t="s">
        <v>1481</v>
      </c>
      <c r="I1085" s="3">
        <v>145</v>
      </c>
    </row>
    <row r="1086" spans="1:9">
      <c r="F1086" s="52">
        <v>55</v>
      </c>
      <c r="G1086" t="s">
        <v>1635</v>
      </c>
      <c r="H1086" t="s">
        <v>1520</v>
      </c>
      <c r="I1086" s="3">
        <v>5</v>
      </c>
    </row>
    <row r="1087" spans="1:9">
      <c r="F1087" s="52">
        <v>556</v>
      </c>
      <c r="G1087" t="s">
        <v>1635</v>
      </c>
      <c r="H1087" t="s">
        <v>1526</v>
      </c>
      <c r="I1087" s="3">
        <v>5</v>
      </c>
    </row>
    <row r="1088" spans="1:9">
      <c r="A1088" t="s">
        <v>1599</v>
      </c>
      <c r="B1088" t="s">
        <v>71</v>
      </c>
      <c r="C1088" s="7" t="s">
        <v>56</v>
      </c>
      <c r="D1088" t="s">
        <v>1365</v>
      </c>
      <c r="E1088" s="1" t="s">
        <v>1600</v>
      </c>
      <c r="F1088" s="52" t="s">
        <v>1531</v>
      </c>
      <c r="G1088" t="s">
        <v>1635</v>
      </c>
      <c r="H1088" t="s">
        <v>1532</v>
      </c>
      <c r="I1088" s="3">
        <v>5</v>
      </c>
    </row>
    <row r="1089" spans="1:9">
      <c r="F1089" s="52">
        <v>54</v>
      </c>
      <c r="G1089" t="s">
        <v>1636</v>
      </c>
      <c r="H1089" t="s">
        <v>1400</v>
      </c>
      <c r="I1089" s="3">
        <v>11995</v>
      </c>
    </row>
    <row r="1090" spans="1:9">
      <c r="F1090" s="52">
        <v>541</v>
      </c>
      <c r="G1090" t="s">
        <v>1636</v>
      </c>
      <c r="H1090" t="s">
        <v>1601</v>
      </c>
      <c r="I1090" s="3">
        <v>4625</v>
      </c>
    </row>
    <row r="1091" spans="1:9">
      <c r="A1091" t="s">
        <v>1599</v>
      </c>
      <c r="B1091" t="s">
        <v>71</v>
      </c>
      <c r="C1091" s="7" t="s">
        <v>56</v>
      </c>
      <c r="D1091" t="s">
        <v>1365</v>
      </c>
      <c r="E1091" s="1" t="s">
        <v>1600</v>
      </c>
      <c r="F1091" s="52" t="s">
        <v>1402</v>
      </c>
      <c r="G1091" t="s">
        <v>1636</v>
      </c>
      <c r="H1091" t="s">
        <v>1403</v>
      </c>
      <c r="I1091" s="3">
        <v>800</v>
      </c>
    </row>
    <row r="1092" spans="1:9">
      <c r="A1092" t="s">
        <v>1599</v>
      </c>
      <c r="B1092" t="s">
        <v>71</v>
      </c>
      <c r="C1092" s="7" t="s">
        <v>56</v>
      </c>
      <c r="D1092" t="s">
        <v>1365</v>
      </c>
      <c r="E1092" s="1" t="s">
        <v>1600</v>
      </c>
      <c r="F1092" s="52" t="s">
        <v>1408</v>
      </c>
      <c r="G1092" t="s">
        <v>1636</v>
      </c>
      <c r="H1092" t="s">
        <v>1409</v>
      </c>
      <c r="I1092" s="3">
        <v>800</v>
      </c>
    </row>
    <row r="1093" spans="1:9">
      <c r="A1093" t="s">
        <v>1599</v>
      </c>
      <c r="B1093" t="s">
        <v>71</v>
      </c>
      <c r="C1093" s="7" t="s">
        <v>56</v>
      </c>
      <c r="D1093" t="s">
        <v>1365</v>
      </c>
      <c r="E1093" s="1" t="s">
        <v>1600</v>
      </c>
      <c r="F1093" s="52" t="s">
        <v>1410</v>
      </c>
      <c r="G1093" t="s">
        <v>1636</v>
      </c>
      <c r="H1093" t="s">
        <v>1411</v>
      </c>
      <c r="I1093" s="3">
        <v>25</v>
      </c>
    </row>
    <row r="1094" spans="1:9">
      <c r="A1094" t="s">
        <v>1599</v>
      </c>
      <c r="B1094" t="s">
        <v>71</v>
      </c>
      <c r="C1094" s="7" t="s">
        <v>56</v>
      </c>
      <c r="D1094" t="s">
        <v>1365</v>
      </c>
      <c r="E1094" s="1" t="s">
        <v>1600</v>
      </c>
      <c r="F1094" s="52" t="s">
        <v>1442</v>
      </c>
      <c r="G1094" t="s">
        <v>1636</v>
      </c>
      <c r="H1094" t="s">
        <v>1605</v>
      </c>
      <c r="I1094" s="3">
        <v>3000</v>
      </c>
    </row>
    <row r="1095" spans="1:9">
      <c r="F1095" s="52">
        <v>543</v>
      </c>
      <c r="G1095" t="s">
        <v>1636</v>
      </c>
      <c r="H1095" t="s">
        <v>1602</v>
      </c>
      <c r="I1095" s="3">
        <v>7370</v>
      </c>
    </row>
    <row r="1096" spans="1:9">
      <c r="A1096" t="s">
        <v>1599</v>
      </c>
      <c r="B1096" t="s">
        <v>71</v>
      </c>
      <c r="C1096" s="7" t="s">
        <v>56</v>
      </c>
      <c r="D1096" t="s">
        <v>1365</v>
      </c>
      <c r="E1096" s="1" t="s">
        <v>1600</v>
      </c>
      <c r="F1096" s="52" t="s">
        <v>1480</v>
      </c>
      <c r="G1096" t="s">
        <v>1636</v>
      </c>
      <c r="H1096" t="s">
        <v>1481</v>
      </c>
      <c r="I1096" s="3">
        <v>7370</v>
      </c>
    </row>
    <row r="1097" spans="1:9">
      <c r="F1097" s="52">
        <v>55</v>
      </c>
      <c r="G1097" t="s">
        <v>1636</v>
      </c>
      <c r="H1097" t="s">
        <v>1520</v>
      </c>
      <c r="I1097" s="3">
        <v>5</v>
      </c>
    </row>
    <row r="1098" spans="1:9">
      <c r="F1098" s="52">
        <v>556</v>
      </c>
      <c r="G1098" t="s">
        <v>1636</v>
      </c>
      <c r="H1098" t="s">
        <v>1526</v>
      </c>
      <c r="I1098" s="3">
        <v>5</v>
      </c>
    </row>
    <row r="1099" spans="1:9">
      <c r="A1099" t="s">
        <v>1599</v>
      </c>
      <c r="B1099" t="s">
        <v>71</v>
      </c>
      <c r="C1099" s="7" t="s">
        <v>56</v>
      </c>
      <c r="D1099" t="s">
        <v>1365</v>
      </c>
      <c r="E1099" s="1" t="s">
        <v>1600</v>
      </c>
      <c r="F1099" s="52" t="s">
        <v>1531</v>
      </c>
      <c r="G1099" t="s">
        <v>1636</v>
      </c>
      <c r="H1099" t="s">
        <v>1532</v>
      </c>
      <c r="I1099" s="3">
        <v>5</v>
      </c>
    </row>
    <row r="1100" spans="1:9">
      <c r="F1100" s="52">
        <v>54</v>
      </c>
      <c r="G1100" t="s">
        <v>1637</v>
      </c>
      <c r="H1100" t="s">
        <v>1400</v>
      </c>
      <c r="I1100" s="3">
        <v>200000</v>
      </c>
    </row>
    <row r="1101" spans="1:9">
      <c r="F1101" s="52">
        <v>542</v>
      </c>
      <c r="G1101" t="s">
        <v>1637</v>
      </c>
      <c r="H1101" t="s">
        <v>1444</v>
      </c>
      <c r="I1101" s="3">
        <v>200000</v>
      </c>
    </row>
    <row r="1102" spans="1:9">
      <c r="A1102" t="s">
        <v>1599</v>
      </c>
      <c r="B1102" t="s">
        <v>71</v>
      </c>
      <c r="C1102" s="7" t="s">
        <v>56</v>
      </c>
      <c r="D1102" t="s">
        <v>1365</v>
      </c>
      <c r="E1102" s="1" t="s">
        <v>1600</v>
      </c>
      <c r="F1102" s="52" t="s">
        <v>1445</v>
      </c>
      <c r="G1102" t="s">
        <v>1637</v>
      </c>
      <c r="H1102" t="s">
        <v>1446</v>
      </c>
      <c r="I1102" s="3">
        <v>200000</v>
      </c>
    </row>
    <row r="1103" spans="1:9">
      <c r="F1103" s="52">
        <v>54</v>
      </c>
      <c r="G1103" t="s">
        <v>1638</v>
      </c>
      <c r="H1103" t="s">
        <v>1400</v>
      </c>
      <c r="I1103" s="3">
        <v>24195</v>
      </c>
    </row>
    <row r="1104" spans="1:9">
      <c r="F1104" s="52">
        <v>541</v>
      </c>
      <c r="G1104" t="s">
        <v>1638</v>
      </c>
      <c r="H1104" t="s">
        <v>1601</v>
      </c>
      <c r="I1104" s="3">
        <v>24195</v>
      </c>
    </row>
    <row r="1105" spans="1:9">
      <c r="A1105" t="s">
        <v>1599</v>
      </c>
      <c r="B1105" t="s">
        <v>71</v>
      </c>
      <c r="C1105" s="7" t="s">
        <v>56</v>
      </c>
      <c r="D1105" t="s">
        <v>1365</v>
      </c>
      <c r="E1105" s="1" t="s">
        <v>1600</v>
      </c>
      <c r="F1105" s="52" t="s">
        <v>1402</v>
      </c>
      <c r="G1105" t="s">
        <v>1638</v>
      </c>
      <c r="H1105" t="s">
        <v>1403</v>
      </c>
      <c r="I1105" s="3">
        <v>24195</v>
      </c>
    </row>
    <row r="1106" spans="1:9">
      <c r="F1106" s="52">
        <v>55</v>
      </c>
      <c r="G1106" t="s">
        <v>1638</v>
      </c>
      <c r="H1106" t="s">
        <v>1520</v>
      </c>
      <c r="I1106" s="3">
        <v>5</v>
      </c>
    </row>
    <row r="1107" spans="1:9">
      <c r="F1107" s="52">
        <v>556</v>
      </c>
      <c r="G1107" t="s">
        <v>1638</v>
      </c>
      <c r="H1107" t="s">
        <v>1526</v>
      </c>
      <c r="I1107" s="3">
        <v>5</v>
      </c>
    </row>
    <row r="1108" spans="1:9">
      <c r="A1108" t="s">
        <v>1599</v>
      </c>
      <c r="B1108" t="s">
        <v>71</v>
      </c>
      <c r="C1108" s="7" t="s">
        <v>56</v>
      </c>
      <c r="D1108" t="s">
        <v>1365</v>
      </c>
      <c r="E1108" s="1" t="s">
        <v>1600</v>
      </c>
      <c r="F1108" s="52" t="s">
        <v>1531</v>
      </c>
      <c r="G1108" t="s">
        <v>1638</v>
      </c>
      <c r="H1108" t="s">
        <v>1532</v>
      </c>
      <c r="I1108" s="3">
        <v>5</v>
      </c>
    </row>
    <row r="1109" spans="1:9">
      <c r="F1109" s="52">
        <v>55</v>
      </c>
      <c r="G1109" t="s">
        <v>1640</v>
      </c>
      <c r="H1109" t="s">
        <v>1520</v>
      </c>
      <c r="I1109" s="3">
        <v>2</v>
      </c>
    </row>
    <row r="1110" spans="1:9">
      <c r="F1110" s="52">
        <v>556</v>
      </c>
      <c r="G1110" t="s">
        <v>1640</v>
      </c>
      <c r="H1110" t="s">
        <v>1526</v>
      </c>
      <c r="I1110" s="3">
        <v>2</v>
      </c>
    </row>
    <row r="1111" spans="1:9">
      <c r="A1111" t="s">
        <v>1599</v>
      </c>
      <c r="B1111" t="s">
        <v>71</v>
      </c>
      <c r="C1111" s="7" t="s">
        <v>56</v>
      </c>
      <c r="D1111" t="s">
        <v>1365</v>
      </c>
      <c r="E1111" s="1" t="s">
        <v>1600</v>
      </c>
      <c r="F1111" s="52" t="s">
        <v>1531</v>
      </c>
      <c r="G1111" t="s">
        <v>1640</v>
      </c>
      <c r="H1111" t="s">
        <v>1532</v>
      </c>
      <c r="I1111" s="3">
        <v>2</v>
      </c>
    </row>
    <row r="1112" spans="1:9">
      <c r="F1112" s="52">
        <v>61</v>
      </c>
      <c r="G1112" t="s">
        <v>1640</v>
      </c>
      <c r="H1112" t="s">
        <v>1546</v>
      </c>
      <c r="I1112" s="3">
        <v>5798</v>
      </c>
    </row>
    <row r="1113" spans="1:9">
      <c r="F1113" s="52">
        <v>616</v>
      </c>
      <c r="G1113" t="s">
        <v>1640</v>
      </c>
      <c r="H1113" t="s">
        <v>1570</v>
      </c>
      <c r="I1113" s="3">
        <v>5798</v>
      </c>
    </row>
    <row r="1114" spans="1:9">
      <c r="A1114" t="s">
        <v>1599</v>
      </c>
      <c r="B1114" t="s">
        <v>71</v>
      </c>
      <c r="C1114" s="7" t="s">
        <v>56</v>
      </c>
      <c r="D1114" t="s">
        <v>1365</v>
      </c>
      <c r="E1114" s="1" t="s">
        <v>1600</v>
      </c>
      <c r="F1114" s="52" t="s">
        <v>1639</v>
      </c>
      <c r="G1114" t="s">
        <v>1640</v>
      </c>
      <c r="H1114" t="s">
        <v>1641</v>
      </c>
      <c r="I1114" s="3">
        <v>5798</v>
      </c>
    </row>
    <row r="1115" spans="1:9">
      <c r="F1115" s="52">
        <v>61</v>
      </c>
      <c r="G1115" t="s">
        <v>1644</v>
      </c>
      <c r="H1115" t="s">
        <v>1546</v>
      </c>
      <c r="I1115" s="3">
        <v>2000</v>
      </c>
    </row>
    <row r="1116" spans="1:9">
      <c r="F1116" s="52">
        <v>614</v>
      </c>
      <c r="G1116" t="s">
        <v>1644</v>
      </c>
      <c r="H1116" t="s">
        <v>1645</v>
      </c>
      <c r="I1116" s="3">
        <v>2000</v>
      </c>
    </row>
    <row r="1117" spans="1:9">
      <c r="A1117" t="s">
        <v>1642</v>
      </c>
      <c r="B1117" t="s">
        <v>90</v>
      </c>
      <c r="C1117" s="7" t="s">
        <v>56</v>
      </c>
      <c r="D1117" t="s">
        <v>1365</v>
      </c>
      <c r="E1117" s="1" t="s">
        <v>1600</v>
      </c>
      <c r="F1117" s="52" t="s">
        <v>1643</v>
      </c>
      <c r="G1117" t="s">
        <v>1644</v>
      </c>
      <c r="H1117" t="s">
        <v>1646</v>
      </c>
      <c r="I1117" s="3">
        <v>2000</v>
      </c>
    </row>
    <row r="1118" spans="1:9">
      <c r="F1118" s="52">
        <v>54</v>
      </c>
      <c r="G1118" t="s">
        <v>1647</v>
      </c>
      <c r="H1118" t="s">
        <v>1400</v>
      </c>
      <c r="I1118" s="3">
        <v>2998</v>
      </c>
    </row>
    <row r="1119" spans="1:9">
      <c r="F1119" s="52">
        <v>545</v>
      </c>
      <c r="G1119" t="s">
        <v>1647</v>
      </c>
      <c r="H1119" t="s">
        <v>1501</v>
      </c>
      <c r="I1119" s="3">
        <v>2998</v>
      </c>
    </row>
    <row r="1120" spans="1:9">
      <c r="F1120" s="52" t="s">
        <v>1510</v>
      </c>
      <c r="G1120" t="s">
        <v>1647</v>
      </c>
      <c r="H1120" t="s">
        <v>1511</v>
      </c>
      <c r="I1120" s="3">
        <v>2998</v>
      </c>
    </row>
    <row r="1121" spans="1:9">
      <c r="F1121" s="52">
        <v>55</v>
      </c>
      <c r="G1121" t="s">
        <v>1647</v>
      </c>
      <c r="H1121" t="s">
        <v>1520</v>
      </c>
      <c r="I1121" s="3">
        <v>2</v>
      </c>
    </row>
    <row r="1122" spans="1:9">
      <c r="F1122" s="52">
        <v>556</v>
      </c>
      <c r="G1122" t="s">
        <v>1647</v>
      </c>
      <c r="H1122" t="s">
        <v>1526</v>
      </c>
      <c r="I1122" s="3">
        <v>2</v>
      </c>
    </row>
    <row r="1123" spans="1:9">
      <c r="F1123" s="52" t="s">
        <v>1531</v>
      </c>
      <c r="G1123" t="s">
        <v>1647</v>
      </c>
      <c r="H1123" t="s">
        <v>1532</v>
      </c>
      <c r="I1123" s="3">
        <v>2</v>
      </c>
    </row>
    <row r="1124" spans="1:9">
      <c r="F1124" s="52">
        <v>55</v>
      </c>
      <c r="G1124" t="s">
        <v>1648</v>
      </c>
      <c r="H1124" t="s">
        <v>1520</v>
      </c>
      <c r="I1124" s="3">
        <v>2</v>
      </c>
    </row>
    <row r="1125" spans="1:9">
      <c r="F1125" s="52">
        <v>556</v>
      </c>
      <c r="G1125" t="s">
        <v>1648</v>
      </c>
      <c r="H1125" t="s">
        <v>1526</v>
      </c>
      <c r="I1125" s="3">
        <v>2</v>
      </c>
    </row>
    <row r="1126" spans="1:9">
      <c r="F1126" s="52" t="s">
        <v>1531</v>
      </c>
      <c r="G1126" t="s">
        <v>1648</v>
      </c>
      <c r="H1126" t="s">
        <v>1532</v>
      </c>
      <c r="I1126" s="3">
        <v>2</v>
      </c>
    </row>
    <row r="1127" spans="1:9">
      <c r="F1127" s="52">
        <v>61</v>
      </c>
      <c r="G1127" t="s">
        <v>1648</v>
      </c>
      <c r="H1127" t="s">
        <v>1546</v>
      </c>
      <c r="I1127" s="3">
        <v>998</v>
      </c>
    </row>
    <row r="1128" spans="1:9">
      <c r="F1128" s="52">
        <v>615</v>
      </c>
      <c r="G1128" t="s">
        <v>1648</v>
      </c>
      <c r="H1128" t="s">
        <v>101</v>
      </c>
      <c r="I1128" s="3">
        <v>998</v>
      </c>
    </row>
    <row r="1129" spans="1:9">
      <c r="A1129" t="s">
        <v>1642</v>
      </c>
      <c r="B1129" t="s">
        <v>90</v>
      </c>
      <c r="C1129" s="7" t="s">
        <v>56</v>
      </c>
      <c r="D1129" t="s">
        <v>1365</v>
      </c>
      <c r="E1129" s="1" t="s">
        <v>1600</v>
      </c>
      <c r="F1129" s="52" t="s">
        <v>1568</v>
      </c>
      <c r="G1129" t="s">
        <v>1648</v>
      </c>
      <c r="H1129" t="s">
        <v>1569</v>
      </c>
      <c r="I1129" s="3">
        <v>998</v>
      </c>
    </row>
    <row r="1130" spans="1:9">
      <c r="F1130" s="52">
        <v>55</v>
      </c>
      <c r="G1130" t="s">
        <v>1649</v>
      </c>
      <c r="H1130" t="s">
        <v>1520</v>
      </c>
      <c r="I1130" s="3">
        <v>2</v>
      </c>
    </row>
    <row r="1131" spans="1:9">
      <c r="F1131" s="52">
        <v>556</v>
      </c>
      <c r="G1131" t="s">
        <v>1649</v>
      </c>
      <c r="H1131" t="s">
        <v>1526</v>
      </c>
      <c r="I1131" s="3">
        <v>2</v>
      </c>
    </row>
    <row r="1132" spans="1:9">
      <c r="F1132" s="52" t="s">
        <v>1531</v>
      </c>
      <c r="G1132" t="s">
        <v>1649</v>
      </c>
      <c r="H1132" t="s">
        <v>1532</v>
      </c>
      <c r="I1132" s="3">
        <v>2</v>
      </c>
    </row>
    <row r="1133" spans="1:9">
      <c r="F1133" s="52">
        <v>61</v>
      </c>
      <c r="G1133" t="s">
        <v>1649</v>
      </c>
      <c r="H1133" t="s">
        <v>1546</v>
      </c>
      <c r="I1133" s="3">
        <v>4998</v>
      </c>
    </row>
    <row r="1134" spans="1:9">
      <c r="F1134" s="52">
        <v>615</v>
      </c>
      <c r="G1134" t="s">
        <v>1649</v>
      </c>
      <c r="H1134" t="s">
        <v>101</v>
      </c>
      <c r="I1134" s="3">
        <v>4998</v>
      </c>
    </row>
    <row r="1135" spans="1:9">
      <c r="A1135" t="s">
        <v>1642</v>
      </c>
      <c r="B1135" t="s">
        <v>90</v>
      </c>
      <c r="C1135" s="7" t="s">
        <v>56</v>
      </c>
      <c r="D1135" t="s">
        <v>1365</v>
      </c>
      <c r="E1135" s="1" t="s">
        <v>1600</v>
      </c>
      <c r="F1135" s="52" t="s">
        <v>1568</v>
      </c>
      <c r="G1135" t="s">
        <v>1649</v>
      </c>
      <c r="H1135" t="s">
        <v>1569</v>
      </c>
      <c r="I1135" s="3">
        <v>4998</v>
      </c>
    </row>
    <row r="1136" spans="1:9">
      <c r="F1136" s="52">
        <v>54</v>
      </c>
      <c r="G1136" t="s">
        <v>1660</v>
      </c>
      <c r="H1136" t="s">
        <v>1400</v>
      </c>
      <c r="I1136" s="3">
        <v>1512.99</v>
      </c>
    </row>
    <row r="1137" spans="1:9">
      <c r="F1137" s="52">
        <v>541</v>
      </c>
      <c r="G1137" t="s">
        <v>1660</v>
      </c>
      <c r="H1137" t="s">
        <v>1601</v>
      </c>
      <c r="I1137" s="3">
        <v>1512.99</v>
      </c>
    </row>
    <row r="1138" spans="1:9">
      <c r="F1138" s="52" t="s">
        <v>1442</v>
      </c>
      <c r="G1138" t="s">
        <v>1660</v>
      </c>
      <c r="H1138" t="s">
        <v>1443</v>
      </c>
      <c r="I1138" s="3">
        <v>1512.99</v>
      </c>
    </row>
    <row r="1139" spans="1:9">
      <c r="F1139" s="52">
        <v>55</v>
      </c>
      <c r="G1139" t="s">
        <v>1660</v>
      </c>
      <c r="H1139" t="s">
        <v>1520</v>
      </c>
      <c r="I1139" s="3">
        <v>2</v>
      </c>
    </row>
    <row r="1140" spans="1:9">
      <c r="F1140" s="52">
        <v>556</v>
      </c>
      <c r="G1140" t="s">
        <v>1660</v>
      </c>
      <c r="H1140" t="s">
        <v>1526</v>
      </c>
      <c r="I1140" s="3">
        <v>2</v>
      </c>
    </row>
    <row r="1141" spans="1:9">
      <c r="F1141" s="52" t="s">
        <v>1531</v>
      </c>
      <c r="G1141" t="s">
        <v>1660</v>
      </c>
      <c r="H1141" t="s">
        <v>1532</v>
      </c>
      <c r="I1141" s="3">
        <v>2</v>
      </c>
    </row>
    <row r="1142" spans="1:9">
      <c r="F1142" s="52">
        <v>61</v>
      </c>
      <c r="G1142" t="s">
        <v>1660</v>
      </c>
      <c r="H1142" t="s">
        <v>1546</v>
      </c>
      <c r="I1142" s="3">
        <v>13893.17</v>
      </c>
    </row>
    <row r="1143" spans="1:9">
      <c r="F1143" s="52">
        <v>611</v>
      </c>
      <c r="G1143" t="s">
        <v>1660</v>
      </c>
      <c r="H1143" t="s">
        <v>1547</v>
      </c>
      <c r="I1143" s="3">
        <v>13893.17</v>
      </c>
    </row>
    <row r="1144" spans="1:9">
      <c r="F1144" s="52" t="s">
        <v>1548</v>
      </c>
      <c r="G1144" t="s">
        <v>1660</v>
      </c>
      <c r="H1144" t="s">
        <v>1549</v>
      </c>
      <c r="I1144" s="3">
        <v>1248</v>
      </c>
    </row>
    <row r="1145" spans="1:9">
      <c r="A1145" t="s">
        <v>1642</v>
      </c>
      <c r="B1145" t="s">
        <v>96</v>
      </c>
      <c r="C1145" s="7" t="s">
        <v>46</v>
      </c>
      <c r="D1145" t="s">
        <v>1365</v>
      </c>
      <c r="E1145" s="1" t="s">
        <v>1661</v>
      </c>
      <c r="F1145" s="52" t="s">
        <v>1550</v>
      </c>
      <c r="G1145" t="s">
        <v>1660</v>
      </c>
      <c r="H1145" t="s">
        <v>1551</v>
      </c>
      <c r="I1145" s="3">
        <v>2616.7600000000002</v>
      </c>
    </row>
    <row r="1146" spans="1:9">
      <c r="F1146" s="52" t="s">
        <v>1553</v>
      </c>
      <c r="G1146" t="s">
        <v>1660</v>
      </c>
      <c r="H1146" t="s">
        <v>1554</v>
      </c>
      <c r="I1146" s="3">
        <v>7000</v>
      </c>
    </row>
    <row r="1147" spans="1:9">
      <c r="F1147" s="52" t="s">
        <v>1557</v>
      </c>
      <c r="G1147" t="s">
        <v>1660</v>
      </c>
      <c r="H1147" t="s">
        <v>1558</v>
      </c>
      <c r="I1147" s="3">
        <v>3028.41</v>
      </c>
    </row>
    <row r="1148" spans="1:9">
      <c r="F1148" s="52">
        <v>61</v>
      </c>
      <c r="G1148" t="s">
        <v>1662</v>
      </c>
      <c r="H1148" t="s">
        <v>1546</v>
      </c>
      <c r="I1148" s="3">
        <v>36986</v>
      </c>
    </row>
    <row r="1149" spans="1:9">
      <c r="F1149" s="52">
        <v>611</v>
      </c>
      <c r="G1149" t="s">
        <v>1662</v>
      </c>
      <c r="H1149" t="s">
        <v>1547</v>
      </c>
      <c r="I1149" s="3">
        <v>24827</v>
      </c>
    </row>
    <row r="1150" spans="1:9">
      <c r="A1150" t="s">
        <v>1642</v>
      </c>
      <c r="B1150" t="s">
        <v>96</v>
      </c>
      <c r="C1150" s="7" t="s">
        <v>46</v>
      </c>
      <c r="D1150" t="s">
        <v>1365</v>
      </c>
      <c r="E1150" s="1" t="s">
        <v>1661</v>
      </c>
      <c r="F1150" s="52" t="s">
        <v>1550</v>
      </c>
      <c r="G1150" t="s">
        <v>1662</v>
      </c>
      <c r="H1150" t="s">
        <v>1551</v>
      </c>
      <c r="I1150" s="3">
        <v>24827</v>
      </c>
    </row>
    <row r="1151" spans="1:9">
      <c r="F1151" s="52">
        <v>614</v>
      </c>
      <c r="G1151" t="s">
        <v>1662</v>
      </c>
      <c r="H1151" t="s">
        <v>1645</v>
      </c>
      <c r="I1151" s="3">
        <v>12159</v>
      </c>
    </row>
    <row r="1152" spans="1:9">
      <c r="A1152" t="s">
        <v>1642</v>
      </c>
      <c r="B1152" t="s">
        <v>96</v>
      </c>
      <c r="C1152" s="7" t="s">
        <v>46</v>
      </c>
      <c r="D1152" t="s">
        <v>1365</v>
      </c>
      <c r="E1152" s="1" t="s">
        <v>1661</v>
      </c>
      <c r="F1152" s="52" t="s">
        <v>1643</v>
      </c>
      <c r="G1152" t="s">
        <v>1662</v>
      </c>
      <c r="H1152" t="s">
        <v>1646</v>
      </c>
      <c r="I1152" s="3">
        <v>12159</v>
      </c>
    </row>
    <row r="1153" spans="1:9">
      <c r="F1153" s="52">
        <v>61</v>
      </c>
      <c r="G1153" t="s">
        <v>1663</v>
      </c>
      <c r="H1153" t="s">
        <v>1546</v>
      </c>
      <c r="I1153" s="3">
        <v>28875</v>
      </c>
    </row>
    <row r="1154" spans="1:9">
      <c r="F1154" s="52">
        <v>616</v>
      </c>
      <c r="G1154" t="s">
        <v>1663</v>
      </c>
      <c r="H1154" t="s">
        <v>1570</v>
      </c>
      <c r="I1154" s="3">
        <v>28875</v>
      </c>
    </row>
    <row r="1155" spans="1:9">
      <c r="A1155" t="s">
        <v>1642</v>
      </c>
      <c r="B1155" t="s">
        <v>96</v>
      </c>
      <c r="C1155" s="7" t="s">
        <v>46</v>
      </c>
      <c r="D1155" t="s">
        <v>1365</v>
      </c>
      <c r="E1155" s="1" t="s">
        <v>1661</v>
      </c>
      <c r="F1155" s="52" t="s">
        <v>1575</v>
      </c>
      <c r="G1155" t="s">
        <v>1663</v>
      </c>
      <c r="H1155" t="s">
        <v>1576</v>
      </c>
      <c r="I1155" s="3">
        <v>27720</v>
      </c>
    </row>
    <row r="1156" spans="1:9">
      <c r="A1156" t="s">
        <v>1642</v>
      </c>
      <c r="B1156" t="s">
        <v>96</v>
      </c>
      <c r="C1156" s="7" t="s">
        <v>46</v>
      </c>
      <c r="D1156" t="s">
        <v>1365</v>
      </c>
      <c r="E1156" s="1" t="s">
        <v>1661</v>
      </c>
      <c r="F1156" s="52" t="s">
        <v>1583</v>
      </c>
      <c r="G1156" t="s">
        <v>1663</v>
      </c>
      <c r="H1156" t="s">
        <v>1584</v>
      </c>
      <c r="I1156" s="3">
        <v>1155</v>
      </c>
    </row>
    <row r="1157" spans="1:9">
      <c r="A1157">
        <v>5</v>
      </c>
      <c r="B1157" s="7">
        <v>5</v>
      </c>
      <c r="C1157" s="7">
        <v>1</v>
      </c>
      <c r="D1157">
        <v>1</v>
      </c>
      <c r="E1157" s="1">
        <v>111</v>
      </c>
      <c r="F1157" s="52" t="s">
        <v>1522</v>
      </c>
      <c r="G1157">
        <v>0</v>
      </c>
      <c r="H1157" t="s">
        <v>1523</v>
      </c>
      <c r="I1157" s="3">
        <v>1140</v>
      </c>
    </row>
    <row r="1158" spans="1:9">
      <c r="A1158">
        <v>5</v>
      </c>
      <c r="B1158" s="7">
        <v>5</v>
      </c>
      <c r="C1158" s="7">
        <v>1</v>
      </c>
      <c r="D1158">
        <v>1</v>
      </c>
      <c r="E1158" s="1">
        <v>111</v>
      </c>
      <c r="F1158" s="52" t="s">
        <v>1524</v>
      </c>
      <c r="G1158">
        <v>0</v>
      </c>
      <c r="H1158" t="s">
        <v>1525</v>
      </c>
      <c r="I1158" s="3">
        <v>108951</v>
      </c>
    </row>
    <row r="1159" spans="1:9">
      <c r="A1159">
        <v>5</v>
      </c>
      <c r="B1159" s="7">
        <v>5</v>
      </c>
      <c r="C1159" s="7">
        <v>1</v>
      </c>
      <c r="D1159">
        <v>1</v>
      </c>
      <c r="E1159" s="1">
        <v>111</v>
      </c>
      <c r="F1159" s="52" t="s">
        <v>1589</v>
      </c>
      <c r="G1159">
        <v>0</v>
      </c>
      <c r="H1159" t="s">
        <v>1604</v>
      </c>
      <c r="I1159" s="3">
        <v>46545</v>
      </c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34"/>
  <sheetViews>
    <sheetView workbookViewId="0">
      <selection activeCell="M8" sqref="M8"/>
    </sheetView>
  </sheetViews>
  <sheetFormatPr baseColWidth="10" defaultRowHeight="15"/>
  <cols>
    <col min="1" max="1" width="5.42578125" customWidth="1"/>
    <col min="2" max="2" width="5.28515625" customWidth="1"/>
    <col min="3" max="3" width="4.7109375" customWidth="1"/>
    <col min="4" max="4" width="5.42578125" customWidth="1"/>
    <col min="5" max="5" width="5.5703125" customWidth="1"/>
    <col min="6" max="6" width="6.42578125" bestFit="1" customWidth="1"/>
    <col min="7" max="7" width="8.140625" customWidth="1"/>
    <col min="8" max="8" width="64.85546875" bestFit="1" customWidth="1"/>
    <col min="9" max="9" width="15.5703125" customWidth="1"/>
    <col min="10" max="10" width="8.42578125" customWidth="1"/>
    <col min="11" max="11" width="13.28515625" bestFit="1" customWidth="1"/>
    <col min="12" max="12" width="18.28515625" customWidth="1"/>
    <col min="13" max="13" width="3.5703125" bestFit="1" customWidth="1"/>
    <col min="14" max="14" width="4" customWidth="1"/>
    <col min="15" max="15" width="2.85546875" customWidth="1"/>
    <col min="16" max="16" width="4.140625" customWidth="1"/>
    <col min="17" max="17" width="3.7109375" customWidth="1"/>
    <col min="18" max="18" width="7.28515625" customWidth="1"/>
    <col min="19" max="19" width="71.28515625" customWidth="1"/>
  </cols>
  <sheetData>
    <row r="1" spans="1:27" ht="33.75">
      <c r="A1" s="112" t="s">
        <v>1657</v>
      </c>
      <c r="B1" s="112"/>
      <c r="C1" s="112"/>
      <c r="D1" s="112"/>
      <c r="E1" s="112"/>
      <c r="F1" s="112"/>
      <c r="G1" s="112"/>
      <c r="H1" s="112"/>
      <c r="I1" s="112"/>
      <c r="M1" s="53"/>
      <c r="N1" s="53"/>
      <c r="O1" s="53"/>
      <c r="P1" s="53"/>
      <c r="Q1" s="53"/>
      <c r="R1" s="54"/>
      <c r="S1" s="54"/>
    </row>
    <row r="2" spans="1:27" ht="24.75" customHeight="1">
      <c r="A2" s="113" t="s">
        <v>1656</v>
      </c>
      <c r="B2" s="113"/>
      <c r="C2" s="113"/>
      <c r="D2" s="113"/>
      <c r="E2" s="113"/>
      <c r="F2" s="113"/>
      <c r="G2" s="113"/>
      <c r="H2" s="113"/>
      <c r="I2" s="113"/>
      <c r="M2" s="53"/>
      <c r="N2" s="55"/>
      <c r="O2" s="55"/>
      <c r="P2" s="56"/>
      <c r="Q2" s="57"/>
      <c r="R2" s="53"/>
      <c r="S2" s="58"/>
      <c r="X2" s="7"/>
      <c r="Y2" s="7"/>
      <c r="AA2" s="1"/>
    </row>
    <row r="3" spans="1:27">
      <c r="A3" s="106" t="s">
        <v>1658</v>
      </c>
      <c r="B3" s="106"/>
      <c r="C3" s="106"/>
      <c r="D3" s="106"/>
      <c r="E3" s="106"/>
      <c r="F3" s="106"/>
      <c r="G3" s="106"/>
      <c r="H3" s="106"/>
      <c r="I3" s="106"/>
      <c r="X3" s="7"/>
      <c r="Y3" s="7"/>
      <c r="AA3" s="1"/>
    </row>
    <row r="4" spans="1:27">
      <c r="A4" s="106" t="s">
        <v>1659</v>
      </c>
      <c r="B4" s="106"/>
      <c r="C4" s="106"/>
      <c r="D4" s="106"/>
      <c r="E4" s="106"/>
      <c r="F4" s="106"/>
      <c r="G4" s="106"/>
      <c r="H4" s="106"/>
      <c r="I4" s="106"/>
      <c r="X4" s="7"/>
      <c r="Y4" s="7"/>
      <c r="AA4" s="1"/>
    </row>
    <row r="5" spans="1:27" ht="8.25" customHeight="1">
      <c r="X5" s="7"/>
      <c r="Y5" s="7"/>
      <c r="AA5" s="1"/>
    </row>
    <row r="6" spans="1:27" ht="31.15" customHeight="1">
      <c r="G6" s="59"/>
      <c r="H6" s="60" t="str">
        <f>IF(G6="","",VLOOKUP(G6,Tabla6[[COD_PROY]:[MODALIDAD]],2,0))</f>
        <v/>
      </c>
      <c r="I6" s="59" t="str">
        <f>IF(G6="","",VLOOKUP(G6,Tabla6[[COD_PROY]:[MODALIDAD]],3,0))</f>
        <v/>
      </c>
      <c r="X6" s="7"/>
      <c r="Y6" s="7"/>
      <c r="AA6" s="1"/>
    </row>
    <row r="7" spans="1:27" ht="7.5" customHeight="1">
      <c r="X7" s="7"/>
      <c r="Y7" s="7"/>
      <c r="AA7" s="1"/>
    </row>
    <row r="8" spans="1:27">
      <c r="A8" t="s">
        <v>113</v>
      </c>
      <c r="B8" t="s">
        <v>114</v>
      </c>
      <c r="C8" t="s">
        <v>115</v>
      </c>
      <c r="D8" t="s">
        <v>1650</v>
      </c>
      <c r="E8" t="s">
        <v>1651</v>
      </c>
      <c r="F8" t="s">
        <v>1652</v>
      </c>
      <c r="G8" t="s">
        <v>1653</v>
      </c>
      <c r="H8" t="s">
        <v>1654</v>
      </c>
      <c r="I8" t="s">
        <v>1655</v>
      </c>
      <c r="J8" t="s">
        <v>1325</v>
      </c>
      <c r="K8" s="2" t="s">
        <v>1933</v>
      </c>
      <c r="L8" t="s">
        <v>1934</v>
      </c>
    </row>
    <row r="9" spans="1:27" hidden="1">
      <c r="A9" s="49">
        <v>1</v>
      </c>
      <c r="B9" s="49" t="s">
        <v>46</v>
      </c>
      <c r="C9" s="49" t="s">
        <v>46</v>
      </c>
      <c r="D9" s="49" t="s">
        <v>1365</v>
      </c>
      <c r="E9" s="49" t="s">
        <v>1366</v>
      </c>
      <c r="F9" s="49" t="s">
        <v>1367</v>
      </c>
      <c r="G9" s="46">
        <v>0</v>
      </c>
      <c r="H9" s="46" t="s">
        <v>1368</v>
      </c>
      <c r="I9" s="61">
        <v>21505.21</v>
      </c>
      <c r="J9" s="46" t="str">
        <f>MID(Tabla5[[#This Row],[O.E]],1,2)</f>
        <v>51</v>
      </c>
      <c r="K9" s="48">
        <f>+Tabla5[[#This Row],[TOTAL]]</f>
        <v>21505.21</v>
      </c>
      <c r="L9" t="e">
        <f>VLOOKUP(Tabla5[[#This Row],[PROY.]],Tabla6[[COD_PROY]:[NOMBRE DEL PROYECTO]],2,0)</f>
        <v>#N/A</v>
      </c>
    </row>
    <row r="10" spans="1:27" hidden="1">
      <c r="A10" s="49">
        <v>1</v>
      </c>
      <c r="B10" s="49" t="s">
        <v>46</v>
      </c>
      <c r="C10" s="49" t="s">
        <v>46</v>
      </c>
      <c r="D10" s="49" t="s">
        <v>1365</v>
      </c>
      <c r="E10" s="49" t="s">
        <v>1366</v>
      </c>
      <c r="F10" s="49" t="s">
        <v>1369</v>
      </c>
      <c r="G10" s="46">
        <v>0</v>
      </c>
      <c r="H10" s="46" t="s">
        <v>1370</v>
      </c>
      <c r="I10" s="61">
        <v>1792.1</v>
      </c>
      <c r="J10" s="46" t="str">
        <f>MID(Tabla5[[#This Row],[O.E]],1,2)</f>
        <v>51</v>
      </c>
      <c r="K10" s="48">
        <f>+Tabla5[[#This Row],[TOTAL]]</f>
        <v>1792.1</v>
      </c>
      <c r="L10" t="e">
        <f>VLOOKUP(Tabla5[[#This Row],[PROY.]],Tabla6[[COD_PROY]:[NOMBRE DEL PROYECTO]],2,0)</f>
        <v>#N/A</v>
      </c>
    </row>
    <row r="11" spans="1:27" hidden="1">
      <c r="A11" s="49">
        <v>1</v>
      </c>
      <c r="B11" s="49" t="s">
        <v>46</v>
      </c>
      <c r="C11" s="49" t="s">
        <v>46</v>
      </c>
      <c r="D11" s="49" t="s">
        <v>1365</v>
      </c>
      <c r="E11" s="49" t="s">
        <v>1366</v>
      </c>
      <c r="F11" s="49" t="s">
        <v>1371</v>
      </c>
      <c r="G11" s="46">
        <v>0</v>
      </c>
      <c r="H11" s="46" t="s">
        <v>1372</v>
      </c>
      <c r="I11" s="61">
        <v>23470.9</v>
      </c>
      <c r="J11" s="46" t="str">
        <f>MID(Tabla5[[#This Row],[O.E]],1,2)</f>
        <v>51</v>
      </c>
      <c r="K11" s="48">
        <f>+Tabla5[[#This Row],[TOTAL]]</f>
        <v>23470.9</v>
      </c>
      <c r="L11" t="e">
        <f>VLOOKUP(Tabla5[[#This Row],[PROY.]],Tabla6[[COD_PROY]:[NOMBRE DEL PROYECTO]],2,0)</f>
        <v>#N/A</v>
      </c>
    </row>
    <row r="12" spans="1:27" hidden="1">
      <c r="A12" s="49">
        <v>1</v>
      </c>
      <c r="B12" s="49" t="s">
        <v>46</v>
      </c>
      <c r="C12" s="49" t="s">
        <v>46</v>
      </c>
      <c r="D12" s="49" t="s">
        <v>1365</v>
      </c>
      <c r="E12" s="49" t="s">
        <v>1366</v>
      </c>
      <c r="F12" s="49" t="s">
        <v>1386</v>
      </c>
      <c r="G12" s="46">
        <v>0</v>
      </c>
      <c r="H12" s="46" t="s">
        <v>1387</v>
      </c>
      <c r="I12" s="61">
        <f>1485.02+6015.07</f>
        <v>7500.09</v>
      </c>
      <c r="J12" s="46" t="str">
        <f>MID(Tabla5[[#This Row],[O.E]],1,2)</f>
        <v>51</v>
      </c>
      <c r="K12" s="48">
        <f>+Tabla5[[#This Row],[TOTAL]]</f>
        <v>7500.09</v>
      </c>
      <c r="L12" t="e">
        <f>VLOOKUP(Tabla5[[#This Row],[PROY.]],Tabla6[[COD_PROY]:[NOMBRE DEL PROYECTO]],2,0)</f>
        <v>#N/A</v>
      </c>
    </row>
    <row r="13" spans="1:27" hidden="1">
      <c r="A13" s="49">
        <v>1</v>
      </c>
      <c r="B13" s="49" t="s">
        <v>46</v>
      </c>
      <c r="C13" s="49" t="s">
        <v>46</v>
      </c>
      <c r="D13" s="49" t="s">
        <v>1365</v>
      </c>
      <c r="E13" s="49" t="s">
        <v>1366</v>
      </c>
      <c r="F13" s="49" t="s">
        <v>1389</v>
      </c>
      <c r="G13" s="46">
        <v>0</v>
      </c>
      <c r="H13" s="46" t="s">
        <v>1387</v>
      </c>
      <c r="I13" s="61">
        <v>2006.27</v>
      </c>
      <c r="J13" s="46" t="str">
        <f>MID(Tabla5[[#This Row],[O.E]],1,2)</f>
        <v>51</v>
      </c>
      <c r="K13" s="48">
        <f>+Tabla5[[#This Row],[TOTAL]]</f>
        <v>2006.27</v>
      </c>
      <c r="L13" t="e">
        <f>VLOOKUP(Tabla5[[#This Row],[PROY.]],Tabla6[[COD_PROY]:[NOMBRE DEL PROYECTO]],2,0)</f>
        <v>#N/A</v>
      </c>
    </row>
    <row r="14" spans="1:27" hidden="1">
      <c r="A14" s="49">
        <v>1</v>
      </c>
      <c r="B14" s="49" t="s">
        <v>46</v>
      </c>
      <c r="C14" s="49" t="s">
        <v>46</v>
      </c>
      <c r="D14" s="49" t="s">
        <v>1365</v>
      </c>
      <c r="E14" s="49" t="s">
        <v>1366</v>
      </c>
      <c r="F14" s="49" t="s">
        <v>1402</v>
      </c>
      <c r="G14" s="46">
        <v>0</v>
      </c>
      <c r="H14" s="46" t="s">
        <v>1403</v>
      </c>
      <c r="I14" s="61">
        <v>7624.15</v>
      </c>
      <c r="J14" s="46" t="str">
        <f>MID(Tabla5[[#This Row],[O.E]],1,2)</f>
        <v>54</v>
      </c>
      <c r="K14" s="48">
        <f>+Tabla5[[#This Row],[TOTAL]]</f>
        <v>7624.15</v>
      </c>
      <c r="L14" t="e">
        <f>VLOOKUP(Tabla5[[#This Row],[PROY.]],Tabla6[[COD_PROY]:[NOMBRE DEL PROYECTO]],2,0)</f>
        <v>#N/A</v>
      </c>
    </row>
    <row r="15" spans="1:27" hidden="1">
      <c r="A15" s="49">
        <v>1</v>
      </c>
      <c r="B15" s="49" t="s">
        <v>46</v>
      </c>
      <c r="C15" s="49" t="s">
        <v>46</v>
      </c>
      <c r="D15" s="49" t="s">
        <v>1365</v>
      </c>
      <c r="E15" s="49" t="s">
        <v>1366</v>
      </c>
      <c r="F15" s="49" t="s">
        <v>1406</v>
      </c>
      <c r="G15" s="46">
        <v>0</v>
      </c>
      <c r="H15" s="46" t="s">
        <v>1407</v>
      </c>
      <c r="I15" s="61">
        <v>693.1</v>
      </c>
      <c r="J15" s="46" t="str">
        <f>MID(Tabla5[[#This Row],[O.E]],1,2)</f>
        <v>54</v>
      </c>
      <c r="K15" s="48">
        <f>+Tabla5[[#This Row],[TOTAL]]</f>
        <v>693.1</v>
      </c>
      <c r="L15" t="e">
        <f>VLOOKUP(Tabla5[[#This Row],[PROY.]],Tabla6[[COD_PROY]:[NOMBRE DEL PROYECTO]],2,0)</f>
        <v>#N/A</v>
      </c>
    </row>
    <row r="16" spans="1:27" hidden="1">
      <c r="A16" s="49">
        <v>1</v>
      </c>
      <c r="B16" s="49" t="s">
        <v>46</v>
      </c>
      <c r="C16" s="49" t="s">
        <v>46</v>
      </c>
      <c r="D16" s="49" t="s">
        <v>1365</v>
      </c>
      <c r="E16" s="49" t="s">
        <v>1366</v>
      </c>
      <c r="F16" s="49" t="s">
        <v>1408</v>
      </c>
      <c r="G16" s="46">
        <v>0</v>
      </c>
      <c r="H16" s="46" t="s">
        <v>1409</v>
      </c>
      <c r="I16" s="61">
        <v>1312.05</v>
      </c>
      <c r="J16" s="46" t="str">
        <f>MID(Tabla5[[#This Row],[O.E]],1,2)</f>
        <v>54</v>
      </c>
      <c r="K16" s="48">
        <f>+Tabla5[[#This Row],[TOTAL]]</f>
        <v>1312.05</v>
      </c>
      <c r="L16" t="e">
        <f>VLOOKUP(Tabla5[[#This Row],[PROY.]],Tabla6[[COD_PROY]:[NOMBRE DEL PROYECTO]],2,0)</f>
        <v>#N/A</v>
      </c>
    </row>
    <row r="17" spans="1:12" hidden="1">
      <c r="A17" s="49">
        <v>1</v>
      </c>
      <c r="B17" s="49" t="s">
        <v>46</v>
      </c>
      <c r="C17" s="49" t="s">
        <v>46</v>
      </c>
      <c r="D17" s="49" t="s">
        <v>1365</v>
      </c>
      <c r="E17" s="49" t="s">
        <v>1366</v>
      </c>
      <c r="F17" s="49" t="s">
        <v>1410</v>
      </c>
      <c r="G17" s="46">
        <v>0</v>
      </c>
      <c r="H17" s="46" t="s">
        <v>1411</v>
      </c>
      <c r="I17" s="61">
        <v>1652.36</v>
      </c>
      <c r="J17" s="46" t="str">
        <f>MID(Tabla5[[#This Row],[O.E]],1,2)</f>
        <v>54</v>
      </c>
      <c r="K17" s="48">
        <f>+Tabla5[[#This Row],[TOTAL]]</f>
        <v>1652.36</v>
      </c>
      <c r="L17" t="e">
        <f>VLOOKUP(Tabla5[[#This Row],[PROY.]],Tabla6[[COD_PROY]:[NOMBRE DEL PROYECTO]],2,0)</f>
        <v>#N/A</v>
      </c>
    </row>
    <row r="18" spans="1:12" hidden="1">
      <c r="A18" s="49">
        <v>1</v>
      </c>
      <c r="B18" s="49" t="s">
        <v>46</v>
      </c>
      <c r="C18" s="49" t="s">
        <v>46</v>
      </c>
      <c r="D18" s="49" t="s">
        <v>1365</v>
      </c>
      <c r="E18" s="49" t="s">
        <v>1366</v>
      </c>
      <c r="F18" s="49" t="s">
        <v>1412</v>
      </c>
      <c r="G18" s="46">
        <v>0</v>
      </c>
      <c r="H18" s="46" t="s">
        <v>1413</v>
      </c>
      <c r="I18" s="61">
        <v>138.62</v>
      </c>
      <c r="J18" s="46" t="str">
        <f>MID(Tabla5[[#This Row],[O.E]],1,2)</f>
        <v>54</v>
      </c>
      <c r="K18" s="48">
        <f>+Tabla5[[#This Row],[TOTAL]]</f>
        <v>138.62</v>
      </c>
      <c r="L18" t="e">
        <f>VLOOKUP(Tabla5[[#This Row],[PROY.]],Tabla6[[COD_PROY]:[NOMBRE DEL PROYECTO]],2,0)</f>
        <v>#N/A</v>
      </c>
    </row>
    <row r="19" spans="1:12" hidden="1">
      <c r="A19" s="49">
        <v>1</v>
      </c>
      <c r="B19" s="49" t="s">
        <v>46</v>
      </c>
      <c r="C19" s="49" t="s">
        <v>46</v>
      </c>
      <c r="D19" s="49" t="s">
        <v>1365</v>
      </c>
      <c r="E19" s="49" t="s">
        <v>1366</v>
      </c>
      <c r="F19" s="49" t="s">
        <v>1414</v>
      </c>
      <c r="G19" s="46">
        <v>0</v>
      </c>
      <c r="H19" s="46" t="s">
        <v>1415</v>
      </c>
      <c r="I19" s="61">
        <v>2275.46</v>
      </c>
      <c r="J19" s="46" t="str">
        <f>MID(Tabla5[[#This Row],[O.E]],1,2)</f>
        <v>54</v>
      </c>
      <c r="K19" s="48">
        <f>+Tabla5[[#This Row],[TOTAL]]</f>
        <v>2275.46</v>
      </c>
      <c r="L19" t="e">
        <f>VLOOKUP(Tabla5[[#This Row],[PROY.]],Tabla6[[COD_PROY]:[NOMBRE DEL PROYECTO]],2,0)</f>
        <v>#N/A</v>
      </c>
    </row>
    <row r="20" spans="1:12" hidden="1">
      <c r="A20" s="49">
        <v>1</v>
      </c>
      <c r="B20" s="49" t="s">
        <v>46</v>
      </c>
      <c r="C20" s="49" t="s">
        <v>46</v>
      </c>
      <c r="D20" s="49" t="s">
        <v>1365</v>
      </c>
      <c r="E20" s="49" t="s">
        <v>1366</v>
      </c>
      <c r="F20" s="49" t="s">
        <v>1416</v>
      </c>
      <c r="G20" s="46">
        <v>0</v>
      </c>
      <c r="H20" s="46" t="s">
        <v>1417</v>
      </c>
      <c r="I20" s="61">
        <v>346.55</v>
      </c>
      <c r="J20" s="46" t="str">
        <f>MID(Tabla5[[#This Row],[O.E]],1,2)</f>
        <v>54</v>
      </c>
      <c r="K20" s="48">
        <f>+Tabla5[[#This Row],[TOTAL]]</f>
        <v>346.55</v>
      </c>
      <c r="L20" t="e">
        <f>VLOOKUP(Tabla5[[#This Row],[PROY.]],Tabla6[[COD_PROY]:[NOMBRE DEL PROYECTO]],2,0)</f>
        <v>#N/A</v>
      </c>
    </row>
    <row r="21" spans="1:12" hidden="1">
      <c r="A21" s="49">
        <v>1</v>
      </c>
      <c r="B21" s="49" t="s">
        <v>46</v>
      </c>
      <c r="C21" s="49" t="s">
        <v>46</v>
      </c>
      <c r="D21" s="49" t="s">
        <v>1365</v>
      </c>
      <c r="E21" s="49" t="s">
        <v>1366</v>
      </c>
      <c r="F21" s="49" t="s">
        <v>1418</v>
      </c>
      <c r="G21" s="46">
        <v>0</v>
      </c>
      <c r="H21" s="46" t="s">
        <v>1419</v>
      </c>
      <c r="I21" s="61">
        <v>995.99</v>
      </c>
      <c r="J21" s="46" t="str">
        <f>MID(Tabla5[[#This Row],[O.E]],1,2)</f>
        <v>54</v>
      </c>
      <c r="K21" s="48">
        <f>+Tabla5[[#This Row],[TOTAL]]</f>
        <v>995.99</v>
      </c>
      <c r="L21" t="e">
        <f>VLOOKUP(Tabla5[[#This Row],[PROY.]],Tabla6[[COD_PROY]:[NOMBRE DEL PROYECTO]],2,0)</f>
        <v>#N/A</v>
      </c>
    </row>
    <row r="22" spans="1:12" hidden="1">
      <c r="A22" s="49">
        <v>1</v>
      </c>
      <c r="B22" s="49" t="s">
        <v>46</v>
      </c>
      <c r="C22" s="49" t="s">
        <v>46</v>
      </c>
      <c r="D22" s="49" t="s">
        <v>1365</v>
      </c>
      <c r="E22" s="49" t="s">
        <v>1366</v>
      </c>
      <c r="F22" s="49" t="s">
        <v>1420</v>
      </c>
      <c r="G22" s="46">
        <v>0</v>
      </c>
      <c r="H22" s="46" t="s">
        <v>1421</v>
      </c>
      <c r="I22" s="61">
        <v>7048.18</v>
      </c>
      <c r="J22" s="46" t="str">
        <f>MID(Tabla5[[#This Row],[O.E]],1,2)</f>
        <v>54</v>
      </c>
      <c r="K22" s="48">
        <f>+Tabla5[[#This Row],[TOTAL]]</f>
        <v>7048.18</v>
      </c>
      <c r="L22" t="e">
        <f>VLOOKUP(Tabla5[[#This Row],[PROY.]],Tabla6[[COD_PROY]:[NOMBRE DEL PROYECTO]],2,0)</f>
        <v>#N/A</v>
      </c>
    </row>
    <row r="23" spans="1:12" hidden="1">
      <c r="A23" s="49">
        <v>1</v>
      </c>
      <c r="B23" s="49" t="s">
        <v>46</v>
      </c>
      <c r="C23" s="49" t="s">
        <v>46</v>
      </c>
      <c r="D23" s="49" t="s">
        <v>1365</v>
      </c>
      <c r="E23" s="49" t="s">
        <v>1366</v>
      </c>
      <c r="F23" s="49" t="s">
        <v>1422</v>
      </c>
      <c r="G23" s="46">
        <v>0</v>
      </c>
      <c r="H23" s="46" t="s">
        <v>1423</v>
      </c>
      <c r="I23" s="61">
        <v>1544.24</v>
      </c>
      <c r="J23" s="46" t="str">
        <f>MID(Tabla5[[#This Row],[O.E]],1,2)</f>
        <v>54</v>
      </c>
      <c r="K23" s="48">
        <f>+Tabla5[[#This Row],[TOTAL]]</f>
        <v>1544.24</v>
      </c>
      <c r="L23" t="e">
        <f>VLOOKUP(Tabla5[[#This Row],[PROY.]],Tabla6[[COD_PROY]:[NOMBRE DEL PROYECTO]],2,0)</f>
        <v>#N/A</v>
      </c>
    </row>
    <row r="24" spans="1:12" hidden="1">
      <c r="A24" s="49">
        <v>1</v>
      </c>
      <c r="B24" s="49" t="s">
        <v>46</v>
      </c>
      <c r="C24" s="49" t="s">
        <v>46</v>
      </c>
      <c r="D24" s="49" t="s">
        <v>1365</v>
      </c>
      <c r="E24" s="49" t="s">
        <v>1366</v>
      </c>
      <c r="F24" s="49" t="s">
        <v>1424</v>
      </c>
      <c r="G24" s="46">
        <v>0</v>
      </c>
      <c r="H24" s="46" t="s">
        <v>1425</v>
      </c>
      <c r="I24" s="61">
        <v>7089.76</v>
      </c>
      <c r="J24" s="46" t="str">
        <f>MID(Tabla5[[#This Row],[O.E]],1,2)</f>
        <v>54</v>
      </c>
      <c r="K24" s="48">
        <f>+Tabla5[[#This Row],[TOTAL]]</f>
        <v>7089.76</v>
      </c>
      <c r="L24" t="e">
        <f>VLOOKUP(Tabla5[[#This Row],[PROY.]],Tabla6[[COD_PROY]:[NOMBRE DEL PROYECTO]],2,0)</f>
        <v>#N/A</v>
      </c>
    </row>
    <row r="25" spans="1:12" hidden="1">
      <c r="A25" s="49">
        <v>1</v>
      </c>
      <c r="B25" s="49" t="s">
        <v>46</v>
      </c>
      <c r="C25" s="49" t="s">
        <v>46</v>
      </c>
      <c r="D25" s="49" t="s">
        <v>1365</v>
      </c>
      <c r="E25" s="49" t="s">
        <v>1366</v>
      </c>
      <c r="F25" s="49" t="s">
        <v>1428</v>
      </c>
      <c r="G25" s="46">
        <v>0</v>
      </c>
      <c r="H25" s="46" t="s">
        <v>1429</v>
      </c>
      <c r="I25" s="61">
        <v>2258.83</v>
      </c>
      <c r="J25" s="46" t="str">
        <f>MID(Tabla5[[#This Row],[O.E]],1,2)</f>
        <v>54</v>
      </c>
      <c r="K25" s="48">
        <f>+Tabla5[[#This Row],[TOTAL]]</f>
        <v>2258.83</v>
      </c>
      <c r="L25" t="e">
        <f>VLOOKUP(Tabla5[[#This Row],[PROY.]],Tabla6[[COD_PROY]:[NOMBRE DEL PROYECTO]],2,0)</f>
        <v>#N/A</v>
      </c>
    </row>
    <row r="26" spans="1:12" hidden="1">
      <c r="A26" s="49">
        <v>1</v>
      </c>
      <c r="B26" s="49" t="s">
        <v>46</v>
      </c>
      <c r="C26" s="49" t="s">
        <v>46</v>
      </c>
      <c r="D26" s="49" t="s">
        <v>1365</v>
      </c>
      <c r="E26" s="49" t="s">
        <v>1366</v>
      </c>
      <c r="F26" s="49" t="s">
        <v>1430</v>
      </c>
      <c r="G26" s="46">
        <v>0</v>
      </c>
      <c r="H26" s="46" t="s">
        <v>1431</v>
      </c>
      <c r="I26" s="61">
        <v>2685.78</v>
      </c>
      <c r="J26" s="46" t="str">
        <f>MID(Tabla5[[#This Row],[O.E]],1,2)</f>
        <v>54</v>
      </c>
      <c r="K26" s="48">
        <f>+Tabla5[[#This Row],[TOTAL]]</f>
        <v>2685.78</v>
      </c>
      <c r="L26" t="e">
        <f>VLOOKUP(Tabla5[[#This Row],[PROY.]],Tabla6[[COD_PROY]:[NOMBRE DEL PROYECTO]],2,0)</f>
        <v>#N/A</v>
      </c>
    </row>
    <row r="27" spans="1:12" hidden="1">
      <c r="A27" s="49">
        <v>1</v>
      </c>
      <c r="B27" s="49" t="s">
        <v>46</v>
      </c>
      <c r="C27" s="49" t="s">
        <v>46</v>
      </c>
      <c r="D27" s="49" t="s">
        <v>1365</v>
      </c>
      <c r="E27" s="49" t="s">
        <v>1366</v>
      </c>
      <c r="F27" s="49" t="s">
        <v>1432</v>
      </c>
      <c r="G27" s="46">
        <v>0</v>
      </c>
      <c r="H27" s="46" t="s">
        <v>1433</v>
      </c>
      <c r="I27" s="61">
        <v>346.55</v>
      </c>
      <c r="J27" s="46" t="str">
        <f>MID(Tabla5[[#This Row],[O.E]],1,2)</f>
        <v>54</v>
      </c>
      <c r="K27" s="48">
        <f>+Tabla5[[#This Row],[TOTAL]]</f>
        <v>346.55</v>
      </c>
      <c r="L27" t="e">
        <f>VLOOKUP(Tabla5[[#This Row],[PROY.]],Tabla6[[COD_PROY]:[NOMBRE DEL PROYECTO]],2,0)</f>
        <v>#N/A</v>
      </c>
    </row>
    <row r="28" spans="1:12" hidden="1">
      <c r="A28" s="49">
        <v>1</v>
      </c>
      <c r="B28" s="49" t="s">
        <v>46</v>
      </c>
      <c r="C28" s="49" t="s">
        <v>46</v>
      </c>
      <c r="D28" s="49" t="s">
        <v>1365</v>
      </c>
      <c r="E28" s="49" t="s">
        <v>1366</v>
      </c>
      <c r="F28" s="49" t="s">
        <v>1436</v>
      </c>
      <c r="G28" s="46">
        <v>0</v>
      </c>
      <c r="H28" s="46" t="s">
        <v>1437</v>
      </c>
      <c r="I28" s="61">
        <v>1677.31</v>
      </c>
      <c r="J28" s="46" t="str">
        <f>MID(Tabla5[[#This Row],[O.E]],1,2)</f>
        <v>54</v>
      </c>
      <c r="K28" s="48">
        <f>+Tabla5[[#This Row],[TOTAL]]</f>
        <v>1677.31</v>
      </c>
      <c r="L28" t="e">
        <f>VLOOKUP(Tabla5[[#This Row],[PROY.]],Tabla6[[COD_PROY]:[NOMBRE DEL PROYECTO]],2,0)</f>
        <v>#N/A</v>
      </c>
    </row>
    <row r="29" spans="1:12" hidden="1">
      <c r="A29" s="49">
        <v>1</v>
      </c>
      <c r="B29" s="49" t="s">
        <v>46</v>
      </c>
      <c r="C29" s="49" t="s">
        <v>46</v>
      </c>
      <c r="D29" s="49" t="s">
        <v>1365</v>
      </c>
      <c r="E29" s="49" t="s">
        <v>1366</v>
      </c>
      <c r="F29" s="49" t="s">
        <v>1438</v>
      </c>
      <c r="G29" s="46">
        <v>0</v>
      </c>
      <c r="H29" s="46" t="s">
        <v>1439</v>
      </c>
      <c r="I29" s="61">
        <v>1580.97</v>
      </c>
      <c r="J29" s="46" t="str">
        <f>MID(Tabla5[[#This Row],[O.E]],1,2)</f>
        <v>54</v>
      </c>
      <c r="K29" s="48">
        <f>+Tabla5[[#This Row],[TOTAL]]</f>
        <v>1580.97</v>
      </c>
      <c r="L29" t="e">
        <f>VLOOKUP(Tabla5[[#This Row],[PROY.]],Tabla6[[COD_PROY]:[NOMBRE DEL PROYECTO]],2,0)</f>
        <v>#N/A</v>
      </c>
    </row>
    <row r="30" spans="1:12" hidden="1">
      <c r="A30" s="49">
        <v>1</v>
      </c>
      <c r="B30" s="49" t="s">
        <v>46</v>
      </c>
      <c r="C30" s="49" t="s">
        <v>46</v>
      </c>
      <c r="D30" s="49" t="s">
        <v>1365</v>
      </c>
      <c r="E30" s="49" t="s">
        <v>1366</v>
      </c>
      <c r="F30" s="49" t="s">
        <v>1440</v>
      </c>
      <c r="G30" s="46">
        <v>0</v>
      </c>
      <c r="H30" s="46" t="s">
        <v>1441</v>
      </c>
      <c r="I30" s="61">
        <v>1015.4</v>
      </c>
      <c r="J30" s="46" t="str">
        <f>MID(Tabla5[[#This Row],[O.E]],1,2)</f>
        <v>54</v>
      </c>
      <c r="K30" s="48">
        <f>+Tabla5[[#This Row],[TOTAL]]</f>
        <v>1015.4</v>
      </c>
      <c r="L30" t="e">
        <f>VLOOKUP(Tabla5[[#This Row],[PROY.]],Tabla6[[COD_PROY]:[NOMBRE DEL PROYECTO]],2,0)</f>
        <v>#N/A</v>
      </c>
    </row>
    <row r="31" spans="1:12" hidden="1">
      <c r="A31" s="49">
        <v>1</v>
      </c>
      <c r="B31" s="49" t="s">
        <v>46</v>
      </c>
      <c r="C31" s="49" t="s">
        <v>46</v>
      </c>
      <c r="D31" s="49" t="s">
        <v>1365</v>
      </c>
      <c r="E31" s="49" t="s">
        <v>1366</v>
      </c>
      <c r="F31" s="49" t="s">
        <v>1442</v>
      </c>
      <c r="G31" s="46">
        <v>0</v>
      </c>
      <c r="H31" s="46" t="s">
        <v>1443</v>
      </c>
      <c r="I31" s="61">
        <v>2254.67</v>
      </c>
      <c r="J31" s="46" t="str">
        <f>MID(Tabla5[[#This Row],[O.E]],1,2)</f>
        <v>54</v>
      </c>
      <c r="K31" s="48">
        <f>+Tabla5[[#This Row],[TOTAL]]</f>
        <v>2254.67</v>
      </c>
      <c r="L31" t="e">
        <f>VLOOKUP(Tabla5[[#This Row],[PROY.]],Tabla6[[COD_PROY]:[NOMBRE DEL PROYECTO]],2,0)</f>
        <v>#N/A</v>
      </c>
    </row>
    <row r="32" spans="1:12" hidden="1">
      <c r="A32" s="49">
        <v>1</v>
      </c>
      <c r="B32" s="49" t="s">
        <v>46</v>
      </c>
      <c r="C32" s="49" t="s">
        <v>46</v>
      </c>
      <c r="D32" s="49" t="s">
        <v>1365</v>
      </c>
      <c r="E32" s="49" t="s">
        <v>1366</v>
      </c>
      <c r="F32" s="49" t="s">
        <v>1445</v>
      </c>
      <c r="G32" s="46">
        <v>0</v>
      </c>
      <c r="H32" s="46" t="s">
        <v>1446</v>
      </c>
      <c r="I32" s="61">
        <f>48779.3-2817.27</f>
        <v>45962.030000000006</v>
      </c>
      <c r="J32" s="46" t="str">
        <f>MID(Tabla5[[#This Row],[O.E]],1,2)</f>
        <v>54</v>
      </c>
      <c r="K32" s="48">
        <f>+Tabla5[[#This Row],[TOTAL]]</f>
        <v>45962.030000000006</v>
      </c>
      <c r="L32" t="e">
        <f>VLOOKUP(Tabla5[[#This Row],[PROY.]],Tabla6[[COD_PROY]:[NOMBRE DEL PROYECTO]],2,0)</f>
        <v>#N/A</v>
      </c>
    </row>
    <row r="33" spans="1:12" hidden="1">
      <c r="A33" s="49">
        <v>1</v>
      </c>
      <c r="B33" s="49" t="s">
        <v>46</v>
      </c>
      <c r="C33" s="49" t="s">
        <v>46</v>
      </c>
      <c r="D33" s="49" t="s">
        <v>1365</v>
      </c>
      <c r="E33" s="49" t="s">
        <v>1366</v>
      </c>
      <c r="F33" s="49" t="s">
        <v>1449</v>
      </c>
      <c r="G33" s="46">
        <v>0</v>
      </c>
      <c r="H33" s="46" t="s">
        <v>1450</v>
      </c>
      <c r="I33" s="61">
        <v>11731.48</v>
      </c>
      <c r="J33" s="46" t="str">
        <f>MID(Tabla5[[#This Row],[O.E]],1,2)</f>
        <v>54</v>
      </c>
      <c r="K33" s="48">
        <f>+Tabla5[[#This Row],[TOTAL]]</f>
        <v>11731.48</v>
      </c>
      <c r="L33" t="e">
        <f>VLOOKUP(Tabla5[[#This Row],[PROY.]],Tabla6[[COD_PROY]:[NOMBRE DEL PROYECTO]],2,0)</f>
        <v>#N/A</v>
      </c>
    </row>
    <row r="34" spans="1:12" hidden="1">
      <c r="A34" s="49">
        <v>1</v>
      </c>
      <c r="B34" s="49" t="s">
        <v>46</v>
      </c>
      <c r="C34" s="49" t="s">
        <v>46</v>
      </c>
      <c r="D34" s="49" t="s">
        <v>1365</v>
      </c>
      <c r="E34" s="49" t="s">
        <v>1366</v>
      </c>
      <c r="F34" s="49" t="s">
        <v>1454</v>
      </c>
      <c r="G34" s="46">
        <v>0</v>
      </c>
      <c r="H34" s="46" t="s">
        <v>1455</v>
      </c>
      <c r="I34" s="61">
        <v>2812.62</v>
      </c>
      <c r="J34" s="46" t="str">
        <f>MID(Tabla5[[#This Row],[O.E]],1,2)</f>
        <v>54</v>
      </c>
      <c r="K34" s="48">
        <f>+Tabla5[[#This Row],[TOTAL]]</f>
        <v>2812.62</v>
      </c>
      <c r="L34" t="e">
        <f>VLOOKUP(Tabla5[[#This Row],[PROY.]],Tabla6[[COD_PROY]:[NOMBRE DEL PROYECTO]],2,0)</f>
        <v>#N/A</v>
      </c>
    </row>
    <row r="35" spans="1:12" hidden="1">
      <c r="A35" s="49">
        <v>1</v>
      </c>
      <c r="B35" s="49" t="s">
        <v>46</v>
      </c>
      <c r="C35" s="49" t="s">
        <v>46</v>
      </c>
      <c r="D35" s="49" t="s">
        <v>1365</v>
      </c>
      <c r="E35" s="49" t="s">
        <v>1366</v>
      </c>
      <c r="F35" s="49" t="s">
        <v>1456</v>
      </c>
      <c r="G35" s="46">
        <v>0</v>
      </c>
      <c r="H35" s="46" t="s">
        <v>1457</v>
      </c>
      <c r="I35" s="61">
        <v>1452.75</v>
      </c>
      <c r="J35" s="46" t="str">
        <f>MID(Tabla5[[#This Row],[O.E]],1,2)</f>
        <v>54</v>
      </c>
      <c r="K35" s="48">
        <f>+Tabla5[[#This Row],[TOTAL]]</f>
        <v>1452.75</v>
      </c>
      <c r="L35" t="e">
        <f>VLOOKUP(Tabla5[[#This Row],[PROY.]],Tabla6[[COD_PROY]:[NOMBRE DEL PROYECTO]],2,0)</f>
        <v>#N/A</v>
      </c>
    </row>
    <row r="36" spans="1:12" hidden="1">
      <c r="A36" s="49">
        <v>1</v>
      </c>
      <c r="B36" s="49" t="s">
        <v>46</v>
      </c>
      <c r="C36" s="49" t="s">
        <v>46</v>
      </c>
      <c r="D36" s="49" t="s">
        <v>1365</v>
      </c>
      <c r="E36" s="49" t="s">
        <v>1366</v>
      </c>
      <c r="F36" s="49" t="s">
        <v>1458</v>
      </c>
      <c r="G36" s="46">
        <v>0</v>
      </c>
      <c r="H36" s="46" t="s">
        <v>1459</v>
      </c>
      <c r="I36" s="61">
        <v>693.1</v>
      </c>
      <c r="J36" s="46" t="str">
        <f>MID(Tabla5[[#This Row],[O.E]],1,2)</f>
        <v>54</v>
      </c>
      <c r="K36" s="48">
        <f>+Tabla5[[#This Row],[TOTAL]]</f>
        <v>693.1</v>
      </c>
      <c r="L36" t="e">
        <f>VLOOKUP(Tabla5[[#This Row],[PROY.]],Tabla6[[COD_PROY]:[NOMBRE DEL PROYECTO]],2,0)</f>
        <v>#N/A</v>
      </c>
    </row>
    <row r="37" spans="1:12" hidden="1">
      <c r="A37" s="49">
        <v>1</v>
      </c>
      <c r="B37" s="49" t="s">
        <v>46</v>
      </c>
      <c r="C37" s="49" t="s">
        <v>46</v>
      </c>
      <c r="D37" s="49" t="s">
        <v>1365</v>
      </c>
      <c r="E37" s="49" t="s">
        <v>1366</v>
      </c>
      <c r="F37" s="49" t="s">
        <v>1460</v>
      </c>
      <c r="G37" s="46">
        <v>0</v>
      </c>
      <c r="H37" s="46" t="s">
        <v>1461</v>
      </c>
      <c r="I37" s="61">
        <v>2993.52</v>
      </c>
      <c r="J37" s="46" t="str">
        <f>MID(Tabla5[[#This Row],[O.E]],1,2)</f>
        <v>54</v>
      </c>
      <c r="K37" s="48">
        <f>+Tabla5[[#This Row],[TOTAL]]</f>
        <v>2993.52</v>
      </c>
      <c r="L37" t="e">
        <f>VLOOKUP(Tabla5[[#This Row],[PROY.]],Tabla6[[COD_PROY]:[NOMBRE DEL PROYECTO]],2,0)</f>
        <v>#N/A</v>
      </c>
    </row>
    <row r="38" spans="1:12" hidden="1">
      <c r="A38" s="49">
        <v>1</v>
      </c>
      <c r="B38" s="49" t="s">
        <v>46</v>
      </c>
      <c r="C38" s="49" t="s">
        <v>46</v>
      </c>
      <c r="D38" s="49" t="s">
        <v>1365</v>
      </c>
      <c r="E38" s="49" t="s">
        <v>1366</v>
      </c>
      <c r="F38" s="49" t="s">
        <v>1462</v>
      </c>
      <c r="G38" s="46">
        <v>0</v>
      </c>
      <c r="H38" s="46" t="s">
        <v>1463</v>
      </c>
      <c r="I38" s="61">
        <v>1758.41</v>
      </c>
      <c r="J38" s="46" t="str">
        <f>MID(Tabla5[[#This Row],[O.E]],1,2)</f>
        <v>54</v>
      </c>
      <c r="K38" s="48">
        <f>+Tabla5[[#This Row],[TOTAL]]</f>
        <v>1758.41</v>
      </c>
      <c r="L38" t="e">
        <f>VLOOKUP(Tabla5[[#This Row],[PROY.]],Tabla6[[COD_PROY]:[NOMBRE DEL PROYECTO]],2,0)</f>
        <v>#N/A</v>
      </c>
    </row>
    <row r="39" spans="1:12" hidden="1">
      <c r="A39" s="49">
        <v>1</v>
      </c>
      <c r="B39" s="49" t="s">
        <v>46</v>
      </c>
      <c r="C39" s="49" t="s">
        <v>46</v>
      </c>
      <c r="D39" s="49" t="s">
        <v>1365</v>
      </c>
      <c r="E39" s="49" t="s">
        <v>1366</v>
      </c>
      <c r="F39" s="49" t="s">
        <v>1466</v>
      </c>
      <c r="G39" s="46">
        <v>0</v>
      </c>
      <c r="H39" s="46" t="s">
        <v>1467</v>
      </c>
      <c r="I39" s="61">
        <v>346.55</v>
      </c>
      <c r="J39" s="46" t="str">
        <f>MID(Tabla5[[#This Row],[O.E]],1,2)</f>
        <v>54</v>
      </c>
      <c r="K39" s="48">
        <f>+Tabla5[[#This Row],[TOTAL]]</f>
        <v>346.55</v>
      </c>
      <c r="L39" t="e">
        <f>VLOOKUP(Tabla5[[#This Row],[PROY.]],Tabla6[[COD_PROY]:[NOMBRE DEL PROYECTO]],2,0)</f>
        <v>#N/A</v>
      </c>
    </row>
    <row r="40" spans="1:12" hidden="1">
      <c r="A40" s="49">
        <v>1</v>
      </c>
      <c r="B40" s="49" t="s">
        <v>46</v>
      </c>
      <c r="C40" s="49" t="s">
        <v>46</v>
      </c>
      <c r="D40" s="49" t="s">
        <v>1365</v>
      </c>
      <c r="E40" s="49" t="s">
        <v>1366</v>
      </c>
      <c r="F40" s="49" t="s">
        <v>1478</v>
      </c>
      <c r="G40" s="46">
        <v>0</v>
      </c>
      <c r="H40" s="46" t="s">
        <v>1479</v>
      </c>
      <c r="I40" s="61">
        <v>346.55</v>
      </c>
      <c r="J40" s="46" t="str">
        <f>MID(Tabla5[[#This Row],[O.E]],1,2)</f>
        <v>54</v>
      </c>
      <c r="K40" s="48">
        <f>+Tabla5[[#This Row],[TOTAL]]</f>
        <v>346.55</v>
      </c>
      <c r="L40" t="e">
        <f>VLOOKUP(Tabla5[[#This Row],[PROY.]],Tabla6[[COD_PROY]:[NOMBRE DEL PROYECTO]],2,0)</f>
        <v>#N/A</v>
      </c>
    </row>
    <row r="41" spans="1:12" hidden="1">
      <c r="A41" s="49">
        <v>1</v>
      </c>
      <c r="B41" s="49" t="s">
        <v>46</v>
      </c>
      <c r="C41" s="49" t="s">
        <v>46</v>
      </c>
      <c r="D41" s="49" t="s">
        <v>1365</v>
      </c>
      <c r="E41" s="49" t="s">
        <v>1366</v>
      </c>
      <c r="F41" s="49" t="s">
        <v>1480</v>
      </c>
      <c r="G41" s="46">
        <v>0</v>
      </c>
      <c r="H41" s="46" t="s">
        <v>1481</v>
      </c>
      <c r="I41" s="61">
        <v>1248.97</v>
      </c>
      <c r="J41" s="46" t="str">
        <f>MID(Tabla5[[#This Row],[O.E]],1,2)</f>
        <v>54</v>
      </c>
      <c r="K41" s="48">
        <f>+Tabla5[[#This Row],[TOTAL]]</f>
        <v>1248.97</v>
      </c>
      <c r="L41" t="e">
        <f>VLOOKUP(Tabla5[[#This Row],[PROY.]],Tabla6[[COD_PROY]:[NOMBRE DEL PROYECTO]],2,0)</f>
        <v>#N/A</v>
      </c>
    </row>
    <row r="42" spans="1:12" hidden="1">
      <c r="A42" s="49">
        <v>1</v>
      </c>
      <c r="B42" s="49" t="s">
        <v>46</v>
      </c>
      <c r="C42" s="49" t="s">
        <v>46</v>
      </c>
      <c r="D42" s="49" t="s">
        <v>1365</v>
      </c>
      <c r="E42" s="49" t="s">
        <v>1366</v>
      </c>
      <c r="F42" s="49" t="s">
        <v>1490</v>
      </c>
      <c r="G42" s="46">
        <v>0</v>
      </c>
      <c r="H42" s="46" t="s">
        <v>1491</v>
      </c>
      <c r="I42" s="61">
        <v>2028.02</v>
      </c>
      <c r="J42" s="46" t="str">
        <f>MID(Tabla5[[#This Row],[O.E]],1,2)</f>
        <v>54</v>
      </c>
      <c r="K42" s="48">
        <f>+Tabla5[[#This Row],[TOTAL]]</f>
        <v>2028.02</v>
      </c>
      <c r="L42" t="e">
        <f>VLOOKUP(Tabla5[[#This Row],[PROY.]],Tabla6[[COD_PROY]:[NOMBRE DEL PROYECTO]],2,0)</f>
        <v>#N/A</v>
      </c>
    </row>
    <row r="43" spans="1:12" hidden="1">
      <c r="A43" s="49">
        <v>1</v>
      </c>
      <c r="B43" s="49" t="s">
        <v>46</v>
      </c>
      <c r="C43" s="49" t="s">
        <v>46</v>
      </c>
      <c r="D43" s="49" t="s">
        <v>1365</v>
      </c>
      <c r="E43" s="49" t="s">
        <v>1366</v>
      </c>
      <c r="F43" s="49" t="s">
        <v>1493</v>
      </c>
      <c r="G43" s="46">
        <v>0</v>
      </c>
      <c r="H43" s="46" t="s">
        <v>1494</v>
      </c>
      <c r="I43" s="61">
        <v>892.02</v>
      </c>
      <c r="J43" s="46" t="str">
        <f>MID(Tabla5[[#This Row],[O.E]],1,2)</f>
        <v>54</v>
      </c>
      <c r="K43" s="48">
        <f>+Tabla5[[#This Row],[TOTAL]]</f>
        <v>892.02</v>
      </c>
      <c r="L43" t="e">
        <f>VLOOKUP(Tabla5[[#This Row],[PROY.]],Tabla6[[COD_PROY]:[NOMBRE DEL PROYECTO]],2,0)</f>
        <v>#N/A</v>
      </c>
    </row>
    <row r="44" spans="1:12" hidden="1">
      <c r="A44" s="49">
        <v>1</v>
      </c>
      <c r="B44" s="49" t="s">
        <v>46</v>
      </c>
      <c r="C44" s="49" t="s">
        <v>46</v>
      </c>
      <c r="D44" s="49" t="s">
        <v>1365</v>
      </c>
      <c r="E44" s="49" t="s">
        <v>1366</v>
      </c>
      <c r="F44" s="49" t="s">
        <v>1497</v>
      </c>
      <c r="G44" s="46">
        <v>0</v>
      </c>
      <c r="H44" s="46" t="s">
        <v>1498</v>
      </c>
      <c r="I44" s="61">
        <v>1052.82</v>
      </c>
      <c r="J44" s="46" t="str">
        <f>MID(Tabla5[[#This Row],[O.E]],1,2)</f>
        <v>54</v>
      </c>
      <c r="K44" s="48">
        <f>+Tabla5[[#This Row],[TOTAL]]</f>
        <v>1052.82</v>
      </c>
      <c r="L44" t="e">
        <f>VLOOKUP(Tabla5[[#This Row],[PROY.]],Tabla6[[COD_PROY]:[NOMBRE DEL PROYECTO]],2,0)</f>
        <v>#N/A</v>
      </c>
    </row>
    <row r="45" spans="1:12" hidden="1">
      <c r="A45" s="49">
        <v>1</v>
      </c>
      <c r="B45" s="49" t="s">
        <v>46</v>
      </c>
      <c r="C45" s="49" t="s">
        <v>46</v>
      </c>
      <c r="D45" s="49" t="s">
        <v>1365</v>
      </c>
      <c r="E45" s="49" t="s">
        <v>1366</v>
      </c>
      <c r="F45" s="49" t="s">
        <v>1499</v>
      </c>
      <c r="G45" s="46">
        <v>0</v>
      </c>
      <c r="H45" s="46" t="s">
        <v>1743</v>
      </c>
      <c r="I45" s="61">
        <v>5000</v>
      </c>
      <c r="J45" s="47" t="str">
        <f>MID(Tabla5[[#This Row],[O.E]],1,2)</f>
        <v>54</v>
      </c>
      <c r="K45" s="48">
        <f>+Tabla5[[#This Row],[TOTAL]]</f>
        <v>5000</v>
      </c>
      <c r="L45" s="45" t="e">
        <f>VLOOKUP(Tabla5[[#This Row],[PROY.]],Tabla6[[COD_PROY]:[NOMBRE DEL PROYECTO]],2,0)</f>
        <v>#N/A</v>
      </c>
    </row>
    <row r="46" spans="1:12" hidden="1">
      <c r="A46" s="49">
        <v>1</v>
      </c>
      <c r="B46" s="49" t="s">
        <v>46</v>
      </c>
      <c r="C46" s="49" t="s">
        <v>46</v>
      </c>
      <c r="D46" s="49" t="s">
        <v>1365</v>
      </c>
      <c r="E46" s="49" t="s">
        <v>1366</v>
      </c>
      <c r="F46" s="49" t="s">
        <v>1506</v>
      </c>
      <c r="G46" s="46">
        <v>0</v>
      </c>
      <c r="H46" s="46" t="s">
        <v>1507</v>
      </c>
      <c r="I46" s="61">
        <v>346.55</v>
      </c>
      <c r="J46" s="46" t="str">
        <f>MID(Tabla5[[#This Row],[O.E]],1,2)</f>
        <v>54</v>
      </c>
      <c r="K46" s="48">
        <f>+Tabla5[[#This Row],[TOTAL]]</f>
        <v>346.55</v>
      </c>
      <c r="L46" t="e">
        <f>VLOOKUP(Tabla5[[#This Row],[PROY.]],Tabla6[[COD_PROY]:[NOMBRE DEL PROYECTO]],2,0)</f>
        <v>#N/A</v>
      </c>
    </row>
    <row r="47" spans="1:12" hidden="1">
      <c r="A47" s="49">
        <v>1</v>
      </c>
      <c r="B47" s="50">
        <v>1</v>
      </c>
      <c r="C47" s="50">
        <v>1</v>
      </c>
      <c r="D47" s="49">
        <v>2</v>
      </c>
      <c r="E47" s="49" t="s">
        <v>1593</v>
      </c>
      <c r="F47" s="49" t="s">
        <v>1508</v>
      </c>
      <c r="G47" s="46">
        <v>0</v>
      </c>
      <c r="H47" s="46" t="s">
        <v>1941</v>
      </c>
      <c r="I47" s="61">
        <v>3000</v>
      </c>
      <c r="J47" s="47" t="str">
        <f>MID(Tabla5[[#This Row],[O.E]],1,2)</f>
        <v>54</v>
      </c>
      <c r="K47" s="48">
        <f>+Tabla5[[#This Row],[TOTAL]]</f>
        <v>3000</v>
      </c>
      <c r="L47" s="45" t="e">
        <f>VLOOKUP(Tabla5[[#This Row],[PROY.]],Tabla6[[COD_PROY]:[NOMBRE DEL PROYECTO]],2,0)</f>
        <v>#N/A</v>
      </c>
    </row>
    <row r="48" spans="1:12" hidden="1">
      <c r="A48" s="49">
        <v>1</v>
      </c>
      <c r="B48" s="49" t="s">
        <v>46</v>
      </c>
      <c r="C48" s="49" t="s">
        <v>46</v>
      </c>
      <c r="D48" s="49" t="s">
        <v>1365</v>
      </c>
      <c r="E48" s="49" t="s">
        <v>1366</v>
      </c>
      <c r="F48" s="49" t="s">
        <v>1516</v>
      </c>
      <c r="G48" s="46">
        <v>0</v>
      </c>
      <c r="H48" s="46" t="s">
        <v>1517</v>
      </c>
      <c r="I48" s="61">
        <v>1039.6600000000001</v>
      </c>
      <c r="J48" s="46" t="str">
        <f>MID(Tabla5[[#This Row],[O.E]],1,2)</f>
        <v>54</v>
      </c>
      <c r="K48" s="48">
        <f>+Tabla5[[#This Row],[TOTAL]]</f>
        <v>1039.6600000000001</v>
      </c>
      <c r="L48" t="e">
        <f>VLOOKUP(Tabla5[[#This Row],[PROY.]],Tabla6[[COD_PROY]:[NOMBRE DEL PROYECTO]],2,0)</f>
        <v>#N/A</v>
      </c>
    </row>
    <row r="49" spans="1:12" hidden="1">
      <c r="A49" s="49">
        <v>1</v>
      </c>
      <c r="B49" s="49" t="s">
        <v>46</v>
      </c>
      <c r="C49" s="49" t="s">
        <v>46</v>
      </c>
      <c r="D49" s="49" t="s">
        <v>1365</v>
      </c>
      <c r="E49" s="49" t="s">
        <v>1366</v>
      </c>
      <c r="F49" s="49" t="s">
        <v>1518</v>
      </c>
      <c r="G49" s="46">
        <v>0</v>
      </c>
      <c r="H49" s="46" t="s">
        <v>1519</v>
      </c>
      <c r="I49" s="61">
        <v>346.55</v>
      </c>
      <c r="J49" s="46" t="str">
        <f>MID(Tabla5[[#This Row],[O.E]],1,2)</f>
        <v>54</v>
      </c>
      <c r="K49" s="48">
        <f>+Tabla5[[#This Row],[TOTAL]]</f>
        <v>346.55</v>
      </c>
      <c r="L49" t="e">
        <f>VLOOKUP(Tabla5[[#This Row],[PROY.]],Tabla6[[COD_PROY]:[NOMBRE DEL PROYECTO]],2,0)</f>
        <v>#N/A</v>
      </c>
    </row>
    <row r="50" spans="1:12" hidden="1">
      <c r="A50" s="49">
        <v>1</v>
      </c>
      <c r="B50" s="49" t="s">
        <v>46</v>
      </c>
      <c r="C50" s="49" t="s">
        <v>46</v>
      </c>
      <c r="D50" s="49" t="s">
        <v>1365</v>
      </c>
      <c r="E50" s="49" t="s">
        <v>1366</v>
      </c>
      <c r="F50" s="49" t="s">
        <v>1527</v>
      </c>
      <c r="G50" s="46">
        <v>0</v>
      </c>
      <c r="H50" s="46" t="s">
        <v>1528</v>
      </c>
      <c r="I50" s="61">
        <v>1456.91</v>
      </c>
      <c r="J50" s="46" t="str">
        <f>MID(Tabla5[[#This Row],[O.E]],1,2)</f>
        <v>55</v>
      </c>
      <c r="K50" s="48">
        <f>+Tabla5[[#This Row],[TOTAL]]</f>
        <v>1456.91</v>
      </c>
      <c r="L50" t="e">
        <f>VLOOKUP(Tabla5[[#This Row],[PROY.]],Tabla6[[COD_PROY]:[NOMBRE DEL PROYECTO]],2,0)</f>
        <v>#N/A</v>
      </c>
    </row>
    <row r="51" spans="1:12" hidden="1">
      <c r="A51" s="49">
        <v>1</v>
      </c>
      <c r="B51" s="49" t="s">
        <v>46</v>
      </c>
      <c r="C51" s="49" t="s">
        <v>46</v>
      </c>
      <c r="D51" s="49" t="s">
        <v>1365</v>
      </c>
      <c r="E51" s="49" t="s">
        <v>1366</v>
      </c>
      <c r="F51" s="49" t="s">
        <v>1529</v>
      </c>
      <c r="G51" s="46">
        <v>0</v>
      </c>
      <c r="H51" s="46" t="s">
        <v>1530</v>
      </c>
      <c r="I51" s="61">
        <v>629.34</v>
      </c>
      <c r="J51" s="46" t="str">
        <f>MID(Tabla5[[#This Row],[O.E]],1,2)</f>
        <v>55</v>
      </c>
      <c r="K51" s="48">
        <f>+Tabla5[[#This Row],[TOTAL]]</f>
        <v>629.34</v>
      </c>
      <c r="L51" t="e">
        <f>VLOOKUP(Tabla5[[#This Row],[PROY.]],Tabla6[[COD_PROY]:[NOMBRE DEL PROYECTO]],2,0)</f>
        <v>#N/A</v>
      </c>
    </row>
    <row r="52" spans="1:12" hidden="1">
      <c r="A52" s="49">
        <v>1</v>
      </c>
      <c r="B52" s="49" t="s">
        <v>46</v>
      </c>
      <c r="C52" s="49" t="s">
        <v>46</v>
      </c>
      <c r="D52" s="49" t="s">
        <v>1365</v>
      </c>
      <c r="E52" s="49" t="s">
        <v>1366</v>
      </c>
      <c r="F52" s="49" t="s">
        <v>1531</v>
      </c>
      <c r="G52" s="46">
        <v>0</v>
      </c>
      <c r="H52" s="46" t="s">
        <v>1532</v>
      </c>
      <c r="I52" s="61">
        <v>1228.8699999999999</v>
      </c>
      <c r="J52" s="46" t="str">
        <f>MID(Tabla5[[#This Row],[O.E]],1,2)</f>
        <v>55</v>
      </c>
      <c r="K52" s="48">
        <f>+Tabla5[[#This Row],[TOTAL]]</f>
        <v>1228.8699999999999</v>
      </c>
      <c r="L52" t="e">
        <f>VLOOKUP(Tabla5[[#This Row],[PROY.]],Tabla6[[COD_PROY]:[NOMBRE DEL PROYECTO]],2,0)</f>
        <v>#N/A</v>
      </c>
    </row>
    <row r="53" spans="1:12" hidden="1">
      <c r="A53" s="49">
        <v>1</v>
      </c>
      <c r="B53" s="49" t="s">
        <v>46</v>
      </c>
      <c r="C53" s="49" t="s">
        <v>46</v>
      </c>
      <c r="D53" s="49" t="s">
        <v>1365</v>
      </c>
      <c r="E53" s="49" t="s">
        <v>1366</v>
      </c>
      <c r="F53" s="49" t="s">
        <v>1536</v>
      </c>
      <c r="G53" s="46">
        <v>0</v>
      </c>
      <c r="H53" s="46" t="s">
        <v>1537</v>
      </c>
      <c r="I53" s="61">
        <v>693.1</v>
      </c>
      <c r="J53" s="46" t="str">
        <f>MID(Tabla5[[#This Row],[O.E]],1,2)</f>
        <v>55</v>
      </c>
      <c r="K53" s="48">
        <f>+Tabla5[[#This Row],[TOTAL]]</f>
        <v>693.1</v>
      </c>
      <c r="L53" t="e">
        <f>VLOOKUP(Tabla5[[#This Row],[PROY.]],Tabla6[[COD_PROY]:[NOMBRE DEL PROYECTO]],2,0)</f>
        <v>#N/A</v>
      </c>
    </row>
    <row r="54" spans="1:12" hidden="1">
      <c r="A54" s="49">
        <v>1</v>
      </c>
      <c r="B54" s="49" t="s">
        <v>46</v>
      </c>
      <c r="C54" s="49" t="s">
        <v>46</v>
      </c>
      <c r="D54" s="49" t="s">
        <v>1365</v>
      </c>
      <c r="E54" s="49" t="s">
        <v>1366</v>
      </c>
      <c r="F54" s="49" t="s">
        <v>1539</v>
      </c>
      <c r="G54" s="46">
        <v>0</v>
      </c>
      <c r="H54" s="46" t="s">
        <v>1540</v>
      </c>
      <c r="I54" s="61">
        <f>8399.73+2152.23+1561.18</f>
        <v>12113.14</v>
      </c>
      <c r="J54" s="46" t="str">
        <f>MID(Tabla5[[#This Row],[O.E]],1,2)</f>
        <v>56</v>
      </c>
      <c r="K54" s="48">
        <f>+Tabla5[[#This Row],[TOTAL]]</f>
        <v>12113.14</v>
      </c>
      <c r="L54" t="e">
        <f>VLOOKUP(Tabla5[[#This Row],[PROY.]],Tabla6[[COD_PROY]:[NOMBRE DEL PROYECTO]],2,0)</f>
        <v>#N/A</v>
      </c>
    </row>
    <row r="55" spans="1:12" hidden="1">
      <c r="A55" s="49">
        <v>1</v>
      </c>
      <c r="B55" s="49" t="s">
        <v>46</v>
      </c>
      <c r="C55" s="49" t="s">
        <v>46</v>
      </c>
      <c r="D55" s="49" t="s">
        <v>1365</v>
      </c>
      <c r="E55" s="49" t="s">
        <v>1366</v>
      </c>
      <c r="F55" s="49" t="s">
        <v>1548</v>
      </c>
      <c r="G55" s="46">
        <v>0</v>
      </c>
      <c r="H55" s="46" t="s">
        <v>1549</v>
      </c>
      <c r="I55" s="61">
        <f>6669.05-5000</f>
        <v>1669.0500000000002</v>
      </c>
      <c r="J55" s="46" t="str">
        <f>MID(Tabla5[[#This Row],[O.E]],1,2)</f>
        <v>61</v>
      </c>
      <c r="K55" s="48">
        <f>+Tabla5[[#This Row],[TOTAL]]</f>
        <v>1669.0500000000002</v>
      </c>
      <c r="L55" t="e">
        <f>VLOOKUP(Tabla5[[#This Row],[PROY.]],Tabla6[[COD_PROY]:[NOMBRE DEL PROYECTO]],2,0)</f>
        <v>#N/A</v>
      </c>
    </row>
    <row r="56" spans="1:12" hidden="1">
      <c r="A56" s="49">
        <v>1</v>
      </c>
      <c r="B56" s="49" t="s">
        <v>46</v>
      </c>
      <c r="C56" s="49" t="s">
        <v>46</v>
      </c>
      <c r="D56" s="49" t="s">
        <v>1365</v>
      </c>
      <c r="E56" s="49" t="s">
        <v>1366</v>
      </c>
      <c r="F56" s="49" t="s">
        <v>1550</v>
      </c>
      <c r="G56" s="46">
        <v>0</v>
      </c>
      <c r="H56" s="46" t="s">
        <v>1551</v>
      </c>
      <c r="I56" s="61">
        <v>2235.2600000000002</v>
      </c>
      <c r="J56" s="46" t="str">
        <f>MID(Tabla5[[#This Row],[O.E]],1,2)</f>
        <v>61</v>
      </c>
      <c r="K56" s="48">
        <f>+Tabla5[[#This Row],[TOTAL]]</f>
        <v>2235.2600000000002</v>
      </c>
      <c r="L56" t="e">
        <f>VLOOKUP(Tabla5[[#This Row],[PROY.]],Tabla6[[COD_PROY]:[NOMBRE DEL PROYECTO]],2,0)</f>
        <v>#N/A</v>
      </c>
    </row>
    <row r="57" spans="1:12" hidden="1">
      <c r="A57" s="49">
        <v>1</v>
      </c>
      <c r="B57" s="49" t="s">
        <v>46</v>
      </c>
      <c r="C57" s="49" t="s">
        <v>46</v>
      </c>
      <c r="D57" s="49" t="s">
        <v>1365</v>
      </c>
      <c r="E57" s="49" t="s">
        <v>1366</v>
      </c>
      <c r="F57" s="49">
        <v>61102</v>
      </c>
      <c r="G57" s="46">
        <v>0</v>
      </c>
      <c r="H57" s="46" t="s">
        <v>1552</v>
      </c>
      <c r="I57" s="61">
        <v>3644.34</v>
      </c>
      <c r="J57" s="46" t="str">
        <f>MID(Tabla5[[#This Row],[O.E]],1,2)</f>
        <v>61</v>
      </c>
      <c r="K57" s="48">
        <f>+Tabla5[[#This Row],[TOTAL]]</f>
        <v>3644.34</v>
      </c>
      <c r="L57" t="e">
        <f>VLOOKUP(Tabla5[[#This Row],[PROY.]],Tabla6[[COD_PROY]:[NOMBRE DEL PROYECTO]],2,0)</f>
        <v>#N/A</v>
      </c>
    </row>
    <row r="58" spans="1:12" hidden="1">
      <c r="A58" s="49">
        <v>1</v>
      </c>
      <c r="B58" s="49" t="s">
        <v>46</v>
      </c>
      <c r="C58" s="49" t="s">
        <v>56</v>
      </c>
      <c r="D58" s="49" t="s">
        <v>1365</v>
      </c>
      <c r="E58" s="49" t="s">
        <v>1366</v>
      </c>
      <c r="F58" s="49" t="s">
        <v>1367</v>
      </c>
      <c r="G58" s="46">
        <v>0</v>
      </c>
      <c r="H58" s="46" t="s">
        <v>1368</v>
      </c>
      <c r="I58" s="61">
        <v>34144.29</v>
      </c>
      <c r="J58" s="46" t="str">
        <f>MID(Tabla5[[#This Row],[O.E]],1,2)</f>
        <v>51</v>
      </c>
      <c r="K58" s="48">
        <f>+Tabla5[[#This Row],[TOTAL]]</f>
        <v>34144.29</v>
      </c>
      <c r="L58" t="e">
        <f>VLOOKUP(Tabla5[[#This Row],[PROY.]],Tabla6[[COD_PROY]:[NOMBRE DEL PROYECTO]],2,0)</f>
        <v>#N/A</v>
      </c>
    </row>
    <row r="59" spans="1:12" hidden="1">
      <c r="A59" s="49">
        <v>1</v>
      </c>
      <c r="B59" s="49" t="s">
        <v>46</v>
      </c>
      <c r="C59" s="49" t="s">
        <v>56</v>
      </c>
      <c r="D59" s="49" t="s">
        <v>1365</v>
      </c>
      <c r="E59" s="49" t="s">
        <v>1366</v>
      </c>
      <c r="F59" s="49" t="s">
        <v>1369</v>
      </c>
      <c r="G59" s="46">
        <v>0</v>
      </c>
      <c r="H59" s="46" t="s">
        <v>1370</v>
      </c>
      <c r="I59" s="61">
        <v>2845.36</v>
      </c>
      <c r="J59" s="46" t="str">
        <f>MID(Tabla5[[#This Row],[O.E]],1,2)</f>
        <v>51</v>
      </c>
      <c r="K59" s="48">
        <f>+Tabla5[[#This Row],[TOTAL]]</f>
        <v>2845.36</v>
      </c>
      <c r="L59" t="e">
        <f>VLOOKUP(Tabla5[[#This Row],[PROY.]],Tabla6[[COD_PROY]:[NOMBRE DEL PROYECTO]],2,0)</f>
        <v>#N/A</v>
      </c>
    </row>
    <row r="60" spans="1:12" hidden="1">
      <c r="A60" s="49">
        <v>1</v>
      </c>
      <c r="B60" s="49" t="s">
        <v>46</v>
      </c>
      <c r="C60" s="49" t="s">
        <v>56</v>
      </c>
      <c r="D60" s="49" t="s">
        <v>1365</v>
      </c>
      <c r="E60" s="49" t="s">
        <v>1366</v>
      </c>
      <c r="F60" s="49" t="s">
        <v>1376</v>
      </c>
      <c r="G60" s="46">
        <v>0</v>
      </c>
      <c r="H60" s="46" t="s">
        <v>1368</v>
      </c>
      <c r="I60" s="61">
        <v>14170.56</v>
      </c>
      <c r="J60" s="46" t="str">
        <f>MID(Tabla5[[#This Row],[O.E]],1,2)</f>
        <v>51</v>
      </c>
      <c r="K60" s="48">
        <f>+Tabla5[[#This Row],[TOTAL]]</f>
        <v>14170.56</v>
      </c>
      <c r="L60" t="e">
        <f>VLOOKUP(Tabla5[[#This Row],[PROY.]],Tabla6[[COD_PROY]:[NOMBRE DEL PROYECTO]],2,0)</f>
        <v>#N/A</v>
      </c>
    </row>
    <row r="61" spans="1:12" hidden="1">
      <c r="A61" s="49">
        <v>1</v>
      </c>
      <c r="B61" s="49" t="s">
        <v>46</v>
      </c>
      <c r="C61" s="49" t="s">
        <v>56</v>
      </c>
      <c r="D61" s="49" t="s">
        <v>1365</v>
      </c>
      <c r="E61" s="49" t="s">
        <v>1366</v>
      </c>
      <c r="F61" s="49" t="s">
        <v>1379</v>
      </c>
      <c r="G61" s="46">
        <v>0</v>
      </c>
      <c r="H61" s="46" t="s">
        <v>1380</v>
      </c>
      <c r="I61" s="61">
        <v>1180.8800000000001</v>
      </c>
      <c r="J61" s="46" t="str">
        <f>MID(Tabla5[[#This Row],[O.E]],1,2)</f>
        <v>51</v>
      </c>
      <c r="K61" s="48">
        <f>+Tabla5[[#This Row],[TOTAL]]</f>
        <v>1180.8800000000001</v>
      </c>
      <c r="L61" t="e">
        <f>VLOOKUP(Tabla5[[#This Row],[PROY.]],Tabla6[[COD_PROY]:[NOMBRE DEL PROYECTO]],2,0)</f>
        <v>#N/A</v>
      </c>
    </row>
    <row r="62" spans="1:12" hidden="1">
      <c r="A62" s="49">
        <v>1</v>
      </c>
      <c r="B62" s="49" t="s">
        <v>46</v>
      </c>
      <c r="C62" s="49" t="s">
        <v>56</v>
      </c>
      <c r="D62" s="49" t="s">
        <v>1365</v>
      </c>
      <c r="E62" s="49" t="s">
        <v>1366</v>
      </c>
      <c r="F62" s="49" t="s">
        <v>1381</v>
      </c>
      <c r="G62" s="46">
        <v>0</v>
      </c>
      <c r="H62" s="46" t="s">
        <v>1374</v>
      </c>
      <c r="I62" s="61">
        <v>244.49</v>
      </c>
      <c r="J62" s="46" t="str">
        <f>MID(Tabla5[[#This Row],[O.E]],1,2)</f>
        <v>51</v>
      </c>
      <c r="K62" s="48">
        <f>+Tabla5[[#This Row],[TOTAL]]</f>
        <v>244.49</v>
      </c>
      <c r="L62" t="e">
        <f>VLOOKUP(Tabla5[[#This Row],[PROY.]],Tabla6[[COD_PROY]:[NOMBRE DEL PROYECTO]],2,0)</f>
        <v>#N/A</v>
      </c>
    </row>
    <row r="63" spans="1:12" hidden="1">
      <c r="A63" s="49">
        <v>1</v>
      </c>
      <c r="B63" s="49" t="s">
        <v>46</v>
      </c>
      <c r="C63" s="49" t="s">
        <v>56</v>
      </c>
      <c r="D63" s="49" t="s">
        <v>1365</v>
      </c>
      <c r="E63" s="49" t="s">
        <v>1366</v>
      </c>
      <c r="F63" s="49" t="s">
        <v>1386</v>
      </c>
      <c r="G63" s="46">
        <v>0</v>
      </c>
      <c r="H63" s="46" t="s">
        <v>1387</v>
      </c>
      <c r="I63" s="61">
        <v>2561.75</v>
      </c>
      <c r="J63" s="46" t="str">
        <f>MID(Tabla5[[#This Row],[O.E]],1,2)</f>
        <v>51</v>
      </c>
      <c r="K63" s="48">
        <f>+Tabla5[[#This Row],[TOTAL]]</f>
        <v>2561.75</v>
      </c>
      <c r="L63" t="e">
        <f>VLOOKUP(Tabla5[[#This Row],[PROY.]],Tabla6[[COD_PROY]:[NOMBRE DEL PROYECTO]],2,0)</f>
        <v>#N/A</v>
      </c>
    </row>
    <row r="64" spans="1:12" hidden="1">
      <c r="A64" s="49">
        <v>1</v>
      </c>
      <c r="B64" s="49" t="s">
        <v>46</v>
      </c>
      <c r="C64" s="49" t="s">
        <v>56</v>
      </c>
      <c r="D64" s="49" t="s">
        <v>1365</v>
      </c>
      <c r="E64" s="49" t="s">
        <v>1366</v>
      </c>
      <c r="F64" s="49" t="s">
        <v>1389</v>
      </c>
      <c r="G64" s="46">
        <v>0</v>
      </c>
      <c r="H64" s="46" t="s">
        <v>1387</v>
      </c>
      <c r="I64" s="61">
        <v>2305.04</v>
      </c>
      <c r="J64" s="46" t="str">
        <f>MID(Tabla5[[#This Row],[O.E]],1,2)</f>
        <v>51</v>
      </c>
      <c r="K64" s="48">
        <f>+Tabla5[[#This Row],[TOTAL]]</f>
        <v>2305.04</v>
      </c>
      <c r="L64" t="e">
        <f>VLOOKUP(Tabla5[[#This Row],[PROY.]],Tabla6[[COD_PROY]:[NOMBRE DEL PROYECTO]],2,0)</f>
        <v>#N/A</v>
      </c>
    </row>
    <row r="65" spans="1:12" hidden="1">
      <c r="A65" s="49">
        <v>1</v>
      </c>
      <c r="B65" s="49" t="s">
        <v>46</v>
      </c>
      <c r="C65" s="49" t="s">
        <v>56</v>
      </c>
      <c r="D65" s="49" t="s">
        <v>1365</v>
      </c>
      <c r="E65" s="49" t="s">
        <v>1366</v>
      </c>
      <c r="F65" s="49" t="s">
        <v>1527</v>
      </c>
      <c r="G65" s="46">
        <v>0</v>
      </c>
      <c r="H65" s="46" t="s">
        <v>1528</v>
      </c>
      <c r="I65" s="61">
        <v>373.3</v>
      </c>
      <c r="J65" s="46" t="str">
        <f>MID(Tabla5[[#This Row],[O.E]],1,2)</f>
        <v>55</v>
      </c>
      <c r="K65" s="48">
        <f>+Tabla5[[#This Row],[TOTAL]]</f>
        <v>373.3</v>
      </c>
      <c r="L65" t="e">
        <f>VLOOKUP(Tabla5[[#This Row],[PROY.]],Tabla6[[COD_PROY]:[NOMBRE DEL PROYECTO]],2,0)</f>
        <v>#N/A</v>
      </c>
    </row>
    <row r="66" spans="1:12" hidden="1">
      <c r="A66" s="49">
        <v>1</v>
      </c>
      <c r="B66" s="49" t="s">
        <v>46</v>
      </c>
      <c r="C66" s="49" t="s">
        <v>56</v>
      </c>
      <c r="D66" s="49" t="s">
        <v>1365</v>
      </c>
      <c r="E66" s="49" t="s">
        <v>1366</v>
      </c>
      <c r="F66" s="49" t="s">
        <v>1529</v>
      </c>
      <c r="G66" s="46">
        <v>0</v>
      </c>
      <c r="H66" s="46" t="s">
        <v>1530</v>
      </c>
      <c r="I66" s="61">
        <v>161.25</v>
      </c>
      <c r="J66" s="46" t="str">
        <f>MID(Tabla5[[#This Row],[O.E]],1,2)</f>
        <v>55</v>
      </c>
      <c r="K66" s="48">
        <f>+Tabla5[[#This Row],[TOTAL]]</f>
        <v>161.25</v>
      </c>
      <c r="L66" t="e">
        <f>VLOOKUP(Tabla5[[#This Row],[PROY.]],Tabla6[[COD_PROY]:[NOMBRE DEL PROYECTO]],2,0)</f>
        <v>#N/A</v>
      </c>
    </row>
    <row r="67" spans="1:12" hidden="1">
      <c r="A67" s="49">
        <v>1</v>
      </c>
      <c r="B67" s="49" t="s">
        <v>46</v>
      </c>
      <c r="C67" s="49" t="s">
        <v>56</v>
      </c>
      <c r="D67" s="49" t="s">
        <v>1365</v>
      </c>
      <c r="E67" s="49" t="s">
        <v>1366</v>
      </c>
      <c r="F67" s="49" t="s">
        <v>1531</v>
      </c>
      <c r="G67" s="46">
        <v>0</v>
      </c>
      <c r="H67" s="46" t="s">
        <v>1532</v>
      </c>
      <c r="I67" s="61">
        <v>314.87</v>
      </c>
      <c r="J67" s="46" t="str">
        <f>MID(Tabla5[[#This Row],[O.E]],1,2)</f>
        <v>55</v>
      </c>
      <c r="K67" s="48">
        <f>+Tabla5[[#This Row],[TOTAL]]</f>
        <v>314.87</v>
      </c>
      <c r="L67" t="e">
        <f>VLOOKUP(Tabla5[[#This Row],[PROY.]],Tabla6[[COD_PROY]:[NOMBRE DEL PROYECTO]],2,0)</f>
        <v>#N/A</v>
      </c>
    </row>
    <row r="68" spans="1:12" hidden="1">
      <c r="A68" s="49">
        <v>1</v>
      </c>
      <c r="B68" s="49" t="s">
        <v>46</v>
      </c>
      <c r="C68" s="49" t="s">
        <v>56</v>
      </c>
      <c r="D68" s="49" t="s">
        <v>1365</v>
      </c>
      <c r="E68" s="49" t="s">
        <v>1366</v>
      </c>
      <c r="F68" s="49" t="s">
        <v>1536</v>
      </c>
      <c r="G68" s="46">
        <v>0</v>
      </c>
      <c r="H68" s="46" t="s">
        <v>1537</v>
      </c>
      <c r="I68" s="61">
        <v>177.59</v>
      </c>
      <c r="J68" s="46" t="str">
        <f>MID(Tabla5[[#This Row],[O.E]],1,2)</f>
        <v>55</v>
      </c>
      <c r="K68" s="48">
        <f>+Tabla5[[#This Row],[TOTAL]]</f>
        <v>177.59</v>
      </c>
      <c r="L68" t="e">
        <f>VLOOKUP(Tabla5[[#This Row],[PROY.]],Tabla6[[COD_PROY]:[NOMBRE DEL PROYECTO]],2,0)</f>
        <v>#N/A</v>
      </c>
    </row>
    <row r="69" spans="1:12" hidden="1">
      <c r="A69" s="49">
        <v>1</v>
      </c>
      <c r="B69" s="49" t="s">
        <v>46</v>
      </c>
      <c r="C69" s="49" t="s">
        <v>56</v>
      </c>
      <c r="D69" s="49" t="s">
        <v>1365</v>
      </c>
      <c r="E69" s="49" t="s">
        <v>1366</v>
      </c>
      <c r="F69" s="49" t="s">
        <v>1548</v>
      </c>
      <c r="G69" s="46">
        <v>0</v>
      </c>
      <c r="H69" s="46" t="s">
        <v>1549</v>
      </c>
      <c r="I69" s="61">
        <v>1708.79</v>
      </c>
      <c r="J69" s="46" t="str">
        <f>MID(Tabla5[[#This Row],[O.E]],1,2)</f>
        <v>61</v>
      </c>
      <c r="K69" s="48">
        <f>+Tabla5[[#This Row],[TOTAL]]</f>
        <v>1708.79</v>
      </c>
      <c r="L69" t="e">
        <f>VLOOKUP(Tabla5[[#This Row],[PROY.]],Tabla6[[COD_PROY]:[NOMBRE DEL PROYECTO]],2,0)</f>
        <v>#N/A</v>
      </c>
    </row>
    <row r="70" spans="1:12" hidden="1">
      <c r="A70" s="49">
        <v>1</v>
      </c>
      <c r="B70" s="49" t="s">
        <v>46</v>
      </c>
      <c r="C70" s="49" t="s">
        <v>56</v>
      </c>
      <c r="D70" s="49" t="s">
        <v>1365</v>
      </c>
      <c r="E70" s="49" t="s">
        <v>1366</v>
      </c>
      <c r="F70" s="49" t="s">
        <v>1591</v>
      </c>
      <c r="G70" s="46">
        <v>0</v>
      </c>
      <c r="H70" s="46" t="s">
        <v>1552</v>
      </c>
      <c r="I70" s="61">
        <v>572.73</v>
      </c>
      <c r="J70" s="46" t="str">
        <f>MID(Tabla5[[#This Row],[O.E]],1,2)</f>
        <v>61</v>
      </c>
      <c r="K70" s="48">
        <f>+Tabla5[[#This Row],[TOTAL]]</f>
        <v>572.73</v>
      </c>
      <c r="L70" t="e">
        <f>VLOOKUP(Tabla5[[#This Row],[PROY.]],Tabla6[[COD_PROY]:[NOMBRE DEL PROYECTO]],2,0)</f>
        <v>#N/A</v>
      </c>
    </row>
    <row r="71" spans="1:12" hidden="1">
      <c r="A71" s="49">
        <v>1</v>
      </c>
      <c r="B71" s="49" t="s">
        <v>46</v>
      </c>
      <c r="C71" s="49" t="s">
        <v>56</v>
      </c>
      <c r="D71" s="49" t="s">
        <v>1365</v>
      </c>
      <c r="E71" s="49" t="s">
        <v>1366</v>
      </c>
      <c r="F71" s="49" t="s">
        <v>1550</v>
      </c>
      <c r="G71" s="46">
        <v>0</v>
      </c>
      <c r="H71" s="46" t="s">
        <v>1551</v>
      </c>
      <c r="I71" s="61">
        <v>933.78</v>
      </c>
      <c r="J71" s="46" t="str">
        <f>MID(Tabla5[[#This Row],[O.E]],1,2)</f>
        <v>61</v>
      </c>
      <c r="K71" s="48">
        <f>+Tabla5[[#This Row],[TOTAL]]</f>
        <v>933.78</v>
      </c>
      <c r="L71" t="e">
        <f>VLOOKUP(Tabla5[[#This Row],[PROY.]],Tabla6[[COD_PROY]:[NOMBRE DEL PROYECTO]],2,0)</f>
        <v>#N/A</v>
      </c>
    </row>
    <row r="72" spans="1:12" hidden="1">
      <c r="A72" s="49">
        <v>1</v>
      </c>
      <c r="B72" s="49" t="s">
        <v>46</v>
      </c>
      <c r="C72" s="50">
        <v>3</v>
      </c>
      <c r="D72" s="49" t="s">
        <v>1365</v>
      </c>
      <c r="E72" s="49" t="s">
        <v>1366</v>
      </c>
      <c r="F72" s="49" t="s">
        <v>1367</v>
      </c>
      <c r="G72" s="46">
        <v>0</v>
      </c>
      <c r="H72" s="46" t="s">
        <v>1368</v>
      </c>
      <c r="I72" s="61">
        <v>31063.74</v>
      </c>
      <c r="J72" s="46" t="str">
        <f>MID(Tabla5[[#This Row],[O.E]],1,2)</f>
        <v>51</v>
      </c>
      <c r="K72" s="48">
        <f>+Tabla5[[#This Row],[TOTAL]]</f>
        <v>31063.74</v>
      </c>
      <c r="L72" t="e">
        <f>VLOOKUP(Tabla5[[#This Row],[PROY.]],Tabla6[[COD_PROY]:[NOMBRE DEL PROYECTO]],2,0)</f>
        <v>#N/A</v>
      </c>
    </row>
    <row r="73" spans="1:12" hidden="1">
      <c r="A73" s="49">
        <v>1</v>
      </c>
      <c r="B73" s="49" t="s">
        <v>46</v>
      </c>
      <c r="C73" s="50">
        <v>3</v>
      </c>
      <c r="D73" s="49" t="s">
        <v>1365</v>
      </c>
      <c r="E73" s="49" t="s">
        <v>1366</v>
      </c>
      <c r="F73" s="49" t="s">
        <v>1369</v>
      </c>
      <c r="G73" s="46">
        <v>0</v>
      </c>
      <c r="H73" s="46" t="s">
        <v>1370</v>
      </c>
      <c r="I73" s="61">
        <v>2588.64</v>
      </c>
      <c r="J73" s="46" t="str">
        <f>MID(Tabla5[[#This Row],[O.E]],1,2)</f>
        <v>51</v>
      </c>
      <c r="K73" s="48">
        <f>+Tabla5[[#This Row],[TOTAL]]</f>
        <v>2588.64</v>
      </c>
      <c r="L73" t="e">
        <f>VLOOKUP(Tabla5[[#This Row],[PROY.]],Tabla6[[COD_PROY]:[NOMBRE DEL PROYECTO]],2,0)</f>
        <v>#N/A</v>
      </c>
    </row>
    <row r="74" spans="1:12" hidden="1">
      <c r="A74" s="49">
        <v>1</v>
      </c>
      <c r="B74" s="49" t="s">
        <v>46</v>
      </c>
      <c r="C74" s="50">
        <v>3</v>
      </c>
      <c r="D74" s="49" t="s">
        <v>1365</v>
      </c>
      <c r="E74" s="49" t="s">
        <v>1366</v>
      </c>
      <c r="F74" s="49" t="s">
        <v>1376</v>
      </c>
      <c r="G74" s="46">
        <v>0</v>
      </c>
      <c r="H74" s="46" t="s">
        <v>1368</v>
      </c>
      <c r="I74" s="61">
        <v>3344.6</v>
      </c>
      <c r="J74" s="46" t="str">
        <f>MID(Tabla5[[#This Row],[O.E]],1,2)</f>
        <v>51</v>
      </c>
      <c r="K74" s="48">
        <f>+Tabla5[[#This Row],[TOTAL]]</f>
        <v>3344.6</v>
      </c>
      <c r="L74" t="e">
        <f>VLOOKUP(Tabla5[[#This Row],[PROY.]],Tabla6[[COD_PROY]:[NOMBRE DEL PROYECTO]],2,0)</f>
        <v>#N/A</v>
      </c>
    </row>
    <row r="75" spans="1:12" hidden="1">
      <c r="A75" s="49">
        <v>1</v>
      </c>
      <c r="B75" s="49" t="s">
        <v>46</v>
      </c>
      <c r="C75" s="50">
        <v>3</v>
      </c>
      <c r="D75" s="49" t="s">
        <v>1365</v>
      </c>
      <c r="E75" s="49" t="s">
        <v>1366</v>
      </c>
      <c r="F75" s="49" t="s">
        <v>1379</v>
      </c>
      <c r="G75" s="46">
        <v>0</v>
      </c>
      <c r="H75" s="46" t="s">
        <v>1380</v>
      </c>
      <c r="I75" s="61">
        <v>278.72000000000003</v>
      </c>
      <c r="J75" s="46" t="str">
        <f>MID(Tabla5[[#This Row],[O.E]],1,2)</f>
        <v>51</v>
      </c>
      <c r="K75" s="48">
        <f>+Tabla5[[#This Row],[TOTAL]]</f>
        <v>278.72000000000003</v>
      </c>
      <c r="L75" t="e">
        <f>VLOOKUP(Tabla5[[#This Row],[PROY.]],Tabla6[[COD_PROY]:[NOMBRE DEL PROYECTO]],2,0)</f>
        <v>#N/A</v>
      </c>
    </row>
    <row r="76" spans="1:12" hidden="1">
      <c r="A76" s="49">
        <v>1</v>
      </c>
      <c r="B76" s="49" t="s">
        <v>46</v>
      </c>
      <c r="C76" s="50">
        <v>3</v>
      </c>
      <c r="D76" s="49" t="s">
        <v>1365</v>
      </c>
      <c r="E76" s="49" t="s">
        <v>1366</v>
      </c>
      <c r="F76" s="49" t="s">
        <v>1386</v>
      </c>
      <c r="G76" s="46">
        <v>0</v>
      </c>
      <c r="H76" s="46" t="s">
        <v>1387</v>
      </c>
      <c r="I76" s="61">
        <v>2580.33</v>
      </c>
      <c r="J76" s="46" t="str">
        <f>MID(Tabla5[[#This Row],[O.E]],1,2)</f>
        <v>51</v>
      </c>
      <c r="K76" s="48">
        <f>+Tabla5[[#This Row],[TOTAL]]</f>
        <v>2580.33</v>
      </c>
      <c r="L76" t="e">
        <f>VLOOKUP(Tabla5[[#This Row],[PROY.]],Tabla6[[COD_PROY]:[NOMBRE DEL PROYECTO]],2,0)</f>
        <v>#N/A</v>
      </c>
    </row>
    <row r="77" spans="1:12" hidden="1">
      <c r="A77" s="49">
        <v>1</v>
      </c>
      <c r="B77" s="49" t="s">
        <v>46</v>
      </c>
      <c r="C77" s="50">
        <v>3</v>
      </c>
      <c r="D77" s="49" t="s">
        <v>1365</v>
      </c>
      <c r="E77" s="49" t="s">
        <v>1366</v>
      </c>
      <c r="F77" s="49" t="s">
        <v>1389</v>
      </c>
      <c r="G77" s="46">
        <v>0</v>
      </c>
      <c r="H77" s="46" t="s">
        <v>1387</v>
      </c>
      <c r="I77" s="61">
        <v>1818.5</v>
      </c>
      <c r="J77" s="46" t="str">
        <f>MID(Tabla5[[#This Row],[O.E]],1,2)</f>
        <v>51</v>
      </c>
      <c r="K77" s="48">
        <f>+Tabla5[[#This Row],[TOTAL]]</f>
        <v>1818.5</v>
      </c>
      <c r="L77" t="e">
        <f>VLOOKUP(Tabla5[[#This Row],[PROY.]],Tabla6[[COD_PROY]:[NOMBRE DEL PROYECTO]],2,0)</f>
        <v>#N/A</v>
      </c>
    </row>
    <row r="78" spans="1:12" hidden="1">
      <c r="A78" s="49">
        <v>1</v>
      </c>
      <c r="B78" s="49" t="s">
        <v>46</v>
      </c>
      <c r="C78" s="50">
        <v>3</v>
      </c>
      <c r="D78" s="49" t="s">
        <v>1365</v>
      </c>
      <c r="E78" s="49" t="s">
        <v>1366</v>
      </c>
      <c r="F78" s="49" t="s">
        <v>1396</v>
      </c>
      <c r="G78" s="46">
        <v>0</v>
      </c>
      <c r="H78" s="46" t="s">
        <v>1397</v>
      </c>
      <c r="I78" s="61">
        <v>4661.67</v>
      </c>
      <c r="J78" s="46" t="str">
        <f>MID(Tabla5[[#This Row],[O.E]],1,2)</f>
        <v>51</v>
      </c>
      <c r="K78" s="48">
        <f>+Tabla5[[#This Row],[TOTAL]]</f>
        <v>4661.67</v>
      </c>
      <c r="L78" t="e">
        <f>VLOOKUP(Tabla5[[#This Row],[PROY.]],Tabla6[[COD_PROY]:[NOMBRE DEL PROYECTO]],2,0)</f>
        <v>#N/A</v>
      </c>
    </row>
    <row r="79" spans="1:12" hidden="1">
      <c r="A79" s="49">
        <v>1</v>
      </c>
      <c r="B79" s="49" t="s">
        <v>46</v>
      </c>
      <c r="C79" s="50">
        <v>3</v>
      </c>
      <c r="D79" s="49" t="s">
        <v>1365</v>
      </c>
      <c r="E79" s="49" t="s">
        <v>1366</v>
      </c>
      <c r="F79" s="49" t="s">
        <v>1493</v>
      </c>
      <c r="G79" s="46">
        <v>0</v>
      </c>
      <c r="H79" s="46" t="s">
        <v>1494</v>
      </c>
      <c r="I79" s="61">
        <v>165.79</v>
      </c>
      <c r="J79" s="46" t="str">
        <f>MID(Tabla5[[#This Row],[O.E]],1,2)</f>
        <v>54</v>
      </c>
      <c r="K79" s="48">
        <f>+Tabla5[[#This Row],[TOTAL]]</f>
        <v>165.79</v>
      </c>
      <c r="L79" t="e">
        <f>VLOOKUP(Tabla5[[#This Row],[PROY.]],Tabla6[[COD_PROY]:[NOMBRE DEL PROYECTO]],2,0)</f>
        <v>#N/A</v>
      </c>
    </row>
    <row r="80" spans="1:12" hidden="1">
      <c r="A80" s="49">
        <v>1</v>
      </c>
      <c r="B80" s="49" t="s">
        <v>46</v>
      </c>
      <c r="C80" s="50">
        <v>3</v>
      </c>
      <c r="D80" s="49" t="s">
        <v>1365</v>
      </c>
      <c r="E80" s="49" t="s">
        <v>1366</v>
      </c>
      <c r="F80" s="49" t="s">
        <v>1497</v>
      </c>
      <c r="G80" s="46">
        <v>0</v>
      </c>
      <c r="H80" s="46" t="s">
        <v>1498</v>
      </c>
      <c r="I80" s="61">
        <v>195.68</v>
      </c>
      <c r="J80" s="46" t="str">
        <f>MID(Tabla5[[#This Row],[O.E]],1,2)</f>
        <v>54</v>
      </c>
      <c r="K80" s="48">
        <f>+Tabla5[[#This Row],[TOTAL]]</f>
        <v>195.68</v>
      </c>
      <c r="L80" t="e">
        <f>VLOOKUP(Tabla5[[#This Row],[PROY.]],Tabla6[[COD_PROY]:[NOMBRE DEL PROYECTO]],2,0)</f>
        <v>#N/A</v>
      </c>
    </row>
    <row r="81" spans="1:12" hidden="1">
      <c r="A81" s="49">
        <v>1</v>
      </c>
      <c r="B81" s="49" t="s">
        <v>46</v>
      </c>
      <c r="C81" s="50">
        <v>3</v>
      </c>
      <c r="D81" s="49" t="s">
        <v>1365</v>
      </c>
      <c r="E81" s="49" t="s">
        <v>1366</v>
      </c>
      <c r="F81" s="49" t="s">
        <v>1506</v>
      </c>
      <c r="G81" s="46">
        <v>0</v>
      </c>
      <c r="H81" s="46" t="s">
        <v>1507</v>
      </c>
      <c r="I81" s="61">
        <v>64.41</v>
      </c>
      <c r="J81" s="46" t="str">
        <f>MID(Tabla5[[#This Row],[O.E]],1,2)</f>
        <v>54</v>
      </c>
      <c r="K81" s="48">
        <f>+Tabla5[[#This Row],[TOTAL]]</f>
        <v>64.41</v>
      </c>
      <c r="L81" t="e">
        <f>VLOOKUP(Tabla5[[#This Row],[PROY.]],Tabla6[[COD_PROY]:[NOMBRE DEL PROYECTO]],2,0)</f>
        <v>#N/A</v>
      </c>
    </row>
    <row r="82" spans="1:12" hidden="1">
      <c r="A82" s="49">
        <v>1</v>
      </c>
      <c r="B82" s="49" t="s">
        <v>46</v>
      </c>
      <c r="C82" s="50">
        <v>3</v>
      </c>
      <c r="D82" s="49" t="s">
        <v>1365</v>
      </c>
      <c r="E82" s="49" t="s">
        <v>1366</v>
      </c>
      <c r="F82" s="49" t="s">
        <v>1516</v>
      </c>
      <c r="G82" s="46">
        <v>0</v>
      </c>
      <c r="H82" s="46" t="s">
        <v>1517</v>
      </c>
      <c r="I82" s="61">
        <v>193.23</v>
      </c>
      <c r="J82" s="46" t="str">
        <f>MID(Tabla5[[#This Row],[O.E]],1,2)</f>
        <v>54</v>
      </c>
      <c r="K82" s="48">
        <f>+Tabla5[[#This Row],[TOTAL]]</f>
        <v>193.23</v>
      </c>
      <c r="L82" t="e">
        <f>VLOOKUP(Tabla5[[#This Row],[PROY.]],Tabla6[[COD_PROY]:[NOMBRE DEL PROYECTO]],2,0)</f>
        <v>#N/A</v>
      </c>
    </row>
    <row r="83" spans="1:12" hidden="1">
      <c r="A83" s="49">
        <v>1</v>
      </c>
      <c r="B83" s="49" t="s">
        <v>46</v>
      </c>
      <c r="C83" s="50">
        <v>3</v>
      </c>
      <c r="D83" s="49" t="s">
        <v>1365</v>
      </c>
      <c r="E83" s="49" t="s">
        <v>1366</v>
      </c>
      <c r="F83" s="49" t="s">
        <v>1518</v>
      </c>
      <c r="G83" s="46">
        <v>0</v>
      </c>
      <c r="H83" s="46" t="s">
        <v>1519</v>
      </c>
      <c r="I83" s="61">
        <v>64.41</v>
      </c>
      <c r="J83" s="47" t="str">
        <f>MID(Tabla5[[#This Row],[O.E]],1,2)</f>
        <v>54</v>
      </c>
      <c r="K83" s="48">
        <f>+Tabla5[[#This Row],[TOTAL]]</f>
        <v>64.41</v>
      </c>
      <c r="L83" t="e">
        <f>VLOOKUP(Tabla5[[#This Row],[PROY.]],Tabla6[[COD_PROY]:[NOMBRE DEL PROYECTO]],2,0)</f>
        <v>#N/A</v>
      </c>
    </row>
    <row r="84" spans="1:12" hidden="1">
      <c r="A84" s="49">
        <v>1</v>
      </c>
      <c r="B84" s="49" t="s">
        <v>46</v>
      </c>
      <c r="C84" s="50">
        <v>3</v>
      </c>
      <c r="D84" s="49" t="s">
        <v>1365</v>
      </c>
      <c r="E84" s="49" t="s">
        <v>1366</v>
      </c>
      <c r="F84" s="49" t="s">
        <v>1527</v>
      </c>
      <c r="G84" s="46">
        <v>0</v>
      </c>
      <c r="H84" s="46" t="s">
        <v>1528</v>
      </c>
      <c r="I84" s="61">
        <f>1475.44+270.78</f>
        <v>1746.22</v>
      </c>
      <c r="J84" s="46" t="str">
        <f>MID(Tabla5[[#This Row],[O.E]],1,2)</f>
        <v>55</v>
      </c>
      <c r="K84" s="48">
        <f>+Tabla5[[#This Row],[TOTAL]]</f>
        <v>1746.22</v>
      </c>
      <c r="L84" t="e">
        <f>VLOOKUP(Tabla5[[#This Row],[PROY.]],Tabla6[[COD_PROY]:[NOMBRE DEL PROYECTO]],2,0)</f>
        <v>#N/A</v>
      </c>
    </row>
    <row r="85" spans="1:12" hidden="1">
      <c r="A85" s="49">
        <v>1</v>
      </c>
      <c r="B85" s="49" t="s">
        <v>46</v>
      </c>
      <c r="C85" s="50">
        <v>3</v>
      </c>
      <c r="D85" s="49" t="s">
        <v>1365</v>
      </c>
      <c r="E85" s="49" t="s">
        <v>1366</v>
      </c>
      <c r="F85" s="49" t="s">
        <v>1529</v>
      </c>
      <c r="G85" s="46">
        <v>0</v>
      </c>
      <c r="H85" s="46" t="s">
        <v>1530</v>
      </c>
      <c r="I85" s="61">
        <v>116.97</v>
      </c>
      <c r="J85" s="46" t="str">
        <f>MID(Tabla5[[#This Row],[O.E]],1,2)</f>
        <v>55</v>
      </c>
      <c r="K85" s="48">
        <f>+Tabla5[[#This Row],[TOTAL]]</f>
        <v>116.97</v>
      </c>
      <c r="L85" t="e">
        <f>VLOOKUP(Tabla5[[#This Row],[PROY.]],Tabla6[[COD_PROY]:[NOMBRE DEL PROYECTO]],2,0)</f>
        <v>#N/A</v>
      </c>
    </row>
    <row r="86" spans="1:12" hidden="1">
      <c r="A86" s="49">
        <v>1</v>
      </c>
      <c r="B86" s="49" t="s">
        <v>46</v>
      </c>
      <c r="C86" s="50">
        <v>3</v>
      </c>
      <c r="D86" s="49" t="s">
        <v>1365</v>
      </c>
      <c r="E86" s="49" t="s">
        <v>1366</v>
      </c>
      <c r="F86" s="49" t="s">
        <v>1531</v>
      </c>
      <c r="G86" s="46">
        <v>0</v>
      </c>
      <c r="H86" s="46" t="s">
        <v>1532</v>
      </c>
      <c r="I86" s="61">
        <v>228.4</v>
      </c>
      <c r="J86" s="46" t="str">
        <f>MID(Tabla5[[#This Row],[O.E]],1,2)</f>
        <v>55</v>
      </c>
      <c r="K86" s="48">
        <f>+Tabla5[[#This Row],[TOTAL]]</f>
        <v>228.4</v>
      </c>
      <c r="L86" t="e">
        <f>VLOOKUP(Tabla5[[#This Row],[PROY.]],Tabla6[[COD_PROY]:[NOMBRE DEL PROYECTO]],2,0)</f>
        <v>#N/A</v>
      </c>
    </row>
    <row r="87" spans="1:12" hidden="1">
      <c r="A87" s="49">
        <v>1</v>
      </c>
      <c r="B87" s="49" t="s">
        <v>46</v>
      </c>
      <c r="C87" s="50">
        <v>3</v>
      </c>
      <c r="D87" s="49" t="s">
        <v>1365</v>
      </c>
      <c r="E87" s="49" t="s">
        <v>1366</v>
      </c>
      <c r="F87" s="49" t="s">
        <v>1536</v>
      </c>
      <c r="G87" s="46">
        <v>0</v>
      </c>
      <c r="H87" s="46" t="s">
        <v>1537</v>
      </c>
      <c r="I87" s="61">
        <v>701.92</v>
      </c>
      <c r="J87" s="46" t="str">
        <f>MID(Tabla5[[#This Row],[O.E]],1,2)</f>
        <v>55</v>
      </c>
      <c r="K87" s="48">
        <f>+Tabla5[[#This Row],[TOTAL]]</f>
        <v>701.92</v>
      </c>
      <c r="L87" t="e">
        <f>VLOOKUP(Tabla5[[#This Row],[PROY.]],Tabla6[[COD_PROY]:[NOMBRE DEL PROYECTO]],2,0)</f>
        <v>#N/A</v>
      </c>
    </row>
    <row r="88" spans="1:12" hidden="1">
      <c r="A88" s="49">
        <v>1</v>
      </c>
      <c r="B88" s="49" t="s">
        <v>46</v>
      </c>
      <c r="C88" s="50">
        <v>3</v>
      </c>
      <c r="D88" s="49" t="s">
        <v>1365</v>
      </c>
      <c r="E88" s="49" t="s">
        <v>1366</v>
      </c>
      <c r="F88" s="49" t="s">
        <v>1548</v>
      </c>
      <c r="G88" s="46">
        <v>0</v>
      </c>
      <c r="H88" s="46" t="s">
        <v>1549</v>
      </c>
      <c r="I88" s="61">
        <v>1239.51</v>
      </c>
      <c r="J88" s="46" t="str">
        <f>MID(Tabla5[[#This Row],[O.E]],1,2)</f>
        <v>61</v>
      </c>
      <c r="K88" s="48">
        <f>+Tabla5[[#This Row],[TOTAL]]</f>
        <v>1239.51</v>
      </c>
      <c r="L88" t="e">
        <f>VLOOKUP(Tabla5[[#This Row],[PROY.]],Tabla6[[COD_PROY]:[NOMBRE DEL PROYECTO]],2,0)</f>
        <v>#N/A</v>
      </c>
    </row>
    <row r="89" spans="1:12" hidden="1">
      <c r="A89" s="49">
        <v>1</v>
      </c>
      <c r="B89" s="49" t="s">
        <v>46</v>
      </c>
      <c r="C89" s="50">
        <v>3</v>
      </c>
      <c r="D89" s="49" t="s">
        <v>1365</v>
      </c>
      <c r="E89" s="49" t="s">
        <v>1366</v>
      </c>
      <c r="F89" s="49" t="s">
        <v>1591</v>
      </c>
      <c r="G89" s="46">
        <v>0</v>
      </c>
      <c r="H89" s="46" t="s">
        <v>1552</v>
      </c>
      <c r="I89" s="61">
        <f>415.45+0.06</f>
        <v>415.51</v>
      </c>
      <c r="J89" s="46" t="str">
        <f>MID(Tabla5[[#This Row],[O.E]],1,2)</f>
        <v>61</v>
      </c>
      <c r="K89" s="48">
        <f>+Tabla5[[#This Row],[TOTAL]]</f>
        <v>415.51</v>
      </c>
      <c r="L89" t="e">
        <f>VLOOKUP(Tabla5[[#This Row],[PROY.]],Tabla6[[COD_PROY]:[NOMBRE DEL PROYECTO]],2,0)</f>
        <v>#N/A</v>
      </c>
    </row>
    <row r="90" spans="1:12" hidden="1">
      <c r="A90" s="49">
        <v>1</v>
      </c>
      <c r="B90" s="49" t="s">
        <v>46</v>
      </c>
      <c r="C90" s="50">
        <v>1</v>
      </c>
      <c r="D90" s="49" t="s">
        <v>1365</v>
      </c>
      <c r="E90" s="49" t="s">
        <v>1366</v>
      </c>
      <c r="F90" s="49">
        <v>72101</v>
      </c>
      <c r="G90" s="46">
        <v>0</v>
      </c>
      <c r="H90" s="46" t="s">
        <v>1938</v>
      </c>
      <c r="I90" s="61">
        <v>14800</v>
      </c>
      <c r="J90" s="47" t="str">
        <f>MID(Tabla5[[#This Row],[O.E]],1,2)</f>
        <v>72</v>
      </c>
      <c r="K90" s="48">
        <f>+Tabla5[[#This Row],[TOTAL]]</f>
        <v>14800</v>
      </c>
      <c r="L90" s="45" t="e">
        <f>VLOOKUP(Tabla5[[#This Row],[PROY.]],Tabla6[[COD_PROY]:[NOMBRE DEL PROYECTO]],2,0)</f>
        <v>#N/A</v>
      </c>
    </row>
    <row r="91" spans="1:12" hidden="1">
      <c r="A91" s="49">
        <v>1</v>
      </c>
      <c r="B91" s="49" t="s">
        <v>46</v>
      </c>
      <c r="C91" s="50">
        <v>3</v>
      </c>
      <c r="D91" s="49" t="s">
        <v>1365</v>
      </c>
      <c r="E91" s="49" t="s">
        <v>1366</v>
      </c>
      <c r="F91" s="49" t="s">
        <v>1550</v>
      </c>
      <c r="G91" s="46">
        <v>0</v>
      </c>
      <c r="H91" s="46" t="s">
        <v>1551</v>
      </c>
      <c r="I91" s="61">
        <f>677.34-25.55+398.08</f>
        <v>1049.8700000000001</v>
      </c>
      <c r="J91" s="46" t="str">
        <f>MID(Tabla5[[#This Row],[O.E]],1,2)</f>
        <v>61</v>
      </c>
      <c r="K91" s="48">
        <f>+Tabla5[[#This Row],[TOTAL]]</f>
        <v>1049.8700000000001</v>
      </c>
      <c r="L91" t="e">
        <f>VLOOKUP(Tabla5[[#This Row],[PROY.]],Tabla6[[COD_PROY]:[NOMBRE DEL PROYECTO]],2,0)</f>
        <v>#N/A</v>
      </c>
    </row>
    <row r="92" spans="1:12" hidden="1">
      <c r="A92" s="49">
        <v>1</v>
      </c>
      <c r="B92" s="49" t="s">
        <v>46</v>
      </c>
      <c r="C92" s="49" t="s">
        <v>46</v>
      </c>
      <c r="D92" s="49" t="s">
        <v>1592</v>
      </c>
      <c r="E92" s="49" t="s">
        <v>1593</v>
      </c>
      <c r="F92" s="49" t="s">
        <v>1367</v>
      </c>
      <c r="G92" s="46">
        <v>0</v>
      </c>
      <c r="H92" s="46" t="s">
        <v>1368</v>
      </c>
      <c r="I92" s="61">
        <v>22474.79</v>
      </c>
      <c r="J92" s="46" t="str">
        <f>MID(Tabla5[[#This Row],[O.E]],1,2)</f>
        <v>51</v>
      </c>
      <c r="K92" s="48">
        <f>+Tabla5[[#This Row],[TOTAL]]</f>
        <v>22474.79</v>
      </c>
      <c r="L92" t="e">
        <f>VLOOKUP(Tabla5[[#This Row],[PROY.]],Tabla6[[COD_PROY]:[NOMBRE DEL PROYECTO]],2,0)</f>
        <v>#N/A</v>
      </c>
    </row>
    <row r="93" spans="1:12" hidden="1">
      <c r="A93" s="49">
        <v>1</v>
      </c>
      <c r="B93" s="49" t="s">
        <v>46</v>
      </c>
      <c r="C93" s="49" t="s">
        <v>46</v>
      </c>
      <c r="D93" s="49" t="s">
        <v>1592</v>
      </c>
      <c r="E93" s="49" t="s">
        <v>1593</v>
      </c>
      <c r="F93" s="49" t="s">
        <v>1369</v>
      </c>
      <c r="G93" s="46">
        <v>0</v>
      </c>
      <c r="H93" s="46" t="s">
        <v>1370</v>
      </c>
      <c r="I93" s="61">
        <v>1872.9</v>
      </c>
      <c r="J93" s="46" t="str">
        <f>MID(Tabla5[[#This Row],[O.E]],1,2)</f>
        <v>51</v>
      </c>
      <c r="K93" s="48">
        <f>+Tabla5[[#This Row],[TOTAL]]</f>
        <v>1872.9</v>
      </c>
      <c r="L93" t="e">
        <f>VLOOKUP(Tabla5[[#This Row],[PROY.]],Tabla6[[COD_PROY]:[NOMBRE DEL PROYECTO]],2,0)</f>
        <v>#N/A</v>
      </c>
    </row>
    <row r="94" spans="1:12" hidden="1">
      <c r="A94" s="49">
        <v>1</v>
      </c>
      <c r="B94" s="49" t="s">
        <v>46</v>
      </c>
      <c r="C94" s="49" t="s">
        <v>46</v>
      </c>
      <c r="D94" s="49" t="s">
        <v>1592</v>
      </c>
      <c r="E94" s="49" t="s">
        <v>1593</v>
      </c>
      <c r="F94" s="49" t="s">
        <v>1371</v>
      </c>
      <c r="G94" s="46">
        <v>0</v>
      </c>
      <c r="H94" s="46" t="s">
        <v>1372</v>
      </c>
      <c r="I94" s="61">
        <v>24529.1</v>
      </c>
      <c r="J94" s="46" t="str">
        <f>MID(Tabla5[[#This Row],[O.E]],1,2)</f>
        <v>51</v>
      </c>
      <c r="K94" s="48">
        <f>+Tabla5[[#This Row],[TOTAL]]</f>
        <v>24529.1</v>
      </c>
      <c r="L94" t="e">
        <f>VLOOKUP(Tabla5[[#This Row],[PROY.]],Tabla6[[COD_PROY]:[NOMBRE DEL PROYECTO]],2,0)</f>
        <v>#N/A</v>
      </c>
    </row>
    <row r="95" spans="1:12" hidden="1">
      <c r="A95" s="49">
        <v>1</v>
      </c>
      <c r="B95" s="49" t="s">
        <v>46</v>
      </c>
      <c r="C95" s="49" t="s">
        <v>46</v>
      </c>
      <c r="D95" s="49" t="s">
        <v>1592</v>
      </c>
      <c r="E95" s="49" t="s">
        <v>1593</v>
      </c>
      <c r="F95" s="49" t="s">
        <v>1386</v>
      </c>
      <c r="G95" s="46">
        <v>0</v>
      </c>
      <c r="H95" s="46" t="s">
        <v>1387</v>
      </c>
      <c r="I95" s="61">
        <f>1551.96+3719.26</f>
        <v>5271.22</v>
      </c>
      <c r="J95" s="46" t="str">
        <f>MID(Tabla5[[#This Row],[O.E]],1,2)</f>
        <v>51</v>
      </c>
      <c r="K95" s="48">
        <f>+Tabla5[[#This Row],[TOTAL]]</f>
        <v>5271.22</v>
      </c>
      <c r="L95" t="e">
        <f>VLOOKUP(Tabla5[[#This Row],[PROY.]],Tabla6[[COD_PROY]:[NOMBRE DEL PROYECTO]],2,0)</f>
        <v>#N/A</v>
      </c>
    </row>
    <row r="96" spans="1:12" hidden="1">
      <c r="A96" s="49">
        <v>1</v>
      </c>
      <c r="B96" s="49" t="s">
        <v>46</v>
      </c>
      <c r="C96" s="49" t="s">
        <v>46</v>
      </c>
      <c r="D96" s="49" t="s">
        <v>1592</v>
      </c>
      <c r="E96" s="49" t="s">
        <v>1593</v>
      </c>
      <c r="F96" s="49" t="s">
        <v>1389</v>
      </c>
      <c r="G96" s="46">
        <v>0</v>
      </c>
      <c r="H96" s="46" t="s">
        <v>1387</v>
      </c>
      <c r="I96" s="61">
        <v>2096.73</v>
      </c>
      <c r="J96" s="46" t="str">
        <f>MID(Tabla5[[#This Row],[O.E]],1,2)</f>
        <v>51</v>
      </c>
      <c r="K96" s="48">
        <f>+Tabla5[[#This Row],[TOTAL]]</f>
        <v>2096.73</v>
      </c>
      <c r="L96" t="e">
        <f>VLOOKUP(Tabla5[[#This Row],[PROY.]],Tabla6[[COD_PROY]:[NOMBRE DEL PROYECTO]],2,0)</f>
        <v>#N/A</v>
      </c>
    </row>
    <row r="97" spans="1:12" hidden="1">
      <c r="A97" s="49">
        <v>1</v>
      </c>
      <c r="B97" s="49" t="s">
        <v>46</v>
      </c>
      <c r="C97" s="49" t="s">
        <v>46</v>
      </c>
      <c r="D97" s="49" t="s">
        <v>1592</v>
      </c>
      <c r="E97" s="49" t="s">
        <v>1593</v>
      </c>
      <c r="F97" s="49" t="s">
        <v>1396</v>
      </c>
      <c r="G97" s="46">
        <v>0</v>
      </c>
      <c r="H97" s="46" t="s">
        <v>1397</v>
      </c>
      <c r="I97" s="61">
        <v>3500</v>
      </c>
      <c r="J97" s="46" t="str">
        <f>MID(Tabla5[[#This Row],[O.E]],1,2)</f>
        <v>51</v>
      </c>
      <c r="K97" s="48">
        <f>+Tabla5[[#This Row],[TOTAL]]</f>
        <v>3500</v>
      </c>
      <c r="L97" t="e">
        <f>VLOOKUP(Tabla5[[#This Row],[PROY.]],Tabla6[[COD_PROY]:[NOMBRE DEL PROYECTO]],2,0)</f>
        <v>#N/A</v>
      </c>
    </row>
    <row r="98" spans="1:12" hidden="1">
      <c r="A98" s="49">
        <v>1</v>
      </c>
      <c r="B98" s="49" t="s">
        <v>46</v>
      </c>
      <c r="C98" s="49" t="s">
        <v>46</v>
      </c>
      <c r="D98" s="49" t="s">
        <v>1592</v>
      </c>
      <c r="E98" s="49" t="s">
        <v>1593</v>
      </c>
      <c r="F98" s="49" t="s">
        <v>1402</v>
      </c>
      <c r="G98" s="46">
        <v>0</v>
      </c>
      <c r="H98" s="46" t="s">
        <v>1403</v>
      </c>
      <c r="I98" s="61">
        <v>3375.85</v>
      </c>
      <c r="J98" s="46" t="str">
        <f>MID(Tabla5[[#This Row],[O.E]],1,2)</f>
        <v>54</v>
      </c>
      <c r="K98" s="48">
        <f>+Tabla5[[#This Row],[TOTAL]]</f>
        <v>3375.85</v>
      </c>
      <c r="L98" t="e">
        <f>VLOOKUP(Tabla5[[#This Row],[PROY.]],Tabla6[[COD_PROY]:[NOMBRE DEL PROYECTO]],2,0)</f>
        <v>#N/A</v>
      </c>
    </row>
    <row r="99" spans="1:12" hidden="1">
      <c r="A99" s="49">
        <v>1</v>
      </c>
      <c r="B99" s="49" t="s">
        <v>46</v>
      </c>
      <c r="C99" s="49" t="s">
        <v>46</v>
      </c>
      <c r="D99" s="49" t="s">
        <v>1592</v>
      </c>
      <c r="E99" s="49" t="s">
        <v>1593</v>
      </c>
      <c r="F99" s="49" t="s">
        <v>1406</v>
      </c>
      <c r="G99" s="46">
        <v>0</v>
      </c>
      <c r="H99" s="46" t="s">
        <v>1407</v>
      </c>
      <c r="I99" s="61">
        <v>306.89</v>
      </c>
      <c r="J99" s="46" t="str">
        <f>MID(Tabla5[[#This Row],[O.E]],1,2)</f>
        <v>54</v>
      </c>
      <c r="K99" s="48">
        <f>+Tabla5[[#This Row],[TOTAL]]</f>
        <v>306.89</v>
      </c>
      <c r="L99" t="e">
        <f>VLOOKUP(Tabla5[[#This Row],[PROY.]],Tabla6[[COD_PROY]:[NOMBRE DEL PROYECTO]],2,0)</f>
        <v>#N/A</v>
      </c>
    </row>
    <row r="100" spans="1:12" hidden="1">
      <c r="A100" s="49">
        <v>1</v>
      </c>
      <c r="B100" s="49" t="s">
        <v>46</v>
      </c>
      <c r="C100" s="49" t="s">
        <v>46</v>
      </c>
      <c r="D100" s="49" t="s">
        <v>1592</v>
      </c>
      <c r="E100" s="49" t="s">
        <v>1593</v>
      </c>
      <c r="F100" s="49" t="s">
        <v>1408</v>
      </c>
      <c r="G100" s="46">
        <v>0</v>
      </c>
      <c r="H100" s="46" t="s">
        <v>1409</v>
      </c>
      <c r="I100" s="61">
        <v>580.95000000000005</v>
      </c>
      <c r="J100" s="46" t="str">
        <f>MID(Tabla5[[#This Row],[O.E]],1,2)</f>
        <v>54</v>
      </c>
      <c r="K100" s="48">
        <f>+Tabla5[[#This Row],[TOTAL]]</f>
        <v>580.95000000000005</v>
      </c>
      <c r="L100" t="e">
        <f>VLOOKUP(Tabla5[[#This Row],[PROY.]],Tabla6[[COD_PROY]:[NOMBRE DEL PROYECTO]],2,0)</f>
        <v>#N/A</v>
      </c>
    </row>
    <row r="101" spans="1:12" hidden="1">
      <c r="A101" s="49">
        <v>1</v>
      </c>
      <c r="B101" s="49" t="s">
        <v>46</v>
      </c>
      <c r="C101" s="49" t="s">
        <v>46</v>
      </c>
      <c r="D101" s="49" t="s">
        <v>1592</v>
      </c>
      <c r="E101" s="49" t="s">
        <v>1593</v>
      </c>
      <c r="F101" s="49" t="s">
        <v>1410</v>
      </c>
      <c r="G101" s="46">
        <v>0</v>
      </c>
      <c r="H101" s="46" t="s">
        <v>1411</v>
      </c>
      <c r="I101" s="61">
        <v>731.64</v>
      </c>
      <c r="J101" s="46" t="str">
        <f>MID(Tabla5[[#This Row],[O.E]],1,2)</f>
        <v>54</v>
      </c>
      <c r="K101" s="48">
        <f>+Tabla5[[#This Row],[TOTAL]]</f>
        <v>731.64</v>
      </c>
      <c r="L101" t="e">
        <f>VLOOKUP(Tabla5[[#This Row],[PROY.]],Tabla6[[COD_PROY]:[NOMBRE DEL PROYECTO]],2,0)</f>
        <v>#N/A</v>
      </c>
    </row>
    <row r="102" spans="1:12" hidden="1">
      <c r="A102" s="49">
        <v>1</v>
      </c>
      <c r="B102" s="49" t="s">
        <v>46</v>
      </c>
      <c r="C102" s="49" t="s">
        <v>46</v>
      </c>
      <c r="D102" s="49" t="s">
        <v>1592</v>
      </c>
      <c r="E102" s="49" t="s">
        <v>1593</v>
      </c>
      <c r="F102" s="49" t="s">
        <v>1412</v>
      </c>
      <c r="G102" s="46">
        <v>0</v>
      </c>
      <c r="H102" s="46" t="s">
        <v>1413</v>
      </c>
      <c r="I102" s="61">
        <v>61.38</v>
      </c>
      <c r="J102" s="46" t="str">
        <f>MID(Tabla5[[#This Row],[O.E]],1,2)</f>
        <v>54</v>
      </c>
      <c r="K102" s="48">
        <f>+Tabla5[[#This Row],[TOTAL]]</f>
        <v>61.38</v>
      </c>
      <c r="L102" t="e">
        <f>VLOOKUP(Tabla5[[#This Row],[PROY.]],Tabla6[[COD_PROY]:[NOMBRE DEL PROYECTO]],2,0)</f>
        <v>#N/A</v>
      </c>
    </row>
    <row r="103" spans="1:12" hidden="1">
      <c r="A103" s="49">
        <v>1</v>
      </c>
      <c r="B103" s="49" t="s">
        <v>46</v>
      </c>
      <c r="C103" s="49" t="s">
        <v>46</v>
      </c>
      <c r="D103" s="49" t="s">
        <v>1592</v>
      </c>
      <c r="E103" s="49" t="s">
        <v>1593</v>
      </c>
      <c r="F103" s="49" t="s">
        <v>1414</v>
      </c>
      <c r="G103" s="46">
        <v>0</v>
      </c>
      <c r="H103" s="46" t="s">
        <v>1415</v>
      </c>
      <c r="I103" s="61">
        <v>1007.54</v>
      </c>
      <c r="J103" s="46" t="str">
        <f>MID(Tabla5[[#This Row],[O.E]],1,2)</f>
        <v>54</v>
      </c>
      <c r="K103" s="48">
        <f>+Tabla5[[#This Row],[TOTAL]]</f>
        <v>1007.54</v>
      </c>
      <c r="L103" t="e">
        <f>VLOOKUP(Tabla5[[#This Row],[PROY.]],Tabla6[[COD_PROY]:[NOMBRE DEL PROYECTO]],2,0)</f>
        <v>#N/A</v>
      </c>
    </row>
    <row r="104" spans="1:12" hidden="1">
      <c r="A104" s="49">
        <v>1</v>
      </c>
      <c r="B104" s="49" t="s">
        <v>46</v>
      </c>
      <c r="C104" s="49" t="s">
        <v>46</v>
      </c>
      <c r="D104" s="49" t="s">
        <v>1592</v>
      </c>
      <c r="E104" s="49" t="s">
        <v>1593</v>
      </c>
      <c r="F104" s="49" t="s">
        <v>1416</v>
      </c>
      <c r="G104" s="46">
        <v>0</v>
      </c>
      <c r="H104" s="46" t="s">
        <v>1417</v>
      </c>
      <c r="I104" s="61">
        <v>153.44999999999999</v>
      </c>
      <c r="J104" s="46" t="str">
        <f>MID(Tabla5[[#This Row],[O.E]],1,2)</f>
        <v>54</v>
      </c>
      <c r="K104" s="48">
        <f>+Tabla5[[#This Row],[TOTAL]]</f>
        <v>153.44999999999999</v>
      </c>
      <c r="L104" t="e">
        <f>VLOOKUP(Tabla5[[#This Row],[PROY.]],Tabla6[[COD_PROY]:[NOMBRE DEL PROYECTO]],2,0)</f>
        <v>#N/A</v>
      </c>
    </row>
    <row r="105" spans="1:12" hidden="1">
      <c r="A105" s="49">
        <v>1</v>
      </c>
      <c r="B105" s="49" t="s">
        <v>46</v>
      </c>
      <c r="C105" s="49" t="s">
        <v>46</v>
      </c>
      <c r="D105" s="49" t="s">
        <v>1592</v>
      </c>
      <c r="E105" s="49" t="s">
        <v>1593</v>
      </c>
      <c r="F105" s="49" t="s">
        <v>1418</v>
      </c>
      <c r="G105" s="46">
        <v>0</v>
      </c>
      <c r="H105" s="46" t="s">
        <v>1419</v>
      </c>
      <c r="I105" s="61">
        <v>441.01</v>
      </c>
      <c r="J105" s="46" t="str">
        <f>MID(Tabla5[[#This Row],[O.E]],1,2)</f>
        <v>54</v>
      </c>
      <c r="K105" s="48">
        <f>+Tabla5[[#This Row],[TOTAL]]</f>
        <v>441.01</v>
      </c>
      <c r="L105" t="e">
        <f>VLOOKUP(Tabla5[[#This Row],[PROY.]],Tabla6[[COD_PROY]:[NOMBRE DEL PROYECTO]],2,0)</f>
        <v>#N/A</v>
      </c>
    </row>
    <row r="106" spans="1:12" hidden="1">
      <c r="A106" s="49">
        <v>1</v>
      </c>
      <c r="B106" s="49" t="s">
        <v>46</v>
      </c>
      <c r="C106" s="49" t="s">
        <v>46</v>
      </c>
      <c r="D106" s="49" t="s">
        <v>1592</v>
      </c>
      <c r="E106" s="49" t="s">
        <v>1593</v>
      </c>
      <c r="F106" s="49" t="s">
        <v>1420</v>
      </c>
      <c r="G106" s="46">
        <v>0</v>
      </c>
      <c r="H106" s="46" t="s">
        <v>1421</v>
      </c>
      <c r="I106" s="61">
        <v>3120.82</v>
      </c>
      <c r="J106" s="46" t="str">
        <f>MID(Tabla5[[#This Row],[O.E]],1,2)</f>
        <v>54</v>
      </c>
      <c r="K106" s="48">
        <f>+Tabla5[[#This Row],[TOTAL]]</f>
        <v>3120.82</v>
      </c>
      <c r="L106" t="e">
        <f>VLOOKUP(Tabla5[[#This Row],[PROY.]],Tabla6[[COD_PROY]:[NOMBRE DEL PROYECTO]],2,0)</f>
        <v>#N/A</v>
      </c>
    </row>
    <row r="107" spans="1:12" hidden="1">
      <c r="A107" s="49">
        <v>1</v>
      </c>
      <c r="B107" s="49" t="s">
        <v>46</v>
      </c>
      <c r="C107" s="49" t="s">
        <v>46</v>
      </c>
      <c r="D107" s="49" t="s">
        <v>1592</v>
      </c>
      <c r="E107" s="49" t="s">
        <v>1593</v>
      </c>
      <c r="F107" s="49" t="s">
        <v>1422</v>
      </c>
      <c r="G107" s="46">
        <v>0</v>
      </c>
      <c r="H107" s="46" t="s">
        <v>1423</v>
      </c>
      <c r="I107" s="61">
        <v>683.76</v>
      </c>
      <c r="J107" s="46" t="str">
        <f>MID(Tabla5[[#This Row],[O.E]],1,2)</f>
        <v>54</v>
      </c>
      <c r="K107" s="48">
        <f>+Tabla5[[#This Row],[TOTAL]]</f>
        <v>683.76</v>
      </c>
      <c r="L107" t="e">
        <f>VLOOKUP(Tabla5[[#This Row],[PROY.]],Tabla6[[COD_PROY]:[NOMBRE DEL PROYECTO]],2,0)</f>
        <v>#N/A</v>
      </c>
    </row>
    <row r="108" spans="1:12" hidden="1">
      <c r="A108" s="49">
        <v>1</v>
      </c>
      <c r="B108" s="49" t="s">
        <v>46</v>
      </c>
      <c r="C108" s="49" t="s">
        <v>46</v>
      </c>
      <c r="D108" s="49" t="s">
        <v>1592</v>
      </c>
      <c r="E108" s="49" t="s">
        <v>1593</v>
      </c>
      <c r="F108" s="49" t="s">
        <v>1424</v>
      </c>
      <c r="G108" s="46">
        <v>0</v>
      </c>
      <c r="H108" s="46" t="s">
        <v>1425</v>
      </c>
      <c r="I108" s="61">
        <f>3139.23-98.3</f>
        <v>3040.93</v>
      </c>
      <c r="J108" s="46" t="str">
        <f>MID(Tabla5[[#This Row],[O.E]],1,2)</f>
        <v>54</v>
      </c>
      <c r="K108" s="48">
        <f>+Tabla5[[#This Row],[TOTAL]]</f>
        <v>3040.93</v>
      </c>
      <c r="L108" t="e">
        <f>VLOOKUP(Tabla5[[#This Row],[PROY.]],Tabla6[[COD_PROY]:[NOMBRE DEL PROYECTO]],2,0)</f>
        <v>#N/A</v>
      </c>
    </row>
    <row r="109" spans="1:12" hidden="1">
      <c r="A109" s="49">
        <v>1</v>
      </c>
      <c r="B109" s="49" t="s">
        <v>46</v>
      </c>
      <c r="C109" s="49" t="s">
        <v>46</v>
      </c>
      <c r="D109" s="49" t="s">
        <v>1592</v>
      </c>
      <c r="E109" s="49" t="s">
        <v>1593</v>
      </c>
      <c r="F109" s="49" t="s">
        <v>1428</v>
      </c>
      <c r="G109" s="46">
        <v>0</v>
      </c>
      <c r="H109" s="46" t="s">
        <v>1429</v>
      </c>
      <c r="I109" s="61">
        <v>1000.17</v>
      </c>
      <c r="J109" s="46" t="str">
        <f>MID(Tabla5[[#This Row],[O.E]],1,2)</f>
        <v>54</v>
      </c>
      <c r="K109" s="48">
        <f>+Tabla5[[#This Row],[TOTAL]]</f>
        <v>1000.17</v>
      </c>
      <c r="L109" t="e">
        <f>VLOOKUP(Tabla5[[#This Row],[PROY.]],Tabla6[[COD_PROY]:[NOMBRE DEL PROYECTO]],2,0)</f>
        <v>#N/A</v>
      </c>
    </row>
    <row r="110" spans="1:12" hidden="1">
      <c r="A110" s="49">
        <v>1</v>
      </c>
      <c r="B110" s="49" t="s">
        <v>46</v>
      </c>
      <c r="C110" s="49" t="s">
        <v>46</v>
      </c>
      <c r="D110" s="49" t="s">
        <v>1592</v>
      </c>
      <c r="E110" s="49" t="s">
        <v>1593</v>
      </c>
      <c r="F110" s="49" t="s">
        <v>1430</v>
      </c>
      <c r="G110" s="46">
        <v>0</v>
      </c>
      <c r="H110" s="46" t="s">
        <v>1431</v>
      </c>
      <c r="I110" s="61">
        <v>1189.22</v>
      </c>
      <c r="J110" s="46" t="str">
        <f>MID(Tabla5[[#This Row],[O.E]],1,2)</f>
        <v>54</v>
      </c>
      <c r="K110" s="48">
        <f>+Tabla5[[#This Row],[TOTAL]]</f>
        <v>1189.22</v>
      </c>
      <c r="L110" t="e">
        <f>VLOOKUP(Tabla5[[#This Row],[PROY.]],Tabla6[[COD_PROY]:[NOMBRE DEL PROYECTO]],2,0)</f>
        <v>#N/A</v>
      </c>
    </row>
    <row r="111" spans="1:12" hidden="1">
      <c r="A111" s="49">
        <v>1</v>
      </c>
      <c r="B111" s="49" t="s">
        <v>46</v>
      </c>
      <c r="C111" s="49" t="s">
        <v>46</v>
      </c>
      <c r="D111" s="49" t="s">
        <v>1592</v>
      </c>
      <c r="E111" s="49" t="s">
        <v>1593</v>
      </c>
      <c r="F111" s="49" t="s">
        <v>1432</v>
      </c>
      <c r="G111" s="46">
        <v>0</v>
      </c>
      <c r="H111" s="46" t="s">
        <v>1433</v>
      </c>
      <c r="I111" s="61">
        <v>153.44999999999999</v>
      </c>
      <c r="J111" s="46" t="str">
        <f>MID(Tabla5[[#This Row],[O.E]],1,2)</f>
        <v>54</v>
      </c>
      <c r="K111" s="48">
        <f>+Tabla5[[#This Row],[TOTAL]]</f>
        <v>153.44999999999999</v>
      </c>
      <c r="L111" t="e">
        <f>VLOOKUP(Tabla5[[#This Row],[PROY.]],Tabla6[[COD_PROY]:[NOMBRE DEL PROYECTO]],2,0)</f>
        <v>#N/A</v>
      </c>
    </row>
    <row r="112" spans="1:12" hidden="1">
      <c r="A112" s="49">
        <v>1</v>
      </c>
      <c r="B112" s="49" t="s">
        <v>46</v>
      </c>
      <c r="C112" s="49" t="s">
        <v>46</v>
      </c>
      <c r="D112" s="49" t="s">
        <v>1592</v>
      </c>
      <c r="E112" s="49" t="s">
        <v>1593</v>
      </c>
      <c r="F112" s="49" t="s">
        <v>1436</v>
      </c>
      <c r="G112" s="46">
        <v>0</v>
      </c>
      <c r="H112" s="46" t="s">
        <v>1437</v>
      </c>
      <c r="I112" s="61">
        <v>742.69</v>
      </c>
      <c r="J112" s="46" t="str">
        <f>MID(Tabla5[[#This Row],[O.E]],1,2)</f>
        <v>54</v>
      </c>
      <c r="K112" s="48">
        <f>+Tabla5[[#This Row],[TOTAL]]</f>
        <v>742.69</v>
      </c>
      <c r="L112" t="e">
        <f>VLOOKUP(Tabla5[[#This Row],[PROY.]],Tabla6[[COD_PROY]:[NOMBRE DEL PROYECTO]],2,0)</f>
        <v>#N/A</v>
      </c>
    </row>
    <row r="113" spans="1:12" hidden="1">
      <c r="A113" s="49">
        <v>1</v>
      </c>
      <c r="B113" s="49" t="s">
        <v>46</v>
      </c>
      <c r="C113" s="49" t="s">
        <v>46</v>
      </c>
      <c r="D113" s="49" t="s">
        <v>1592</v>
      </c>
      <c r="E113" s="49" t="s">
        <v>1593</v>
      </c>
      <c r="F113" s="49" t="s">
        <v>1438</v>
      </c>
      <c r="G113" s="46">
        <v>0</v>
      </c>
      <c r="H113" s="46" t="s">
        <v>1439</v>
      </c>
      <c r="I113" s="61">
        <v>700.03</v>
      </c>
      <c r="J113" s="46" t="str">
        <f>MID(Tabla5[[#This Row],[O.E]],1,2)</f>
        <v>54</v>
      </c>
      <c r="K113" s="48">
        <f>+Tabla5[[#This Row],[TOTAL]]</f>
        <v>700.03</v>
      </c>
      <c r="L113" t="e">
        <f>VLOOKUP(Tabla5[[#This Row],[PROY.]],Tabla6[[COD_PROY]:[NOMBRE DEL PROYECTO]],2,0)</f>
        <v>#N/A</v>
      </c>
    </row>
    <row r="114" spans="1:12" hidden="1">
      <c r="A114" s="49">
        <v>1</v>
      </c>
      <c r="B114" s="49" t="s">
        <v>46</v>
      </c>
      <c r="C114" s="49" t="s">
        <v>46</v>
      </c>
      <c r="D114" s="49" t="s">
        <v>1592</v>
      </c>
      <c r="E114" s="49" t="s">
        <v>1593</v>
      </c>
      <c r="F114" s="49" t="s">
        <v>1440</v>
      </c>
      <c r="G114" s="46">
        <v>0</v>
      </c>
      <c r="H114" s="46" t="s">
        <v>1441</v>
      </c>
      <c r="I114" s="61">
        <v>449.6</v>
      </c>
      <c r="J114" s="46" t="str">
        <f>MID(Tabla5[[#This Row],[O.E]],1,2)</f>
        <v>54</v>
      </c>
      <c r="K114" s="48">
        <f>+Tabla5[[#This Row],[TOTAL]]</f>
        <v>449.6</v>
      </c>
      <c r="L114" t="e">
        <f>VLOOKUP(Tabla5[[#This Row],[PROY.]],Tabla6[[COD_PROY]:[NOMBRE DEL PROYECTO]],2,0)</f>
        <v>#N/A</v>
      </c>
    </row>
    <row r="115" spans="1:12" hidden="1">
      <c r="A115" s="49">
        <v>1</v>
      </c>
      <c r="B115" s="49" t="s">
        <v>46</v>
      </c>
      <c r="C115" s="49" t="s">
        <v>46</v>
      </c>
      <c r="D115" s="49" t="s">
        <v>1592</v>
      </c>
      <c r="E115" s="49" t="s">
        <v>1593</v>
      </c>
      <c r="F115" s="49" t="s">
        <v>1442</v>
      </c>
      <c r="G115" s="46">
        <v>0</v>
      </c>
      <c r="H115" s="46" t="s">
        <v>1443</v>
      </c>
      <c r="I115" s="61">
        <v>998.33</v>
      </c>
      <c r="J115" s="46" t="str">
        <f>MID(Tabla5[[#This Row],[O.E]],1,2)</f>
        <v>54</v>
      </c>
      <c r="K115" s="48">
        <f>+Tabla5[[#This Row],[TOTAL]]</f>
        <v>998.33</v>
      </c>
      <c r="L115" t="e">
        <f>VLOOKUP(Tabla5[[#This Row],[PROY.]],Tabla6[[COD_PROY]:[NOMBRE DEL PROYECTO]],2,0)</f>
        <v>#N/A</v>
      </c>
    </row>
    <row r="116" spans="1:12" hidden="1">
      <c r="A116" s="49">
        <v>1</v>
      </c>
      <c r="B116" s="49" t="s">
        <v>46</v>
      </c>
      <c r="C116" s="49" t="s">
        <v>46</v>
      </c>
      <c r="D116" s="49" t="s">
        <v>1592</v>
      </c>
      <c r="E116" s="49" t="s">
        <v>1593</v>
      </c>
      <c r="F116" s="49" t="s">
        <v>1445</v>
      </c>
      <c r="G116" s="46">
        <v>0</v>
      </c>
      <c r="H116" s="46" t="s">
        <v>1446</v>
      </c>
      <c r="I116" s="61">
        <f>21598.7</f>
        <v>21598.7</v>
      </c>
      <c r="J116" s="46" t="str">
        <f>MID(Tabla5[[#This Row],[O.E]],1,2)</f>
        <v>54</v>
      </c>
      <c r="K116" s="48">
        <f>+Tabla5[[#This Row],[TOTAL]]</f>
        <v>21598.7</v>
      </c>
      <c r="L116" t="e">
        <f>VLOOKUP(Tabla5[[#This Row],[PROY.]],Tabla6[[COD_PROY]:[NOMBRE DEL PROYECTO]],2,0)</f>
        <v>#N/A</v>
      </c>
    </row>
    <row r="117" spans="1:12" hidden="1">
      <c r="A117" s="49">
        <v>1</v>
      </c>
      <c r="B117" s="49" t="s">
        <v>46</v>
      </c>
      <c r="C117" s="49" t="s">
        <v>46</v>
      </c>
      <c r="D117" s="49" t="s">
        <v>1592</v>
      </c>
      <c r="E117" s="49" t="s">
        <v>1593</v>
      </c>
      <c r="F117" s="49" t="s">
        <v>1449</v>
      </c>
      <c r="G117" s="46">
        <v>0</v>
      </c>
      <c r="H117" s="46" t="s">
        <v>1450</v>
      </c>
      <c r="I117" s="61">
        <v>5194.51</v>
      </c>
      <c r="J117" s="46" t="str">
        <f>MID(Tabla5[[#This Row],[O.E]],1,2)</f>
        <v>54</v>
      </c>
      <c r="K117" s="48">
        <f>+Tabla5[[#This Row],[TOTAL]]</f>
        <v>5194.51</v>
      </c>
      <c r="L117" t="e">
        <f>VLOOKUP(Tabla5[[#This Row],[PROY.]],Tabla6[[COD_PROY]:[NOMBRE DEL PROYECTO]],2,0)</f>
        <v>#N/A</v>
      </c>
    </row>
    <row r="118" spans="1:12" hidden="1">
      <c r="A118" s="49">
        <v>1</v>
      </c>
      <c r="B118" s="49" t="s">
        <v>46</v>
      </c>
      <c r="C118" s="49" t="s">
        <v>46</v>
      </c>
      <c r="D118" s="49" t="s">
        <v>1592</v>
      </c>
      <c r="E118" s="49" t="s">
        <v>1593</v>
      </c>
      <c r="F118" s="49" t="s">
        <v>1454</v>
      </c>
      <c r="G118" s="46">
        <v>0</v>
      </c>
      <c r="H118" s="46" t="s">
        <v>1455</v>
      </c>
      <c r="I118" s="61">
        <v>1245.3800000000001</v>
      </c>
      <c r="J118" s="46" t="str">
        <f>MID(Tabla5[[#This Row],[O.E]],1,2)</f>
        <v>54</v>
      </c>
      <c r="K118" s="48">
        <f>+Tabla5[[#This Row],[TOTAL]]</f>
        <v>1245.3800000000001</v>
      </c>
      <c r="L118" t="e">
        <f>VLOOKUP(Tabla5[[#This Row],[PROY.]],Tabla6[[COD_PROY]:[NOMBRE DEL PROYECTO]],2,0)</f>
        <v>#N/A</v>
      </c>
    </row>
    <row r="119" spans="1:12" hidden="1">
      <c r="A119" s="49">
        <v>1</v>
      </c>
      <c r="B119" s="49" t="s">
        <v>46</v>
      </c>
      <c r="C119" s="49" t="s">
        <v>46</v>
      </c>
      <c r="D119" s="49" t="s">
        <v>1592</v>
      </c>
      <c r="E119" s="49" t="s">
        <v>1593</v>
      </c>
      <c r="F119" s="49" t="s">
        <v>1456</v>
      </c>
      <c r="G119" s="46">
        <v>0</v>
      </c>
      <c r="H119" s="46" t="s">
        <v>1457</v>
      </c>
      <c r="I119" s="61">
        <v>643.25</v>
      </c>
      <c r="J119" s="46" t="str">
        <f>MID(Tabla5[[#This Row],[O.E]],1,2)</f>
        <v>54</v>
      </c>
      <c r="K119" s="48">
        <f>+Tabla5[[#This Row],[TOTAL]]</f>
        <v>643.25</v>
      </c>
      <c r="L119" t="e">
        <f>VLOOKUP(Tabla5[[#This Row],[PROY.]],Tabla6[[COD_PROY]:[NOMBRE DEL PROYECTO]],2,0)</f>
        <v>#N/A</v>
      </c>
    </row>
    <row r="120" spans="1:12" hidden="1">
      <c r="A120" s="49">
        <v>1</v>
      </c>
      <c r="B120" s="49" t="s">
        <v>46</v>
      </c>
      <c r="C120" s="49" t="s">
        <v>46</v>
      </c>
      <c r="D120" s="49" t="s">
        <v>1592</v>
      </c>
      <c r="E120" s="49" t="s">
        <v>1593</v>
      </c>
      <c r="F120" s="49" t="s">
        <v>1458</v>
      </c>
      <c r="G120" s="46">
        <v>0</v>
      </c>
      <c r="H120" s="46" t="s">
        <v>1459</v>
      </c>
      <c r="I120" s="61">
        <v>306.89</v>
      </c>
      <c r="J120" s="46" t="str">
        <f>MID(Tabla5[[#This Row],[O.E]],1,2)</f>
        <v>54</v>
      </c>
      <c r="K120" s="48">
        <f>+Tabla5[[#This Row],[TOTAL]]</f>
        <v>306.89</v>
      </c>
      <c r="L120" t="e">
        <f>VLOOKUP(Tabla5[[#This Row],[PROY.]],Tabla6[[COD_PROY]:[NOMBRE DEL PROYECTO]],2,0)</f>
        <v>#N/A</v>
      </c>
    </row>
    <row r="121" spans="1:12" hidden="1">
      <c r="A121" s="49">
        <v>1</v>
      </c>
      <c r="B121" s="49" t="s">
        <v>46</v>
      </c>
      <c r="C121" s="49" t="s">
        <v>46</v>
      </c>
      <c r="D121" s="49" t="s">
        <v>1592</v>
      </c>
      <c r="E121" s="49" t="s">
        <v>1593</v>
      </c>
      <c r="F121" s="49" t="s">
        <v>1460</v>
      </c>
      <c r="G121" s="46">
        <v>0</v>
      </c>
      <c r="H121" s="46" t="s">
        <v>1461</v>
      </c>
      <c r="I121" s="61">
        <v>1325.48</v>
      </c>
      <c r="J121" s="46" t="str">
        <f>MID(Tabla5[[#This Row],[O.E]],1,2)</f>
        <v>54</v>
      </c>
      <c r="K121" s="48">
        <f>+Tabla5[[#This Row],[TOTAL]]</f>
        <v>1325.48</v>
      </c>
      <c r="L121" t="e">
        <f>VLOOKUP(Tabla5[[#This Row],[PROY.]],Tabla6[[COD_PROY]:[NOMBRE DEL PROYECTO]],2,0)</f>
        <v>#N/A</v>
      </c>
    </row>
    <row r="122" spans="1:12" hidden="1">
      <c r="A122" s="49">
        <v>1</v>
      </c>
      <c r="B122" s="49" t="s">
        <v>46</v>
      </c>
      <c r="C122" s="49" t="s">
        <v>46</v>
      </c>
      <c r="D122" s="49" t="s">
        <v>1592</v>
      </c>
      <c r="E122" s="49" t="s">
        <v>1593</v>
      </c>
      <c r="F122" s="49" t="s">
        <v>1462</v>
      </c>
      <c r="G122" s="46">
        <v>0</v>
      </c>
      <c r="H122" s="46" t="s">
        <v>1463</v>
      </c>
      <c r="I122" s="61">
        <v>778.59</v>
      </c>
      <c r="J122" s="46" t="str">
        <f>MID(Tabla5[[#This Row],[O.E]],1,2)</f>
        <v>54</v>
      </c>
      <c r="K122" s="48">
        <f>+Tabla5[[#This Row],[TOTAL]]</f>
        <v>778.59</v>
      </c>
      <c r="L122" t="e">
        <f>VLOOKUP(Tabla5[[#This Row],[PROY.]],Tabla6[[COD_PROY]:[NOMBRE DEL PROYECTO]],2,0)</f>
        <v>#N/A</v>
      </c>
    </row>
    <row r="123" spans="1:12" hidden="1">
      <c r="A123" s="49">
        <v>1</v>
      </c>
      <c r="B123" s="49" t="s">
        <v>46</v>
      </c>
      <c r="C123" s="49" t="s">
        <v>46</v>
      </c>
      <c r="D123" s="49" t="s">
        <v>1592</v>
      </c>
      <c r="E123" s="49" t="s">
        <v>1593</v>
      </c>
      <c r="F123" s="49" t="s">
        <v>1466</v>
      </c>
      <c r="G123" s="46">
        <v>0</v>
      </c>
      <c r="H123" s="46" t="s">
        <v>1467</v>
      </c>
      <c r="I123" s="61">
        <v>153.44999999999999</v>
      </c>
      <c r="J123" s="46" t="str">
        <f>MID(Tabla5[[#This Row],[O.E]],1,2)</f>
        <v>54</v>
      </c>
      <c r="K123" s="48">
        <f>+Tabla5[[#This Row],[TOTAL]]</f>
        <v>153.44999999999999</v>
      </c>
      <c r="L123" t="e">
        <f>VLOOKUP(Tabla5[[#This Row],[PROY.]],Tabla6[[COD_PROY]:[NOMBRE DEL PROYECTO]],2,0)</f>
        <v>#N/A</v>
      </c>
    </row>
    <row r="124" spans="1:12" hidden="1">
      <c r="A124" s="49">
        <v>1</v>
      </c>
      <c r="B124" s="49" t="s">
        <v>46</v>
      </c>
      <c r="C124" s="49" t="s">
        <v>46</v>
      </c>
      <c r="D124" s="49" t="s">
        <v>1592</v>
      </c>
      <c r="E124" s="49" t="s">
        <v>1593</v>
      </c>
      <c r="F124" s="49" t="s">
        <v>1478</v>
      </c>
      <c r="G124" s="46">
        <v>0</v>
      </c>
      <c r="H124" s="46" t="s">
        <v>1479</v>
      </c>
      <c r="I124" s="61">
        <v>153.44</v>
      </c>
      <c r="J124" s="46" t="str">
        <f>MID(Tabla5[[#This Row],[O.E]],1,2)</f>
        <v>54</v>
      </c>
      <c r="K124" s="48">
        <f>+Tabla5[[#This Row],[TOTAL]]</f>
        <v>153.44</v>
      </c>
      <c r="L124" t="e">
        <f>VLOOKUP(Tabla5[[#This Row],[PROY.]],Tabla6[[COD_PROY]:[NOMBRE DEL PROYECTO]],2,0)</f>
        <v>#N/A</v>
      </c>
    </row>
    <row r="125" spans="1:12" hidden="1">
      <c r="A125" s="49">
        <v>1</v>
      </c>
      <c r="B125" s="49" t="s">
        <v>46</v>
      </c>
      <c r="C125" s="49" t="s">
        <v>46</v>
      </c>
      <c r="D125" s="49" t="s">
        <v>1592</v>
      </c>
      <c r="E125" s="49" t="s">
        <v>1593</v>
      </c>
      <c r="F125" s="49" t="s">
        <v>1480</v>
      </c>
      <c r="G125" s="46">
        <v>0</v>
      </c>
      <c r="H125" s="46" t="s">
        <v>1481</v>
      </c>
      <c r="I125" s="61">
        <v>553.02</v>
      </c>
      <c r="J125" s="46" t="str">
        <f>MID(Tabla5[[#This Row],[O.E]],1,2)</f>
        <v>54</v>
      </c>
      <c r="K125" s="48">
        <f>+Tabla5[[#This Row],[TOTAL]]</f>
        <v>553.02</v>
      </c>
      <c r="L125" t="e">
        <f>VLOOKUP(Tabla5[[#This Row],[PROY.]],Tabla6[[COD_PROY]:[NOMBRE DEL PROYECTO]],2,0)</f>
        <v>#N/A</v>
      </c>
    </row>
    <row r="126" spans="1:12" hidden="1">
      <c r="A126" s="49">
        <v>1</v>
      </c>
      <c r="B126" s="49" t="s">
        <v>46</v>
      </c>
      <c r="C126" s="49" t="s">
        <v>46</v>
      </c>
      <c r="D126" s="49" t="s">
        <v>1592</v>
      </c>
      <c r="E126" s="49" t="s">
        <v>1593</v>
      </c>
      <c r="F126" s="49" t="s">
        <v>1490</v>
      </c>
      <c r="G126" s="46">
        <v>0</v>
      </c>
      <c r="H126" s="46" t="s">
        <v>1491</v>
      </c>
      <c r="I126" s="61">
        <v>897.97</v>
      </c>
      <c r="J126" s="46" t="str">
        <f>MID(Tabla5[[#This Row],[O.E]],1,2)</f>
        <v>54</v>
      </c>
      <c r="K126" s="48">
        <f>+Tabla5[[#This Row],[TOTAL]]</f>
        <v>897.97</v>
      </c>
      <c r="L126" t="e">
        <f>VLOOKUP(Tabla5[[#This Row],[PROY.]],Tabla6[[COD_PROY]:[NOMBRE DEL PROYECTO]],2,0)</f>
        <v>#N/A</v>
      </c>
    </row>
    <row r="127" spans="1:12" hidden="1">
      <c r="A127" s="49">
        <v>1</v>
      </c>
      <c r="B127" s="49" t="s">
        <v>46</v>
      </c>
      <c r="C127" s="49" t="s">
        <v>46</v>
      </c>
      <c r="D127" s="49" t="s">
        <v>1592</v>
      </c>
      <c r="E127" s="49" t="s">
        <v>1593</v>
      </c>
      <c r="F127" s="49" t="s">
        <v>1493</v>
      </c>
      <c r="G127" s="46">
        <v>0</v>
      </c>
      <c r="H127" s="46" t="s">
        <v>1494</v>
      </c>
      <c r="I127" s="61">
        <v>394.97</v>
      </c>
      <c r="J127" s="46" t="str">
        <f>MID(Tabla5[[#This Row],[O.E]],1,2)</f>
        <v>54</v>
      </c>
      <c r="K127" s="48">
        <f>+Tabla5[[#This Row],[TOTAL]]</f>
        <v>394.97</v>
      </c>
      <c r="L127" t="e">
        <f>VLOOKUP(Tabla5[[#This Row],[PROY.]],Tabla6[[COD_PROY]:[NOMBRE DEL PROYECTO]],2,0)</f>
        <v>#N/A</v>
      </c>
    </row>
    <row r="128" spans="1:12" hidden="1">
      <c r="A128" s="49">
        <v>1</v>
      </c>
      <c r="B128" s="49" t="s">
        <v>46</v>
      </c>
      <c r="C128" s="49" t="s">
        <v>46</v>
      </c>
      <c r="D128" s="49" t="s">
        <v>1592</v>
      </c>
      <c r="E128" s="49" t="s">
        <v>1593</v>
      </c>
      <c r="F128" s="49" t="s">
        <v>1497</v>
      </c>
      <c r="G128" s="46">
        <v>0</v>
      </c>
      <c r="H128" s="46" t="s">
        <v>1498</v>
      </c>
      <c r="I128" s="61">
        <v>466.17</v>
      </c>
      <c r="J128" s="46" t="str">
        <f>MID(Tabla5[[#This Row],[O.E]],1,2)</f>
        <v>54</v>
      </c>
      <c r="K128" s="48">
        <f>+Tabla5[[#This Row],[TOTAL]]</f>
        <v>466.17</v>
      </c>
      <c r="L128" t="e">
        <f>VLOOKUP(Tabla5[[#This Row],[PROY.]],Tabla6[[COD_PROY]:[NOMBRE DEL PROYECTO]],2,0)</f>
        <v>#N/A</v>
      </c>
    </row>
    <row r="129" spans="1:12" hidden="1">
      <c r="A129" s="49">
        <v>1</v>
      </c>
      <c r="B129" s="49" t="s">
        <v>46</v>
      </c>
      <c r="C129" s="49" t="s">
        <v>46</v>
      </c>
      <c r="D129" s="49" t="s">
        <v>1592</v>
      </c>
      <c r="E129" s="49" t="s">
        <v>1593</v>
      </c>
      <c r="F129" s="49" t="s">
        <v>1506</v>
      </c>
      <c r="G129" s="46">
        <v>0</v>
      </c>
      <c r="H129" s="46" t="s">
        <v>1507</v>
      </c>
      <c r="I129" s="61">
        <v>153.44</v>
      </c>
      <c r="J129" s="46" t="str">
        <f>MID(Tabla5[[#This Row],[O.E]],1,2)</f>
        <v>54</v>
      </c>
      <c r="K129" s="48">
        <f>+Tabla5[[#This Row],[TOTAL]]</f>
        <v>153.44</v>
      </c>
      <c r="L129" t="e">
        <f>VLOOKUP(Tabla5[[#This Row],[PROY.]],Tabla6[[COD_PROY]:[NOMBRE DEL PROYECTO]],2,0)</f>
        <v>#N/A</v>
      </c>
    </row>
    <row r="130" spans="1:12" hidden="1">
      <c r="A130" s="49">
        <v>1</v>
      </c>
      <c r="B130" s="49" t="s">
        <v>46</v>
      </c>
      <c r="C130" s="49" t="s">
        <v>46</v>
      </c>
      <c r="D130" s="49" t="s">
        <v>1592</v>
      </c>
      <c r="E130" s="49" t="s">
        <v>1593</v>
      </c>
      <c r="F130" s="49" t="s">
        <v>1516</v>
      </c>
      <c r="G130" s="46">
        <v>0</v>
      </c>
      <c r="H130" s="46" t="s">
        <v>1517</v>
      </c>
      <c r="I130" s="61">
        <v>460.34</v>
      </c>
      <c r="J130" s="46" t="str">
        <f>MID(Tabla5[[#This Row],[O.E]],1,2)</f>
        <v>54</v>
      </c>
      <c r="K130" s="48">
        <f>+Tabla5[[#This Row],[TOTAL]]</f>
        <v>460.34</v>
      </c>
      <c r="L130" t="e">
        <f>VLOOKUP(Tabla5[[#This Row],[PROY.]],Tabla6[[COD_PROY]:[NOMBRE DEL PROYECTO]],2,0)</f>
        <v>#N/A</v>
      </c>
    </row>
    <row r="131" spans="1:12" hidden="1">
      <c r="A131" s="49">
        <v>1</v>
      </c>
      <c r="B131" s="49" t="s">
        <v>46</v>
      </c>
      <c r="C131" s="49" t="s">
        <v>46</v>
      </c>
      <c r="D131" s="49" t="s">
        <v>1592</v>
      </c>
      <c r="E131" s="49" t="s">
        <v>1593</v>
      </c>
      <c r="F131" s="49" t="s">
        <v>1518</v>
      </c>
      <c r="G131" s="46">
        <v>0</v>
      </c>
      <c r="H131" s="46" t="s">
        <v>1519</v>
      </c>
      <c r="I131" s="61">
        <v>153.44</v>
      </c>
      <c r="J131" s="46" t="str">
        <f>MID(Tabla5[[#This Row],[O.E]],1,2)</f>
        <v>54</v>
      </c>
      <c r="K131" s="48">
        <f>+Tabla5[[#This Row],[TOTAL]]</f>
        <v>153.44</v>
      </c>
      <c r="L131" t="e">
        <f>VLOOKUP(Tabla5[[#This Row],[PROY.]],Tabla6[[COD_PROY]:[NOMBRE DEL PROYECTO]],2,0)</f>
        <v>#N/A</v>
      </c>
    </row>
    <row r="132" spans="1:12" hidden="1">
      <c r="A132" s="49">
        <v>1</v>
      </c>
      <c r="B132" s="49" t="s">
        <v>46</v>
      </c>
      <c r="C132" s="49" t="s">
        <v>46</v>
      </c>
      <c r="D132" s="49" t="s">
        <v>1592</v>
      </c>
      <c r="E132" s="49" t="s">
        <v>1593</v>
      </c>
      <c r="F132" s="49" t="s">
        <v>1529</v>
      </c>
      <c r="G132" s="46">
        <v>0</v>
      </c>
      <c r="H132" s="46" t="s">
        <v>1530</v>
      </c>
      <c r="I132" s="61">
        <v>1467.88</v>
      </c>
      <c r="J132" s="46" t="str">
        <f>MID(Tabla5[[#This Row],[O.E]],1,2)</f>
        <v>55</v>
      </c>
      <c r="K132" s="48">
        <f>+Tabla5[[#This Row],[TOTAL]]</f>
        <v>1467.88</v>
      </c>
      <c r="L132" t="e">
        <f>VLOOKUP(Tabla5[[#This Row],[PROY.]],Tabla6[[COD_PROY]:[NOMBRE DEL PROYECTO]],2,0)</f>
        <v>#N/A</v>
      </c>
    </row>
    <row r="133" spans="1:12" hidden="1">
      <c r="A133" s="49">
        <v>1</v>
      </c>
      <c r="B133" s="49" t="s">
        <v>46</v>
      </c>
      <c r="C133" s="49" t="s">
        <v>46</v>
      </c>
      <c r="D133" s="49" t="s">
        <v>1592</v>
      </c>
      <c r="E133" s="49" t="s">
        <v>1593</v>
      </c>
      <c r="F133" s="49" t="s">
        <v>1531</v>
      </c>
      <c r="G133" s="46">
        <v>0</v>
      </c>
      <c r="H133" s="46" t="s">
        <v>1532</v>
      </c>
      <c r="I133" s="61">
        <v>645.09</v>
      </c>
      <c r="J133" s="46" t="str">
        <f>MID(Tabla5[[#This Row],[O.E]],1,2)</f>
        <v>55</v>
      </c>
      <c r="K133" s="48">
        <f>+Tabla5[[#This Row],[TOTAL]]</f>
        <v>645.09</v>
      </c>
      <c r="L133" t="e">
        <f>VLOOKUP(Tabla5[[#This Row],[PROY.]],Tabla6[[COD_PROY]:[NOMBRE DEL PROYECTO]],2,0)</f>
        <v>#N/A</v>
      </c>
    </row>
    <row r="134" spans="1:12" hidden="1">
      <c r="A134" s="49">
        <v>1</v>
      </c>
      <c r="B134" s="49" t="s">
        <v>46</v>
      </c>
      <c r="C134" s="49" t="s">
        <v>46</v>
      </c>
      <c r="D134" s="49" t="s">
        <v>1592</v>
      </c>
      <c r="E134" s="49" t="s">
        <v>1593</v>
      </c>
      <c r="F134" s="49" t="s">
        <v>1534</v>
      </c>
      <c r="G134" s="46">
        <v>0</v>
      </c>
      <c r="H134" s="46" t="s">
        <v>1535</v>
      </c>
      <c r="I134" s="61">
        <v>544.12</v>
      </c>
      <c r="J134" s="46" t="str">
        <f>MID(Tabla5[[#This Row],[O.E]],1,2)</f>
        <v>55</v>
      </c>
      <c r="K134" s="48">
        <f>+Tabla5[[#This Row],[TOTAL]]</f>
        <v>544.12</v>
      </c>
      <c r="L134" t="e">
        <f>VLOOKUP(Tabla5[[#This Row],[PROY.]],Tabla6[[COD_PROY]:[NOMBRE DEL PROYECTO]],2,0)</f>
        <v>#N/A</v>
      </c>
    </row>
    <row r="135" spans="1:12" hidden="1">
      <c r="A135" s="49">
        <v>1</v>
      </c>
      <c r="B135" s="49" t="s">
        <v>46</v>
      </c>
      <c r="C135" s="49" t="s">
        <v>46</v>
      </c>
      <c r="D135" s="49" t="s">
        <v>1592</v>
      </c>
      <c r="E135" s="49" t="s">
        <v>1593</v>
      </c>
      <c r="F135" s="49" t="s">
        <v>1536</v>
      </c>
      <c r="G135" s="46">
        <v>0</v>
      </c>
      <c r="H135" s="46" t="s">
        <v>1597</v>
      </c>
      <c r="I135" s="61">
        <f>306.89+26.25</f>
        <v>333.14</v>
      </c>
      <c r="J135" s="46" t="str">
        <f>MID(Tabla5[[#This Row],[O.E]],1,2)</f>
        <v>55</v>
      </c>
      <c r="K135" s="48">
        <f>+Tabla5[[#This Row],[TOTAL]]</f>
        <v>333.14</v>
      </c>
      <c r="L135" t="e">
        <f>VLOOKUP(Tabla5[[#This Row],[PROY.]],Tabla6[[COD_PROY]:[NOMBRE DEL PROYECTO]],2,0)</f>
        <v>#N/A</v>
      </c>
    </row>
    <row r="136" spans="1:12" hidden="1">
      <c r="A136" s="49">
        <v>1</v>
      </c>
      <c r="B136" s="49" t="s">
        <v>46</v>
      </c>
      <c r="C136" s="49" t="s">
        <v>46</v>
      </c>
      <c r="D136" s="49" t="s">
        <v>1592</v>
      </c>
      <c r="E136" s="49" t="s">
        <v>1593</v>
      </c>
      <c r="F136" s="49" t="s">
        <v>1542</v>
      </c>
      <c r="G136" s="46">
        <v>0</v>
      </c>
      <c r="H136" s="46" t="s">
        <v>1598</v>
      </c>
      <c r="I136" s="61">
        <v>3719.26</v>
      </c>
      <c r="J136" s="46" t="str">
        <f>MID(Tabla5[[#This Row],[O.E]],1,2)</f>
        <v>56</v>
      </c>
      <c r="K136" s="48">
        <f>+Tabla5[[#This Row],[TOTAL]]</f>
        <v>3719.26</v>
      </c>
      <c r="L136" t="e">
        <f>VLOOKUP(Tabla5[[#This Row],[PROY.]],Tabla6[[COD_PROY]:[NOMBRE DEL PROYECTO]],2,0)</f>
        <v>#N/A</v>
      </c>
    </row>
    <row r="137" spans="1:12" hidden="1">
      <c r="A137" s="49">
        <v>1</v>
      </c>
      <c r="B137" s="49" t="s">
        <v>46</v>
      </c>
      <c r="C137" s="49" t="s">
        <v>46</v>
      </c>
      <c r="D137" s="49" t="s">
        <v>1592</v>
      </c>
      <c r="E137" s="49" t="s">
        <v>1593</v>
      </c>
      <c r="F137" s="49" t="s">
        <v>1548</v>
      </c>
      <c r="G137" s="46">
        <v>0</v>
      </c>
      <c r="H137" s="46" t="s">
        <v>1549</v>
      </c>
      <c r="I137" s="61">
        <f>5556.34-3000</f>
        <v>2556.34</v>
      </c>
      <c r="J137" s="46" t="str">
        <f>MID(Tabla5[[#This Row],[O.E]],1,2)</f>
        <v>61</v>
      </c>
      <c r="K137" s="48">
        <f>+Tabla5[[#This Row],[TOTAL]]</f>
        <v>2556.34</v>
      </c>
      <c r="L137" t="e">
        <f>VLOOKUP(Tabla5[[#This Row],[PROY.]],Tabla6[[COD_PROY]:[NOMBRE DEL PROYECTO]],2,0)</f>
        <v>#N/A</v>
      </c>
    </row>
    <row r="138" spans="1:12" hidden="1">
      <c r="A138" s="49">
        <v>1</v>
      </c>
      <c r="B138" s="49" t="s">
        <v>46</v>
      </c>
      <c r="C138" s="49" t="s">
        <v>46</v>
      </c>
      <c r="D138" s="49" t="s">
        <v>1592</v>
      </c>
      <c r="E138" s="49" t="s">
        <v>1593</v>
      </c>
      <c r="F138" s="49" t="s">
        <v>1553</v>
      </c>
      <c r="G138" s="46">
        <v>0</v>
      </c>
      <c r="H138" s="46" t="s">
        <v>1554</v>
      </c>
      <c r="I138" s="61">
        <v>2952.94</v>
      </c>
      <c r="J138" s="46" t="str">
        <f>MID(Tabla5[[#This Row],[O.E]],1,2)</f>
        <v>61</v>
      </c>
      <c r="K138" s="48">
        <f>+Tabla5[[#This Row],[TOTAL]]</f>
        <v>2952.94</v>
      </c>
      <c r="L138" t="e">
        <f>VLOOKUP(Tabla5[[#This Row],[PROY.]],Tabla6[[COD_PROY]:[NOMBRE DEL PROYECTO]],2,0)</f>
        <v>#N/A</v>
      </c>
    </row>
    <row r="139" spans="1:12" hidden="1">
      <c r="A139" s="49">
        <v>1</v>
      </c>
      <c r="B139" s="49" t="s">
        <v>46</v>
      </c>
      <c r="C139" s="49" t="s">
        <v>46</v>
      </c>
      <c r="D139" s="49" t="s">
        <v>1592</v>
      </c>
      <c r="E139" s="49" t="s">
        <v>1593</v>
      </c>
      <c r="F139" s="49" t="s">
        <v>1555</v>
      </c>
      <c r="G139" s="46">
        <v>0</v>
      </c>
      <c r="H139" s="46" t="s">
        <v>1556</v>
      </c>
      <c r="I139" s="61">
        <v>989.73</v>
      </c>
      <c r="J139" s="46" t="str">
        <f>MID(Tabla5[[#This Row],[O.E]],1,2)</f>
        <v>61</v>
      </c>
      <c r="K139" s="48">
        <f>+Tabla5[[#This Row],[TOTAL]]</f>
        <v>989.73</v>
      </c>
      <c r="L139" t="e">
        <f>VLOOKUP(Tabla5[[#This Row],[PROY.]],Tabla6[[COD_PROY]:[NOMBRE DEL PROYECTO]],2,0)</f>
        <v>#N/A</v>
      </c>
    </row>
    <row r="140" spans="1:12" hidden="1">
      <c r="A140" s="49">
        <v>1</v>
      </c>
      <c r="B140" s="49" t="s">
        <v>46</v>
      </c>
      <c r="C140" s="49" t="s">
        <v>46</v>
      </c>
      <c r="D140" s="49" t="s">
        <v>1592</v>
      </c>
      <c r="E140" s="49" t="s">
        <v>1593</v>
      </c>
      <c r="F140" s="49" t="s">
        <v>1557</v>
      </c>
      <c r="G140" s="46">
        <v>0</v>
      </c>
      <c r="H140" s="46" t="s">
        <v>1558</v>
      </c>
      <c r="I140" s="61">
        <v>1613.65</v>
      </c>
      <c r="J140" s="46" t="str">
        <f>MID(Tabla5[[#This Row],[O.E]],1,2)</f>
        <v>61</v>
      </c>
      <c r="K140" s="48">
        <f>+Tabla5[[#This Row],[TOTAL]]</f>
        <v>1613.65</v>
      </c>
      <c r="L140" t="e">
        <f>VLOOKUP(Tabla5[[#This Row],[PROY.]],Tabla6[[COD_PROY]:[NOMBRE DEL PROYECTO]],2,0)</f>
        <v>#N/A</v>
      </c>
    </row>
    <row r="141" spans="1:12" hidden="1">
      <c r="A141" s="49">
        <v>1</v>
      </c>
      <c r="B141" s="49" t="s">
        <v>46</v>
      </c>
      <c r="C141" s="50">
        <v>2</v>
      </c>
      <c r="D141" s="49" t="s">
        <v>1592</v>
      </c>
      <c r="E141" s="49" t="s">
        <v>1593</v>
      </c>
      <c r="F141" s="49" t="s">
        <v>1367</v>
      </c>
      <c r="G141" s="46">
        <v>0</v>
      </c>
      <c r="H141" s="46" t="s">
        <v>1368</v>
      </c>
      <c r="I141" s="61">
        <v>35683.699999999997</v>
      </c>
      <c r="J141" s="46" t="str">
        <f>MID(Tabla5[[#This Row],[O.E]],1,2)</f>
        <v>51</v>
      </c>
      <c r="K141" s="48">
        <f>+Tabla5[[#This Row],[TOTAL]]</f>
        <v>35683.699999999997</v>
      </c>
      <c r="L141" t="e">
        <f>VLOOKUP(Tabla5[[#This Row],[PROY.]],Tabla6[[COD_PROY]:[NOMBRE DEL PROYECTO]],2,0)</f>
        <v>#N/A</v>
      </c>
    </row>
    <row r="142" spans="1:12" hidden="1">
      <c r="A142" s="49">
        <v>1</v>
      </c>
      <c r="B142" s="49" t="s">
        <v>46</v>
      </c>
      <c r="C142" s="50">
        <v>2</v>
      </c>
      <c r="D142" s="49" t="s">
        <v>1592</v>
      </c>
      <c r="E142" s="49" t="s">
        <v>1593</v>
      </c>
      <c r="F142" s="49" t="s">
        <v>1369</v>
      </c>
      <c r="G142" s="46">
        <v>0</v>
      </c>
      <c r="H142" s="46" t="s">
        <v>1370</v>
      </c>
      <c r="I142" s="61">
        <v>2973.64</v>
      </c>
      <c r="J142" s="46" t="str">
        <f>MID(Tabla5[[#This Row],[O.E]],1,2)</f>
        <v>51</v>
      </c>
      <c r="K142" s="48">
        <f>+Tabla5[[#This Row],[TOTAL]]</f>
        <v>2973.64</v>
      </c>
      <c r="L142" t="e">
        <f>VLOOKUP(Tabla5[[#This Row],[PROY.]],Tabla6[[COD_PROY]:[NOMBRE DEL PROYECTO]],2,0)</f>
        <v>#N/A</v>
      </c>
    </row>
    <row r="143" spans="1:12" hidden="1">
      <c r="A143" s="49">
        <v>1</v>
      </c>
      <c r="B143" s="49" t="s">
        <v>46</v>
      </c>
      <c r="C143" s="50">
        <v>2</v>
      </c>
      <c r="D143" s="49" t="s">
        <v>1592</v>
      </c>
      <c r="E143" s="49" t="s">
        <v>1593</v>
      </c>
      <c r="F143" s="49" t="s">
        <v>1376</v>
      </c>
      <c r="G143" s="46">
        <v>0</v>
      </c>
      <c r="H143" s="46" t="s">
        <v>1368</v>
      </c>
      <c r="I143" s="61">
        <v>14809.44</v>
      </c>
      <c r="J143" s="46" t="str">
        <f>MID(Tabla5[[#This Row],[O.E]],1,2)</f>
        <v>51</v>
      </c>
      <c r="K143" s="48">
        <f>+Tabla5[[#This Row],[TOTAL]]</f>
        <v>14809.44</v>
      </c>
      <c r="L143" t="e">
        <f>VLOOKUP(Tabla5[[#This Row],[PROY.]],Tabla6[[COD_PROY]:[NOMBRE DEL PROYECTO]],2,0)</f>
        <v>#N/A</v>
      </c>
    </row>
    <row r="144" spans="1:12" hidden="1">
      <c r="A144" s="49">
        <v>1</v>
      </c>
      <c r="B144" s="49" t="s">
        <v>46</v>
      </c>
      <c r="C144" s="50">
        <v>2</v>
      </c>
      <c r="D144" s="49" t="s">
        <v>1592</v>
      </c>
      <c r="E144" s="49" t="s">
        <v>1593</v>
      </c>
      <c r="F144" s="49" t="s">
        <v>1379</v>
      </c>
      <c r="G144" s="46">
        <v>0</v>
      </c>
      <c r="H144" s="46" t="s">
        <v>1380</v>
      </c>
      <c r="I144" s="61">
        <v>1234.1199999999999</v>
      </c>
      <c r="J144" s="46" t="str">
        <f>MID(Tabla5[[#This Row],[O.E]],1,2)</f>
        <v>51</v>
      </c>
      <c r="K144" s="48">
        <f>+Tabla5[[#This Row],[TOTAL]]</f>
        <v>1234.1199999999999</v>
      </c>
      <c r="L144" t="e">
        <f>VLOOKUP(Tabla5[[#This Row],[PROY.]],Tabla6[[COD_PROY]:[NOMBRE DEL PROYECTO]],2,0)</f>
        <v>#N/A</v>
      </c>
    </row>
    <row r="145" spans="1:12" hidden="1">
      <c r="A145" s="49">
        <v>1</v>
      </c>
      <c r="B145" s="49" t="s">
        <v>46</v>
      </c>
      <c r="C145" s="50">
        <v>2</v>
      </c>
      <c r="D145" s="49" t="s">
        <v>1592</v>
      </c>
      <c r="E145" s="49" t="s">
        <v>1593</v>
      </c>
      <c r="F145" s="49" t="s">
        <v>1381</v>
      </c>
      <c r="G145" s="46">
        <v>0</v>
      </c>
      <c r="H145" s="46" t="s">
        <v>1374</v>
      </c>
      <c r="I145" s="61">
        <v>255.51</v>
      </c>
      <c r="J145" s="46" t="str">
        <f>MID(Tabla5[[#This Row],[O.E]],1,2)</f>
        <v>51</v>
      </c>
      <c r="K145" s="48">
        <f>+Tabla5[[#This Row],[TOTAL]]</f>
        <v>255.51</v>
      </c>
      <c r="L145" t="e">
        <f>VLOOKUP(Tabla5[[#This Row],[PROY.]],Tabla6[[COD_PROY]:[NOMBRE DEL PROYECTO]],2,0)</f>
        <v>#N/A</v>
      </c>
    </row>
    <row r="146" spans="1:12" hidden="1">
      <c r="A146" s="49">
        <v>1</v>
      </c>
      <c r="B146" s="49" t="s">
        <v>46</v>
      </c>
      <c r="C146" s="50">
        <v>2</v>
      </c>
      <c r="D146" s="49" t="s">
        <v>1592</v>
      </c>
      <c r="E146" s="49" t="s">
        <v>1593</v>
      </c>
      <c r="F146" s="49" t="s">
        <v>1386</v>
      </c>
      <c r="G146" s="46">
        <v>0</v>
      </c>
      <c r="H146" s="46" t="s">
        <v>1387</v>
      </c>
      <c r="I146" s="61">
        <v>2677.24</v>
      </c>
      <c r="J146" s="46" t="str">
        <f>MID(Tabla5[[#This Row],[O.E]],1,2)</f>
        <v>51</v>
      </c>
      <c r="K146" s="48">
        <f>+Tabla5[[#This Row],[TOTAL]]</f>
        <v>2677.24</v>
      </c>
      <c r="L146" t="e">
        <f>VLOOKUP(Tabla5[[#This Row],[PROY.]],Tabla6[[COD_PROY]:[NOMBRE DEL PROYECTO]],2,0)</f>
        <v>#N/A</v>
      </c>
    </row>
    <row r="147" spans="1:12" hidden="1">
      <c r="A147" s="49">
        <v>1</v>
      </c>
      <c r="B147" s="49" t="s">
        <v>46</v>
      </c>
      <c r="C147" s="50">
        <v>2</v>
      </c>
      <c r="D147" s="49" t="s">
        <v>1592</v>
      </c>
      <c r="E147" s="49" t="s">
        <v>1593</v>
      </c>
      <c r="F147" s="49" t="s">
        <v>1389</v>
      </c>
      <c r="G147" s="46">
        <v>0</v>
      </c>
      <c r="H147" s="46" t="s">
        <v>1387</v>
      </c>
      <c r="I147" s="61">
        <v>2408.96</v>
      </c>
      <c r="J147" s="46" t="str">
        <f>MID(Tabla5[[#This Row],[O.E]],1,2)</f>
        <v>51</v>
      </c>
      <c r="K147" s="48">
        <f>+Tabla5[[#This Row],[TOTAL]]</f>
        <v>2408.96</v>
      </c>
      <c r="L147" t="e">
        <f>VLOOKUP(Tabla5[[#This Row],[PROY.]],Tabla6[[COD_PROY]:[NOMBRE DEL PROYECTO]],2,0)</f>
        <v>#N/A</v>
      </c>
    </row>
    <row r="148" spans="1:12" hidden="1">
      <c r="A148" s="49">
        <v>1</v>
      </c>
      <c r="B148" s="49" t="s">
        <v>46</v>
      </c>
      <c r="C148" s="50">
        <v>2</v>
      </c>
      <c r="D148" s="49" t="s">
        <v>1592</v>
      </c>
      <c r="E148" s="49" t="s">
        <v>1593</v>
      </c>
      <c r="F148" s="49" t="s">
        <v>1396</v>
      </c>
      <c r="G148" s="46">
        <v>0</v>
      </c>
      <c r="H148" s="46" t="s">
        <v>1397</v>
      </c>
      <c r="I148" s="61">
        <v>3500</v>
      </c>
      <c r="J148" s="47" t="str">
        <f>MID(Tabla5[[#This Row],[O.E]],1,2)</f>
        <v>51</v>
      </c>
      <c r="K148" s="48">
        <f>+Tabla5[[#This Row],[TOTAL]]</f>
        <v>3500</v>
      </c>
      <c r="L148" t="e">
        <f>VLOOKUP(Tabla5[[#This Row],[PROY.]],Tabla6[[COD_PROY]:[NOMBRE DEL PROYECTO]],2,0)</f>
        <v>#N/A</v>
      </c>
    </row>
    <row r="149" spans="1:12" hidden="1">
      <c r="A149" s="49">
        <v>1</v>
      </c>
      <c r="B149" s="49" t="s">
        <v>46</v>
      </c>
      <c r="C149" s="50">
        <v>2</v>
      </c>
      <c r="D149" s="49" t="s">
        <v>1592</v>
      </c>
      <c r="E149" s="49" t="s">
        <v>1593</v>
      </c>
      <c r="F149" s="49" t="s">
        <v>1737</v>
      </c>
      <c r="G149" s="46">
        <v>0</v>
      </c>
      <c r="H149" s="46" t="s">
        <v>1596</v>
      </c>
      <c r="I149" s="61">
        <v>11000</v>
      </c>
      <c r="J149" s="46" t="str">
        <f>MID(Tabla5[[#This Row],[O.E]],1,2)</f>
        <v>51</v>
      </c>
      <c r="K149" s="48">
        <f>+Tabla5[[#This Row],[TOTAL]]</f>
        <v>11000</v>
      </c>
      <c r="L149" t="e">
        <f>VLOOKUP(Tabla5[[#This Row],[PROY.]],Tabla6[[COD_PROY]:[NOMBRE DEL PROYECTO]],2,0)</f>
        <v>#N/A</v>
      </c>
    </row>
    <row r="150" spans="1:12" hidden="1">
      <c r="A150" s="49">
        <v>1</v>
      </c>
      <c r="B150" s="49" t="s">
        <v>46</v>
      </c>
      <c r="C150" s="50">
        <v>3</v>
      </c>
      <c r="D150" s="49" t="s">
        <v>1592</v>
      </c>
      <c r="E150" s="49" t="s">
        <v>1593</v>
      </c>
      <c r="F150" s="49" t="s">
        <v>1367</v>
      </c>
      <c r="G150" s="46">
        <v>0</v>
      </c>
      <c r="H150" s="46" t="s">
        <v>1368</v>
      </c>
      <c r="I150" s="61">
        <v>32464.26</v>
      </c>
      <c r="J150" s="46" t="str">
        <f>MID(Tabla5[[#This Row],[O.E]],1,2)</f>
        <v>51</v>
      </c>
      <c r="K150" s="48">
        <f>+Tabla5[[#This Row],[TOTAL]]</f>
        <v>32464.26</v>
      </c>
      <c r="L150" t="e">
        <f>VLOOKUP(Tabla5[[#This Row],[PROY.]],Tabla6[[COD_PROY]:[NOMBRE DEL PROYECTO]],2,0)</f>
        <v>#N/A</v>
      </c>
    </row>
    <row r="151" spans="1:12" hidden="1">
      <c r="A151" s="49">
        <v>1</v>
      </c>
      <c r="B151" s="49" t="s">
        <v>46</v>
      </c>
      <c r="C151" s="50">
        <v>3</v>
      </c>
      <c r="D151" s="49" t="s">
        <v>1592</v>
      </c>
      <c r="E151" s="49" t="s">
        <v>1593</v>
      </c>
      <c r="F151" s="49" t="s">
        <v>1369</v>
      </c>
      <c r="G151" s="46">
        <v>0</v>
      </c>
      <c r="H151" s="46" t="s">
        <v>1370</v>
      </c>
      <c r="I151" s="61">
        <v>2705.35</v>
      </c>
      <c r="J151" s="46" t="str">
        <f>MID(Tabla5[[#This Row],[O.E]],1,2)</f>
        <v>51</v>
      </c>
      <c r="K151" s="48">
        <f>+Tabla5[[#This Row],[TOTAL]]</f>
        <v>2705.35</v>
      </c>
      <c r="L151" t="e">
        <f>VLOOKUP(Tabla5[[#This Row],[PROY.]],Tabla6[[COD_PROY]:[NOMBRE DEL PROYECTO]],2,0)</f>
        <v>#N/A</v>
      </c>
    </row>
    <row r="152" spans="1:12" hidden="1">
      <c r="A152" s="49">
        <v>1</v>
      </c>
      <c r="B152" s="49" t="s">
        <v>46</v>
      </c>
      <c r="C152" s="50">
        <v>3</v>
      </c>
      <c r="D152" s="49" t="s">
        <v>1592</v>
      </c>
      <c r="E152" s="49" t="s">
        <v>1593</v>
      </c>
      <c r="F152" s="49" t="s">
        <v>1376</v>
      </c>
      <c r="G152" s="46">
        <v>0</v>
      </c>
      <c r="H152" s="46" t="s">
        <v>1368</v>
      </c>
      <c r="I152" s="61">
        <v>3495.39</v>
      </c>
      <c r="J152" s="46" t="str">
        <f>MID(Tabla5[[#This Row],[O.E]],1,2)</f>
        <v>51</v>
      </c>
      <c r="K152" s="48">
        <f>+Tabla5[[#This Row],[TOTAL]]</f>
        <v>3495.39</v>
      </c>
      <c r="L152" t="e">
        <f>VLOOKUP(Tabla5[[#This Row],[PROY.]],Tabla6[[COD_PROY]:[NOMBRE DEL PROYECTO]],2,0)</f>
        <v>#N/A</v>
      </c>
    </row>
    <row r="153" spans="1:12" hidden="1">
      <c r="A153" s="49">
        <v>1</v>
      </c>
      <c r="B153" s="49" t="s">
        <v>46</v>
      </c>
      <c r="C153" s="50">
        <v>3</v>
      </c>
      <c r="D153" s="49" t="s">
        <v>1592</v>
      </c>
      <c r="E153" s="49" t="s">
        <v>1593</v>
      </c>
      <c r="F153" s="49" t="s">
        <v>1379</v>
      </c>
      <c r="G153" s="46">
        <v>0</v>
      </c>
      <c r="H153" s="46" t="s">
        <v>1380</v>
      </c>
      <c r="I153" s="61">
        <v>291.27999999999997</v>
      </c>
      <c r="J153" s="46" t="str">
        <f>MID(Tabla5[[#This Row],[O.E]],1,2)</f>
        <v>51</v>
      </c>
      <c r="K153" s="48">
        <f>+Tabla5[[#This Row],[TOTAL]]</f>
        <v>291.27999999999997</v>
      </c>
      <c r="L153" t="e">
        <f>VLOOKUP(Tabla5[[#This Row],[PROY.]],Tabla6[[COD_PROY]:[NOMBRE DEL PROYECTO]],2,0)</f>
        <v>#N/A</v>
      </c>
    </row>
    <row r="154" spans="1:12" hidden="1">
      <c r="A154" s="49">
        <v>1</v>
      </c>
      <c r="B154" s="49" t="s">
        <v>46</v>
      </c>
      <c r="C154" s="50">
        <v>3</v>
      </c>
      <c r="D154" s="49" t="s">
        <v>1592</v>
      </c>
      <c r="E154" s="49" t="s">
        <v>1593</v>
      </c>
      <c r="F154" s="49" t="s">
        <v>1386</v>
      </c>
      <c r="G154" s="46">
        <v>0</v>
      </c>
      <c r="H154" s="46" t="s">
        <v>1387</v>
      </c>
      <c r="I154" s="61">
        <v>2696.66</v>
      </c>
      <c r="J154" s="46" t="str">
        <f>MID(Tabla5[[#This Row],[O.E]],1,2)</f>
        <v>51</v>
      </c>
      <c r="K154" s="48">
        <f>+Tabla5[[#This Row],[TOTAL]]</f>
        <v>2696.66</v>
      </c>
      <c r="L154" t="e">
        <f>VLOOKUP(Tabla5[[#This Row],[PROY.]],Tabla6[[COD_PROY]:[NOMBRE DEL PROYECTO]],2,0)</f>
        <v>#N/A</v>
      </c>
    </row>
    <row r="155" spans="1:12" hidden="1">
      <c r="A155" s="49">
        <v>1</v>
      </c>
      <c r="B155" s="49" t="s">
        <v>46</v>
      </c>
      <c r="C155" s="50">
        <v>3</v>
      </c>
      <c r="D155" s="49" t="s">
        <v>1592</v>
      </c>
      <c r="E155" s="49" t="s">
        <v>1593</v>
      </c>
      <c r="F155" s="49" t="s">
        <v>1389</v>
      </c>
      <c r="G155" s="46">
        <v>0</v>
      </c>
      <c r="H155" s="46" t="s">
        <v>1387</v>
      </c>
      <c r="I155" s="61">
        <f>1900.49+0.21</f>
        <v>1900.7</v>
      </c>
      <c r="J155" s="46" t="str">
        <f>MID(Tabla5[[#This Row],[O.E]],1,2)</f>
        <v>51</v>
      </c>
      <c r="K155" s="48">
        <f>+Tabla5[[#This Row],[TOTAL]]</f>
        <v>1900.7</v>
      </c>
      <c r="L155" t="e">
        <f>VLOOKUP(Tabla5[[#This Row],[PROY.]],Tabla6[[COD_PROY]:[NOMBRE DEL PROYECTO]],2,0)</f>
        <v>#N/A</v>
      </c>
    </row>
    <row r="156" spans="1:12" hidden="1">
      <c r="A156" s="49" t="s">
        <v>1599</v>
      </c>
      <c r="B156" s="49" t="s">
        <v>71</v>
      </c>
      <c r="C156" s="49" t="s">
        <v>46</v>
      </c>
      <c r="D156" s="49" t="s">
        <v>1365</v>
      </c>
      <c r="E156" s="49" t="s">
        <v>1600</v>
      </c>
      <c r="F156" s="49" t="s">
        <v>1376</v>
      </c>
      <c r="G156" s="46" t="s">
        <v>1606</v>
      </c>
      <c r="H156" s="46" t="s">
        <v>1368</v>
      </c>
      <c r="I156" s="61">
        <v>1000</v>
      </c>
      <c r="J156" s="46" t="str">
        <f>MID(Tabla5[[#This Row],[O.E]],1,2)</f>
        <v>51</v>
      </c>
      <c r="K156" s="48">
        <f>+Tabla5[[#This Row],[TOTAL]]</f>
        <v>1000</v>
      </c>
      <c r="L156" t="str">
        <f>VLOOKUP(Tabla5[[#This Row],[PROY.]],Tabla6[[COD_PROY]:[NOMBRE DEL PROYECTO]],2,0)</f>
        <v>MANTENIMIENTO Y REPARACIÓN DE CAMINOS VECINALES  Y CALLES URBANAS</v>
      </c>
    </row>
    <row r="157" spans="1:12" hidden="1">
      <c r="A157" s="49" t="s">
        <v>1599</v>
      </c>
      <c r="B157" s="49" t="s">
        <v>71</v>
      </c>
      <c r="C157" s="49" t="s">
        <v>46</v>
      </c>
      <c r="D157" s="49" t="s">
        <v>1365</v>
      </c>
      <c r="E157" s="49" t="s">
        <v>1600</v>
      </c>
      <c r="F157" s="49" t="s">
        <v>1377</v>
      </c>
      <c r="G157" s="46" t="s">
        <v>1606</v>
      </c>
      <c r="H157" s="46" t="s">
        <v>1594</v>
      </c>
      <c r="I157" s="61">
        <v>13000</v>
      </c>
      <c r="J157" s="46" t="str">
        <f>MID(Tabla5[[#This Row],[O.E]],1,2)</f>
        <v>51</v>
      </c>
      <c r="K157" s="48">
        <f>+Tabla5[[#This Row],[TOTAL]]</f>
        <v>13000</v>
      </c>
      <c r="L157" t="str">
        <f>VLOOKUP(Tabla5[[#This Row],[PROY.]],Tabla6[[COD_PROY]:[NOMBRE DEL PROYECTO]],2,0)</f>
        <v>MANTENIMIENTO Y REPARACIÓN DE CAMINOS VECINALES  Y CALLES URBANAS</v>
      </c>
    </row>
    <row r="158" spans="1:12" hidden="1">
      <c r="A158" s="49" t="s">
        <v>1599</v>
      </c>
      <c r="B158" s="49" t="s">
        <v>71</v>
      </c>
      <c r="C158" s="49" t="s">
        <v>46</v>
      </c>
      <c r="D158" s="49" t="s">
        <v>1365</v>
      </c>
      <c r="E158" s="49" t="s">
        <v>1600</v>
      </c>
      <c r="F158" s="49" t="s">
        <v>1414</v>
      </c>
      <c r="G158" s="46" t="s">
        <v>1606</v>
      </c>
      <c r="H158" s="46" t="s">
        <v>1415</v>
      </c>
      <c r="I158" s="61">
        <v>500</v>
      </c>
      <c r="J158" s="46" t="str">
        <f>MID(Tabla5[[#This Row],[O.E]],1,2)</f>
        <v>54</v>
      </c>
      <c r="K158" s="48">
        <f>+Tabla5[[#This Row],[TOTAL]]</f>
        <v>500</v>
      </c>
      <c r="L158" t="str">
        <f>VLOOKUP(Tabla5[[#This Row],[PROY.]],Tabla6[[COD_PROY]:[NOMBRE DEL PROYECTO]],2,0)</f>
        <v>MANTENIMIENTO Y REPARACIÓN DE CAMINOS VECINALES  Y CALLES URBANAS</v>
      </c>
    </row>
    <row r="159" spans="1:12" hidden="1">
      <c r="A159" s="49" t="s">
        <v>1599</v>
      </c>
      <c r="B159" s="49" t="s">
        <v>71</v>
      </c>
      <c r="C159" s="49" t="s">
        <v>46</v>
      </c>
      <c r="D159" s="49" t="s">
        <v>1365</v>
      </c>
      <c r="E159" s="49" t="s">
        <v>1600</v>
      </c>
      <c r="F159" s="49" t="s">
        <v>1420</v>
      </c>
      <c r="G159" s="46" t="s">
        <v>1606</v>
      </c>
      <c r="H159" s="46" t="s">
        <v>1421</v>
      </c>
      <c r="I159" s="61">
        <v>4300</v>
      </c>
      <c r="J159" s="46" t="str">
        <f>MID(Tabla5[[#This Row],[O.E]],1,2)</f>
        <v>54</v>
      </c>
      <c r="K159" s="48">
        <f>+Tabla5[[#This Row],[TOTAL]]</f>
        <v>4300</v>
      </c>
      <c r="L159" t="str">
        <f>VLOOKUP(Tabla5[[#This Row],[PROY.]],Tabla6[[COD_PROY]:[NOMBRE DEL PROYECTO]],2,0)</f>
        <v>MANTENIMIENTO Y REPARACIÓN DE CAMINOS VECINALES  Y CALLES URBANAS</v>
      </c>
    </row>
    <row r="160" spans="1:12" hidden="1">
      <c r="A160" s="49" t="s">
        <v>1599</v>
      </c>
      <c r="B160" s="49" t="s">
        <v>71</v>
      </c>
      <c r="C160" s="49" t="s">
        <v>46</v>
      </c>
      <c r="D160" s="49" t="s">
        <v>1365</v>
      </c>
      <c r="E160" s="49" t="s">
        <v>1600</v>
      </c>
      <c r="F160" s="49" t="s">
        <v>1422</v>
      </c>
      <c r="G160" s="46" t="s">
        <v>1606</v>
      </c>
      <c r="H160" s="46" t="s">
        <v>1423</v>
      </c>
      <c r="I160" s="61">
        <v>9000</v>
      </c>
      <c r="J160" s="46" t="str">
        <f>MID(Tabla5[[#This Row],[O.E]],1,2)</f>
        <v>54</v>
      </c>
      <c r="K160" s="48">
        <f>+Tabla5[[#This Row],[TOTAL]]</f>
        <v>9000</v>
      </c>
      <c r="L160" t="str">
        <f>VLOOKUP(Tabla5[[#This Row],[PROY.]],Tabla6[[COD_PROY]:[NOMBRE DEL PROYECTO]],2,0)</f>
        <v>MANTENIMIENTO Y REPARACIÓN DE CAMINOS VECINALES  Y CALLES URBANAS</v>
      </c>
    </row>
    <row r="161" spans="1:12" hidden="1">
      <c r="A161" s="49" t="s">
        <v>1599</v>
      </c>
      <c r="B161" s="49" t="s">
        <v>71</v>
      </c>
      <c r="C161" s="49" t="s">
        <v>46</v>
      </c>
      <c r="D161" s="49" t="s">
        <v>1365</v>
      </c>
      <c r="E161" s="49" t="s">
        <v>1600</v>
      </c>
      <c r="F161" s="49" t="s">
        <v>1424</v>
      </c>
      <c r="G161" s="46" t="s">
        <v>1606</v>
      </c>
      <c r="H161" s="46" t="s">
        <v>1425</v>
      </c>
      <c r="I161" s="61">
        <v>2380</v>
      </c>
      <c r="J161" s="46" t="str">
        <f>MID(Tabla5[[#This Row],[O.E]],1,2)</f>
        <v>54</v>
      </c>
      <c r="K161" s="48">
        <f>+Tabla5[[#This Row],[TOTAL]]</f>
        <v>2380</v>
      </c>
      <c r="L161" t="str">
        <f>VLOOKUP(Tabla5[[#This Row],[PROY.]],Tabla6[[COD_PROY]:[NOMBRE DEL PROYECTO]],2,0)</f>
        <v>MANTENIMIENTO Y REPARACIÓN DE CAMINOS VECINALES  Y CALLES URBANAS</v>
      </c>
    </row>
    <row r="162" spans="1:12" hidden="1">
      <c r="A162" s="49" t="s">
        <v>1599</v>
      </c>
      <c r="B162" s="49" t="s">
        <v>71</v>
      </c>
      <c r="C162" s="49" t="s">
        <v>46</v>
      </c>
      <c r="D162" s="49" t="s">
        <v>1365</v>
      </c>
      <c r="E162" s="49" t="s">
        <v>1600</v>
      </c>
      <c r="F162" s="49" t="s">
        <v>1436</v>
      </c>
      <c r="G162" s="46" t="s">
        <v>1606</v>
      </c>
      <c r="H162" s="46" t="s">
        <v>1437</v>
      </c>
      <c r="I162" s="61">
        <v>800</v>
      </c>
      <c r="J162" s="46" t="str">
        <f>MID(Tabla5[[#This Row],[O.E]],1,2)</f>
        <v>54</v>
      </c>
      <c r="K162" s="48">
        <f>+Tabla5[[#This Row],[TOTAL]]</f>
        <v>800</v>
      </c>
      <c r="L162" t="str">
        <f>VLOOKUP(Tabla5[[#This Row],[PROY.]],Tabla6[[COD_PROY]:[NOMBRE DEL PROYECTO]],2,0)</f>
        <v>MANTENIMIENTO Y REPARACIÓN DE CAMINOS VECINALES  Y CALLES URBANAS</v>
      </c>
    </row>
    <row r="163" spans="1:12" hidden="1">
      <c r="A163" s="49" t="s">
        <v>1599</v>
      </c>
      <c r="B163" s="49" t="s">
        <v>71</v>
      </c>
      <c r="C163" s="49" t="s">
        <v>46</v>
      </c>
      <c r="D163" s="49" t="s">
        <v>1365</v>
      </c>
      <c r="E163" s="49" t="s">
        <v>1600</v>
      </c>
      <c r="F163" s="49" t="s">
        <v>1456</v>
      </c>
      <c r="G163" s="46" t="s">
        <v>1606</v>
      </c>
      <c r="H163" s="46" t="s">
        <v>1457</v>
      </c>
      <c r="I163" s="61">
        <v>2015</v>
      </c>
      <c r="J163" s="46" t="str">
        <f>MID(Tabla5[[#This Row],[O.E]],1,2)</f>
        <v>54</v>
      </c>
      <c r="K163" s="48">
        <f>+Tabla5[[#This Row],[TOTAL]]</f>
        <v>2015</v>
      </c>
      <c r="L163" t="str">
        <f>VLOOKUP(Tabla5[[#This Row],[PROY.]],Tabla6[[COD_PROY]:[NOMBRE DEL PROYECTO]],2,0)</f>
        <v>MANTENIMIENTO Y REPARACIÓN DE CAMINOS VECINALES  Y CALLES URBANAS</v>
      </c>
    </row>
    <row r="164" spans="1:12" hidden="1">
      <c r="A164" s="49" t="s">
        <v>1599</v>
      </c>
      <c r="B164" s="49" t="s">
        <v>71</v>
      </c>
      <c r="C164" s="49" t="s">
        <v>46</v>
      </c>
      <c r="D164" s="98">
        <v>1</v>
      </c>
      <c r="E164" s="98">
        <v>111</v>
      </c>
      <c r="F164" s="98" t="s">
        <v>1585</v>
      </c>
      <c r="G164" s="99" t="s">
        <v>1956</v>
      </c>
      <c r="H164" s="99" t="s">
        <v>1586</v>
      </c>
      <c r="I164" s="100">
        <v>3172.51</v>
      </c>
      <c r="J164" s="101" t="str">
        <f>MID(Tabla5[[#This Row],[O.E]],1,2)</f>
        <v>61</v>
      </c>
      <c r="K164" s="102">
        <f>+Tabla5[[#This Row],[TOTAL]]</f>
        <v>3172.51</v>
      </c>
      <c r="L164" s="45" t="str">
        <f>VLOOKUP(Tabla5[[#This Row],[PROY.]],Tabla6[[COD_PROY]:[NOMBRE DEL PROYECTO]],2,0)</f>
        <v>MANTENIMIENTO Y REPARACIÓN DE CAMINOS VECINALES  Y CALLES URBANAS</v>
      </c>
    </row>
    <row r="165" spans="1:12" hidden="1">
      <c r="A165" s="49" t="s">
        <v>1599</v>
      </c>
      <c r="B165" s="49" t="s">
        <v>71</v>
      </c>
      <c r="C165" s="49" t="s">
        <v>46</v>
      </c>
      <c r="D165" s="49" t="s">
        <v>1365</v>
      </c>
      <c r="E165" s="49" t="s">
        <v>1600</v>
      </c>
      <c r="F165" s="49" t="s">
        <v>1531</v>
      </c>
      <c r="G165" s="46" t="s">
        <v>1606</v>
      </c>
      <c r="H165" s="46" t="s">
        <v>1532</v>
      </c>
      <c r="I165" s="61">
        <v>5</v>
      </c>
      <c r="J165" s="46" t="str">
        <f>MID(Tabla5[[#This Row],[O.E]],1,2)</f>
        <v>55</v>
      </c>
      <c r="K165" s="48">
        <f>+Tabla5[[#This Row],[TOTAL]]</f>
        <v>5</v>
      </c>
      <c r="L165" t="str">
        <f>VLOOKUP(Tabla5[[#This Row],[PROY.]],Tabla6[[COD_PROY]:[NOMBRE DEL PROYECTO]],2,0)</f>
        <v>MANTENIMIENTO Y REPARACIÓN DE CAMINOS VECINALES  Y CALLES URBANAS</v>
      </c>
    </row>
    <row r="166" spans="1:12" hidden="1">
      <c r="A166" s="49" t="s">
        <v>1599</v>
      </c>
      <c r="B166" s="49" t="s">
        <v>71</v>
      </c>
      <c r="C166" s="49" t="s">
        <v>46</v>
      </c>
      <c r="D166" s="49" t="s">
        <v>1365</v>
      </c>
      <c r="E166" s="49" t="s">
        <v>1600</v>
      </c>
      <c r="F166" s="49" t="s">
        <v>1414</v>
      </c>
      <c r="G166" s="46" t="s">
        <v>1607</v>
      </c>
      <c r="H166" s="46" t="s">
        <v>1415</v>
      </c>
      <c r="I166" s="61">
        <v>2500</v>
      </c>
      <c r="J166" s="46" t="str">
        <f>MID(Tabla5[[#This Row],[O.E]],1,2)</f>
        <v>54</v>
      </c>
      <c r="K166" s="48">
        <f>+Tabla5[[#This Row],[TOTAL]]</f>
        <v>2500</v>
      </c>
      <c r="L166" t="str">
        <f>VLOOKUP(Tabla5[[#This Row],[PROY.]],Tabla6[[COD_PROY]:[NOMBRE DEL PROYECTO]],2,0)</f>
        <v xml:space="preserve">MANTENIMIENTO DE LA RED Y DISTRIBUCIÓN DE AGUA POTABLE </v>
      </c>
    </row>
    <row r="167" spans="1:12" hidden="1">
      <c r="A167" s="49" t="s">
        <v>1599</v>
      </c>
      <c r="B167" s="49" t="s">
        <v>71</v>
      </c>
      <c r="C167" s="49" t="s">
        <v>46</v>
      </c>
      <c r="D167" s="49" t="s">
        <v>1365</v>
      </c>
      <c r="E167" s="49" t="s">
        <v>1600</v>
      </c>
      <c r="F167" s="49" t="s">
        <v>1420</v>
      </c>
      <c r="G167" s="46" t="s">
        <v>1607</v>
      </c>
      <c r="H167" s="46" t="s">
        <v>1421</v>
      </c>
      <c r="I167" s="61">
        <v>1000</v>
      </c>
      <c r="J167" s="46" t="str">
        <f>MID(Tabla5[[#This Row],[O.E]],1,2)</f>
        <v>54</v>
      </c>
      <c r="K167" s="48">
        <f>+Tabla5[[#This Row],[TOTAL]]</f>
        <v>1000</v>
      </c>
      <c r="L167" t="str">
        <f>VLOOKUP(Tabla5[[#This Row],[PROY.]],Tabla6[[COD_PROY]:[NOMBRE DEL PROYECTO]],2,0)</f>
        <v xml:space="preserve">MANTENIMIENTO DE LA RED Y DISTRIBUCIÓN DE AGUA POTABLE </v>
      </c>
    </row>
    <row r="168" spans="1:12" hidden="1">
      <c r="A168" s="49" t="s">
        <v>1599</v>
      </c>
      <c r="B168" s="49" t="s">
        <v>71</v>
      </c>
      <c r="C168" s="49" t="s">
        <v>46</v>
      </c>
      <c r="D168" s="49" t="s">
        <v>1365</v>
      </c>
      <c r="E168" s="49" t="s">
        <v>1600</v>
      </c>
      <c r="F168" s="49" t="s">
        <v>1422</v>
      </c>
      <c r="G168" s="46" t="s">
        <v>1607</v>
      </c>
      <c r="H168" s="46" t="s">
        <v>1423</v>
      </c>
      <c r="I168" s="61">
        <v>1000</v>
      </c>
      <c r="J168" s="46" t="str">
        <f>MID(Tabla5[[#This Row],[O.E]],1,2)</f>
        <v>54</v>
      </c>
      <c r="K168" s="48">
        <f>+Tabla5[[#This Row],[TOTAL]]</f>
        <v>1000</v>
      </c>
      <c r="L168" t="str">
        <f>VLOOKUP(Tabla5[[#This Row],[PROY.]],Tabla6[[COD_PROY]:[NOMBRE DEL PROYECTO]],2,0)</f>
        <v xml:space="preserve">MANTENIMIENTO DE LA RED Y DISTRIBUCIÓN DE AGUA POTABLE </v>
      </c>
    </row>
    <row r="169" spans="1:12" hidden="1">
      <c r="A169" s="49" t="s">
        <v>1599</v>
      </c>
      <c r="B169" s="49" t="s">
        <v>71</v>
      </c>
      <c r="C169" s="49" t="s">
        <v>46</v>
      </c>
      <c r="D169" s="49" t="s">
        <v>1365</v>
      </c>
      <c r="E169" s="49" t="s">
        <v>1600</v>
      </c>
      <c r="F169" s="49" t="s">
        <v>1424</v>
      </c>
      <c r="G169" s="46" t="s">
        <v>1607</v>
      </c>
      <c r="H169" s="46" t="s">
        <v>1425</v>
      </c>
      <c r="I169" s="61">
        <v>2700</v>
      </c>
      <c r="J169" s="46" t="str">
        <f>MID(Tabla5[[#This Row],[O.E]],1,2)</f>
        <v>54</v>
      </c>
      <c r="K169" s="48">
        <f>+Tabla5[[#This Row],[TOTAL]]</f>
        <v>2700</v>
      </c>
      <c r="L169" t="str">
        <f>VLOOKUP(Tabla5[[#This Row],[PROY.]],Tabla6[[COD_PROY]:[NOMBRE DEL PROYECTO]],2,0)</f>
        <v xml:space="preserve">MANTENIMIENTO DE LA RED Y DISTRIBUCIÓN DE AGUA POTABLE </v>
      </c>
    </row>
    <row r="170" spans="1:12" hidden="1">
      <c r="A170" s="49" t="s">
        <v>1599</v>
      </c>
      <c r="B170" s="49" t="s">
        <v>71</v>
      </c>
      <c r="C170" s="49" t="s">
        <v>46</v>
      </c>
      <c r="D170" s="49" t="s">
        <v>1365</v>
      </c>
      <c r="E170" s="49" t="s">
        <v>1600</v>
      </c>
      <c r="F170" s="49" t="s">
        <v>1436</v>
      </c>
      <c r="G170" s="46" t="s">
        <v>1607</v>
      </c>
      <c r="H170" s="46" t="s">
        <v>1437</v>
      </c>
      <c r="I170" s="61">
        <v>1000</v>
      </c>
      <c r="J170" s="46" t="str">
        <f>MID(Tabla5[[#This Row],[O.E]],1,2)</f>
        <v>54</v>
      </c>
      <c r="K170" s="48">
        <f>+Tabla5[[#This Row],[TOTAL]]</f>
        <v>1000</v>
      </c>
      <c r="L170" t="str">
        <f>VLOOKUP(Tabla5[[#This Row],[PROY.]],Tabla6[[COD_PROY]:[NOMBRE DEL PROYECTO]],2,0)</f>
        <v xml:space="preserve">MANTENIMIENTO DE LA RED Y DISTRIBUCIÓN DE AGUA POTABLE </v>
      </c>
    </row>
    <row r="171" spans="1:12" hidden="1">
      <c r="A171" s="49" t="s">
        <v>1599</v>
      </c>
      <c r="B171" s="49" t="s">
        <v>71</v>
      </c>
      <c r="C171" s="49" t="s">
        <v>46</v>
      </c>
      <c r="D171" s="49" t="s">
        <v>1365</v>
      </c>
      <c r="E171" s="49" t="s">
        <v>1600</v>
      </c>
      <c r="F171" s="49" t="s">
        <v>1454</v>
      </c>
      <c r="G171" s="46" t="s">
        <v>1607</v>
      </c>
      <c r="H171" s="46" t="s">
        <v>1455</v>
      </c>
      <c r="I171" s="61">
        <v>15795</v>
      </c>
      <c r="J171" s="46" t="str">
        <f>MID(Tabla5[[#This Row],[O.E]],1,2)</f>
        <v>54</v>
      </c>
      <c r="K171" s="48">
        <f>+Tabla5[[#This Row],[TOTAL]]</f>
        <v>15795</v>
      </c>
      <c r="L171" t="str">
        <f>VLOOKUP(Tabla5[[#This Row],[PROY.]],Tabla6[[COD_PROY]:[NOMBRE DEL PROYECTO]],2,0)</f>
        <v xml:space="preserve">MANTENIMIENTO DE LA RED Y DISTRIBUCIÓN DE AGUA POTABLE </v>
      </c>
    </row>
    <row r="172" spans="1:12" hidden="1">
      <c r="A172" s="49" t="s">
        <v>1599</v>
      </c>
      <c r="B172" s="49" t="s">
        <v>71</v>
      </c>
      <c r="C172" s="50">
        <v>2</v>
      </c>
      <c r="D172" s="49" t="s">
        <v>1365</v>
      </c>
      <c r="E172" s="49" t="s">
        <v>1600</v>
      </c>
      <c r="F172" s="49" t="s">
        <v>1585</v>
      </c>
      <c r="G172" s="99" t="s">
        <v>1966</v>
      </c>
      <c r="H172" s="99" t="s">
        <v>1586</v>
      </c>
      <c r="I172" s="100">
        <v>135.66</v>
      </c>
      <c r="J172" s="101" t="str">
        <f>MID(Tabla5[[#This Row],[O.E]],1,2)</f>
        <v>61</v>
      </c>
      <c r="K172" s="102">
        <f>+Tabla5[[#This Row],[TOTAL]]</f>
        <v>135.66</v>
      </c>
      <c r="L172" s="45" t="str">
        <f>VLOOKUP(Tabla5[[#This Row],[PROY.]],Tabla6[[COD_PROY]:[NOMBRE DEL PROYECTO]],2,0)</f>
        <v>MANTTO.RED Y DISTRIB.AGUA POTABLE 2014</v>
      </c>
    </row>
    <row r="173" spans="1:12" hidden="1">
      <c r="A173" s="49" t="s">
        <v>1599</v>
      </c>
      <c r="B173" s="49" t="s">
        <v>71</v>
      </c>
      <c r="C173" s="49" t="s">
        <v>46</v>
      </c>
      <c r="D173" s="49" t="s">
        <v>1365</v>
      </c>
      <c r="E173" s="49" t="s">
        <v>1600</v>
      </c>
      <c r="F173" s="49" t="s">
        <v>1460</v>
      </c>
      <c r="G173" s="46" t="s">
        <v>1607</v>
      </c>
      <c r="H173" s="46" t="s">
        <v>1461</v>
      </c>
      <c r="I173" s="61">
        <v>1000</v>
      </c>
      <c r="J173" s="46" t="str">
        <f>MID(Tabla5[[#This Row],[O.E]],1,2)</f>
        <v>54</v>
      </c>
      <c r="K173" s="48">
        <f>+Tabla5[[#This Row],[TOTAL]]</f>
        <v>1000</v>
      </c>
      <c r="L173" t="str">
        <f>VLOOKUP(Tabla5[[#This Row],[PROY.]],Tabla6[[COD_PROY]:[NOMBRE DEL PROYECTO]],2,0)</f>
        <v xml:space="preserve">MANTENIMIENTO DE LA RED Y DISTRIBUCIÓN DE AGUA POTABLE </v>
      </c>
    </row>
    <row r="174" spans="1:12" hidden="1">
      <c r="A174" s="49" t="s">
        <v>1599</v>
      </c>
      <c r="B174" s="49" t="s">
        <v>71</v>
      </c>
      <c r="C174" s="49" t="s">
        <v>46</v>
      </c>
      <c r="D174" s="49" t="s">
        <v>1365</v>
      </c>
      <c r="E174" s="49" t="s">
        <v>1600</v>
      </c>
      <c r="F174" s="49" t="s">
        <v>1531</v>
      </c>
      <c r="G174" s="46" t="s">
        <v>1607</v>
      </c>
      <c r="H174" s="46" t="s">
        <v>1532</v>
      </c>
      <c r="I174" s="61">
        <v>5</v>
      </c>
      <c r="J174" s="46" t="str">
        <f>MID(Tabla5[[#This Row],[O.E]],1,2)</f>
        <v>55</v>
      </c>
      <c r="K174" s="48">
        <f>+Tabla5[[#This Row],[TOTAL]]</f>
        <v>5</v>
      </c>
      <c r="L174" t="str">
        <f>VLOOKUP(Tabla5[[#This Row],[PROY.]],Tabla6[[COD_PROY]:[NOMBRE DEL PROYECTO]],2,0)</f>
        <v xml:space="preserve">MANTENIMIENTO DE LA RED Y DISTRIBUCIÓN DE AGUA POTABLE </v>
      </c>
    </row>
    <row r="175" spans="1:12" hidden="1">
      <c r="A175" s="49" t="s">
        <v>1599</v>
      </c>
      <c r="B175" s="49" t="s">
        <v>71</v>
      </c>
      <c r="C175" s="50">
        <v>2</v>
      </c>
      <c r="D175" s="49" t="s">
        <v>1365</v>
      </c>
      <c r="E175" s="49" t="s">
        <v>1600</v>
      </c>
      <c r="F175" s="49" t="s">
        <v>1376</v>
      </c>
      <c r="G175" s="46" t="s">
        <v>1608</v>
      </c>
      <c r="H175" s="46" t="s">
        <v>1368</v>
      </c>
      <c r="I175" s="61">
        <v>2160</v>
      </c>
      <c r="J175" s="46" t="str">
        <f>MID(Tabla5[[#This Row],[O.E]],1,2)</f>
        <v>51</v>
      </c>
      <c r="K175" s="48">
        <f>+Tabla5[[#This Row],[TOTAL]]</f>
        <v>2160</v>
      </c>
      <c r="L175" t="str">
        <f>VLOOKUP(Tabla5[[#This Row],[PROY.]],Tabla6[[COD_PROY]:[NOMBRE DEL PROYECTO]],2,0)</f>
        <v xml:space="preserve">MANTENIMIENTO Y MEJORA DEL SERVICIO DE ALUMBRADO PÚBLICO </v>
      </c>
    </row>
    <row r="176" spans="1:12" hidden="1">
      <c r="A176" s="49" t="s">
        <v>1599</v>
      </c>
      <c r="B176" s="49" t="s">
        <v>71</v>
      </c>
      <c r="C176" s="50">
        <v>2</v>
      </c>
      <c r="D176" s="49" t="s">
        <v>1365</v>
      </c>
      <c r="E176" s="49" t="s">
        <v>1600</v>
      </c>
      <c r="F176" s="49" t="s">
        <v>1438</v>
      </c>
      <c r="G176" s="46" t="s">
        <v>1608</v>
      </c>
      <c r="H176" s="46" t="s">
        <v>1439</v>
      </c>
      <c r="I176" s="61">
        <v>6835</v>
      </c>
      <c r="J176" s="46" t="str">
        <f>MID(Tabla5[[#This Row],[O.E]],1,2)</f>
        <v>54</v>
      </c>
      <c r="K176" s="48">
        <f>+Tabla5[[#This Row],[TOTAL]]</f>
        <v>6835</v>
      </c>
      <c r="L176" t="str">
        <f>VLOOKUP(Tabla5[[#This Row],[PROY.]],Tabla6[[COD_PROY]:[NOMBRE DEL PROYECTO]],2,0)</f>
        <v xml:space="preserve">MANTENIMIENTO Y MEJORA DEL SERVICIO DE ALUMBRADO PÚBLICO </v>
      </c>
    </row>
    <row r="177" spans="1:12" hidden="1">
      <c r="A177" s="49" t="s">
        <v>1599</v>
      </c>
      <c r="B177" s="49" t="s">
        <v>71</v>
      </c>
      <c r="C177" s="50">
        <v>2</v>
      </c>
      <c r="D177" s="49" t="s">
        <v>1365</v>
      </c>
      <c r="E177" s="49" t="s">
        <v>1600</v>
      </c>
      <c r="F177" s="49" t="s">
        <v>1585</v>
      </c>
      <c r="G177" s="99" t="s">
        <v>1964</v>
      </c>
      <c r="H177" s="99" t="s">
        <v>1586</v>
      </c>
      <c r="I177" s="100">
        <v>304.72000000000003</v>
      </c>
      <c r="J177" s="101" t="str">
        <f>MID(Tabla5[[#This Row],[O.E]],1,2)</f>
        <v>61</v>
      </c>
      <c r="K177" s="102">
        <f>+Tabla5[[#This Row],[TOTAL]]</f>
        <v>304.72000000000003</v>
      </c>
      <c r="L177" s="45" t="str">
        <f>VLOOKUP(Tabla5[[#This Row],[PROY.]],Tabla6[[COD_PROY]:[NOMBRE DEL PROYECTO]],2,0)</f>
        <v>MANTTO.MEJORA SERV.ALUMB.PUBLICO 2014</v>
      </c>
    </row>
    <row r="178" spans="1:12" hidden="1">
      <c r="A178" s="49" t="s">
        <v>1599</v>
      </c>
      <c r="B178" s="49" t="s">
        <v>71</v>
      </c>
      <c r="C178" s="50">
        <v>2</v>
      </c>
      <c r="D178" s="49" t="s">
        <v>1365</v>
      </c>
      <c r="E178" s="49" t="s">
        <v>1600</v>
      </c>
      <c r="F178" s="49" t="s">
        <v>1531</v>
      </c>
      <c r="G178" s="46" t="s">
        <v>1608</v>
      </c>
      <c r="H178" s="46" t="s">
        <v>1532</v>
      </c>
      <c r="I178" s="61">
        <v>5</v>
      </c>
      <c r="J178" s="46" t="str">
        <f>MID(Tabla5[[#This Row],[O.E]],1,2)</f>
        <v>55</v>
      </c>
      <c r="K178" s="48">
        <f>+Tabla5[[#This Row],[TOTAL]]</f>
        <v>5</v>
      </c>
      <c r="L178" t="str">
        <f>VLOOKUP(Tabla5[[#This Row],[PROY.]],Tabla6[[COD_PROY]:[NOMBRE DEL PROYECTO]],2,0)</f>
        <v xml:space="preserve">MANTENIMIENTO Y MEJORA DEL SERVICIO DE ALUMBRADO PÚBLICO </v>
      </c>
    </row>
    <row r="179" spans="1:12" hidden="1">
      <c r="A179" s="49" t="s">
        <v>1599</v>
      </c>
      <c r="B179" s="49" t="s">
        <v>71</v>
      </c>
      <c r="C179" s="49" t="s">
        <v>46</v>
      </c>
      <c r="D179" s="49" t="s">
        <v>1365</v>
      </c>
      <c r="E179" s="49" t="s">
        <v>1600</v>
      </c>
      <c r="F179" s="49" t="s">
        <v>1531</v>
      </c>
      <c r="G179" s="46" t="s">
        <v>1609</v>
      </c>
      <c r="H179" s="46" t="s">
        <v>1532</v>
      </c>
      <c r="I179" s="61">
        <v>5</v>
      </c>
      <c r="J179" s="46" t="str">
        <f>MID(Tabla5[[#This Row],[O.E]],1,2)</f>
        <v>55</v>
      </c>
      <c r="K179" s="48">
        <f>+Tabla5[[#This Row],[TOTAL]]</f>
        <v>5</v>
      </c>
      <c r="L179" t="str">
        <f>VLOOKUP(Tabla5[[#This Row],[PROY.]],Tabla6[[COD_PROY]:[NOMBRE DEL PROYECTO]],2,0)</f>
        <v>ESTUDIOS DE PRE-INVERSIÓN ( HASTA UN 5%)</v>
      </c>
    </row>
    <row r="180" spans="1:12" hidden="1">
      <c r="A180" s="49" t="s">
        <v>1599</v>
      </c>
      <c r="B180" s="49" t="s">
        <v>71</v>
      </c>
      <c r="C180" s="49" t="s">
        <v>46</v>
      </c>
      <c r="D180" s="49" t="s">
        <v>1365</v>
      </c>
      <c r="E180" s="49" t="s">
        <v>1600</v>
      </c>
      <c r="F180" s="49" t="s">
        <v>1568</v>
      </c>
      <c r="G180" s="46" t="s">
        <v>1609</v>
      </c>
      <c r="H180" s="46" t="s">
        <v>1569</v>
      </c>
      <c r="I180" s="61">
        <f>39995+1784.93</f>
        <v>41779.93</v>
      </c>
      <c r="J180" s="46" t="str">
        <f>MID(Tabla5[[#This Row],[O.E]],1,2)</f>
        <v>61</v>
      </c>
      <c r="K180" s="48">
        <f>+Tabla5[[#This Row],[TOTAL]]</f>
        <v>41779.93</v>
      </c>
      <c r="L180" t="str">
        <f>VLOOKUP(Tabla5[[#This Row],[PROY.]],Tabla6[[COD_PROY]:[NOMBRE DEL PROYECTO]],2,0)</f>
        <v>ESTUDIOS DE PRE-INVERSIÓN ( HASTA UN 5%)</v>
      </c>
    </row>
    <row r="181" spans="1:12" hidden="1">
      <c r="A181" s="49" t="s">
        <v>1599</v>
      </c>
      <c r="B181" s="49" t="s">
        <v>71</v>
      </c>
      <c r="C181" s="49" t="s">
        <v>46</v>
      </c>
      <c r="D181" s="49" t="s">
        <v>1365</v>
      </c>
      <c r="E181" s="49" t="s">
        <v>1600</v>
      </c>
      <c r="F181" s="49" t="s">
        <v>1531</v>
      </c>
      <c r="G181" s="46" t="s">
        <v>1611</v>
      </c>
      <c r="H181" s="46" t="s">
        <v>1532</v>
      </c>
      <c r="I181" s="61">
        <v>2</v>
      </c>
      <c r="J181" s="46" t="str">
        <f>MID(Tabla5[[#This Row],[O.E]],1,2)</f>
        <v>55</v>
      </c>
      <c r="K181" s="48">
        <f>+Tabla5[[#This Row],[TOTAL]]</f>
        <v>2</v>
      </c>
      <c r="L181" t="str">
        <f>VLOOKUP(Tabla5[[#This Row],[PROY.]],Tabla6[[COD_PROY]:[NOMBRE DEL PROYECTO]],2,0)</f>
        <v>COLOCACION DE BASUREROS Y CONTENEDORES EN CASCO URBANO (PEP)</v>
      </c>
    </row>
    <row r="182" spans="1:12" hidden="1">
      <c r="A182" s="49" t="s">
        <v>1599</v>
      </c>
      <c r="B182" s="49" t="s">
        <v>71</v>
      </c>
      <c r="C182" s="49" t="s">
        <v>46</v>
      </c>
      <c r="D182" s="49" t="s">
        <v>1365</v>
      </c>
      <c r="E182" s="49" t="s">
        <v>1600</v>
      </c>
      <c r="F182" s="49" t="s">
        <v>1573</v>
      </c>
      <c r="G182" s="46" t="s">
        <v>1611</v>
      </c>
      <c r="H182" s="46" t="s">
        <v>1574</v>
      </c>
      <c r="I182" s="61">
        <v>2998</v>
      </c>
      <c r="J182" s="46" t="str">
        <f>MID(Tabla5[[#This Row],[O.E]],1,2)</f>
        <v>61</v>
      </c>
      <c r="K182" s="48">
        <f>+Tabla5[[#This Row],[TOTAL]]</f>
        <v>2998</v>
      </c>
      <c r="L182" t="str">
        <f>VLOOKUP(Tabla5[[#This Row],[PROY.]],Tabla6[[COD_PROY]:[NOMBRE DEL PROYECTO]],2,0)</f>
        <v>COLOCACION DE BASUREROS Y CONTENEDORES EN CASCO URBANO (PEP)</v>
      </c>
    </row>
    <row r="183" spans="1:12" hidden="1">
      <c r="A183" s="49" t="s">
        <v>1599</v>
      </c>
      <c r="B183" s="49" t="s">
        <v>71</v>
      </c>
      <c r="C183" s="49" t="s">
        <v>46</v>
      </c>
      <c r="D183" s="49" t="s">
        <v>1365</v>
      </c>
      <c r="E183" s="49" t="s">
        <v>1600</v>
      </c>
      <c r="F183" s="49" t="s">
        <v>1376</v>
      </c>
      <c r="G183" s="46" t="s">
        <v>1612</v>
      </c>
      <c r="H183" s="46" t="s">
        <v>1368</v>
      </c>
      <c r="I183" s="61">
        <v>2000</v>
      </c>
      <c r="J183" s="46" t="str">
        <f>MID(Tabla5[[#This Row],[O.E]],1,2)</f>
        <v>51</v>
      </c>
      <c r="K183" s="48">
        <f>+Tabla5[[#This Row],[TOTAL]]</f>
        <v>2000</v>
      </c>
      <c r="L183" t="str">
        <f>VLOOKUP(Tabla5[[#This Row],[PROY.]],Tabla6[[COD_PROY]:[NOMBRE DEL PROYECTO]],2,0)</f>
        <v xml:space="preserve">ADECUACIÓN DEL CENTRO DE COMPUTO MUNICIPAL </v>
      </c>
    </row>
    <row r="184" spans="1:12" hidden="1">
      <c r="A184" s="49" t="s">
        <v>1599</v>
      </c>
      <c r="B184" s="49" t="s">
        <v>71</v>
      </c>
      <c r="C184" s="49" t="s">
        <v>46</v>
      </c>
      <c r="D184" s="49" t="s">
        <v>1365</v>
      </c>
      <c r="E184" s="49" t="s">
        <v>1600</v>
      </c>
      <c r="F184" s="49" t="s">
        <v>1531</v>
      </c>
      <c r="G184" s="46" t="s">
        <v>1612</v>
      </c>
      <c r="H184" s="46" t="s">
        <v>1532</v>
      </c>
      <c r="I184" s="61">
        <v>2</v>
      </c>
      <c r="J184" s="46" t="str">
        <f>MID(Tabla5[[#This Row],[O.E]],1,2)</f>
        <v>55</v>
      </c>
      <c r="K184" s="48">
        <f>+Tabla5[[#This Row],[TOTAL]]</f>
        <v>2</v>
      </c>
      <c r="L184" t="str">
        <f>VLOOKUP(Tabla5[[#This Row],[PROY.]],Tabla6[[COD_PROY]:[NOMBRE DEL PROYECTO]],2,0)</f>
        <v xml:space="preserve">ADECUACIÓN DEL CENTRO DE COMPUTO MUNICIPAL </v>
      </c>
    </row>
    <row r="185" spans="1:12" hidden="1">
      <c r="A185" s="49" t="s">
        <v>1599</v>
      </c>
      <c r="B185" s="49" t="s">
        <v>71</v>
      </c>
      <c r="C185" s="49" t="s">
        <v>46</v>
      </c>
      <c r="D185" s="49" t="s">
        <v>1365</v>
      </c>
      <c r="E185" s="49" t="s">
        <v>1600</v>
      </c>
      <c r="F185" s="49" t="s">
        <v>1548</v>
      </c>
      <c r="G185" s="46" t="s">
        <v>1612</v>
      </c>
      <c r="H185" s="46" t="s">
        <v>1549</v>
      </c>
      <c r="I185" s="61">
        <v>5998</v>
      </c>
      <c r="J185" s="46" t="str">
        <f>MID(Tabla5[[#This Row],[O.E]],1,2)</f>
        <v>61</v>
      </c>
      <c r="K185" s="48">
        <f>+Tabla5[[#This Row],[TOTAL]]</f>
        <v>5998</v>
      </c>
      <c r="L185" t="str">
        <f>VLOOKUP(Tabla5[[#This Row],[PROY.]],Tabla6[[COD_PROY]:[NOMBRE DEL PROYECTO]],2,0)</f>
        <v xml:space="preserve">ADECUACIÓN DEL CENTRO DE COMPUTO MUNICIPAL </v>
      </c>
    </row>
    <row r="186" spans="1:12" hidden="1">
      <c r="A186" s="49" t="s">
        <v>1599</v>
      </c>
      <c r="B186" s="49" t="s">
        <v>71</v>
      </c>
      <c r="C186" s="49" t="s">
        <v>46</v>
      </c>
      <c r="D186" s="49" t="s">
        <v>1365</v>
      </c>
      <c r="E186" s="49" t="s">
        <v>1600</v>
      </c>
      <c r="F186" s="49" t="s">
        <v>1531</v>
      </c>
      <c r="G186" s="46" t="s">
        <v>1613</v>
      </c>
      <c r="H186" s="46" t="s">
        <v>1532</v>
      </c>
      <c r="I186" s="61">
        <v>2</v>
      </c>
      <c r="J186" s="46" t="str">
        <f>MID(Tabla5[[#This Row],[O.E]],1,2)</f>
        <v>55</v>
      </c>
      <c r="K186" s="48">
        <f>+Tabla5[[#This Row],[TOTAL]]</f>
        <v>2</v>
      </c>
      <c r="L186" t="str">
        <f>VLOOKUP(Tabla5[[#This Row],[PROY.]],Tabla6[[COD_PROY]:[NOMBRE DEL PROYECTO]],2,0)</f>
        <v>BANDEO CALLE CANTON EL GUAMO (PEP) + SUPERVISION: 24,500+2,000</v>
      </c>
    </row>
    <row r="187" spans="1:12" hidden="1">
      <c r="A187" s="49" t="s">
        <v>1599</v>
      </c>
      <c r="B187" s="49" t="s">
        <v>71</v>
      </c>
      <c r="C187" s="49" t="s">
        <v>46</v>
      </c>
      <c r="D187" s="49" t="s">
        <v>1365</v>
      </c>
      <c r="E187" s="49" t="s">
        <v>1600</v>
      </c>
      <c r="F187" s="49" t="s">
        <v>1571</v>
      </c>
      <c r="G187" s="46" t="s">
        <v>1613</v>
      </c>
      <c r="H187" s="46" t="s">
        <v>1572</v>
      </c>
      <c r="I187" s="61">
        <v>21118</v>
      </c>
      <c r="J187" s="46" t="str">
        <f>MID(Tabla5[[#This Row],[O.E]],1,2)</f>
        <v>61</v>
      </c>
      <c r="K187" s="48">
        <f>+Tabla5[[#This Row],[TOTAL]]</f>
        <v>21118</v>
      </c>
      <c r="L187" t="str">
        <f>VLOOKUP(Tabla5[[#This Row],[PROY.]],Tabla6[[COD_PROY]:[NOMBRE DEL PROYECTO]],2,0)</f>
        <v>BANDEO CALLE CANTON EL GUAMO (PEP) + SUPERVISION: 24,500+2,000</v>
      </c>
    </row>
    <row r="188" spans="1:12" hidden="1">
      <c r="A188" s="49" t="s">
        <v>1599</v>
      </c>
      <c r="B188" s="49" t="s">
        <v>71</v>
      </c>
      <c r="C188" s="49" t="s">
        <v>46</v>
      </c>
      <c r="D188" s="49" t="s">
        <v>1365</v>
      </c>
      <c r="E188" s="49" t="s">
        <v>1600</v>
      </c>
      <c r="F188" s="49" t="s">
        <v>1583</v>
      </c>
      <c r="G188" s="46" t="s">
        <v>1613</v>
      </c>
      <c r="H188" s="46" t="s">
        <v>1584</v>
      </c>
      <c r="I188" s="61">
        <v>880</v>
      </c>
      <c r="J188" s="46" t="str">
        <f>MID(Tabla5[[#This Row],[O.E]],1,2)</f>
        <v>61</v>
      </c>
      <c r="K188" s="48">
        <f>+Tabla5[[#This Row],[TOTAL]]</f>
        <v>880</v>
      </c>
      <c r="L188" t="str">
        <f>VLOOKUP(Tabla5[[#This Row],[PROY.]],Tabla6[[COD_PROY]:[NOMBRE DEL PROYECTO]],2,0)</f>
        <v>BANDEO CALLE CANTON EL GUAMO (PEP) + SUPERVISION: 24,500+2,000</v>
      </c>
    </row>
    <row r="189" spans="1:12" hidden="1">
      <c r="A189" s="49" t="s">
        <v>1599</v>
      </c>
      <c r="B189" s="49" t="s">
        <v>71</v>
      </c>
      <c r="C189" s="49" t="s">
        <v>46</v>
      </c>
      <c r="D189" s="49" t="s">
        <v>1365</v>
      </c>
      <c r="E189" s="49" t="s">
        <v>1600</v>
      </c>
      <c r="F189" s="49" t="s">
        <v>1531</v>
      </c>
      <c r="G189" s="46" t="s">
        <v>1614</v>
      </c>
      <c r="H189" s="46" t="s">
        <v>1532</v>
      </c>
      <c r="I189" s="61">
        <v>2</v>
      </c>
      <c r="J189" s="46" t="str">
        <f>MID(Tabla5[[#This Row],[O.E]],1,2)</f>
        <v>55</v>
      </c>
      <c r="K189" s="48">
        <f>+Tabla5[[#This Row],[TOTAL]]</f>
        <v>2</v>
      </c>
      <c r="L189" t="str">
        <f>VLOOKUP(Tabla5[[#This Row],[PROY.]],Tabla6[[COD_PROY]:[NOMBRE DEL PROYECTO]],2,0)</f>
        <v>EMPEDRADO FRAGUADO VISTO CON CUNETA CALLE EL MAZUGO</v>
      </c>
    </row>
    <row r="190" spans="1:12" hidden="1">
      <c r="A190" s="49" t="s">
        <v>1599</v>
      </c>
      <c r="B190" s="49" t="s">
        <v>71</v>
      </c>
      <c r="C190" s="49" t="s">
        <v>46</v>
      </c>
      <c r="D190" s="49" t="s">
        <v>1365</v>
      </c>
      <c r="E190" s="49" t="s">
        <v>1600</v>
      </c>
      <c r="F190" s="49" t="s">
        <v>1571</v>
      </c>
      <c r="G190" s="46" t="s">
        <v>1614</v>
      </c>
      <c r="H190" s="46" t="s">
        <v>1572</v>
      </c>
      <c r="I190" s="61">
        <v>13438</v>
      </c>
      <c r="J190" s="46" t="str">
        <f>MID(Tabla5[[#This Row],[O.E]],1,2)</f>
        <v>61</v>
      </c>
      <c r="K190" s="48">
        <f>+Tabla5[[#This Row],[TOTAL]]</f>
        <v>13438</v>
      </c>
      <c r="L190" t="str">
        <f>VLOOKUP(Tabla5[[#This Row],[PROY.]],Tabla6[[COD_PROY]:[NOMBRE DEL PROYECTO]],2,0)</f>
        <v>EMPEDRADO FRAGUADO VISTO CON CUNETA CALLE EL MAZUGO</v>
      </c>
    </row>
    <row r="191" spans="1:12" hidden="1">
      <c r="A191" s="49" t="s">
        <v>1599</v>
      </c>
      <c r="B191" s="49" t="s">
        <v>71</v>
      </c>
      <c r="C191" s="49" t="s">
        <v>46</v>
      </c>
      <c r="D191" s="49" t="s">
        <v>1365</v>
      </c>
      <c r="E191" s="49" t="s">
        <v>1600</v>
      </c>
      <c r="F191" s="49" t="s">
        <v>1583</v>
      </c>
      <c r="G191" s="46" t="s">
        <v>1614</v>
      </c>
      <c r="H191" s="46" t="s">
        <v>1584</v>
      </c>
      <c r="I191" s="61">
        <v>560</v>
      </c>
      <c r="J191" s="46" t="str">
        <f>MID(Tabla5[[#This Row],[O.E]],1,2)</f>
        <v>61</v>
      </c>
      <c r="K191" s="48">
        <f>+Tabla5[[#This Row],[TOTAL]]</f>
        <v>560</v>
      </c>
      <c r="L191" t="str">
        <f>VLOOKUP(Tabla5[[#This Row],[PROY.]],Tabla6[[COD_PROY]:[NOMBRE DEL PROYECTO]],2,0)</f>
        <v>EMPEDRADO FRAGUADO VISTO CON CUNETA CALLE EL MAZUGO</v>
      </c>
    </row>
    <row r="192" spans="1:12" hidden="1">
      <c r="A192" s="49" t="s">
        <v>1599</v>
      </c>
      <c r="B192" s="49" t="s">
        <v>71</v>
      </c>
      <c r="C192" s="49" t="s">
        <v>46</v>
      </c>
      <c r="D192" s="49" t="s">
        <v>1365</v>
      </c>
      <c r="E192" s="49" t="s">
        <v>1600</v>
      </c>
      <c r="F192" s="49" t="s">
        <v>1531</v>
      </c>
      <c r="G192" s="46" t="s">
        <v>1615</v>
      </c>
      <c r="H192" s="46" t="s">
        <v>1532</v>
      </c>
      <c r="I192" s="61">
        <v>2</v>
      </c>
      <c r="J192" s="46" t="str">
        <f>MID(Tabla5[[#This Row],[O.E]],1,2)</f>
        <v>55</v>
      </c>
      <c r="K192" s="48">
        <f>+Tabla5[[#This Row],[TOTAL]]</f>
        <v>2</v>
      </c>
      <c r="L192" t="str">
        <f>VLOOKUP(Tabla5[[#This Row],[PROY.]],Tabla6[[COD_PROY]:[NOMBRE DEL PROYECTO]],2,0)</f>
        <v>BANDEO CALLE CANTON EL CARRIZO</v>
      </c>
    </row>
    <row r="193" spans="1:12" hidden="1">
      <c r="A193" s="49" t="s">
        <v>1599</v>
      </c>
      <c r="B193" s="49" t="s">
        <v>71</v>
      </c>
      <c r="C193" s="49" t="s">
        <v>46</v>
      </c>
      <c r="D193" s="49" t="s">
        <v>1365</v>
      </c>
      <c r="E193" s="49" t="s">
        <v>1600</v>
      </c>
      <c r="F193" s="49" t="s">
        <v>1571</v>
      </c>
      <c r="G193" s="46" t="s">
        <v>1615</v>
      </c>
      <c r="H193" s="46" t="s">
        <v>1572</v>
      </c>
      <c r="I193" s="61">
        <v>24958</v>
      </c>
      <c r="J193" s="46" t="str">
        <f>MID(Tabla5[[#This Row],[O.E]],1,2)</f>
        <v>61</v>
      </c>
      <c r="K193" s="48">
        <f>+Tabla5[[#This Row],[TOTAL]]</f>
        <v>24958</v>
      </c>
      <c r="L193" t="str">
        <f>VLOOKUP(Tabla5[[#This Row],[PROY.]],Tabla6[[COD_PROY]:[NOMBRE DEL PROYECTO]],2,0)</f>
        <v>BANDEO CALLE CANTON EL CARRIZO</v>
      </c>
    </row>
    <row r="194" spans="1:12" hidden="1">
      <c r="A194" s="49" t="s">
        <v>1599</v>
      </c>
      <c r="B194" s="49" t="s">
        <v>71</v>
      </c>
      <c r="C194" s="49" t="s">
        <v>46</v>
      </c>
      <c r="D194" s="49" t="s">
        <v>1365</v>
      </c>
      <c r="E194" s="49" t="s">
        <v>1600</v>
      </c>
      <c r="F194" s="49" t="s">
        <v>1583</v>
      </c>
      <c r="G194" s="46" t="s">
        <v>1615</v>
      </c>
      <c r="H194" s="46" t="s">
        <v>1584</v>
      </c>
      <c r="I194" s="61">
        <v>1040</v>
      </c>
      <c r="J194" s="46" t="str">
        <f>MID(Tabla5[[#This Row],[O.E]],1,2)</f>
        <v>61</v>
      </c>
      <c r="K194" s="48">
        <f>+Tabla5[[#This Row],[TOTAL]]</f>
        <v>1040</v>
      </c>
      <c r="L194" t="str">
        <f>VLOOKUP(Tabla5[[#This Row],[PROY.]],Tabla6[[COD_PROY]:[NOMBRE DEL PROYECTO]],2,0)</f>
        <v>BANDEO CALLE CANTON EL CARRIZO</v>
      </c>
    </row>
    <row r="195" spans="1:12" hidden="1">
      <c r="A195" s="49" t="s">
        <v>1599</v>
      </c>
      <c r="B195" s="49" t="s">
        <v>71</v>
      </c>
      <c r="C195" s="49" t="s">
        <v>46</v>
      </c>
      <c r="D195" s="49" t="s">
        <v>1365</v>
      </c>
      <c r="E195" s="49" t="s">
        <v>1600</v>
      </c>
      <c r="F195" s="49" t="s">
        <v>1531</v>
      </c>
      <c r="G195" s="46" t="s">
        <v>1616</v>
      </c>
      <c r="H195" s="46" t="s">
        <v>1532</v>
      </c>
      <c r="I195" s="61">
        <v>2</v>
      </c>
      <c r="J195" s="46" t="str">
        <f>MID(Tabla5[[#This Row],[O.E]],1,2)</f>
        <v>55</v>
      </c>
      <c r="K195" s="48">
        <f>+Tabla5[[#This Row],[TOTAL]]</f>
        <v>2</v>
      </c>
      <c r="L195" t="str">
        <f>VLOOKUP(Tabla5[[#This Row],[PROY.]],Tabla6[[COD_PROY]:[NOMBRE DEL PROYECTO]],2,0)</f>
        <v>EMPEDRADO FRAGUADO SUPERFICIE TERMINADA FINAL CALLE PRINCIPAL COLONIA SANTA TERESA (PEP)</v>
      </c>
    </row>
    <row r="196" spans="1:12" hidden="1">
      <c r="A196" s="49" t="s">
        <v>1599</v>
      </c>
      <c r="B196" s="49" t="s">
        <v>71</v>
      </c>
      <c r="C196" s="49" t="s">
        <v>46</v>
      </c>
      <c r="D196" s="49" t="s">
        <v>1365</v>
      </c>
      <c r="E196" s="49" t="s">
        <v>1600</v>
      </c>
      <c r="F196" s="49" t="s">
        <v>1571</v>
      </c>
      <c r="G196" s="46" t="s">
        <v>1616</v>
      </c>
      <c r="H196" s="46" t="s">
        <v>1572</v>
      </c>
      <c r="I196" s="61">
        <v>7678</v>
      </c>
      <c r="J196" s="46" t="str">
        <f>MID(Tabla5[[#This Row],[O.E]],1,2)</f>
        <v>61</v>
      </c>
      <c r="K196" s="48">
        <f>+Tabla5[[#This Row],[TOTAL]]</f>
        <v>7678</v>
      </c>
      <c r="L196" t="str">
        <f>VLOOKUP(Tabla5[[#This Row],[PROY.]],Tabla6[[COD_PROY]:[NOMBRE DEL PROYECTO]],2,0)</f>
        <v>EMPEDRADO FRAGUADO SUPERFICIE TERMINADA FINAL CALLE PRINCIPAL COLONIA SANTA TERESA (PEP)</v>
      </c>
    </row>
    <row r="197" spans="1:12" hidden="1">
      <c r="A197" s="49" t="s">
        <v>1599</v>
      </c>
      <c r="B197" s="49" t="s">
        <v>71</v>
      </c>
      <c r="C197" s="49" t="s">
        <v>46</v>
      </c>
      <c r="D197" s="49" t="s">
        <v>1365</v>
      </c>
      <c r="E197" s="49" t="s">
        <v>1600</v>
      </c>
      <c r="F197" s="49" t="s">
        <v>1583</v>
      </c>
      <c r="G197" s="46" t="s">
        <v>1616</v>
      </c>
      <c r="H197" s="46" t="s">
        <v>1584</v>
      </c>
      <c r="I197" s="61">
        <v>320</v>
      </c>
      <c r="J197" s="46" t="str">
        <f>MID(Tabla5[[#This Row],[O.E]],1,2)</f>
        <v>61</v>
      </c>
      <c r="K197" s="48">
        <f>+Tabla5[[#This Row],[TOTAL]]</f>
        <v>320</v>
      </c>
      <c r="L197" t="str">
        <f>VLOOKUP(Tabla5[[#This Row],[PROY.]],Tabla6[[COD_PROY]:[NOMBRE DEL PROYECTO]],2,0)</f>
        <v>EMPEDRADO FRAGUADO SUPERFICIE TERMINADA FINAL CALLE PRINCIPAL COLONIA SANTA TERESA (PEP)</v>
      </c>
    </row>
    <row r="198" spans="1:12" hidden="1">
      <c r="A198" s="49" t="s">
        <v>1599</v>
      </c>
      <c r="B198" s="49" t="s">
        <v>71</v>
      </c>
      <c r="C198" s="49" t="s">
        <v>46</v>
      </c>
      <c r="D198" s="49" t="s">
        <v>1365</v>
      </c>
      <c r="E198" s="49" t="s">
        <v>1600</v>
      </c>
      <c r="F198" s="98" t="s">
        <v>1585</v>
      </c>
      <c r="G198" s="99" t="s">
        <v>1970</v>
      </c>
      <c r="H198" s="99" t="s">
        <v>1586</v>
      </c>
      <c r="I198" s="100">
        <v>38.659999999999997</v>
      </c>
      <c r="J198" s="101" t="str">
        <f>MID(Tabla5[[#This Row],[O.E]],1,2)</f>
        <v>61</v>
      </c>
      <c r="K198" s="102">
        <f>+Tabla5[[#This Row],[TOTAL]]</f>
        <v>38.659999999999997</v>
      </c>
      <c r="L198" s="45" t="str">
        <f>VLOOKUP(Tabla5[[#This Row],[PROY.]],Tabla6[[COD_PROY]:[NOMBRE DEL PROYECTO]],2,0)</f>
        <v>EMPED.FRAG.SUPERF.CONCRET.PJES,CASTILLO</v>
      </c>
    </row>
    <row r="199" spans="1:12" hidden="1">
      <c r="A199" s="49" t="s">
        <v>1599</v>
      </c>
      <c r="B199" s="49" t="s">
        <v>71</v>
      </c>
      <c r="C199" s="49" t="s">
        <v>46</v>
      </c>
      <c r="D199" s="49" t="s">
        <v>1365</v>
      </c>
      <c r="E199" s="49" t="s">
        <v>1600</v>
      </c>
      <c r="F199" s="49" t="s">
        <v>1531</v>
      </c>
      <c r="G199" s="46" t="s">
        <v>1617</v>
      </c>
      <c r="H199" s="46" t="s">
        <v>1532</v>
      </c>
      <c r="I199" s="61">
        <v>2</v>
      </c>
      <c r="J199" s="46" t="str">
        <f>MID(Tabla5[[#This Row],[O.E]],1,2)</f>
        <v>55</v>
      </c>
      <c r="K199" s="48">
        <f>+Tabla5[[#This Row],[TOTAL]]</f>
        <v>2</v>
      </c>
      <c r="L199" t="str">
        <f>VLOOKUP(Tabla5[[#This Row],[PROY.]],Tabla6[[COD_PROY]:[NOMBRE DEL PROYECTO]],2,0)</f>
        <v>EMPEDRADO FRAGUADO SUPERFICIE TERMINADA CALLE COL. MAVERICK + SUPERVISION: 12,000+1,000</v>
      </c>
    </row>
    <row r="200" spans="1:12" hidden="1">
      <c r="A200" s="49" t="s">
        <v>1599</v>
      </c>
      <c r="B200" s="49" t="s">
        <v>71</v>
      </c>
      <c r="C200" s="49" t="s">
        <v>46</v>
      </c>
      <c r="D200" s="49" t="s">
        <v>1365</v>
      </c>
      <c r="E200" s="49" t="s">
        <v>1600</v>
      </c>
      <c r="F200" s="49" t="s">
        <v>1571</v>
      </c>
      <c r="G200" s="46" t="s">
        <v>1617</v>
      </c>
      <c r="H200" s="46" t="s">
        <v>1572</v>
      </c>
      <c r="I200" s="61">
        <v>12478</v>
      </c>
      <c r="J200" s="46" t="str">
        <f>MID(Tabla5[[#This Row],[O.E]],1,2)</f>
        <v>61</v>
      </c>
      <c r="K200" s="48">
        <f>+Tabla5[[#This Row],[TOTAL]]</f>
        <v>12478</v>
      </c>
      <c r="L200" t="str">
        <f>VLOOKUP(Tabla5[[#This Row],[PROY.]],Tabla6[[COD_PROY]:[NOMBRE DEL PROYECTO]],2,0)</f>
        <v>EMPEDRADO FRAGUADO SUPERFICIE TERMINADA CALLE COL. MAVERICK + SUPERVISION: 12,000+1,000</v>
      </c>
    </row>
    <row r="201" spans="1:12" hidden="1">
      <c r="A201" s="49" t="s">
        <v>1599</v>
      </c>
      <c r="B201" s="49" t="s">
        <v>71</v>
      </c>
      <c r="C201" s="49" t="s">
        <v>46</v>
      </c>
      <c r="D201" s="49" t="s">
        <v>1365</v>
      </c>
      <c r="E201" s="49" t="s">
        <v>1600</v>
      </c>
      <c r="F201" s="49" t="s">
        <v>1583</v>
      </c>
      <c r="G201" s="46" t="s">
        <v>1617</v>
      </c>
      <c r="H201" s="46" t="s">
        <v>1584</v>
      </c>
      <c r="I201" s="61">
        <v>520</v>
      </c>
      <c r="J201" s="46" t="str">
        <f>MID(Tabla5[[#This Row],[O.E]],1,2)</f>
        <v>61</v>
      </c>
      <c r="K201" s="48">
        <f>+Tabla5[[#This Row],[TOTAL]]</f>
        <v>520</v>
      </c>
      <c r="L201" t="str">
        <f>VLOOKUP(Tabla5[[#This Row],[PROY.]],Tabla6[[COD_PROY]:[NOMBRE DEL PROYECTO]],2,0)</f>
        <v>EMPEDRADO FRAGUADO SUPERFICIE TERMINADA CALLE COL. MAVERICK + SUPERVISION: 12,000+1,000</v>
      </c>
    </row>
    <row r="202" spans="1:12" hidden="1">
      <c r="A202" s="49" t="s">
        <v>1599</v>
      </c>
      <c r="B202" s="49" t="s">
        <v>71</v>
      </c>
      <c r="C202" s="49" t="s">
        <v>46</v>
      </c>
      <c r="D202" s="49" t="s">
        <v>1365</v>
      </c>
      <c r="E202" s="49" t="s">
        <v>1600</v>
      </c>
      <c r="F202" s="49" t="s">
        <v>1531</v>
      </c>
      <c r="G202" s="46" t="s">
        <v>1618</v>
      </c>
      <c r="H202" s="46" t="s">
        <v>1532</v>
      </c>
      <c r="I202" s="61">
        <v>2</v>
      </c>
      <c r="J202" s="46" t="str">
        <f>MID(Tabla5[[#This Row],[O.E]],1,2)</f>
        <v>55</v>
      </c>
      <c r="K202" s="48">
        <f>+Tabla5[[#This Row],[TOTAL]]</f>
        <v>2</v>
      </c>
      <c r="L202" t="str">
        <f>VLOOKUP(Tabla5[[#This Row],[PROY.]],Tabla6[[COD_PROY]:[NOMBRE DEL PROYECTO]],2,0)</f>
        <v xml:space="preserve">ADOQUINADO DECORADO AV. J. REGALADO </v>
      </c>
    </row>
    <row r="203" spans="1:12" hidden="1">
      <c r="A203" s="49" t="s">
        <v>1599</v>
      </c>
      <c r="B203" s="49" t="s">
        <v>71</v>
      </c>
      <c r="C203" s="49" t="s">
        <v>46</v>
      </c>
      <c r="D203" s="49" t="s">
        <v>1365</v>
      </c>
      <c r="E203" s="49" t="s">
        <v>1600</v>
      </c>
      <c r="F203" s="49" t="s">
        <v>1571</v>
      </c>
      <c r="G203" s="46" t="s">
        <v>1618</v>
      </c>
      <c r="H203" s="46" t="s">
        <v>1572</v>
      </c>
      <c r="I203" s="61">
        <v>23998</v>
      </c>
      <c r="J203" s="46" t="str">
        <f>MID(Tabla5[[#This Row],[O.E]],1,2)</f>
        <v>61</v>
      </c>
      <c r="K203" s="48">
        <f>+Tabla5[[#This Row],[TOTAL]]</f>
        <v>23998</v>
      </c>
      <c r="L203" t="str">
        <f>VLOOKUP(Tabla5[[#This Row],[PROY.]],Tabla6[[COD_PROY]:[NOMBRE DEL PROYECTO]],2,0)</f>
        <v xml:space="preserve">ADOQUINADO DECORADO AV. J. REGALADO </v>
      </c>
    </row>
    <row r="204" spans="1:12" hidden="1">
      <c r="A204" s="49" t="s">
        <v>1599</v>
      </c>
      <c r="B204" s="49" t="s">
        <v>71</v>
      </c>
      <c r="C204" s="49" t="s">
        <v>46</v>
      </c>
      <c r="D204" s="49" t="s">
        <v>1365</v>
      </c>
      <c r="E204" s="49" t="s">
        <v>1600</v>
      </c>
      <c r="F204" s="49" t="s">
        <v>1583</v>
      </c>
      <c r="G204" s="46" t="s">
        <v>1618</v>
      </c>
      <c r="H204" s="46" t="s">
        <v>1584</v>
      </c>
      <c r="I204" s="61">
        <v>1000</v>
      </c>
      <c r="J204" s="46" t="str">
        <f>MID(Tabla5[[#This Row],[O.E]],1,2)</f>
        <v>61</v>
      </c>
      <c r="K204" s="48">
        <f>+Tabla5[[#This Row],[TOTAL]]</f>
        <v>1000</v>
      </c>
      <c r="L204" t="str">
        <f>VLOOKUP(Tabla5[[#This Row],[PROY.]],Tabla6[[COD_PROY]:[NOMBRE DEL PROYECTO]],2,0)</f>
        <v xml:space="preserve">ADOQUINADO DECORADO AV. J. REGALADO </v>
      </c>
    </row>
    <row r="205" spans="1:12" hidden="1">
      <c r="A205" s="49" t="s">
        <v>1599</v>
      </c>
      <c r="B205" s="49" t="s">
        <v>71</v>
      </c>
      <c r="C205" s="49" t="s">
        <v>46</v>
      </c>
      <c r="D205" s="49" t="s">
        <v>1365</v>
      </c>
      <c r="E205" s="49" t="s">
        <v>1600</v>
      </c>
      <c r="F205" s="98" t="s">
        <v>1585</v>
      </c>
      <c r="G205" s="99" t="s">
        <v>1640</v>
      </c>
      <c r="H205" s="99" t="s">
        <v>1586</v>
      </c>
      <c r="I205" s="100">
        <v>6064.58</v>
      </c>
      <c r="J205" s="101" t="str">
        <f>MID(Tabla5[[#This Row],[O.E]],1,2)</f>
        <v>61</v>
      </c>
      <c r="K205" s="102">
        <f>+Tabla5[[#This Row],[TOTAL]]</f>
        <v>6064.58</v>
      </c>
      <c r="L205" s="45" t="str">
        <f>VLOOKUP(Tabla5[[#This Row],[PROY.]],Tabla6[[COD_PROY]:[NOMBRE DEL PROYECTO]],2,0)</f>
        <v xml:space="preserve">MODERNIZACIÓN DEL REGISTRO DEL ESTADO FAMILIAR </v>
      </c>
    </row>
    <row r="206" spans="1:12" hidden="1">
      <c r="A206" s="49" t="s">
        <v>1599</v>
      </c>
      <c r="B206" s="49" t="s">
        <v>71</v>
      </c>
      <c r="C206" s="49" t="s">
        <v>46</v>
      </c>
      <c r="D206" s="49" t="s">
        <v>1365</v>
      </c>
      <c r="E206" s="49" t="s">
        <v>1600</v>
      </c>
      <c r="F206" s="49" t="s">
        <v>1531</v>
      </c>
      <c r="G206" s="46" t="s">
        <v>1620</v>
      </c>
      <c r="H206" s="46" t="s">
        <v>1532</v>
      </c>
      <c r="I206" s="61">
        <v>2</v>
      </c>
      <c r="J206" s="46" t="str">
        <f>MID(Tabla5[[#This Row],[O.E]],1,2)</f>
        <v>55</v>
      </c>
      <c r="K206" s="48">
        <f>+Tabla5[[#This Row],[TOTAL]]</f>
        <v>2</v>
      </c>
      <c r="L206" t="str">
        <f>VLOOKUP(Tabla5[[#This Row],[PROY.]],Tabla6[[COD_PROY]:[NOMBRE DEL PROYECTO]],2,0)</f>
        <v>EMPEDRADO FRAGUADO SUPERFICIE TERMINADA 4A C. OTE. BO. SAN ESTEBAN: 28600+1000</v>
      </c>
    </row>
    <row r="207" spans="1:12" hidden="1">
      <c r="A207" s="49" t="s">
        <v>1599</v>
      </c>
      <c r="B207" s="49" t="s">
        <v>71</v>
      </c>
      <c r="C207" s="49" t="s">
        <v>46</v>
      </c>
      <c r="D207" s="49" t="s">
        <v>1365</v>
      </c>
      <c r="E207" s="49" t="s">
        <v>1600</v>
      </c>
      <c r="F207" s="49" t="s">
        <v>1571</v>
      </c>
      <c r="G207" s="46" t="s">
        <v>1739</v>
      </c>
      <c r="H207" s="46" t="s">
        <v>1572</v>
      </c>
      <c r="I207" s="61">
        <v>10000</v>
      </c>
      <c r="J207" s="47" t="str">
        <f>MID(Tabla5[[#This Row],[O.E]],1,2)</f>
        <v>61</v>
      </c>
      <c r="K207" s="48">
        <f>+Tabla5[[#This Row],[TOTAL]]</f>
        <v>10000</v>
      </c>
      <c r="L207" s="45" t="str">
        <f>VLOOKUP(Tabla5[[#This Row],[PROY.]],Tabla6[[COD_PROY]:[NOMBRE DEL PROYECTO]],2,0)</f>
        <v xml:space="preserve"> - EMPEDRADO FRAGUADO SUPERFICIE TERMINADA CALLE ASENTAMIENTO EL REFUGIO</v>
      </c>
    </row>
    <row r="208" spans="1:12" hidden="1">
      <c r="A208" s="49" t="s">
        <v>1599</v>
      </c>
      <c r="B208" s="49" t="s">
        <v>71</v>
      </c>
      <c r="C208" s="49" t="s">
        <v>46</v>
      </c>
      <c r="D208" s="49" t="s">
        <v>1365</v>
      </c>
      <c r="E208" s="49" t="s">
        <v>1600</v>
      </c>
      <c r="F208" s="49" t="s">
        <v>1577</v>
      </c>
      <c r="G208" s="46" t="s">
        <v>1740</v>
      </c>
      <c r="H208" s="46" t="s">
        <v>1578</v>
      </c>
      <c r="I208" s="61">
        <v>10000</v>
      </c>
      <c r="J208" s="47" t="str">
        <f>MID(Tabla5[[#This Row],[O.E]],1,2)</f>
        <v>61</v>
      </c>
      <c r="K208" s="48">
        <f>+Tabla5[[#This Row],[TOTAL]]</f>
        <v>10000</v>
      </c>
      <c r="L208" s="45" t="str">
        <f>VLOOKUP(Tabla5[[#This Row],[PROY.]],Tabla6[[COD_PROY]:[NOMBRE DEL PROYECTO]],2,0)</f>
        <v xml:space="preserve"> - CONSTRUCCIÓN DE CASAS VICEMINISTERIO DE VIVIENDA Y DESARROLLO URBANO </v>
      </c>
    </row>
    <row r="209" spans="1:12">
      <c r="A209" s="49" t="s">
        <v>1599</v>
      </c>
      <c r="B209" s="49" t="s">
        <v>71</v>
      </c>
      <c r="C209" s="49" t="s">
        <v>46</v>
      </c>
      <c r="D209" s="49" t="s">
        <v>1365</v>
      </c>
      <c r="E209" s="49" t="s">
        <v>1600</v>
      </c>
      <c r="F209" s="49" t="s">
        <v>1575</v>
      </c>
      <c r="G209" s="46" t="s">
        <v>1741</v>
      </c>
      <c r="H209" s="46" t="s">
        <v>1576</v>
      </c>
      <c r="I209" s="61">
        <v>13000</v>
      </c>
      <c r="J209" s="47" t="str">
        <f>MID(Tabla5[[#This Row],[O.E]],1,2)</f>
        <v>61</v>
      </c>
      <c r="K209" s="48">
        <f>+Tabla5[[#This Row],[TOTAL]]</f>
        <v>13000</v>
      </c>
      <c r="L209" s="45" t="str">
        <f>VLOOKUP(Tabla5[[#This Row],[PROY.]],Tabla6[[COD_PROY]:[NOMBRE DEL PROYECTO]],2,0)</f>
        <v xml:space="preserve">REMODELACION PARQUE CENTRAL </v>
      </c>
    </row>
    <row r="210" spans="1:12" hidden="1">
      <c r="A210" s="49" t="s">
        <v>1599</v>
      </c>
      <c r="B210" s="49" t="s">
        <v>71</v>
      </c>
      <c r="C210" s="49" t="s">
        <v>46</v>
      </c>
      <c r="D210" s="49" t="s">
        <v>1365</v>
      </c>
      <c r="E210" s="49" t="s">
        <v>1600</v>
      </c>
      <c r="F210" s="49" t="s">
        <v>1571</v>
      </c>
      <c r="G210" s="46" t="s">
        <v>1620</v>
      </c>
      <c r="H210" s="46" t="s">
        <v>1572</v>
      </c>
      <c r="I210" s="61">
        <f>28414-9600</f>
        <v>18814</v>
      </c>
      <c r="J210" s="47" t="str">
        <f>MID(Tabla5[[#This Row],[O.E]],1,2)</f>
        <v>61</v>
      </c>
      <c r="K210" s="48">
        <f>+Tabla5[[#This Row],[TOTAL]]</f>
        <v>18814</v>
      </c>
      <c r="L210" s="45" t="str">
        <f>VLOOKUP(Tabla5[[#This Row],[PROY.]],Tabla6[[COD_PROY]:[NOMBRE DEL PROYECTO]],2,0)</f>
        <v>EMPEDRADO FRAGUADO SUPERFICIE TERMINADA 4A C. OTE. BO. SAN ESTEBAN: 28600+1000</v>
      </c>
    </row>
    <row r="211" spans="1:12" hidden="1">
      <c r="A211" s="49" t="s">
        <v>1599</v>
      </c>
      <c r="B211" s="49" t="s">
        <v>71</v>
      </c>
      <c r="C211" s="49" t="s">
        <v>46</v>
      </c>
      <c r="D211" s="49" t="s">
        <v>1365</v>
      </c>
      <c r="E211" s="49" t="s">
        <v>1600</v>
      </c>
      <c r="F211" s="49" t="s">
        <v>1583</v>
      </c>
      <c r="G211" s="46" t="s">
        <v>1620</v>
      </c>
      <c r="H211" s="46" t="s">
        <v>1584</v>
      </c>
      <c r="I211" s="61">
        <v>1184</v>
      </c>
      <c r="J211" s="47" t="str">
        <f>MID(Tabla5[[#This Row],[O.E]],1,2)</f>
        <v>61</v>
      </c>
      <c r="K211" s="48">
        <f>+Tabla5[[#This Row],[TOTAL]]</f>
        <v>1184</v>
      </c>
      <c r="L211" s="45" t="str">
        <f>VLOOKUP(Tabla5[[#This Row],[PROY.]],Tabla6[[COD_PROY]:[NOMBRE DEL PROYECTO]],2,0)</f>
        <v>EMPEDRADO FRAGUADO SUPERFICIE TERMINADA 4A C. OTE. BO. SAN ESTEBAN: 28600+1000</v>
      </c>
    </row>
    <row r="212" spans="1:12" hidden="1">
      <c r="A212" s="49" t="s">
        <v>1599</v>
      </c>
      <c r="B212" s="49" t="s">
        <v>71</v>
      </c>
      <c r="C212" s="49" t="s">
        <v>46</v>
      </c>
      <c r="D212" s="49" t="s">
        <v>1365</v>
      </c>
      <c r="E212" s="49" t="s">
        <v>1600</v>
      </c>
      <c r="F212" s="49" t="s">
        <v>1571</v>
      </c>
      <c r="G212" s="46" t="s">
        <v>1622</v>
      </c>
      <c r="H212" s="46" t="s">
        <v>1572</v>
      </c>
      <c r="I212" s="61">
        <v>24498</v>
      </c>
      <c r="J212" s="47" t="str">
        <f>MID(Tabla5[[#This Row],[O.E]],1,2)</f>
        <v>61</v>
      </c>
      <c r="K212" s="48">
        <f>+Tabla5[[#This Row],[TOTAL]]</f>
        <v>24498</v>
      </c>
      <c r="L212" s="45" t="str">
        <f>VLOOKUP(Tabla5[[#This Row],[PROY.]],Tabla6[[COD_PROY]:[NOMBRE DEL PROYECTO]],2,0)</f>
        <v>EMPEDRADO FRAGUADO CALLE CANTON LAS JAVIAS (2014)</v>
      </c>
    </row>
    <row r="213" spans="1:12" hidden="1">
      <c r="A213" s="49" t="s">
        <v>1599</v>
      </c>
      <c r="B213" s="49" t="s">
        <v>71</v>
      </c>
      <c r="C213" s="49" t="s">
        <v>46</v>
      </c>
      <c r="D213" s="49" t="s">
        <v>1365</v>
      </c>
      <c r="E213" s="49" t="s">
        <v>1600</v>
      </c>
      <c r="F213" s="49" t="s">
        <v>1583</v>
      </c>
      <c r="G213" s="46" t="s">
        <v>1622</v>
      </c>
      <c r="H213" s="46" t="s">
        <v>1584</v>
      </c>
      <c r="I213" s="61">
        <v>500</v>
      </c>
      <c r="J213" s="47" t="str">
        <f>MID(Tabla5[[#This Row],[O.E]],1,2)</f>
        <v>61</v>
      </c>
      <c r="K213" s="48">
        <f>+Tabla5[[#This Row],[TOTAL]]</f>
        <v>500</v>
      </c>
      <c r="L213" s="45" t="str">
        <f>VLOOKUP(Tabla5[[#This Row],[PROY.]],Tabla6[[COD_PROY]:[NOMBRE DEL PROYECTO]],2,0)</f>
        <v>EMPEDRADO FRAGUADO CALLE CANTON LAS JAVIAS (2014)</v>
      </c>
    </row>
    <row r="214" spans="1:12" hidden="1">
      <c r="A214" s="49" t="s">
        <v>1599</v>
      </c>
      <c r="B214" s="49" t="s">
        <v>71</v>
      </c>
      <c r="C214" s="49" t="s">
        <v>46</v>
      </c>
      <c r="D214" s="49" t="s">
        <v>1365</v>
      </c>
      <c r="E214" s="49" t="s">
        <v>1600</v>
      </c>
      <c r="F214" s="49" t="s">
        <v>1571</v>
      </c>
      <c r="G214" s="46" t="s">
        <v>1623</v>
      </c>
      <c r="H214" s="46" t="s">
        <v>1572</v>
      </c>
      <c r="I214" s="61">
        <v>6999</v>
      </c>
      <c r="J214" s="47" t="str">
        <f>MID(Tabla5[[#This Row],[O.E]],1,2)</f>
        <v>61</v>
      </c>
      <c r="K214" s="48">
        <f>+Tabla5[[#This Row],[TOTAL]]</f>
        <v>6999</v>
      </c>
      <c r="L214" s="45" t="str">
        <f>VLOOKUP(Tabla5[[#This Row],[PROY.]],Tabla6[[COD_PROY]:[NOMBRE DEL PROYECTO]],2,0)</f>
        <v>REPARACION DE CALLE LOS CASTROS (2014)</v>
      </c>
    </row>
    <row r="215" spans="1:12" hidden="1">
      <c r="A215" s="49" t="s">
        <v>1599</v>
      </c>
      <c r="B215" s="49" t="s">
        <v>71</v>
      </c>
      <c r="C215" s="49" t="s">
        <v>46</v>
      </c>
      <c r="D215" s="49" t="s">
        <v>1365</v>
      </c>
      <c r="E215" s="49" t="s">
        <v>1600</v>
      </c>
      <c r="F215" s="49" t="s">
        <v>1583</v>
      </c>
      <c r="G215" s="46" t="s">
        <v>1623</v>
      </c>
      <c r="H215" s="46" t="s">
        <v>1584</v>
      </c>
      <c r="I215" s="61">
        <v>1000</v>
      </c>
      <c r="J215" s="47" t="str">
        <f>MID(Tabla5[[#This Row],[O.E]],1,2)</f>
        <v>61</v>
      </c>
      <c r="K215" s="48">
        <f>+Tabla5[[#This Row],[TOTAL]]</f>
        <v>1000</v>
      </c>
      <c r="L215" s="45" t="str">
        <f>VLOOKUP(Tabla5[[#This Row],[PROY.]],Tabla6[[COD_PROY]:[NOMBRE DEL PROYECTO]],2,0)</f>
        <v>REPARACION DE CALLE LOS CASTROS (2014)</v>
      </c>
    </row>
    <row r="216" spans="1:12" hidden="1">
      <c r="A216" s="49" t="s">
        <v>1599</v>
      </c>
      <c r="B216" s="49" t="s">
        <v>71</v>
      </c>
      <c r="C216" s="49" t="s">
        <v>46</v>
      </c>
      <c r="D216" s="49" t="s">
        <v>1365</v>
      </c>
      <c r="E216" s="49" t="s">
        <v>1600</v>
      </c>
      <c r="F216" s="49" t="s">
        <v>1531</v>
      </c>
      <c r="G216" s="46" t="s">
        <v>1624</v>
      </c>
      <c r="H216" s="46" t="s">
        <v>1532</v>
      </c>
      <c r="I216" s="61">
        <v>2</v>
      </c>
      <c r="J216" s="47" t="str">
        <f>MID(Tabla5[[#This Row],[O.E]],1,2)</f>
        <v>55</v>
      </c>
      <c r="K216" s="48">
        <f>+Tabla5[[#This Row],[TOTAL]]</f>
        <v>2</v>
      </c>
      <c r="L216" s="45" t="str">
        <f>VLOOKUP(Tabla5[[#This Row],[PROY.]],Tabla6[[COD_PROY]:[NOMBRE DEL PROYECTO]],2,0)</f>
        <v>PROYECTO N° 36-015 - EMPEDRADO FRAGUADO CALLE CANTON LOS IZOTES</v>
      </c>
    </row>
    <row r="217" spans="1:12" hidden="1">
      <c r="A217" s="49" t="s">
        <v>1599</v>
      </c>
      <c r="B217" s="49" t="s">
        <v>71</v>
      </c>
      <c r="C217" s="49" t="s">
        <v>46</v>
      </c>
      <c r="D217" s="49" t="s">
        <v>1365</v>
      </c>
      <c r="E217" s="49" t="s">
        <v>1600</v>
      </c>
      <c r="F217" s="49" t="s">
        <v>1571</v>
      </c>
      <c r="G217" s="46" t="s">
        <v>1624</v>
      </c>
      <c r="H217" s="46" t="s">
        <v>1572</v>
      </c>
      <c r="I217" s="61">
        <v>18498</v>
      </c>
      <c r="J217" s="47" t="str">
        <f>MID(Tabla5[[#This Row],[O.E]],1,2)</f>
        <v>61</v>
      </c>
      <c r="K217" s="48">
        <f>+Tabla5[[#This Row],[TOTAL]]</f>
        <v>18498</v>
      </c>
      <c r="L217" s="45" t="str">
        <f>VLOOKUP(Tabla5[[#This Row],[PROY.]],Tabla6[[COD_PROY]:[NOMBRE DEL PROYECTO]],2,0)</f>
        <v>PROYECTO N° 36-015 - EMPEDRADO FRAGUADO CALLE CANTON LOS IZOTES</v>
      </c>
    </row>
    <row r="218" spans="1:12" hidden="1">
      <c r="A218" s="49" t="s">
        <v>1599</v>
      </c>
      <c r="B218" s="49" t="s">
        <v>71</v>
      </c>
      <c r="C218" s="49" t="s">
        <v>46</v>
      </c>
      <c r="D218" s="49" t="s">
        <v>1365</v>
      </c>
      <c r="E218" s="49" t="s">
        <v>1600</v>
      </c>
      <c r="F218" s="49" t="s">
        <v>1583</v>
      </c>
      <c r="G218" s="46" t="s">
        <v>1624</v>
      </c>
      <c r="H218" s="46" t="s">
        <v>1584</v>
      </c>
      <c r="I218" s="61">
        <v>1500</v>
      </c>
      <c r="J218" s="47" t="str">
        <f>MID(Tabla5[[#This Row],[O.E]],1,2)</f>
        <v>61</v>
      </c>
      <c r="K218" s="48">
        <f>+Tabla5[[#This Row],[TOTAL]]</f>
        <v>1500</v>
      </c>
      <c r="L218" s="45" t="str">
        <f>VLOOKUP(Tabla5[[#This Row],[PROY.]],Tabla6[[COD_PROY]:[NOMBRE DEL PROYECTO]],2,0)</f>
        <v>PROYECTO N° 36-015 - EMPEDRADO FRAGUADO CALLE CANTON LOS IZOTES</v>
      </c>
    </row>
    <row r="219" spans="1:12" hidden="1">
      <c r="A219" s="49" t="s">
        <v>1599</v>
      </c>
      <c r="B219" s="49" t="s">
        <v>71</v>
      </c>
      <c r="C219" s="49" t="s">
        <v>46</v>
      </c>
      <c r="D219" s="49" t="s">
        <v>1365</v>
      </c>
      <c r="E219" s="49" t="s">
        <v>1600</v>
      </c>
      <c r="F219" s="49" t="s">
        <v>1531</v>
      </c>
      <c r="G219" s="46" t="s">
        <v>1625</v>
      </c>
      <c r="H219" s="46" t="s">
        <v>1532</v>
      </c>
      <c r="I219" s="61">
        <v>2</v>
      </c>
      <c r="J219" s="47" t="str">
        <f>MID(Tabla5[[#This Row],[O.E]],1,2)</f>
        <v>55</v>
      </c>
      <c r="K219" s="48">
        <f>+Tabla5[[#This Row],[TOTAL]]</f>
        <v>2</v>
      </c>
      <c r="L219" s="45" t="str">
        <f>VLOOKUP(Tabla5[[#This Row],[PROY.]],Tabla6[[COD_PROY]:[NOMBRE DEL PROYECTO]],2,0)</f>
        <v>PROYECTO N° 37-015 BANDEADO DE TRAMO CALLE  CANTON LA CUMBRITA</v>
      </c>
    </row>
    <row r="220" spans="1:12" hidden="1">
      <c r="A220" s="49" t="s">
        <v>1599</v>
      </c>
      <c r="B220" s="49" t="s">
        <v>71</v>
      </c>
      <c r="C220" s="49" t="s">
        <v>46</v>
      </c>
      <c r="D220" s="49" t="s">
        <v>1365</v>
      </c>
      <c r="E220" s="49" t="s">
        <v>1600</v>
      </c>
      <c r="F220" s="49" t="s">
        <v>1571</v>
      </c>
      <c r="G220" s="46" t="s">
        <v>1625</v>
      </c>
      <c r="H220" s="46" t="s">
        <v>1572</v>
      </c>
      <c r="I220" s="61">
        <v>18498</v>
      </c>
      <c r="J220" s="47" t="str">
        <f>MID(Tabla5[[#This Row],[O.E]],1,2)</f>
        <v>61</v>
      </c>
      <c r="K220" s="48">
        <f>+Tabla5[[#This Row],[TOTAL]]</f>
        <v>18498</v>
      </c>
      <c r="L220" s="45" t="str">
        <f>VLOOKUP(Tabla5[[#This Row],[PROY.]],Tabla6[[COD_PROY]:[NOMBRE DEL PROYECTO]],2,0)</f>
        <v>PROYECTO N° 37-015 BANDEADO DE TRAMO CALLE  CANTON LA CUMBRITA</v>
      </c>
    </row>
    <row r="221" spans="1:12" hidden="1">
      <c r="A221" s="49" t="s">
        <v>1599</v>
      </c>
      <c r="B221" s="49" t="s">
        <v>71</v>
      </c>
      <c r="C221" s="49" t="s">
        <v>46</v>
      </c>
      <c r="D221" s="49" t="s">
        <v>1365</v>
      </c>
      <c r="E221" s="49" t="s">
        <v>1600</v>
      </c>
      <c r="F221" s="49" t="s">
        <v>1583</v>
      </c>
      <c r="G221" s="46" t="s">
        <v>1625</v>
      </c>
      <c r="H221" s="46" t="s">
        <v>1584</v>
      </c>
      <c r="I221" s="61">
        <v>1500</v>
      </c>
      <c r="J221" s="47" t="str">
        <f>MID(Tabla5[[#This Row],[O.E]],1,2)</f>
        <v>61</v>
      </c>
      <c r="K221" s="48">
        <f>+Tabla5[[#This Row],[TOTAL]]</f>
        <v>1500</v>
      </c>
      <c r="L221" s="45" t="str">
        <f>VLOOKUP(Tabla5[[#This Row],[PROY.]],Tabla6[[COD_PROY]:[NOMBRE DEL PROYECTO]],2,0)</f>
        <v>PROYECTO N° 37-015 BANDEADO DE TRAMO CALLE  CANTON LA CUMBRITA</v>
      </c>
    </row>
    <row r="222" spans="1:12" hidden="1">
      <c r="A222" s="49" t="s">
        <v>1599</v>
      </c>
      <c r="B222" s="49" t="s">
        <v>71</v>
      </c>
      <c r="C222" s="49" t="s">
        <v>46</v>
      </c>
      <c r="D222" s="49" t="s">
        <v>1365</v>
      </c>
      <c r="E222" s="49" t="s">
        <v>1600</v>
      </c>
      <c r="F222" s="49" t="s">
        <v>1571</v>
      </c>
      <c r="G222" s="46" t="s">
        <v>1626</v>
      </c>
      <c r="H222" s="46" t="s">
        <v>1572</v>
      </c>
      <c r="I222" s="61">
        <f>18000-155</f>
        <v>17845</v>
      </c>
      <c r="J222" s="47" t="str">
        <f>MID(Tabla5[[#This Row],[O.E]],1,2)</f>
        <v>61</v>
      </c>
      <c r="K222" s="48">
        <f>+Tabla5[[#This Row],[TOTAL]]</f>
        <v>17845</v>
      </c>
      <c r="L222" s="45" t="str">
        <f>VLOOKUP(Tabla5[[#This Row],[PROY.]],Tabla6[[COD_PROY]:[NOMBRE DEL PROYECTO]],2,0)</f>
        <v>PROYECTO N° 38-015 TANQUES DE CAPTACION PARA SUMINISTRO DE CENTRO TURISTICO Y LAVADEROS PUBLICOS</v>
      </c>
    </row>
    <row r="223" spans="1:12" hidden="1">
      <c r="A223" s="49" t="s">
        <v>1599</v>
      </c>
      <c r="B223" s="49" t="s">
        <v>71</v>
      </c>
      <c r="C223" s="49" t="s">
        <v>46</v>
      </c>
      <c r="D223" s="49" t="s">
        <v>1365</v>
      </c>
      <c r="E223" s="49" t="s">
        <v>1600</v>
      </c>
      <c r="F223" s="49" t="s">
        <v>1583</v>
      </c>
      <c r="G223" s="46" t="s">
        <v>1626</v>
      </c>
      <c r="H223" s="46" t="s">
        <v>1584</v>
      </c>
      <c r="I223" s="61">
        <v>2000</v>
      </c>
      <c r="J223" s="47" t="str">
        <f>MID(Tabla5[[#This Row],[O.E]],1,2)</f>
        <v>61</v>
      </c>
      <c r="K223" s="48">
        <f>+Tabla5[[#This Row],[TOTAL]]</f>
        <v>2000</v>
      </c>
      <c r="L223" s="45" t="str">
        <f>VLOOKUP(Tabla5[[#This Row],[PROY.]],Tabla6[[COD_PROY]:[NOMBRE DEL PROYECTO]],2,0)</f>
        <v>PROYECTO N° 38-015 TANQUES DE CAPTACION PARA SUMINISTRO DE CENTRO TURISTICO Y LAVADEROS PUBLICOS</v>
      </c>
    </row>
    <row r="224" spans="1:12" hidden="1">
      <c r="A224" s="49" t="s">
        <v>1599</v>
      </c>
      <c r="B224" s="49" t="s">
        <v>71</v>
      </c>
      <c r="C224" s="49" t="s">
        <v>56</v>
      </c>
      <c r="D224" s="49" t="s">
        <v>1365</v>
      </c>
      <c r="E224" s="49" t="s">
        <v>1600</v>
      </c>
      <c r="F224" s="49" t="s">
        <v>1408</v>
      </c>
      <c r="G224" s="46" t="s">
        <v>1627</v>
      </c>
      <c r="H224" s="46" t="s">
        <v>1409</v>
      </c>
      <c r="I224" s="61">
        <v>1150</v>
      </c>
      <c r="J224" s="47" t="str">
        <f>MID(Tabla5[[#This Row],[O.E]],1,2)</f>
        <v>54</v>
      </c>
      <c r="K224" s="48">
        <f>+Tabla5[[#This Row],[TOTAL]]</f>
        <v>1150</v>
      </c>
      <c r="L224" s="45" t="str">
        <f>VLOOKUP(Tabla5[[#This Row],[PROY.]],Tabla6[[COD_PROY]:[NOMBRE DEL PROYECTO]],2,0)</f>
        <v xml:space="preserve">RECOLECCIÓN, TRASLADO Y DISPOSICIÓN FINAL DE DESECHOS SOLIDOS (HASTA UN 15%)  </v>
      </c>
    </row>
    <row r="225" spans="1:12" hidden="1">
      <c r="A225" s="49" t="s">
        <v>1599</v>
      </c>
      <c r="B225" s="49" t="s">
        <v>71</v>
      </c>
      <c r="C225" s="49" t="s">
        <v>56</v>
      </c>
      <c r="D225" s="49" t="s">
        <v>1365</v>
      </c>
      <c r="E225" s="49" t="s">
        <v>1600</v>
      </c>
      <c r="F225" s="49" t="s">
        <v>1412</v>
      </c>
      <c r="G225" s="46" t="s">
        <v>1627</v>
      </c>
      <c r="H225" s="46" t="s">
        <v>1413</v>
      </c>
      <c r="I225" s="61">
        <v>275</v>
      </c>
      <c r="J225" s="47" t="str">
        <f>MID(Tabla5[[#This Row],[O.E]],1,2)</f>
        <v>54</v>
      </c>
      <c r="K225" s="48">
        <f>+Tabla5[[#This Row],[TOTAL]]</f>
        <v>275</v>
      </c>
      <c r="L225" s="45" t="str">
        <f>VLOOKUP(Tabla5[[#This Row],[PROY.]],Tabla6[[COD_PROY]:[NOMBRE DEL PROYECTO]],2,0)</f>
        <v xml:space="preserve">RECOLECCIÓN, TRASLADO Y DISPOSICIÓN FINAL DE DESECHOS SOLIDOS (HASTA UN 15%)  </v>
      </c>
    </row>
    <row r="226" spans="1:12" hidden="1">
      <c r="A226" s="49" t="s">
        <v>1599</v>
      </c>
      <c r="B226" s="49" t="s">
        <v>71</v>
      </c>
      <c r="C226" s="49" t="s">
        <v>56</v>
      </c>
      <c r="D226" s="49" t="s">
        <v>1365</v>
      </c>
      <c r="E226" s="49" t="s">
        <v>1600</v>
      </c>
      <c r="F226" s="49" t="s">
        <v>1414</v>
      </c>
      <c r="G226" s="46" t="s">
        <v>1627</v>
      </c>
      <c r="H226" s="46" t="s">
        <v>1415</v>
      </c>
      <c r="I226" s="61">
        <v>250</v>
      </c>
      <c r="J226" s="47" t="str">
        <f>MID(Tabla5[[#This Row],[O.E]],1,2)</f>
        <v>54</v>
      </c>
      <c r="K226" s="48">
        <f>+Tabla5[[#This Row],[TOTAL]]</f>
        <v>250</v>
      </c>
      <c r="L226" s="45" t="str">
        <f>VLOOKUP(Tabla5[[#This Row],[PROY.]],Tabla6[[COD_PROY]:[NOMBRE DEL PROYECTO]],2,0)</f>
        <v xml:space="preserve">RECOLECCIÓN, TRASLADO Y DISPOSICIÓN FINAL DE DESECHOS SOLIDOS (HASTA UN 15%)  </v>
      </c>
    </row>
    <row r="227" spans="1:12" hidden="1">
      <c r="A227" s="49" t="s">
        <v>1599</v>
      </c>
      <c r="B227" s="49" t="s">
        <v>71</v>
      </c>
      <c r="C227" s="49" t="s">
        <v>56</v>
      </c>
      <c r="D227" s="49" t="s">
        <v>1365</v>
      </c>
      <c r="E227" s="49" t="s">
        <v>1600</v>
      </c>
      <c r="F227" s="49" t="s">
        <v>1418</v>
      </c>
      <c r="G227" s="46" t="s">
        <v>1627</v>
      </c>
      <c r="H227" s="46" t="s">
        <v>1419</v>
      </c>
      <c r="I227" s="61">
        <v>2000</v>
      </c>
      <c r="J227" s="47" t="str">
        <f>MID(Tabla5[[#This Row],[O.E]],1,2)</f>
        <v>54</v>
      </c>
      <c r="K227" s="48">
        <f>+Tabla5[[#This Row],[TOTAL]]</f>
        <v>2000</v>
      </c>
      <c r="L227" s="45" t="str">
        <f>VLOOKUP(Tabla5[[#This Row],[PROY.]],Tabla6[[COD_PROY]:[NOMBRE DEL PROYECTO]],2,0)</f>
        <v xml:space="preserve">RECOLECCIÓN, TRASLADO Y DISPOSICIÓN FINAL DE DESECHOS SOLIDOS (HASTA UN 15%)  </v>
      </c>
    </row>
    <row r="228" spans="1:12" hidden="1">
      <c r="A228" s="49" t="s">
        <v>1599</v>
      </c>
      <c r="B228" s="49" t="s">
        <v>71</v>
      </c>
      <c r="C228" s="49" t="s">
        <v>56</v>
      </c>
      <c r="D228" s="49" t="s">
        <v>1365</v>
      </c>
      <c r="E228" s="49" t="s">
        <v>1600</v>
      </c>
      <c r="F228" s="49" t="s">
        <v>1420</v>
      </c>
      <c r="G228" s="46" t="s">
        <v>1627</v>
      </c>
      <c r="H228" s="46" t="s">
        <v>1421</v>
      </c>
      <c r="I228" s="61">
        <v>8320</v>
      </c>
      <c r="J228" s="47" t="str">
        <f>MID(Tabla5[[#This Row],[O.E]],1,2)</f>
        <v>54</v>
      </c>
      <c r="K228" s="48">
        <f>+Tabla5[[#This Row],[TOTAL]]</f>
        <v>8320</v>
      </c>
      <c r="L228" s="45" t="str">
        <f>VLOOKUP(Tabla5[[#This Row],[PROY.]],Tabla6[[COD_PROY]:[NOMBRE DEL PROYECTO]],2,0)</f>
        <v xml:space="preserve">RECOLECCIÓN, TRASLADO Y DISPOSICIÓN FINAL DE DESECHOS SOLIDOS (HASTA UN 15%)  </v>
      </c>
    </row>
    <row r="229" spans="1:12" hidden="1">
      <c r="A229" s="49" t="s">
        <v>1599</v>
      </c>
      <c r="B229" s="49" t="s">
        <v>71</v>
      </c>
      <c r="C229" s="49" t="s">
        <v>56</v>
      </c>
      <c r="D229" s="49" t="s">
        <v>1365</v>
      </c>
      <c r="E229" s="49" t="s">
        <v>1600</v>
      </c>
      <c r="F229" s="49" t="s">
        <v>1456</v>
      </c>
      <c r="G229" s="46" t="s">
        <v>1627</v>
      </c>
      <c r="H229" s="46" t="s">
        <v>1457</v>
      </c>
      <c r="I229" s="61">
        <v>6000</v>
      </c>
      <c r="J229" s="47" t="str">
        <f>MID(Tabla5[[#This Row],[O.E]],1,2)</f>
        <v>54</v>
      </c>
      <c r="K229" s="48">
        <f>+Tabla5[[#This Row],[TOTAL]]</f>
        <v>6000</v>
      </c>
      <c r="L229" s="45" t="str">
        <f>VLOOKUP(Tabla5[[#This Row],[PROY.]],Tabla6[[COD_PROY]:[NOMBRE DEL PROYECTO]],2,0)</f>
        <v xml:space="preserve">RECOLECCIÓN, TRASLADO Y DISPOSICIÓN FINAL DE DESECHOS SOLIDOS (HASTA UN 15%)  </v>
      </c>
    </row>
    <row r="230" spans="1:12" hidden="1">
      <c r="A230" s="98">
        <v>3</v>
      </c>
      <c r="B230" s="49" t="s">
        <v>71</v>
      </c>
      <c r="C230" s="49" t="s">
        <v>56</v>
      </c>
      <c r="D230" s="98">
        <v>1</v>
      </c>
      <c r="E230" s="98">
        <v>111</v>
      </c>
      <c r="F230" s="98" t="s">
        <v>1585</v>
      </c>
      <c r="G230" s="99" t="s">
        <v>1702</v>
      </c>
      <c r="H230" s="99" t="s">
        <v>1586</v>
      </c>
      <c r="I230" s="100">
        <v>4314.8999999999996</v>
      </c>
      <c r="J230" s="101" t="str">
        <f>MID(Tabla5[[#This Row],[O.E]],1,2)</f>
        <v>61</v>
      </c>
      <c r="K230" s="102">
        <f>+Tabla5[[#This Row],[TOTAL]]</f>
        <v>4314.8999999999996</v>
      </c>
      <c r="L230" s="45" t="str">
        <f>VLOOKUP(Tabla5[[#This Row],[PROY.]],Tabla6[[COD_PROY]:[NOMBRE DEL PROYECTO]],2,0)</f>
        <v>REC.TRASL.Y DISPOS.FINAL DESEC.SOLI.2014</v>
      </c>
    </row>
    <row r="231" spans="1:12" hidden="1">
      <c r="A231" s="49" t="s">
        <v>1599</v>
      </c>
      <c r="B231" s="49" t="s">
        <v>71</v>
      </c>
      <c r="C231" s="49" t="s">
        <v>56</v>
      </c>
      <c r="D231" s="49" t="s">
        <v>1365</v>
      </c>
      <c r="E231" s="49" t="s">
        <v>1600</v>
      </c>
      <c r="F231" s="49" t="s">
        <v>1490</v>
      </c>
      <c r="G231" s="46" t="s">
        <v>1627</v>
      </c>
      <c r="H231" s="46" t="s">
        <v>1491</v>
      </c>
      <c r="I231" s="61">
        <v>22000</v>
      </c>
      <c r="J231" s="47" t="str">
        <f>MID(Tabla5[[#This Row],[O.E]],1,2)</f>
        <v>54</v>
      </c>
      <c r="K231" s="48">
        <f>+Tabla5[[#This Row],[TOTAL]]</f>
        <v>22000</v>
      </c>
      <c r="L231" s="45" t="str">
        <f>VLOOKUP(Tabla5[[#This Row],[PROY.]],Tabla6[[COD_PROY]:[NOMBRE DEL PROYECTO]],2,0)</f>
        <v xml:space="preserve">RECOLECCIÓN, TRASLADO Y DISPOSICIÓN FINAL DE DESECHOS SOLIDOS (HASTA UN 15%)  </v>
      </c>
    </row>
    <row r="232" spans="1:12" hidden="1">
      <c r="A232" s="49" t="s">
        <v>1599</v>
      </c>
      <c r="B232" s="49" t="s">
        <v>71</v>
      </c>
      <c r="C232" s="49" t="s">
        <v>56</v>
      </c>
      <c r="D232" s="49" t="s">
        <v>1365</v>
      </c>
      <c r="E232" s="49" t="s">
        <v>1600</v>
      </c>
      <c r="F232" s="49" t="s">
        <v>1531</v>
      </c>
      <c r="G232" s="46" t="s">
        <v>1627</v>
      </c>
      <c r="H232" s="46" t="s">
        <v>1532</v>
      </c>
      <c r="I232" s="61">
        <v>5</v>
      </c>
      <c r="J232" s="47" t="str">
        <f>MID(Tabla5[[#This Row],[O.E]],1,2)</f>
        <v>55</v>
      </c>
      <c r="K232" s="48">
        <f>+Tabla5[[#This Row],[TOTAL]]</f>
        <v>5</v>
      </c>
      <c r="L232" s="45" t="str">
        <f>VLOOKUP(Tabla5[[#This Row],[PROY.]],Tabla6[[COD_PROY]:[NOMBRE DEL PROYECTO]],2,0)</f>
        <v xml:space="preserve">RECOLECCIÓN, TRASLADO Y DISPOSICIÓN FINAL DE DESECHOS SOLIDOS (HASTA UN 15%)  </v>
      </c>
    </row>
    <row r="233" spans="1:12" hidden="1">
      <c r="A233" s="49" t="s">
        <v>1599</v>
      </c>
      <c r="B233" s="49" t="s">
        <v>71</v>
      </c>
      <c r="C233" s="49" t="s">
        <v>56</v>
      </c>
      <c r="D233" s="49" t="s">
        <v>1365</v>
      </c>
      <c r="E233" s="49" t="s">
        <v>1600</v>
      </c>
      <c r="F233" s="49" t="s">
        <v>1376</v>
      </c>
      <c r="G233" s="46" t="s">
        <v>1628</v>
      </c>
      <c r="H233" s="46" t="s">
        <v>1368</v>
      </c>
      <c r="I233" s="61">
        <v>5100</v>
      </c>
      <c r="J233" s="47" t="str">
        <f>MID(Tabla5[[#This Row],[O.E]],1,2)</f>
        <v>51</v>
      </c>
      <c r="K233" s="48">
        <f>+Tabla5[[#This Row],[TOTAL]]</f>
        <v>5100</v>
      </c>
      <c r="L233" s="45" t="str">
        <f>VLOOKUP(Tabla5[[#This Row],[PROY.]],Tabla6[[COD_PROY]:[NOMBRE DEL PROYECTO]],2,0)</f>
        <v xml:space="preserve">ESCUELA MUNICIPAL DE FUTBOL </v>
      </c>
    </row>
    <row r="234" spans="1:12" hidden="1">
      <c r="A234" s="49" t="s">
        <v>1599</v>
      </c>
      <c r="B234" s="49" t="s">
        <v>71</v>
      </c>
      <c r="C234" s="49" t="s">
        <v>56</v>
      </c>
      <c r="D234" s="49" t="s">
        <v>1365</v>
      </c>
      <c r="E234" s="49" t="s">
        <v>1600</v>
      </c>
      <c r="F234" s="49" t="s">
        <v>1402</v>
      </c>
      <c r="G234" s="46" t="s">
        <v>1628</v>
      </c>
      <c r="H234" s="46" t="s">
        <v>1403</v>
      </c>
      <c r="I234" s="61">
        <v>1000</v>
      </c>
      <c r="J234" s="47" t="str">
        <f>MID(Tabla5[[#This Row],[O.E]],1,2)</f>
        <v>54</v>
      </c>
      <c r="K234" s="48">
        <f>+Tabla5[[#This Row],[TOTAL]]</f>
        <v>1000</v>
      </c>
      <c r="L234" s="45" t="str">
        <f>VLOOKUP(Tabla5[[#This Row],[PROY.]],Tabla6[[COD_PROY]:[NOMBRE DEL PROYECTO]],2,0)</f>
        <v xml:space="preserve">ESCUELA MUNICIPAL DE FUTBOL </v>
      </c>
    </row>
    <row r="235" spans="1:12" hidden="1">
      <c r="A235" s="49" t="s">
        <v>1599</v>
      </c>
      <c r="B235" s="49" t="s">
        <v>71</v>
      </c>
      <c r="C235" s="49" t="s">
        <v>56</v>
      </c>
      <c r="D235" s="49" t="s">
        <v>1365</v>
      </c>
      <c r="E235" s="49" t="s">
        <v>1600</v>
      </c>
      <c r="F235" s="49" t="s">
        <v>1408</v>
      </c>
      <c r="G235" s="46" t="s">
        <v>1628</v>
      </c>
      <c r="H235" s="46" t="s">
        <v>1409</v>
      </c>
      <c r="I235" s="61">
        <v>1000</v>
      </c>
      <c r="J235" s="47" t="str">
        <f>MID(Tabla5[[#This Row],[O.E]],1,2)</f>
        <v>54</v>
      </c>
      <c r="K235" s="48">
        <f>+Tabla5[[#This Row],[TOTAL]]</f>
        <v>1000</v>
      </c>
      <c r="L235" s="45" t="str">
        <f>VLOOKUP(Tabla5[[#This Row],[PROY.]],Tabla6[[COD_PROY]:[NOMBRE DEL PROYECTO]],2,0)</f>
        <v xml:space="preserve">ESCUELA MUNICIPAL DE FUTBOL </v>
      </c>
    </row>
    <row r="236" spans="1:12" hidden="1">
      <c r="A236" s="49" t="s">
        <v>1599</v>
      </c>
      <c r="B236" s="49" t="s">
        <v>71</v>
      </c>
      <c r="C236" s="49" t="s">
        <v>56</v>
      </c>
      <c r="D236" s="49" t="s">
        <v>1365</v>
      </c>
      <c r="E236" s="49" t="s">
        <v>1600</v>
      </c>
      <c r="F236" s="49" t="s">
        <v>1442</v>
      </c>
      <c r="G236" s="46" t="s">
        <v>1628</v>
      </c>
      <c r="H236" s="46" t="s">
        <v>1443</v>
      </c>
      <c r="I236" s="61">
        <v>245</v>
      </c>
      <c r="J236" s="47" t="str">
        <f>MID(Tabla5[[#This Row],[O.E]],1,2)</f>
        <v>54</v>
      </c>
      <c r="K236" s="48">
        <f>+Tabla5[[#This Row],[TOTAL]]</f>
        <v>245</v>
      </c>
      <c r="L236" s="45" t="str">
        <f>VLOOKUP(Tabla5[[#This Row],[PROY.]],Tabla6[[COD_PROY]:[NOMBRE DEL PROYECTO]],2,0)</f>
        <v xml:space="preserve">ESCUELA MUNICIPAL DE FUTBOL </v>
      </c>
    </row>
    <row r="237" spans="1:12" hidden="1">
      <c r="A237" s="49" t="s">
        <v>1599</v>
      </c>
      <c r="B237" s="49" t="s">
        <v>71</v>
      </c>
      <c r="C237" s="49" t="s">
        <v>56</v>
      </c>
      <c r="D237" s="49" t="s">
        <v>1365</v>
      </c>
      <c r="E237" s="49" t="s">
        <v>1600</v>
      </c>
      <c r="F237" s="49" t="s">
        <v>1460</v>
      </c>
      <c r="G237" s="46" t="s">
        <v>1628</v>
      </c>
      <c r="H237" s="46" t="s">
        <v>1461</v>
      </c>
      <c r="I237" s="61">
        <v>2000</v>
      </c>
      <c r="J237" s="47" t="str">
        <f>MID(Tabla5[[#This Row],[O.E]],1,2)</f>
        <v>54</v>
      </c>
      <c r="K237" s="48">
        <f>+Tabla5[[#This Row],[TOTAL]]</f>
        <v>2000</v>
      </c>
      <c r="L237" s="45" t="str">
        <f>VLOOKUP(Tabla5[[#This Row],[PROY.]],Tabla6[[COD_PROY]:[NOMBRE DEL PROYECTO]],2,0)</f>
        <v xml:space="preserve">ESCUELA MUNICIPAL DE FUTBOL </v>
      </c>
    </row>
    <row r="238" spans="1:12" hidden="1">
      <c r="A238" s="49" t="s">
        <v>1599</v>
      </c>
      <c r="B238" s="49" t="s">
        <v>71</v>
      </c>
      <c r="C238" s="49" t="s">
        <v>56</v>
      </c>
      <c r="D238" s="49" t="s">
        <v>1365</v>
      </c>
      <c r="E238" s="49" t="s">
        <v>1600</v>
      </c>
      <c r="F238" s="98" t="s">
        <v>1585</v>
      </c>
      <c r="G238" s="99" t="s">
        <v>1960</v>
      </c>
      <c r="H238" s="99" t="s">
        <v>1586</v>
      </c>
      <c r="I238" s="100">
        <v>442.24</v>
      </c>
      <c r="J238" s="101" t="str">
        <f>MID(Tabla5[[#This Row],[O.E]],1,2)</f>
        <v>61</v>
      </c>
      <c r="K238" s="102">
        <f>+Tabla5[[#This Row],[TOTAL]]</f>
        <v>442.24</v>
      </c>
      <c r="L238" s="45" t="str">
        <f>VLOOKUP(Tabla5[[#This Row],[PROY.]],Tabla6[[COD_PROY]:[NOMBRE DEL PROYECTO]],2,0)</f>
        <v>ESCUELA MUNICIPAL DE FUTBOL 2014</v>
      </c>
    </row>
    <row r="239" spans="1:12" hidden="1">
      <c r="A239" s="49" t="s">
        <v>1599</v>
      </c>
      <c r="B239" s="49" t="s">
        <v>71</v>
      </c>
      <c r="C239" s="49" t="s">
        <v>56</v>
      </c>
      <c r="D239" s="49" t="s">
        <v>1365</v>
      </c>
      <c r="E239" s="49" t="s">
        <v>1600</v>
      </c>
      <c r="F239" s="49" t="s">
        <v>1490</v>
      </c>
      <c r="G239" s="46" t="s">
        <v>1628</v>
      </c>
      <c r="H239" s="46" t="s">
        <v>1491</v>
      </c>
      <c r="I239" s="61">
        <v>650</v>
      </c>
      <c r="J239" s="47" t="str">
        <f>MID(Tabla5[[#This Row],[O.E]],1,2)</f>
        <v>54</v>
      </c>
      <c r="K239" s="48">
        <f>+Tabla5[[#This Row],[TOTAL]]</f>
        <v>650</v>
      </c>
      <c r="L239" s="45" t="str">
        <f>VLOOKUP(Tabla5[[#This Row],[PROY.]],Tabla6[[COD_PROY]:[NOMBRE DEL PROYECTO]],2,0)</f>
        <v xml:space="preserve">ESCUELA MUNICIPAL DE FUTBOL </v>
      </c>
    </row>
    <row r="240" spans="1:12" hidden="1">
      <c r="A240" s="49" t="s">
        <v>1599</v>
      </c>
      <c r="B240" s="49" t="s">
        <v>71</v>
      </c>
      <c r="C240" s="49" t="s">
        <v>56</v>
      </c>
      <c r="D240" s="49" t="s">
        <v>1365</v>
      </c>
      <c r="E240" s="49" t="s">
        <v>1600</v>
      </c>
      <c r="F240" s="49" t="s">
        <v>1531</v>
      </c>
      <c r="G240" s="46" t="s">
        <v>1628</v>
      </c>
      <c r="H240" s="46" t="s">
        <v>1532</v>
      </c>
      <c r="I240" s="61">
        <v>5</v>
      </c>
      <c r="J240" s="47" t="str">
        <f>MID(Tabla5[[#This Row],[O.E]],1,2)</f>
        <v>55</v>
      </c>
      <c r="K240" s="48">
        <f>+Tabla5[[#This Row],[TOTAL]]</f>
        <v>5</v>
      </c>
      <c r="L240" s="45" t="str">
        <f>VLOOKUP(Tabla5[[#This Row],[PROY.]],Tabla6[[COD_PROY]:[NOMBRE DEL PROYECTO]],2,0)</f>
        <v xml:space="preserve">ESCUELA MUNICIPAL DE FUTBOL </v>
      </c>
    </row>
    <row r="241" spans="1:12" hidden="1">
      <c r="A241" s="49" t="s">
        <v>1599</v>
      </c>
      <c r="B241" s="49" t="s">
        <v>71</v>
      </c>
      <c r="C241" s="49" t="s">
        <v>56</v>
      </c>
      <c r="D241" s="49" t="s">
        <v>1365</v>
      </c>
      <c r="E241" s="49" t="s">
        <v>1600</v>
      </c>
      <c r="F241" s="49" t="s">
        <v>1402</v>
      </c>
      <c r="G241" s="46" t="s">
        <v>1629</v>
      </c>
      <c r="H241" s="46" t="s">
        <v>1403</v>
      </c>
      <c r="I241" s="61">
        <v>1000</v>
      </c>
      <c r="J241" s="47" t="str">
        <f>MID(Tabla5[[#This Row],[O.E]],1,2)</f>
        <v>54</v>
      </c>
      <c r="K241" s="48">
        <f>+Tabla5[[#This Row],[TOTAL]]</f>
        <v>1000</v>
      </c>
      <c r="L241" s="45" t="str">
        <f>VLOOKUP(Tabla5[[#This Row],[PROY.]],Tabla6[[COD_PROY]:[NOMBRE DEL PROYECTO]],2,0)</f>
        <v xml:space="preserve">PROMOCIÓN Y DESARROLLO DEL DEPORTE </v>
      </c>
    </row>
    <row r="242" spans="1:12" hidden="1">
      <c r="A242" s="49" t="s">
        <v>1599</v>
      </c>
      <c r="B242" s="49" t="s">
        <v>71</v>
      </c>
      <c r="C242" s="49" t="s">
        <v>56</v>
      </c>
      <c r="D242" s="49" t="s">
        <v>1365</v>
      </c>
      <c r="E242" s="49" t="s">
        <v>1600</v>
      </c>
      <c r="F242" s="49" t="s">
        <v>1408</v>
      </c>
      <c r="G242" s="46" t="s">
        <v>1629</v>
      </c>
      <c r="H242" s="46" t="s">
        <v>1409</v>
      </c>
      <c r="I242" s="61">
        <v>15550</v>
      </c>
      <c r="J242" s="47" t="str">
        <f>MID(Tabla5[[#This Row],[O.E]],1,2)</f>
        <v>54</v>
      </c>
      <c r="K242" s="48">
        <f>+Tabla5[[#This Row],[TOTAL]]</f>
        <v>15550</v>
      </c>
      <c r="L242" s="45" t="str">
        <f>VLOOKUP(Tabla5[[#This Row],[PROY.]],Tabla6[[COD_PROY]:[NOMBRE DEL PROYECTO]],2,0)</f>
        <v xml:space="preserve">PROMOCIÓN Y DESARROLLO DEL DEPORTE </v>
      </c>
    </row>
    <row r="243" spans="1:12" hidden="1">
      <c r="A243" s="49" t="s">
        <v>1599</v>
      </c>
      <c r="B243" s="49" t="s">
        <v>71</v>
      </c>
      <c r="C243" s="49" t="s">
        <v>56</v>
      </c>
      <c r="D243" s="49" t="s">
        <v>1365</v>
      </c>
      <c r="E243" s="49" t="s">
        <v>1600</v>
      </c>
      <c r="F243" s="49" t="s">
        <v>1410</v>
      </c>
      <c r="G243" s="46" t="s">
        <v>1629</v>
      </c>
      <c r="H243" s="46" t="s">
        <v>1411</v>
      </c>
      <c r="I243" s="61">
        <v>300</v>
      </c>
      <c r="J243" s="47" t="str">
        <f>MID(Tabla5[[#This Row],[O.E]],1,2)</f>
        <v>54</v>
      </c>
      <c r="K243" s="48">
        <f>+Tabla5[[#This Row],[TOTAL]]</f>
        <v>300</v>
      </c>
      <c r="L243" s="45" t="str">
        <f>VLOOKUP(Tabla5[[#This Row],[PROY.]],Tabla6[[COD_PROY]:[NOMBRE DEL PROYECTO]],2,0)</f>
        <v xml:space="preserve">PROMOCIÓN Y DESARROLLO DEL DEPORTE </v>
      </c>
    </row>
    <row r="244" spans="1:12" hidden="1">
      <c r="A244" s="49" t="s">
        <v>1599</v>
      </c>
      <c r="B244" s="49" t="s">
        <v>71</v>
      </c>
      <c r="C244" s="49" t="s">
        <v>56</v>
      </c>
      <c r="D244" s="49" t="s">
        <v>1365</v>
      </c>
      <c r="E244" s="49" t="s">
        <v>1600</v>
      </c>
      <c r="F244" s="49" t="s">
        <v>1414</v>
      </c>
      <c r="G244" s="46" t="s">
        <v>1629</v>
      </c>
      <c r="H244" s="46" t="s">
        <v>1415</v>
      </c>
      <c r="I244" s="61">
        <v>300</v>
      </c>
      <c r="J244" s="47" t="str">
        <f>MID(Tabla5[[#This Row],[O.E]],1,2)</f>
        <v>54</v>
      </c>
      <c r="K244" s="48">
        <f>+Tabla5[[#This Row],[TOTAL]]</f>
        <v>300</v>
      </c>
      <c r="L244" s="45" t="str">
        <f>VLOOKUP(Tabla5[[#This Row],[PROY.]],Tabla6[[COD_PROY]:[NOMBRE DEL PROYECTO]],2,0)</f>
        <v xml:space="preserve">PROMOCIÓN Y DESARROLLO DEL DEPORTE </v>
      </c>
    </row>
    <row r="245" spans="1:12" hidden="1">
      <c r="A245" s="49" t="s">
        <v>1599</v>
      </c>
      <c r="B245" s="49" t="s">
        <v>71</v>
      </c>
      <c r="C245" s="49" t="s">
        <v>56</v>
      </c>
      <c r="D245" s="49" t="s">
        <v>1365</v>
      </c>
      <c r="E245" s="49" t="s">
        <v>1600</v>
      </c>
      <c r="F245" s="49" t="s">
        <v>1442</v>
      </c>
      <c r="G245" s="46" t="s">
        <v>1629</v>
      </c>
      <c r="H245" s="46" t="s">
        <v>1443</v>
      </c>
      <c r="I245" s="61">
        <v>3795</v>
      </c>
      <c r="J245" s="47" t="str">
        <f>MID(Tabla5[[#This Row],[O.E]],1,2)</f>
        <v>54</v>
      </c>
      <c r="K245" s="48">
        <f>+Tabla5[[#This Row],[TOTAL]]</f>
        <v>3795</v>
      </c>
      <c r="L245" s="45" t="str">
        <f>VLOOKUP(Tabla5[[#This Row],[PROY.]],Tabla6[[COD_PROY]:[NOMBRE DEL PROYECTO]],2,0)</f>
        <v xml:space="preserve">PROMOCIÓN Y DESARROLLO DEL DEPORTE </v>
      </c>
    </row>
    <row r="246" spans="1:12" hidden="1">
      <c r="A246" s="49" t="s">
        <v>1599</v>
      </c>
      <c r="B246" s="49" t="s">
        <v>71</v>
      </c>
      <c r="C246" s="49" t="s">
        <v>56</v>
      </c>
      <c r="D246" s="49" t="s">
        <v>1365</v>
      </c>
      <c r="E246" s="49" t="s">
        <v>1600</v>
      </c>
      <c r="F246" s="49" t="s">
        <v>1460</v>
      </c>
      <c r="G246" s="46" t="s">
        <v>1629</v>
      </c>
      <c r="H246" s="46" t="s">
        <v>1461</v>
      </c>
      <c r="I246" s="61">
        <v>500</v>
      </c>
      <c r="J246" s="47" t="str">
        <f>MID(Tabla5[[#This Row],[O.E]],1,2)</f>
        <v>54</v>
      </c>
      <c r="K246" s="48">
        <f>+Tabla5[[#This Row],[TOTAL]]</f>
        <v>500</v>
      </c>
      <c r="L246" s="45" t="str">
        <f>VLOOKUP(Tabla5[[#This Row],[PROY.]],Tabla6[[COD_PROY]:[NOMBRE DEL PROYECTO]],2,0)</f>
        <v xml:space="preserve">PROMOCIÓN Y DESARROLLO DEL DEPORTE </v>
      </c>
    </row>
    <row r="247" spans="1:12" hidden="1">
      <c r="A247" s="49" t="s">
        <v>1599</v>
      </c>
      <c r="B247" s="49" t="s">
        <v>71</v>
      </c>
      <c r="C247" s="49" t="s">
        <v>56</v>
      </c>
      <c r="D247" s="49" t="s">
        <v>1365</v>
      </c>
      <c r="E247" s="98">
        <v>111</v>
      </c>
      <c r="F247" s="98" t="s">
        <v>1585</v>
      </c>
      <c r="G247" s="99" t="s">
        <v>1957</v>
      </c>
      <c r="H247" s="99" t="s">
        <v>1586</v>
      </c>
      <c r="I247" s="100">
        <v>519.54</v>
      </c>
      <c r="J247" s="101" t="str">
        <f>MID(Tabla5[[#This Row],[O.E]],1,2)</f>
        <v>61</v>
      </c>
      <c r="K247" s="102">
        <f>+Tabla5[[#This Row],[TOTAL]]</f>
        <v>519.54</v>
      </c>
      <c r="L247" s="45" t="str">
        <f>VLOOKUP(Tabla5[[#This Row],[PROY.]],Tabla6[[COD_PROY]:[NOMBRE DEL PROYECTO]],2,0)</f>
        <v>PROMOCION Y DESARROLLO DEL DEPORTE 2014</v>
      </c>
    </row>
    <row r="248" spans="1:12" hidden="1">
      <c r="A248" s="49" t="s">
        <v>1599</v>
      </c>
      <c r="B248" s="49" t="s">
        <v>71</v>
      </c>
      <c r="C248" s="49" t="s">
        <v>56</v>
      </c>
      <c r="D248" s="49" t="s">
        <v>1365</v>
      </c>
      <c r="E248" s="49" t="s">
        <v>1600</v>
      </c>
      <c r="F248" s="49" t="s">
        <v>1490</v>
      </c>
      <c r="G248" s="46" t="s">
        <v>1629</v>
      </c>
      <c r="H248" s="46" t="s">
        <v>1491</v>
      </c>
      <c r="I248" s="61">
        <v>550</v>
      </c>
      <c r="J248" s="47" t="str">
        <f>MID(Tabla5[[#This Row],[O.E]],1,2)</f>
        <v>54</v>
      </c>
      <c r="K248" s="48">
        <f>+Tabla5[[#This Row],[TOTAL]]</f>
        <v>550</v>
      </c>
      <c r="L248" s="45" t="str">
        <f>VLOOKUP(Tabla5[[#This Row],[PROY.]],Tabla6[[COD_PROY]:[NOMBRE DEL PROYECTO]],2,0)</f>
        <v xml:space="preserve">PROMOCIÓN Y DESARROLLO DEL DEPORTE </v>
      </c>
    </row>
    <row r="249" spans="1:12" hidden="1">
      <c r="A249" s="49" t="s">
        <v>1599</v>
      </c>
      <c r="B249" s="49" t="s">
        <v>71</v>
      </c>
      <c r="C249" s="49" t="s">
        <v>56</v>
      </c>
      <c r="D249" s="49" t="s">
        <v>1365</v>
      </c>
      <c r="E249" s="49" t="s">
        <v>1600</v>
      </c>
      <c r="F249" s="49" t="s">
        <v>1531</v>
      </c>
      <c r="G249" s="46" t="s">
        <v>1629</v>
      </c>
      <c r="H249" s="46" t="s">
        <v>1532</v>
      </c>
      <c r="I249" s="61">
        <v>5</v>
      </c>
      <c r="J249" s="47" t="str">
        <f>MID(Tabla5[[#This Row],[O.E]],1,2)</f>
        <v>55</v>
      </c>
      <c r="K249" s="48">
        <f>+Tabla5[[#This Row],[TOTAL]]</f>
        <v>5</v>
      </c>
      <c r="L249" s="45" t="str">
        <f>VLOOKUP(Tabla5[[#This Row],[PROY.]],Tabla6[[COD_PROY]:[NOMBRE DEL PROYECTO]],2,0)</f>
        <v xml:space="preserve">PROMOCIÓN Y DESARROLLO DEL DEPORTE </v>
      </c>
    </row>
    <row r="250" spans="1:12" hidden="1">
      <c r="A250" s="49" t="s">
        <v>1599</v>
      </c>
      <c r="B250" s="49" t="s">
        <v>71</v>
      </c>
      <c r="C250" s="49" t="s">
        <v>56</v>
      </c>
      <c r="D250" s="49" t="s">
        <v>1365</v>
      </c>
      <c r="E250" s="49" t="s">
        <v>1600</v>
      </c>
      <c r="F250" s="49" t="s">
        <v>1376</v>
      </c>
      <c r="G250" s="46" t="s">
        <v>1630</v>
      </c>
      <c r="H250" s="46" t="s">
        <v>1368</v>
      </c>
      <c r="I250" s="61">
        <v>16000</v>
      </c>
      <c r="J250" s="47" t="str">
        <f>MID(Tabla5[[#This Row],[O.E]],1,2)</f>
        <v>51</v>
      </c>
      <c r="K250" s="48">
        <f>+Tabla5[[#This Row],[TOTAL]]</f>
        <v>16000</v>
      </c>
      <c r="L250" s="45" t="str">
        <f>VLOOKUP(Tabla5[[#This Row],[PROY.]],Tabla6[[COD_PROY]:[NOMBRE DEL PROYECTO]],2,0)</f>
        <v>FOMENTO A LA EDUCACIÓN SALUD Y SEGURIDAD CIUDADANA</v>
      </c>
    </row>
    <row r="251" spans="1:12" hidden="1">
      <c r="A251" s="49" t="s">
        <v>1599</v>
      </c>
      <c r="B251" s="49" t="s">
        <v>71</v>
      </c>
      <c r="C251" s="49" t="s">
        <v>56</v>
      </c>
      <c r="D251" s="49" t="s">
        <v>1365</v>
      </c>
      <c r="E251" s="49" t="s">
        <v>1600</v>
      </c>
      <c r="F251" s="49" t="s">
        <v>1402</v>
      </c>
      <c r="G251" s="46" t="s">
        <v>1630</v>
      </c>
      <c r="H251" s="46" t="s">
        <v>1403</v>
      </c>
      <c r="I251" s="61">
        <v>17200</v>
      </c>
      <c r="J251" s="47" t="str">
        <f>MID(Tabla5[[#This Row],[O.E]],1,2)</f>
        <v>54</v>
      </c>
      <c r="K251" s="48">
        <f>+Tabla5[[#This Row],[TOTAL]]</f>
        <v>17200</v>
      </c>
      <c r="L251" s="45" t="str">
        <f>VLOOKUP(Tabla5[[#This Row],[PROY.]],Tabla6[[COD_PROY]:[NOMBRE DEL PROYECTO]],2,0)</f>
        <v>FOMENTO A LA EDUCACIÓN SALUD Y SEGURIDAD CIUDADANA</v>
      </c>
    </row>
    <row r="252" spans="1:12" hidden="1">
      <c r="A252" s="49" t="s">
        <v>1599</v>
      </c>
      <c r="B252" s="49" t="s">
        <v>71</v>
      </c>
      <c r="C252" s="49" t="s">
        <v>56</v>
      </c>
      <c r="D252" s="49" t="s">
        <v>1365</v>
      </c>
      <c r="E252" s="49" t="s">
        <v>1600</v>
      </c>
      <c r="F252" s="49" t="s">
        <v>1408</v>
      </c>
      <c r="G252" s="46" t="s">
        <v>1630</v>
      </c>
      <c r="H252" s="46" t="s">
        <v>1409</v>
      </c>
      <c r="I252" s="61">
        <v>1795</v>
      </c>
      <c r="J252" s="47" t="str">
        <f>MID(Tabla5[[#This Row],[O.E]],1,2)</f>
        <v>54</v>
      </c>
      <c r="K252" s="48">
        <f>+Tabla5[[#This Row],[TOTAL]]</f>
        <v>1795</v>
      </c>
      <c r="L252" s="45" t="str">
        <f>VLOOKUP(Tabla5[[#This Row],[PROY.]],Tabla6[[COD_PROY]:[NOMBRE DEL PROYECTO]],2,0)</f>
        <v>FOMENTO A LA EDUCACIÓN SALUD Y SEGURIDAD CIUDADANA</v>
      </c>
    </row>
    <row r="253" spans="1:12" hidden="1">
      <c r="A253" s="49" t="s">
        <v>1599</v>
      </c>
      <c r="B253" s="49" t="s">
        <v>71</v>
      </c>
      <c r="C253" s="49" t="s">
        <v>56</v>
      </c>
      <c r="D253" s="49" t="s">
        <v>1365</v>
      </c>
      <c r="E253" s="49" t="s">
        <v>1600</v>
      </c>
      <c r="F253" s="49" t="s">
        <v>1420</v>
      </c>
      <c r="G253" s="46" t="s">
        <v>1630</v>
      </c>
      <c r="H253" s="46" t="s">
        <v>1421</v>
      </c>
      <c r="I253" s="61">
        <v>4000</v>
      </c>
      <c r="J253" s="47" t="str">
        <f>MID(Tabla5[[#This Row],[O.E]],1,2)</f>
        <v>54</v>
      </c>
      <c r="K253" s="48">
        <f>+Tabla5[[#This Row],[TOTAL]]</f>
        <v>4000</v>
      </c>
      <c r="L253" s="45" t="str">
        <f>VLOOKUP(Tabla5[[#This Row],[PROY.]],Tabla6[[COD_PROY]:[NOMBRE DEL PROYECTO]],2,0)</f>
        <v>FOMENTO A LA EDUCACIÓN SALUD Y SEGURIDAD CIUDADANA</v>
      </c>
    </row>
    <row r="254" spans="1:12" hidden="1">
      <c r="A254" s="49" t="s">
        <v>1599</v>
      </c>
      <c r="B254" s="49" t="s">
        <v>71</v>
      </c>
      <c r="C254" s="49" t="s">
        <v>56</v>
      </c>
      <c r="D254" s="49" t="s">
        <v>1365</v>
      </c>
      <c r="E254" s="49" t="s">
        <v>1600</v>
      </c>
      <c r="F254" s="49" t="s">
        <v>1442</v>
      </c>
      <c r="G254" s="46" t="s">
        <v>1630</v>
      </c>
      <c r="H254" s="46" t="s">
        <v>1443</v>
      </c>
      <c r="I254" s="61">
        <v>500</v>
      </c>
      <c r="J254" s="47" t="str">
        <f>MID(Tabla5[[#This Row],[O.E]],1,2)</f>
        <v>54</v>
      </c>
      <c r="K254" s="48">
        <f>+Tabla5[[#This Row],[TOTAL]]</f>
        <v>500</v>
      </c>
      <c r="L254" s="45" t="str">
        <f>VLOOKUP(Tabla5[[#This Row],[PROY.]],Tabla6[[COD_PROY]:[NOMBRE DEL PROYECTO]],2,0)</f>
        <v>FOMENTO A LA EDUCACIÓN SALUD Y SEGURIDAD CIUDADANA</v>
      </c>
    </row>
    <row r="255" spans="1:12" hidden="1">
      <c r="A255" s="49" t="s">
        <v>1599</v>
      </c>
      <c r="B255" s="49" t="s">
        <v>71</v>
      </c>
      <c r="C255" s="49" t="s">
        <v>56</v>
      </c>
      <c r="D255" s="49" t="s">
        <v>1365</v>
      </c>
      <c r="E255" s="49" t="s">
        <v>1600</v>
      </c>
      <c r="F255" s="49" t="s">
        <v>1456</v>
      </c>
      <c r="G255" s="46" t="s">
        <v>1630</v>
      </c>
      <c r="H255" s="46" t="s">
        <v>1457</v>
      </c>
      <c r="I255" s="61">
        <v>200</v>
      </c>
      <c r="J255" s="47" t="str">
        <f>MID(Tabla5[[#This Row],[O.E]],1,2)</f>
        <v>54</v>
      </c>
      <c r="K255" s="48">
        <f>+Tabla5[[#This Row],[TOTAL]]</f>
        <v>200</v>
      </c>
      <c r="L255" s="45" t="str">
        <f>VLOOKUP(Tabla5[[#This Row],[PROY.]],Tabla6[[COD_PROY]:[NOMBRE DEL PROYECTO]],2,0)</f>
        <v>FOMENTO A LA EDUCACIÓN SALUD Y SEGURIDAD CIUDADANA</v>
      </c>
    </row>
    <row r="256" spans="1:12" hidden="1">
      <c r="A256" s="49" t="s">
        <v>1599</v>
      </c>
      <c r="B256" s="49" t="s">
        <v>71</v>
      </c>
      <c r="C256" s="49" t="s">
        <v>56</v>
      </c>
      <c r="D256" s="49" t="s">
        <v>1365</v>
      </c>
      <c r="E256" s="49" t="s">
        <v>1600</v>
      </c>
      <c r="F256" s="49" t="s">
        <v>1460</v>
      </c>
      <c r="G256" s="46" t="s">
        <v>1630</v>
      </c>
      <c r="H256" s="46" t="s">
        <v>1461</v>
      </c>
      <c r="I256" s="61">
        <v>5500</v>
      </c>
      <c r="J256" s="47" t="str">
        <f>MID(Tabla5[[#This Row],[O.E]],1,2)</f>
        <v>54</v>
      </c>
      <c r="K256" s="48">
        <f>+Tabla5[[#This Row],[TOTAL]]</f>
        <v>5500</v>
      </c>
      <c r="L256" s="45" t="str">
        <f>VLOOKUP(Tabla5[[#This Row],[PROY.]],Tabla6[[COD_PROY]:[NOMBRE DEL PROYECTO]],2,0)</f>
        <v>FOMENTO A LA EDUCACIÓN SALUD Y SEGURIDAD CIUDADANA</v>
      </c>
    </row>
    <row r="257" spans="1:12" hidden="1">
      <c r="A257" s="49" t="s">
        <v>1599</v>
      </c>
      <c r="B257" s="49" t="s">
        <v>71</v>
      </c>
      <c r="C257" s="49" t="s">
        <v>56</v>
      </c>
      <c r="D257" s="49" t="s">
        <v>1365</v>
      </c>
      <c r="E257" s="49" t="s">
        <v>1600</v>
      </c>
      <c r="F257" s="49" t="s">
        <v>1490</v>
      </c>
      <c r="G257" s="46" t="s">
        <v>1630</v>
      </c>
      <c r="H257" s="46" t="s">
        <v>1491</v>
      </c>
      <c r="I257" s="61">
        <v>800</v>
      </c>
      <c r="J257" s="47" t="str">
        <f>MID(Tabla5[[#This Row],[O.E]],1,2)</f>
        <v>54</v>
      </c>
      <c r="K257" s="48">
        <f>+Tabla5[[#This Row],[TOTAL]]</f>
        <v>800</v>
      </c>
      <c r="L257" s="45" t="str">
        <f>VLOOKUP(Tabla5[[#This Row],[PROY.]],Tabla6[[COD_PROY]:[NOMBRE DEL PROYECTO]],2,0)</f>
        <v>FOMENTO A LA EDUCACIÓN SALUD Y SEGURIDAD CIUDADANA</v>
      </c>
    </row>
    <row r="258" spans="1:12" hidden="1">
      <c r="A258" s="49" t="s">
        <v>1599</v>
      </c>
      <c r="B258" s="49" t="s">
        <v>71</v>
      </c>
      <c r="C258" s="49" t="s">
        <v>56</v>
      </c>
      <c r="D258" s="49" t="s">
        <v>1365</v>
      </c>
      <c r="E258" s="49" t="s">
        <v>1600</v>
      </c>
      <c r="F258" s="98" t="s">
        <v>1585</v>
      </c>
      <c r="G258" s="99" t="s">
        <v>1962</v>
      </c>
      <c r="H258" s="99" t="s">
        <v>1586</v>
      </c>
      <c r="I258" s="100">
        <v>5342.63</v>
      </c>
      <c r="J258" s="101" t="str">
        <f>MID(Tabla5[[#This Row],[O.E]],1,2)</f>
        <v>61</v>
      </c>
      <c r="K258" s="102">
        <f>+Tabla5[[#This Row],[TOTAL]]</f>
        <v>5342.63</v>
      </c>
      <c r="L258" s="45" t="str">
        <f>VLOOKUP(Tabla5[[#This Row],[PROY.]],Tabla6[[COD_PROY]:[NOMBRE DEL PROYECTO]],2,0)</f>
        <v>FOM.A LA EDUC.SALUD Y SEG.CUIDADANA 2014</v>
      </c>
    </row>
    <row r="259" spans="1:12" hidden="1">
      <c r="A259" s="49" t="s">
        <v>1599</v>
      </c>
      <c r="B259" s="49" t="s">
        <v>71</v>
      </c>
      <c r="C259" s="49" t="s">
        <v>56</v>
      </c>
      <c r="D259" s="49" t="s">
        <v>1365</v>
      </c>
      <c r="E259" s="49" t="s">
        <v>1600</v>
      </c>
      <c r="F259" s="49" t="s">
        <v>1531</v>
      </c>
      <c r="G259" s="46" t="s">
        <v>1630</v>
      </c>
      <c r="H259" s="46" t="s">
        <v>1532</v>
      </c>
      <c r="I259" s="61">
        <v>5</v>
      </c>
      <c r="J259" s="47" t="str">
        <f>MID(Tabla5[[#This Row],[O.E]],1,2)</f>
        <v>55</v>
      </c>
      <c r="K259" s="48">
        <f>+Tabla5[[#This Row],[TOTAL]]</f>
        <v>5</v>
      </c>
      <c r="L259" s="45" t="str">
        <f>VLOOKUP(Tabla5[[#This Row],[PROY.]],Tabla6[[COD_PROY]:[NOMBRE DEL PROYECTO]],2,0)</f>
        <v>FOMENTO A LA EDUCACIÓN SALUD Y SEGURIDAD CIUDADANA</v>
      </c>
    </row>
    <row r="260" spans="1:12" hidden="1">
      <c r="A260" s="49" t="s">
        <v>1599</v>
      </c>
      <c r="B260" s="49" t="s">
        <v>71</v>
      </c>
      <c r="C260" s="49" t="s">
        <v>56</v>
      </c>
      <c r="D260" s="49" t="s">
        <v>1365</v>
      </c>
      <c r="E260" s="49" t="s">
        <v>1600</v>
      </c>
      <c r="F260" s="49" t="s">
        <v>1591</v>
      </c>
      <c r="G260" s="46" t="s">
        <v>1630</v>
      </c>
      <c r="H260" s="46" t="s">
        <v>1631</v>
      </c>
      <c r="I260" s="61">
        <v>8000</v>
      </c>
      <c r="J260" s="47" t="str">
        <f>MID(Tabla5[[#This Row],[O.E]],1,2)</f>
        <v>61</v>
      </c>
      <c r="K260" s="48">
        <f>+Tabla5[[#This Row],[TOTAL]]</f>
        <v>8000</v>
      </c>
      <c r="L260" s="45" t="str">
        <f>VLOOKUP(Tabla5[[#This Row],[PROY.]],Tabla6[[COD_PROY]:[NOMBRE DEL PROYECTO]],2,0)</f>
        <v>FOMENTO A LA EDUCACIÓN SALUD Y SEGURIDAD CIUDADANA</v>
      </c>
    </row>
    <row r="261" spans="1:12" hidden="1">
      <c r="A261" s="49" t="s">
        <v>1599</v>
      </c>
      <c r="B261" s="49" t="s">
        <v>71</v>
      </c>
      <c r="C261" s="49" t="s">
        <v>56</v>
      </c>
      <c r="D261" s="49" t="s">
        <v>1365</v>
      </c>
      <c r="E261" s="49" t="s">
        <v>1600</v>
      </c>
      <c r="F261" s="49" t="s">
        <v>1376</v>
      </c>
      <c r="G261" s="46" t="s">
        <v>1632</v>
      </c>
      <c r="H261" s="46" t="s">
        <v>1368</v>
      </c>
      <c r="I261" s="61">
        <v>392</v>
      </c>
      <c r="J261" s="47" t="str">
        <f>MID(Tabla5[[#This Row],[O.E]],1,2)</f>
        <v>51</v>
      </c>
      <c r="K261" s="48">
        <f>+Tabla5[[#This Row],[TOTAL]]</f>
        <v>392</v>
      </c>
      <c r="L261" s="45" t="str">
        <f>VLOOKUP(Tabla5[[#This Row],[PROY.]],Tabla6[[COD_PROY]:[NOMBRE DEL PROYECTO]],2,0)</f>
        <v xml:space="preserve"> - FIESTAS PATRONALES 2015</v>
      </c>
    </row>
    <row r="262" spans="1:12" hidden="1">
      <c r="A262" s="49" t="s">
        <v>1599</v>
      </c>
      <c r="B262" s="49" t="s">
        <v>71</v>
      </c>
      <c r="C262" s="49" t="s">
        <v>56</v>
      </c>
      <c r="D262" s="49" t="s">
        <v>1365</v>
      </c>
      <c r="E262" s="49" t="s">
        <v>1600</v>
      </c>
      <c r="F262" s="49" t="s">
        <v>1402</v>
      </c>
      <c r="G262" s="46" t="s">
        <v>1632</v>
      </c>
      <c r="H262" s="46" t="s">
        <v>1403</v>
      </c>
      <c r="I262" s="61">
        <v>421</v>
      </c>
      <c r="J262" s="47" t="str">
        <f>MID(Tabla5[[#This Row],[O.E]],1,2)</f>
        <v>54</v>
      </c>
      <c r="K262" s="48">
        <f>+Tabla5[[#This Row],[TOTAL]]</f>
        <v>421</v>
      </c>
      <c r="L262" s="45" t="str">
        <f>VLOOKUP(Tabla5[[#This Row],[PROY.]],Tabla6[[COD_PROY]:[NOMBRE DEL PROYECTO]],2,0)</f>
        <v xml:space="preserve"> - FIESTAS PATRONALES 2015</v>
      </c>
    </row>
    <row r="263" spans="1:12" hidden="1">
      <c r="A263" s="49" t="s">
        <v>1599</v>
      </c>
      <c r="B263" s="49" t="s">
        <v>71</v>
      </c>
      <c r="C263" s="49" t="s">
        <v>56</v>
      </c>
      <c r="D263" s="49" t="s">
        <v>1365</v>
      </c>
      <c r="E263" s="49" t="s">
        <v>1600</v>
      </c>
      <c r="F263" s="49" t="s">
        <v>1404</v>
      </c>
      <c r="G263" s="46" t="s">
        <v>1632</v>
      </c>
      <c r="H263" s="46" t="s">
        <v>1405</v>
      </c>
      <c r="I263" s="61">
        <v>36</v>
      </c>
      <c r="J263" s="47" t="str">
        <f>MID(Tabla5[[#This Row],[O.E]],1,2)</f>
        <v>54</v>
      </c>
      <c r="K263" s="48">
        <f>+Tabla5[[#This Row],[TOTAL]]</f>
        <v>36</v>
      </c>
      <c r="L263" s="45" t="str">
        <f>VLOOKUP(Tabla5[[#This Row],[PROY.]],Tabla6[[COD_PROY]:[NOMBRE DEL PROYECTO]],2,0)</f>
        <v xml:space="preserve"> - FIESTAS PATRONALES 2015</v>
      </c>
    </row>
    <row r="264" spans="1:12" hidden="1">
      <c r="A264" s="49" t="s">
        <v>1599</v>
      </c>
      <c r="B264" s="49" t="s">
        <v>71</v>
      </c>
      <c r="C264" s="49" t="s">
        <v>56</v>
      </c>
      <c r="D264" s="49" t="s">
        <v>1365</v>
      </c>
      <c r="E264" s="49" t="s">
        <v>1600</v>
      </c>
      <c r="F264" s="49" t="s">
        <v>1412</v>
      </c>
      <c r="G264" s="46" t="s">
        <v>1632</v>
      </c>
      <c r="H264" s="46" t="s">
        <v>1413</v>
      </c>
      <c r="I264" s="61">
        <v>150</v>
      </c>
      <c r="J264" s="47" t="str">
        <f>MID(Tabla5[[#This Row],[O.E]],1,2)</f>
        <v>54</v>
      </c>
      <c r="K264" s="48">
        <f>+Tabla5[[#This Row],[TOTAL]]</f>
        <v>150</v>
      </c>
      <c r="L264" s="45" t="str">
        <f>VLOOKUP(Tabla5[[#This Row],[PROY.]],Tabla6[[COD_PROY]:[NOMBRE DEL PROYECTO]],2,0)</f>
        <v xml:space="preserve"> - FIESTAS PATRONALES 2015</v>
      </c>
    </row>
    <row r="265" spans="1:12" hidden="1">
      <c r="A265" s="49" t="s">
        <v>1599</v>
      </c>
      <c r="B265" s="49" t="s">
        <v>71</v>
      </c>
      <c r="C265" s="49" t="s">
        <v>56</v>
      </c>
      <c r="D265" s="49" t="s">
        <v>1365</v>
      </c>
      <c r="E265" s="49" t="s">
        <v>1600</v>
      </c>
      <c r="F265" s="49" t="s">
        <v>1432</v>
      </c>
      <c r="G265" s="46" t="s">
        <v>1632</v>
      </c>
      <c r="H265" s="46" t="s">
        <v>1433</v>
      </c>
      <c r="I265" s="61">
        <v>3950</v>
      </c>
      <c r="J265" s="47" t="str">
        <f>MID(Tabla5[[#This Row],[O.E]],1,2)</f>
        <v>54</v>
      </c>
      <c r="K265" s="48">
        <f>+Tabla5[[#This Row],[TOTAL]]</f>
        <v>3950</v>
      </c>
      <c r="L265" s="45" t="str">
        <f>VLOOKUP(Tabla5[[#This Row],[PROY.]],Tabla6[[COD_PROY]:[NOMBRE DEL PROYECTO]],2,0)</f>
        <v xml:space="preserve"> - FIESTAS PATRONALES 2015</v>
      </c>
    </row>
    <row r="266" spans="1:12" hidden="1">
      <c r="A266" s="49" t="s">
        <v>1599</v>
      </c>
      <c r="B266" s="49" t="s">
        <v>71</v>
      </c>
      <c r="C266" s="49" t="s">
        <v>56</v>
      </c>
      <c r="D266" s="49" t="s">
        <v>1365</v>
      </c>
      <c r="E266" s="49" t="s">
        <v>1600</v>
      </c>
      <c r="F266" s="49" t="s">
        <v>1436</v>
      </c>
      <c r="G266" s="46" t="s">
        <v>1632</v>
      </c>
      <c r="H266" s="46" t="s">
        <v>1437</v>
      </c>
      <c r="I266" s="61">
        <v>63</v>
      </c>
      <c r="J266" s="47" t="str">
        <f>MID(Tabla5[[#This Row],[O.E]],1,2)</f>
        <v>54</v>
      </c>
      <c r="K266" s="48">
        <f>+Tabla5[[#This Row],[TOTAL]]</f>
        <v>63</v>
      </c>
      <c r="L266" s="45" t="str">
        <f>VLOOKUP(Tabla5[[#This Row],[PROY.]],Tabla6[[COD_PROY]:[NOMBRE DEL PROYECTO]],2,0)</f>
        <v xml:space="preserve"> - FIESTAS PATRONALES 2015</v>
      </c>
    </row>
    <row r="267" spans="1:12" hidden="1">
      <c r="A267" s="49" t="s">
        <v>1599</v>
      </c>
      <c r="B267" s="49" t="s">
        <v>71</v>
      </c>
      <c r="C267" s="49" t="s">
        <v>56</v>
      </c>
      <c r="D267" s="49" t="s">
        <v>1365</v>
      </c>
      <c r="E267" s="49" t="s">
        <v>1600</v>
      </c>
      <c r="F267" s="49" t="s">
        <v>1442</v>
      </c>
      <c r="G267" s="46" t="s">
        <v>1632</v>
      </c>
      <c r="H267" s="46" t="s">
        <v>1443</v>
      </c>
      <c r="I267" s="61">
        <v>4113</v>
      </c>
      <c r="J267" s="47" t="str">
        <f>MID(Tabla5[[#This Row],[O.E]],1,2)</f>
        <v>54</v>
      </c>
      <c r="K267" s="48">
        <f>+Tabla5[[#This Row],[TOTAL]]</f>
        <v>4113</v>
      </c>
      <c r="L267" s="45" t="str">
        <f>VLOOKUP(Tabla5[[#This Row],[PROY.]],Tabla6[[COD_PROY]:[NOMBRE DEL PROYECTO]],2,0)</f>
        <v xml:space="preserve"> - FIESTAS PATRONALES 2015</v>
      </c>
    </row>
    <row r="268" spans="1:12" hidden="1">
      <c r="A268" s="49" t="s">
        <v>1599</v>
      </c>
      <c r="B268" s="49" t="s">
        <v>71</v>
      </c>
      <c r="C268" s="49" t="s">
        <v>56</v>
      </c>
      <c r="D268" s="49" t="s">
        <v>1365</v>
      </c>
      <c r="E268" s="49" t="s">
        <v>1600</v>
      </c>
      <c r="F268" s="49" t="s">
        <v>1460</v>
      </c>
      <c r="G268" s="46" t="s">
        <v>1632</v>
      </c>
      <c r="H268" s="46" t="s">
        <v>1461</v>
      </c>
      <c r="I268" s="61">
        <v>730</v>
      </c>
      <c r="J268" s="47" t="str">
        <f>MID(Tabla5[[#This Row],[O.E]],1,2)</f>
        <v>54</v>
      </c>
      <c r="K268" s="48">
        <f>+Tabla5[[#This Row],[TOTAL]]</f>
        <v>730</v>
      </c>
      <c r="L268" s="45" t="str">
        <f>VLOOKUP(Tabla5[[#This Row],[PROY.]],Tabla6[[COD_PROY]:[NOMBRE DEL PROYECTO]],2,0)</f>
        <v xml:space="preserve"> - FIESTAS PATRONALES 2015</v>
      </c>
    </row>
    <row r="269" spans="1:12" hidden="1">
      <c r="A269" s="49" t="s">
        <v>1599</v>
      </c>
      <c r="B269" s="49" t="s">
        <v>71</v>
      </c>
      <c r="C269" s="49" t="s">
        <v>56</v>
      </c>
      <c r="D269" s="49" t="s">
        <v>1365</v>
      </c>
      <c r="E269" s="49" t="s">
        <v>1600</v>
      </c>
      <c r="F269" s="49" t="s">
        <v>1480</v>
      </c>
      <c r="G269" s="46" t="s">
        <v>1632</v>
      </c>
      <c r="H269" s="46" t="s">
        <v>1481</v>
      </c>
      <c r="I269" s="61">
        <v>34442</v>
      </c>
      <c r="J269" s="47" t="str">
        <f>MID(Tabla5[[#This Row],[O.E]],1,2)</f>
        <v>54</v>
      </c>
      <c r="K269" s="48">
        <f>+Tabla5[[#This Row],[TOTAL]]</f>
        <v>34442</v>
      </c>
      <c r="L269" s="45" t="str">
        <f>VLOOKUP(Tabla5[[#This Row],[PROY.]],Tabla6[[COD_PROY]:[NOMBRE DEL PROYECTO]],2,0)</f>
        <v xml:space="preserve"> - FIESTAS PATRONALES 2015</v>
      </c>
    </row>
    <row r="270" spans="1:12" hidden="1">
      <c r="A270" s="49" t="s">
        <v>1599</v>
      </c>
      <c r="B270" s="49" t="s">
        <v>71</v>
      </c>
      <c r="C270" s="49" t="s">
        <v>56</v>
      </c>
      <c r="D270" s="49" t="s">
        <v>1365</v>
      </c>
      <c r="E270" s="49" t="s">
        <v>1600</v>
      </c>
      <c r="F270" s="49" t="s">
        <v>1490</v>
      </c>
      <c r="G270" s="46" t="s">
        <v>1632</v>
      </c>
      <c r="H270" s="46" t="s">
        <v>1491</v>
      </c>
      <c r="I270" s="61">
        <v>1578</v>
      </c>
      <c r="J270" s="47" t="str">
        <f>MID(Tabla5[[#This Row],[O.E]],1,2)</f>
        <v>54</v>
      </c>
      <c r="K270" s="48">
        <f>+Tabla5[[#This Row],[TOTAL]]</f>
        <v>1578</v>
      </c>
      <c r="L270" s="45" t="str">
        <f>VLOOKUP(Tabla5[[#This Row],[PROY.]],Tabla6[[COD_PROY]:[NOMBRE DEL PROYECTO]],2,0)</f>
        <v xml:space="preserve"> - FIESTAS PATRONALES 2015</v>
      </c>
    </row>
    <row r="271" spans="1:12" hidden="1">
      <c r="A271" s="49" t="s">
        <v>1599</v>
      </c>
      <c r="B271" s="49" t="s">
        <v>71</v>
      </c>
      <c r="C271" s="49" t="s">
        <v>56</v>
      </c>
      <c r="D271" s="49" t="s">
        <v>1365</v>
      </c>
      <c r="E271" s="49" t="s">
        <v>1600</v>
      </c>
      <c r="F271" s="49" t="s">
        <v>1531</v>
      </c>
      <c r="G271" s="46" t="s">
        <v>1632</v>
      </c>
      <c r="H271" s="46" t="s">
        <v>1532</v>
      </c>
      <c r="I271" s="61">
        <v>5</v>
      </c>
      <c r="J271" s="47" t="str">
        <f>MID(Tabla5[[#This Row],[O.E]],1,2)</f>
        <v>55</v>
      </c>
      <c r="K271" s="48">
        <f>+Tabla5[[#This Row],[TOTAL]]</f>
        <v>5</v>
      </c>
      <c r="L271" s="45" t="str">
        <f>VLOOKUP(Tabla5[[#This Row],[PROY.]],Tabla6[[COD_PROY]:[NOMBRE DEL PROYECTO]],2,0)</f>
        <v xml:space="preserve"> - FIESTAS PATRONALES 2015</v>
      </c>
    </row>
    <row r="272" spans="1:12" hidden="1">
      <c r="A272" s="49" t="s">
        <v>1599</v>
      </c>
      <c r="B272" s="49" t="s">
        <v>71</v>
      </c>
      <c r="C272" s="49" t="s">
        <v>56</v>
      </c>
      <c r="D272" s="49" t="s">
        <v>1365</v>
      </c>
      <c r="E272" s="49" t="s">
        <v>1600</v>
      </c>
      <c r="F272" s="49" t="s">
        <v>1553</v>
      </c>
      <c r="G272" s="46" t="s">
        <v>1632</v>
      </c>
      <c r="H272" s="46" t="s">
        <v>1554</v>
      </c>
      <c r="I272" s="61">
        <v>120</v>
      </c>
      <c r="J272" s="47" t="str">
        <f>MID(Tabla5[[#This Row],[O.E]],1,2)</f>
        <v>61</v>
      </c>
      <c r="K272" s="48">
        <f>+Tabla5[[#This Row],[TOTAL]]</f>
        <v>120</v>
      </c>
      <c r="L272" s="45" t="str">
        <f>VLOOKUP(Tabla5[[#This Row],[PROY.]],Tabla6[[COD_PROY]:[NOMBRE DEL PROYECTO]],2,0)</f>
        <v xml:space="preserve"> - FIESTAS PATRONALES 2015</v>
      </c>
    </row>
    <row r="273" spans="1:12" hidden="1">
      <c r="A273" s="49" t="s">
        <v>1599</v>
      </c>
      <c r="B273" s="49" t="s">
        <v>71</v>
      </c>
      <c r="C273" s="49" t="s">
        <v>56</v>
      </c>
      <c r="D273" s="49" t="s">
        <v>1365</v>
      </c>
      <c r="E273" s="49" t="s">
        <v>1600</v>
      </c>
      <c r="F273" s="49" t="s">
        <v>1402</v>
      </c>
      <c r="G273" s="46" t="s">
        <v>1633</v>
      </c>
      <c r="H273" s="46" t="s">
        <v>1403</v>
      </c>
      <c r="I273" s="61">
        <v>890</v>
      </c>
      <c r="J273" s="47" t="str">
        <f>MID(Tabla5[[#This Row],[O.E]],1,2)</f>
        <v>54</v>
      </c>
      <c r="K273" s="48">
        <f>+Tabla5[[#This Row],[TOTAL]]</f>
        <v>890</v>
      </c>
      <c r="L273" s="45" t="str">
        <f>VLOOKUP(Tabla5[[#This Row],[PROY.]],Tabla6[[COD_PROY]:[NOMBRE DEL PROYECTO]],2,0)</f>
        <v xml:space="preserve"> - FOMENTO A LAS COSTUMBRES CULTURALES DEL ENCUENTRO DE LOS CUMPAS</v>
      </c>
    </row>
    <row r="274" spans="1:12" hidden="1">
      <c r="A274" s="49" t="s">
        <v>1599</v>
      </c>
      <c r="B274" s="49" t="s">
        <v>71</v>
      </c>
      <c r="C274" s="49" t="s">
        <v>56</v>
      </c>
      <c r="D274" s="49" t="s">
        <v>1365</v>
      </c>
      <c r="E274" s="49" t="s">
        <v>1600</v>
      </c>
      <c r="F274" s="49" t="s">
        <v>1404</v>
      </c>
      <c r="G274" s="46" t="s">
        <v>1633</v>
      </c>
      <c r="H274" s="46" t="s">
        <v>1405</v>
      </c>
      <c r="I274" s="61">
        <v>50</v>
      </c>
      <c r="J274" s="47" t="str">
        <f>MID(Tabla5[[#This Row],[O.E]],1,2)</f>
        <v>54</v>
      </c>
      <c r="K274" s="48">
        <f>+Tabla5[[#This Row],[TOTAL]]</f>
        <v>50</v>
      </c>
      <c r="L274" s="45" t="str">
        <f>VLOOKUP(Tabla5[[#This Row],[PROY.]],Tabla6[[COD_PROY]:[NOMBRE DEL PROYECTO]],2,0)</f>
        <v xml:space="preserve"> - FOMENTO A LAS COSTUMBRES CULTURALES DEL ENCUENTRO DE LOS CUMPAS</v>
      </c>
    </row>
    <row r="275" spans="1:12" hidden="1">
      <c r="A275" s="49" t="s">
        <v>1599</v>
      </c>
      <c r="B275" s="49" t="s">
        <v>71</v>
      </c>
      <c r="C275" s="49" t="s">
        <v>56</v>
      </c>
      <c r="D275" s="49" t="s">
        <v>1365</v>
      </c>
      <c r="E275" s="49" t="s">
        <v>1600</v>
      </c>
      <c r="F275" s="49" t="s">
        <v>1408</v>
      </c>
      <c r="G275" s="46" t="s">
        <v>1633</v>
      </c>
      <c r="H275" s="46" t="s">
        <v>1409</v>
      </c>
      <c r="I275" s="61">
        <v>800</v>
      </c>
      <c r="J275" s="47" t="str">
        <f>MID(Tabla5[[#This Row],[O.E]],1,2)</f>
        <v>54</v>
      </c>
      <c r="K275" s="48">
        <f>+Tabla5[[#This Row],[TOTAL]]</f>
        <v>800</v>
      </c>
      <c r="L275" s="45" t="str">
        <f>VLOOKUP(Tabla5[[#This Row],[PROY.]],Tabla6[[COD_PROY]:[NOMBRE DEL PROYECTO]],2,0)</f>
        <v xml:space="preserve"> - FOMENTO A LAS COSTUMBRES CULTURALES DEL ENCUENTRO DE LOS CUMPAS</v>
      </c>
    </row>
    <row r="276" spans="1:12" hidden="1">
      <c r="A276" s="49" t="s">
        <v>1599</v>
      </c>
      <c r="B276" s="49" t="s">
        <v>71</v>
      </c>
      <c r="C276" s="49" t="s">
        <v>56</v>
      </c>
      <c r="D276" s="49" t="s">
        <v>1365</v>
      </c>
      <c r="E276" s="49" t="s">
        <v>1600</v>
      </c>
      <c r="F276" s="49" t="s">
        <v>1414</v>
      </c>
      <c r="G276" s="46" t="s">
        <v>1633</v>
      </c>
      <c r="H276" s="46" t="s">
        <v>1415</v>
      </c>
      <c r="I276" s="61">
        <v>270</v>
      </c>
      <c r="J276" s="47" t="str">
        <f>MID(Tabla5[[#This Row],[O.E]],1,2)</f>
        <v>54</v>
      </c>
      <c r="K276" s="48">
        <f>+Tabla5[[#This Row],[TOTAL]]</f>
        <v>270</v>
      </c>
      <c r="L276" s="45" t="str">
        <f>VLOOKUP(Tabla5[[#This Row],[PROY.]],Tabla6[[COD_PROY]:[NOMBRE DEL PROYECTO]],2,0)</f>
        <v xml:space="preserve"> - FOMENTO A LAS COSTUMBRES CULTURALES DEL ENCUENTRO DE LOS CUMPAS</v>
      </c>
    </row>
    <row r="277" spans="1:12" hidden="1">
      <c r="A277" s="49" t="s">
        <v>1599</v>
      </c>
      <c r="B277" s="49" t="s">
        <v>71</v>
      </c>
      <c r="C277" s="49" t="s">
        <v>56</v>
      </c>
      <c r="D277" s="49" t="s">
        <v>1365</v>
      </c>
      <c r="E277" s="49" t="s">
        <v>1600</v>
      </c>
      <c r="F277" s="49" t="s">
        <v>1442</v>
      </c>
      <c r="G277" s="46" t="s">
        <v>1633</v>
      </c>
      <c r="H277" s="46" t="s">
        <v>1443</v>
      </c>
      <c r="I277" s="61">
        <v>860</v>
      </c>
      <c r="J277" s="47" t="str">
        <f>MID(Tabla5[[#This Row],[O.E]],1,2)</f>
        <v>54</v>
      </c>
      <c r="K277" s="48">
        <f>+Tabla5[[#This Row],[TOTAL]]</f>
        <v>860</v>
      </c>
      <c r="L277" s="45" t="str">
        <f>VLOOKUP(Tabla5[[#This Row],[PROY.]],Tabla6[[COD_PROY]:[NOMBRE DEL PROYECTO]],2,0)</f>
        <v xml:space="preserve"> - FOMENTO A LAS COSTUMBRES CULTURALES DEL ENCUENTRO DE LOS CUMPAS</v>
      </c>
    </row>
    <row r="278" spans="1:12" hidden="1">
      <c r="A278" s="49" t="s">
        <v>1599</v>
      </c>
      <c r="B278" s="49" t="s">
        <v>71</v>
      </c>
      <c r="C278" s="49" t="s">
        <v>56</v>
      </c>
      <c r="D278" s="49" t="s">
        <v>1365</v>
      </c>
      <c r="E278" s="49" t="s">
        <v>1600</v>
      </c>
      <c r="F278" s="49" t="s">
        <v>1480</v>
      </c>
      <c r="G278" s="46" t="s">
        <v>1633</v>
      </c>
      <c r="H278" s="46" t="s">
        <v>1481</v>
      </c>
      <c r="I278" s="61">
        <v>1300</v>
      </c>
      <c r="J278" s="47" t="str">
        <f>MID(Tabla5[[#This Row],[O.E]],1,2)</f>
        <v>54</v>
      </c>
      <c r="K278" s="48">
        <f>+Tabla5[[#This Row],[TOTAL]]</f>
        <v>1300</v>
      </c>
      <c r="L278" s="45" t="str">
        <f>VLOOKUP(Tabla5[[#This Row],[PROY.]],Tabla6[[COD_PROY]:[NOMBRE DEL PROYECTO]],2,0)</f>
        <v xml:space="preserve"> - FOMENTO A LAS COSTUMBRES CULTURALES DEL ENCUENTRO DE LOS CUMPAS</v>
      </c>
    </row>
    <row r="279" spans="1:12" hidden="1">
      <c r="A279" s="49" t="s">
        <v>1599</v>
      </c>
      <c r="B279" s="49" t="s">
        <v>71</v>
      </c>
      <c r="C279" s="49" t="s">
        <v>56</v>
      </c>
      <c r="D279" s="49" t="s">
        <v>1365</v>
      </c>
      <c r="E279" s="49" t="s">
        <v>1600</v>
      </c>
      <c r="F279" s="49" t="s">
        <v>1490</v>
      </c>
      <c r="G279" s="46" t="s">
        <v>1633</v>
      </c>
      <c r="H279" s="46" t="s">
        <v>1491</v>
      </c>
      <c r="I279" s="61">
        <v>825</v>
      </c>
      <c r="J279" s="47" t="str">
        <f>MID(Tabla5[[#This Row],[O.E]],1,2)</f>
        <v>54</v>
      </c>
      <c r="K279" s="48">
        <f>+Tabla5[[#This Row],[TOTAL]]</f>
        <v>825</v>
      </c>
      <c r="L279" s="45" t="str">
        <f>VLOOKUP(Tabla5[[#This Row],[PROY.]],Tabla6[[COD_PROY]:[NOMBRE DEL PROYECTO]],2,0)</f>
        <v xml:space="preserve"> - FOMENTO A LAS COSTUMBRES CULTURALES DEL ENCUENTRO DE LOS CUMPAS</v>
      </c>
    </row>
    <row r="280" spans="1:12" hidden="1">
      <c r="A280" s="49" t="s">
        <v>1599</v>
      </c>
      <c r="B280" s="49" t="s">
        <v>71</v>
      </c>
      <c r="C280" s="49" t="s">
        <v>56</v>
      </c>
      <c r="D280" s="49" t="s">
        <v>1365</v>
      </c>
      <c r="E280" s="49" t="s">
        <v>1600</v>
      </c>
      <c r="F280" s="49" t="s">
        <v>1531</v>
      </c>
      <c r="G280" s="46" t="s">
        <v>1633</v>
      </c>
      <c r="H280" s="46" t="s">
        <v>1532</v>
      </c>
      <c r="I280" s="61">
        <v>5</v>
      </c>
      <c r="J280" s="47" t="str">
        <f>MID(Tabla5[[#This Row],[O.E]],1,2)</f>
        <v>55</v>
      </c>
      <c r="K280" s="48">
        <f>+Tabla5[[#This Row],[TOTAL]]</f>
        <v>5</v>
      </c>
      <c r="L280" s="45" t="str">
        <f>VLOOKUP(Tabla5[[#This Row],[PROY.]],Tabla6[[COD_PROY]:[NOMBRE DEL PROYECTO]],2,0)</f>
        <v xml:space="preserve"> - FOMENTO A LAS COSTUMBRES CULTURALES DEL ENCUENTRO DE LOS CUMPAS</v>
      </c>
    </row>
    <row r="281" spans="1:12" hidden="1">
      <c r="A281" s="49" t="s">
        <v>1599</v>
      </c>
      <c r="B281" s="49" t="s">
        <v>71</v>
      </c>
      <c r="C281" s="49" t="s">
        <v>56</v>
      </c>
      <c r="D281" s="49" t="s">
        <v>1365</v>
      </c>
      <c r="E281" s="49" t="s">
        <v>1600</v>
      </c>
      <c r="F281" s="49" t="s">
        <v>1402</v>
      </c>
      <c r="G281" s="46" t="s">
        <v>1634</v>
      </c>
      <c r="H281" s="46" t="s">
        <v>1403</v>
      </c>
      <c r="I281" s="61">
        <v>3000</v>
      </c>
      <c r="J281" s="47" t="str">
        <f>MID(Tabla5[[#This Row],[O.E]],1,2)</f>
        <v>54</v>
      </c>
      <c r="K281" s="48">
        <f>+Tabla5[[#This Row],[TOTAL]]</f>
        <v>3000</v>
      </c>
      <c r="L281" s="45" t="str">
        <f>VLOOKUP(Tabla5[[#This Row],[PROY.]],Tabla6[[COD_PROY]:[NOMBRE DEL PROYECTO]],2,0)</f>
        <v xml:space="preserve"> - CELEBRACION DEL DIA DE LA MADRE</v>
      </c>
    </row>
    <row r="282" spans="1:12" hidden="1">
      <c r="A282" s="49" t="s">
        <v>1599</v>
      </c>
      <c r="B282" s="49" t="s">
        <v>71</v>
      </c>
      <c r="C282" s="49" t="s">
        <v>56</v>
      </c>
      <c r="D282" s="49" t="s">
        <v>1365</v>
      </c>
      <c r="E282" s="49" t="s">
        <v>1600</v>
      </c>
      <c r="F282" s="49" t="s">
        <v>1460</v>
      </c>
      <c r="G282" s="46" t="s">
        <v>1634</v>
      </c>
      <c r="H282" s="46" t="s">
        <v>1461</v>
      </c>
      <c r="I282" s="61">
        <v>200</v>
      </c>
      <c r="J282" s="47" t="str">
        <f>MID(Tabla5[[#This Row],[O.E]],1,2)</f>
        <v>54</v>
      </c>
      <c r="K282" s="48">
        <f>+Tabla5[[#This Row],[TOTAL]]</f>
        <v>200</v>
      </c>
      <c r="L282" s="45" t="str">
        <f>VLOOKUP(Tabla5[[#This Row],[PROY.]],Tabla6[[COD_PROY]:[NOMBRE DEL PROYECTO]],2,0)</f>
        <v xml:space="preserve"> - CELEBRACION DEL DIA DE LA MADRE</v>
      </c>
    </row>
    <row r="283" spans="1:12" hidden="1">
      <c r="A283" s="49" t="s">
        <v>1599</v>
      </c>
      <c r="B283" s="49" t="s">
        <v>71</v>
      </c>
      <c r="C283" s="49" t="s">
        <v>56</v>
      </c>
      <c r="D283" s="49" t="s">
        <v>1365</v>
      </c>
      <c r="E283" s="49" t="s">
        <v>1600</v>
      </c>
      <c r="F283" s="49" t="s">
        <v>1480</v>
      </c>
      <c r="G283" s="46" t="s">
        <v>1634</v>
      </c>
      <c r="H283" s="46" t="s">
        <v>1481</v>
      </c>
      <c r="I283" s="61">
        <v>225</v>
      </c>
      <c r="J283" s="47" t="str">
        <f>MID(Tabla5[[#This Row],[O.E]],1,2)</f>
        <v>54</v>
      </c>
      <c r="K283" s="48">
        <f>+Tabla5[[#This Row],[TOTAL]]</f>
        <v>225</v>
      </c>
      <c r="L283" s="45" t="str">
        <f>VLOOKUP(Tabla5[[#This Row],[PROY.]],Tabla6[[COD_PROY]:[NOMBRE DEL PROYECTO]],2,0)</f>
        <v xml:space="preserve"> - CELEBRACION DEL DIA DE LA MADRE</v>
      </c>
    </row>
    <row r="284" spans="1:12" hidden="1">
      <c r="A284" s="49" t="s">
        <v>1599</v>
      </c>
      <c r="B284" s="49" t="s">
        <v>71</v>
      </c>
      <c r="C284" s="49" t="s">
        <v>56</v>
      </c>
      <c r="D284" s="49" t="s">
        <v>1365</v>
      </c>
      <c r="E284" s="49" t="s">
        <v>1600</v>
      </c>
      <c r="F284" s="49" t="s">
        <v>1490</v>
      </c>
      <c r="G284" s="46" t="s">
        <v>1634</v>
      </c>
      <c r="H284" s="46" t="s">
        <v>1491</v>
      </c>
      <c r="I284" s="61">
        <v>70</v>
      </c>
      <c r="J284" s="47" t="str">
        <f>MID(Tabla5[[#This Row],[O.E]],1,2)</f>
        <v>54</v>
      </c>
      <c r="K284" s="48">
        <f>+Tabla5[[#This Row],[TOTAL]]</f>
        <v>70</v>
      </c>
      <c r="L284" s="45" t="str">
        <f>VLOOKUP(Tabla5[[#This Row],[PROY.]],Tabla6[[COD_PROY]:[NOMBRE DEL PROYECTO]],2,0)</f>
        <v xml:space="preserve"> - CELEBRACION DEL DIA DE LA MADRE</v>
      </c>
    </row>
    <row r="285" spans="1:12" hidden="1">
      <c r="A285" s="49" t="s">
        <v>1599</v>
      </c>
      <c r="B285" s="49" t="s">
        <v>71</v>
      </c>
      <c r="C285" s="49" t="s">
        <v>56</v>
      </c>
      <c r="D285" s="49" t="s">
        <v>1365</v>
      </c>
      <c r="E285" s="49" t="s">
        <v>1600</v>
      </c>
      <c r="F285" s="49" t="s">
        <v>1531</v>
      </c>
      <c r="G285" s="46" t="s">
        <v>1634</v>
      </c>
      <c r="H285" s="46" t="s">
        <v>1532</v>
      </c>
      <c r="I285" s="61">
        <v>5</v>
      </c>
      <c r="J285" s="47" t="str">
        <f>MID(Tabla5[[#This Row],[O.E]],1,2)</f>
        <v>55</v>
      </c>
      <c r="K285" s="48">
        <f>+Tabla5[[#This Row],[TOTAL]]</f>
        <v>5</v>
      </c>
      <c r="L285" s="45" t="str">
        <f>VLOOKUP(Tabla5[[#This Row],[PROY.]],Tabla6[[COD_PROY]:[NOMBRE DEL PROYECTO]],2,0)</f>
        <v xml:space="preserve"> - CELEBRACION DEL DIA DE LA MADRE</v>
      </c>
    </row>
    <row r="286" spans="1:12" hidden="1">
      <c r="A286" s="49" t="s">
        <v>1599</v>
      </c>
      <c r="B286" s="49" t="s">
        <v>71</v>
      </c>
      <c r="C286" s="49" t="s">
        <v>56</v>
      </c>
      <c r="D286" s="49" t="s">
        <v>1365</v>
      </c>
      <c r="E286" s="49" t="s">
        <v>1600</v>
      </c>
      <c r="F286" s="49" t="s">
        <v>1402</v>
      </c>
      <c r="G286" s="46" t="s">
        <v>1635</v>
      </c>
      <c r="H286" s="46" t="s">
        <v>1403</v>
      </c>
      <c r="I286" s="61">
        <v>900</v>
      </c>
      <c r="J286" s="47" t="str">
        <f>MID(Tabla5[[#This Row],[O.E]],1,2)</f>
        <v>54</v>
      </c>
      <c r="K286" s="48">
        <f>+Tabla5[[#This Row],[TOTAL]]</f>
        <v>900</v>
      </c>
      <c r="L286" s="45" t="str">
        <f>VLOOKUP(Tabla5[[#This Row],[PROY.]],Tabla6[[COD_PROY]:[NOMBRE DEL PROYECTO]],2,0)</f>
        <v xml:space="preserve"> - CELEBRACION DEL DIA DEL PADRE</v>
      </c>
    </row>
    <row r="287" spans="1:12" hidden="1">
      <c r="A287" s="49" t="s">
        <v>1599</v>
      </c>
      <c r="B287" s="49" t="s">
        <v>71</v>
      </c>
      <c r="C287" s="49" t="s">
        <v>56</v>
      </c>
      <c r="D287" s="49" t="s">
        <v>1365</v>
      </c>
      <c r="E287" s="49" t="s">
        <v>1600</v>
      </c>
      <c r="F287" s="49" t="s">
        <v>1442</v>
      </c>
      <c r="G287" s="46" t="s">
        <v>1635</v>
      </c>
      <c r="H287" s="46" t="s">
        <v>1443</v>
      </c>
      <c r="I287" s="61">
        <v>250</v>
      </c>
      <c r="J287" s="47" t="str">
        <f>MID(Tabla5[[#This Row],[O.E]],1,2)</f>
        <v>54</v>
      </c>
      <c r="K287" s="48">
        <f>+Tabla5[[#This Row],[TOTAL]]</f>
        <v>250</v>
      </c>
      <c r="L287" s="45" t="str">
        <f>VLOOKUP(Tabla5[[#This Row],[PROY.]],Tabla6[[COD_PROY]:[NOMBRE DEL PROYECTO]],2,0)</f>
        <v xml:space="preserve"> - CELEBRACION DEL DIA DEL PADRE</v>
      </c>
    </row>
    <row r="288" spans="1:12" hidden="1">
      <c r="A288" s="49" t="s">
        <v>1599</v>
      </c>
      <c r="B288" s="49" t="s">
        <v>71</v>
      </c>
      <c r="C288" s="49" t="s">
        <v>56</v>
      </c>
      <c r="D288" s="49" t="s">
        <v>1365</v>
      </c>
      <c r="E288" s="49" t="s">
        <v>1600</v>
      </c>
      <c r="F288" s="49" t="s">
        <v>1460</v>
      </c>
      <c r="G288" s="46" t="s">
        <v>1635</v>
      </c>
      <c r="H288" s="46" t="s">
        <v>1461</v>
      </c>
      <c r="I288" s="61">
        <v>200</v>
      </c>
      <c r="J288" s="47" t="str">
        <f>MID(Tabla5[[#This Row],[O.E]],1,2)</f>
        <v>54</v>
      </c>
      <c r="K288" s="48">
        <f>+Tabla5[[#This Row],[TOTAL]]</f>
        <v>200</v>
      </c>
      <c r="L288" s="45" t="str">
        <f>VLOOKUP(Tabla5[[#This Row],[PROY.]],Tabla6[[COD_PROY]:[NOMBRE DEL PROYECTO]],2,0)</f>
        <v xml:space="preserve"> - CELEBRACION DEL DIA DEL PADRE</v>
      </c>
    </row>
    <row r="289" spans="1:12" hidden="1">
      <c r="A289" s="49" t="s">
        <v>1599</v>
      </c>
      <c r="B289" s="49" t="s">
        <v>71</v>
      </c>
      <c r="C289" s="49" t="s">
        <v>56</v>
      </c>
      <c r="D289" s="49" t="s">
        <v>1365</v>
      </c>
      <c r="E289" s="49" t="s">
        <v>1600</v>
      </c>
      <c r="F289" s="49" t="s">
        <v>1480</v>
      </c>
      <c r="G289" s="46" t="s">
        <v>1635</v>
      </c>
      <c r="H289" s="46" t="s">
        <v>1481</v>
      </c>
      <c r="I289" s="61">
        <v>145</v>
      </c>
      <c r="J289" s="47" t="str">
        <f>MID(Tabla5[[#This Row],[O.E]],1,2)</f>
        <v>54</v>
      </c>
      <c r="K289" s="48">
        <f>+Tabla5[[#This Row],[TOTAL]]</f>
        <v>145</v>
      </c>
      <c r="L289" s="45" t="str">
        <f>VLOOKUP(Tabla5[[#This Row],[PROY.]],Tabla6[[COD_PROY]:[NOMBRE DEL PROYECTO]],2,0)</f>
        <v xml:space="preserve"> - CELEBRACION DEL DIA DEL PADRE</v>
      </c>
    </row>
    <row r="290" spans="1:12" hidden="1">
      <c r="A290" s="49" t="s">
        <v>1599</v>
      </c>
      <c r="B290" s="49" t="s">
        <v>71</v>
      </c>
      <c r="C290" s="49" t="s">
        <v>56</v>
      </c>
      <c r="D290" s="49" t="s">
        <v>1365</v>
      </c>
      <c r="E290" s="49" t="s">
        <v>1600</v>
      </c>
      <c r="F290" s="49" t="s">
        <v>1531</v>
      </c>
      <c r="G290" s="46" t="s">
        <v>1635</v>
      </c>
      <c r="H290" s="46" t="s">
        <v>1532</v>
      </c>
      <c r="I290" s="61">
        <v>5</v>
      </c>
      <c r="J290" s="47" t="str">
        <f>MID(Tabla5[[#This Row],[O.E]],1,2)</f>
        <v>55</v>
      </c>
      <c r="K290" s="48">
        <f>+Tabla5[[#This Row],[TOTAL]]</f>
        <v>5</v>
      </c>
      <c r="L290" s="45" t="str">
        <f>VLOOKUP(Tabla5[[#This Row],[PROY.]],Tabla6[[COD_PROY]:[NOMBRE DEL PROYECTO]],2,0)</f>
        <v xml:space="preserve"> - CELEBRACION DEL DIA DEL PADRE</v>
      </c>
    </row>
    <row r="291" spans="1:12" hidden="1">
      <c r="A291" s="49" t="s">
        <v>1599</v>
      </c>
      <c r="B291" s="49" t="s">
        <v>71</v>
      </c>
      <c r="C291" s="49" t="s">
        <v>56</v>
      </c>
      <c r="D291" s="49" t="s">
        <v>1365</v>
      </c>
      <c r="E291" s="49" t="s">
        <v>1600</v>
      </c>
      <c r="F291" s="49" t="s">
        <v>1402</v>
      </c>
      <c r="G291" s="46" t="s">
        <v>1636</v>
      </c>
      <c r="H291" s="46" t="s">
        <v>1403</v>
      </c>
      <c r="I291" s="61">
        <v>800</v>
      </c>
      <c r="J291" s="47" t="str">
        <f>MID(Tabla5[[#This Row],[O.E]],1,2)</f>
        <v>54</v>
      </c>
      <c r="K291" s="48">
        <f>+Tabla5[[#This Row],[TOTAL]]</f>
        <v>800</v>
      </c>
      <c r="L291" s="45" t="str">
        <f>VLOOKUP(Tabla5[[#This Row],[PROY.]],Tabla6[[COD_PROY]:[NOMBRE DEL PROYECTO]],2,0)</f>
        <v xml:space="preserve"> - CELEBRACIÓN DE FIESTAS NAVIDEÑAS Y DE FIN DE AÑO 2015</v>
      </c>
    </row>
    <row r="292" spans="1:12" hidden="1">
      <c r="A292" s="49" t="s">
        <v>1599</v>
      </c>
      <c r="B292" s="49" t="s">
        <v>71</v>
      </c>
      <c r="C292" s="49" t="s">
        <v>56</v>
      </c>
      <c r="D292" s="49" t="s">
        <v>1365</v>
      </c>
      <c r="E292" s="49" t="s">
        <v>1600</v>
      </c>
      <c r="F292" s="49" t="s">
        <v>1408</v>
      </c>
      <c r="G292" s="46" t="s">
        <v>1636</v>
      </c>
      <c r="H292" s="46" t="s">
        <v>1409</v>
      </c>
      <c r="I292" s="61">
        <v>800</v>
      </c>
      <c r="J292" s="47" t="str">
        <f>MID(Tabla5[[#This Row],[O.E]],1,2)</f>
        <v>54</v>
      </c>
      <c r="K292" s="48">
        <f>+Tabla5[[#This Row],[TOTAL]]</f>
        <v>800</v>
      </c>
      <c r="L292" s="45" t="str">
        <f>VLOOKUP(Tabla5[[#This Row],[PROY.]],Tabla6[[COD_PROY]:[NOMBRE DEL PROYECTO]],2,0)</f>
        <v xml:space="preserve"> - CELEBRACIÓN DE FIESTAS NAVIDEÑAS Y DE FIN DE AÑO 2015</v>
      </c>
    </row>
    <row r="293" spans="1:12" hidden="1">
      <c r="A293" s="49" t="s">
        <v>1599</v>
      </c>
      <c r="B293" s="49" t="s">
        <v>71</v>
      </c>
      <c r="C293" s="49" t="s">
        <v>56</v>
      </c>
      <c r="D293" s="49" t="s">
        <v>1365</v>
      </c>
      <c r="E293" s="49" t="s">
        <v>1600</v>
      </c>
      <c r="F293" s="49" t="s">
        <v>1410</v>
      </c>
      <c r="G293" s="46" t="s">
        <v>1636</v>
      </c>
      <c r="H293" s="46" t="s">
        <v>1411</v>
      </c>
      <c r="I293" s="61">
        <v>25</v>
      </c>
      <c r="J293" s="47" t="str">
        <f>MID(Tabla5[[#This Row],[O.E]],1,2)</f>
        <v>54</v>
      </c>
      <c r="K293" s="48">
        <f>+Tabla5[[#This Row],[TOTAL]]</f>
        <v>25</v>
      </c>
      <c r="L293" s="45" t="str">
        <f>VLOOKUP(Tabla5[[#This Row],[PROY.]],Tabla6[[COD_PROY]:[NOMBRE DEL PROYECTO]],2,0)</f>
        <v xml:space="preserve"> - CELEBRACIÓN DE FIESTAS NAVIDEÑAS Y DE FIN DE AÑO 2015</v>
      </c>
    </row>
    <row r="294" spans="1:12" hidden="1">
      <c r="A294" s="49" t="s">
        <v>1599</v>
      </c>
      <c r="B294" s="49" t="s">
        <v>71</v>
      </c>
      <c r="C294" s="49" t="s">
        <v>56</v>
      </c>
      <c r="D294" s="49" t="s">
        <v>1365</v>
      </c>
      <c r="E294" s="49" t="s">
        <v>1600</v>
      </c>
      <c r="F294" s="49" t="s">
        <v>1442</v>
      </c>
      <c r="G294" s="46" t="s">
        <v>1636</v>
      </c>
      <c r="H294" s="46" t="s">
        <v>1605</v>
      </c>
      <c r="I294" s="61">
        <v>3000</v>
      </c>
      <c r="J294" s="47" t="str">
        <f>MID(Tabla5[[#This Row],[O.E]],1,2)</f>
        <v>54</v>
      </c>
      <c r="K294" s="48">
        <f>+Tabla5[[#This Row],[TOTAL]]</f>
        <v>3000</v>
      </c>
      <c r="L294" s="45" t="str">
        <f>VLOOKUP(Tabla5[[#This Row],[PROY.]],Tabla6[[COD_PROY]:[NOMBRE DEL PROYECTO]],2,0)</f>
        <v xml:space="preserve"> - CELEBRACIÓN DE FIESTAS NAVIDEÑAS Y DE FIN DE AÑO 2015</v>
      </c>
    </row>
    <row r="295" spans="1:12" hidden="1">
      <c r="A295" s="49" t="s">
        <v>1599</v>
      </c>
      <c r="B295" s="49" t="s">
        <v>71</v>
      </c>
      <c r="C295" s="49" t="s">
        <v>56</v>
      </c>
      <c r="D295" s="49" t="s">
        <v>1365</v>
      </c>
      <c r="E295" s="49" t="s">
        <v>1600</v>
      </c>
      <c r="F295" s="49" t="s">
        <v>1480</v>
      </c>
      <c r="G295" s="46" t="s">
        <v>1636</v>
      </c>
      <c r="H295" s="46" t="s">
        <v>1481</v>
      </c>
      <c r="I295" s="61">
        <v>7370</v>
      </c>
      <c r="J295" s="47" t="str">
        <f>MID(Tabla5[[#This Row],[O.E]],1,2)</f>
        <v>54</v>
      </c>
      <c r="K295" s="48">
        <f>+Tabla5[[#This Row],[TOTAL]]</f>
        <v>7370</v>
      </c>
      <c r="L295" s="45" t="str">
        <f>VLOOKUP(Tabla5[[#This Row],[PROY.]],Tabla6[[COD_PROY]:[NOMBRE DEL PROYECTO]],2,0)</f>
        <v xml:space="preserve"> - CELEBRACIÓN DE FIESTAS NAVIDEÑAS Y DE FIN DE AÑO 2015</v>
      </c>
    </row>
    <row r="296" spans="1:12" hidden="1">
      <c r="A296" s="49" t="s">
        <v>1599</v>
      </c>
      <c r="B296" s="49" t="s">
        <v>71</v>
      </c>
      <c r="C296" s="49" t="s">
        <v>56</v>
      </c>
      <c r="D296" s="49" t="s">
        <v>1365</v>
      </c>
      <c r="E296" s="49" t="s">
        <v>1600</v>
      </c>
      <c r="F296" s="49" t="s">
        <v>1531</v>
      </c>
      <c r="G296" s="46" t="s">
        <v>1636</v>
      </c>
      <c r="H296" s="46" t="s">
        <v>1532</v>
      </c>
      <c r="I296" s="61">
        <v>5</v>
      </c>
      <c r="J296" s="47" t="str">
        <f>MID(Tabla5[[#This Row],[O.E]],1,2)</f>
        <v>55</v>
      </c>
      <c r="K296" s="48">
        <f>+Tabla5[[#This Row],[TOTAL]]</f>
        <v>5</v>
      </c>
      <c r="L296" s="45" t="str">
        <f>VLOOKUP(Tabla5[[#This Row],[PROY.]],Tabla6[[COD_PROY]:[NOMBRE DEL PROYECTO]],2,0)</f>
        <v xml:space="preserve"> - CELEBRACIÓN DE FIESTAS NAVIDEÑAS Y DE FIN DE AÑO 2015</v>
      </c>
    </row>
    <row r="297" spans="1:12" hidden="1">
      <c r="A297" s="49" t="s">
        <v>1599</v>
      </c>
      <c r="B297" s="49" t="s">
        <v>71</v>
      </c>
      <c r="C297" s="49" t="s">
        <v>56</v>
      </c>
      <c r="D297" s="49" t="s">
        <v>1365</v>
      </c>
      <c r="E297" s="49" t="s">
        <v>1600</v>
      </c>
      <c r="F297" s="49" t="s">
        <v>1445</v>
      </c>
      <c r="G297" s="46" t="s">
        <v>1637</v>
      </c>
      <c r="H297" s="46" t="s">
        <v>1446</v>
      </c>
      <c r="I297" s="61">
        <f>200000</f>
        <v>200000</v>
      </c>
      <c r="J297" s="47" t="str">
        <f>MID(Tabla5[[#This Row],[O.E]],1,2)</f>
        <v>54</v>
      </c>
      <c r="K297" s="48">
        <f>+Tabla5[[#This Row],[TOTAL]]</f>
        <v>200000</v>
      </c>
      <c r="L297" s="45" t="str">
        <f>VLOOKUP(Tabla5[[#This Row],[PROY.]],Tabla6[[COD_PROY]:[NOMBRE DEL PROYECTO]],2,0)</f>
        <v>PAGO DE ENERGIA ELECTRICA</v>
      </c>
    </row>
    <row r="298" spans="1:12" hidden="1">
      <c r="A298" s="49" t="s">
        <v>1599</v>
      </c>
      <c r="B298" s="49" t="s">
        <v>71</v>
      </c>
      <c r="C298" s="49" t="s">
        <v>56</v>
      </c>
      <c r="D298" s="49" t="s">
        <v>1365</v>
      </c>
      <c r="E298" s="49" t="s">
        <v>1600</v>
      </c>
      <c r="F298" s="49" t="s">
        <v>1939</v>
      </c>
      <c r="G298" s="46" t="s">
        <v>1637</v>
      </c>
      <c r="H298" s="46" t="s">
        <v>1940</v>
      </c>
      <c r="I298" s="61">
        <v>14497.56</v>
      </c>
      <c r="J298" s="47" t="str">
        <f>MID(Tabla5[[#This Row],[O.E]],1,2)</f>
        <v>54</v>
      </c>
      <c r="K298" s="48">
        <f>+Tabla5[[#This Row],[TOTAL]]</f>
        <v>14497.56</v>
      </c>
      <c r="L298" s="45" t="str">
        <f>VLOOKUP(Tabla5[[#This Row],[PROY.]],Tabla6[[COD_PROY]:[NOMBRE DEL PROYECTO]],2,0)</f>
        <v>PAGO DE ENERGIA ELECTRICA</v>
      </c>
    </row>
    <row r="299" spans="1:12" hidden="1">
      <c r="A299" s="49" t="s">
        <v>1599</v>
      </c>
      <c r="B299" s="49" t="s">
        <v>71</v>
      </c>
      <c r="C299" s="49" t="s">
        <v>56</v>
      </c>
      <c r="D299" s="49" t="s">
        <v>1365</v>
      </c>
      <c r="E299" s="49" t="s">
        <v>1600</v>
      </c>
      <c r="F299" s="49" t="s">
        <v>1402</v>
      </c>
      <c r="G299" s="46" t="s">
        <v>1638</v>
      </c>
      <c r="H299" s="46" t="s">
        <v>1403</v>
      </c>
      <c r="I299" s="61">
        <v>24195</v>
      </c>
      <c r="J299" s="47" t="str">
        <f>MID(Tabla5[[#This Row],[O.E]],1,2)</f>
        <v>54</v>
      </c>
      <c r="K299" s="48">
        <f>+Tabla5[[#This Row],[TOTAL]]</f>
        <v>24195</v>
      </c>
      <c r="L299" s="45" t="str">
        <f>VLOOKUP(Tabla5[[#This Row],[PROY.]],Tabla6[[COD_PROY]:[NOMBRE DEL PROYECTO]],2,0)</f>
        <v>AYUDA ALIMENTICIA A LAS PERSONAS DE LA TERCERA EDAD Y MADRES SOLTERAS</v>
      </c>
    </row>
    <row r="300" spans="1:12" hidden="1">
      <c r="A300" s="49" t="s">
        <v>1599</v>
      </c>
      <c r="B300" s="49" t="s">
        <v>71</v>
      </c>
      <c r="C300" s="49" t="s">
        <v>56</v>
      </c>
      <c r="D300" s="49" t="s">
        <v>1365</v>
      </c>
      <c r="E300" s="49" t="s">
        <v>1600</v>
      </c>
      <c r="F300" s="49" t="s">
        <v>1585</v>
      </c>
      <c r="G300" s="99" t="s">
        <v>1968</v>
      </c>
      <c r="H300" s="99" t="s">
        <v>1586</v>
      </c>
      <c r="I300" s="100">
        <f>469.05*2</f>
        <v>938.1</v>
      </c>
      <c r="J300" s="101" t="str">
        <f>MID(Tabla5[[#This Row],[O.E]],1,2)</f>
        <v>61</v>
      </c>
      <c r="K300" s="102">
        <f>+Tabla5[[#This Row],[TOTAL]]</f>
        <v>938.1</v>
      </c>
      <c r="L300" s="45" t="str">
        <f>VLOOKUP(Tabla5[[#This Row],[PROY.]],Tabla6[[COD_PROY]:[NOMBRE DEL PROYECTO]],2,0)</f>
        <v>AYUDA ALIMENTICIA PERSONAS DEL MUNICIPIO</v>
      </c>
    </row>
    <row r="301" spans="1:12" hidden="1">
      <c r="A301" s="49" t="s">
        <v>1599</v>
      </c>
      <c r="B301" s="49" t="s">
        <v>71</v>
      </c>
      <c r="C301" s="49" t="s">
        <v>56</v>
      </c>
      <c r="D301" s="49" t="s">
        <v>1365</v>
      </c>
      <c r="E301" s="49" t="s">
        <v>1600</v>
      </c>
      <c r="F301" s="49" t="s">
        <v>1531</v>
      </c>
      <c r="G301" s="46" t="s">
        <v>1638</v>
      </c>
      <c r="H301" s="46" t="s">
        <v>1532</v>
      </c>
      <c r="I301" s="61">
        <v>5</v>
      </c>
      <c r="J301" s="47" t="str">
        <f>MID(Tabla5[[#This Row],[O.E]],1,2)</f>
        <v>55</v>
      </c>
      <c r="K301" s="48">
        <f>+Tabla5[[#This Row],[TOTAL]]</f>
        <v>5</v>
      </c>
      <c r="L301" s="45" t="str">
        <f>VLOOKUP(Tabla5[[#This Row],[PROY.]],Tabla6[[COD_PROY]:[NOMBRE DEL PROYECTO]],2,0)</f>
        <v>AYUDA ALIMENTICIA A LAS PERSONAS DE LA TERCERA EDAD Y MADRES SOLTERAS</v>
      </c>
    </row>
    <row r="302" spans="1:12" hidden="1">
      <c r="A302" s="49" t="s">
        <v>1599</v>
      </c>
      <c r="B302" s="49" t="s">
        <v>71</v>
      </c>
      <c r="C302" s="50">
        <v>1</v>
      </c>
      <c r="D302" s="49" t="s">
        <v>1365</v>
      </c>
      <c r="E302" s="49" t="s">
        <v>1600</v>
      </c>
      <c r="F302" s="98" t="s">
        <v>1585</v>
      </c>
      <c r="G302" s="99" t="s">
        <v>1974</v>
      </c>
      <c r="H302" s="99" t="s">
        <v>1586</v>
      </c>
      <c r="I302" s="100">
        <v>2881.34</v>
      </c>
      <c r="J302" s="101" t="str">
        <f>MID(Tabla5[[#This Row],[O.E]],1,2)</f>
        <v>61</v>
      </c>
      <c r="K302" s="102">
        <f>+Tabla5[[#This Row],[TOTAL]]</f>
        <v>2881.34</v>
      </c>
      <c r="L302" s="45" t="str">
        <f>VLOOKUP(Tabla5[[#This Row],[PROY.]],Tabla6[[COD_PROY]:[NOMBRE DEL PROYECTO]],2,0)</f>
        <v>CONCRETEADO CALLES COL.LA ESPERANZA</v>
      </c>
    </row>
    <row r="303" spans="1:12" hidden="1">
      <c r="A303" s="49" t="s">
        <v>1642</v>
      </c>
      <c r="B303" s="49" t="s">
        <v>90</v>
      </c>
      <c r="C303" s="49" t="s">
        <v>56</v>
      </c>
      <c r="D303" s="49" t="s">
        <v>1365</v>
      </c>
      <c r="E303" s="49" t="s">
        <v>1600</v>
      </c>
      <c r="F303" s="49" t="s">
        <v>1643</v>
      </c>
      <c r="G303" s="46" t="s">
        <v>1644</v>
      </c>
      <c r="H303" s="46" t="s">
        <v>1646</v>
      </c>
      <c r="I303" s="61">
        <v>2000</v>
      </c>
      <c r="J303" s="47" t="str">
        <f>MID(Tabla5[[#This Row],[O.E]],1,2)</f>
        <v>61</v>
      </c>
      <c r="K303" s="48">
        <f>+Tabla5[[#This Row],[TOTAL]]</f>
        <v>2000</v>
      </c>
      <c r="L303" s="45" t="str">
        <f>VLOOKUP(Tabla5[[#This Row],[PROY.]],Tabla6[[COD_PROY]:[NOMBRE DEL PROYECTO]],2,0)</f>
        <v>CONVENIO CENTRO NACIONAL DE REGISTROS (CNR)</v>
      </c>
    </row>
    <row r="304" spans="1:12" hidden="1">
      <c r="A304" s="49" t="s">
        <v>1642</v>
      </c>
      <c r="B304" s="49" t="s">
        <v>90</v>
      </c>
      <c r="C304" s="49" t="s">
        <v>56</v>
      </c>
      <c r="D304" s="49" t="s">
        <v>1365</v>
      </c>
      <c r="E304" s="49" t="s">
        <v>1600</v>
      </c>
      <c r="F304" s="49" t="s">
        <v>1510</v>
      </c>
      <c r="G304" s="46" t="s">
        <v>1647</v>
      </c>
      <c r="H304" s="46" t="s">
        <v>1511</v>
      </c>
      <c r="I304" s="61">
        <v>2998</v>
      </c>
      <c r="J304" s="47" t="str">
        <f>MID(Tabla5[[#This Row],[O.E]],1,2)</f>
        <v>54</v>
      </c>
      <c r="K304" s="48">
        <f>+Tabla5[[#This Row],[TOTAL]]</f>
        <v>2998</v>
      </c>
      <c r="L304" s="45" t="str">
        <f>VLOOKUP(Tabla5[[#This Row],[PROY.]],Tabla6[[COD_PROY]:[NOMBRE DEL PROYECTO]],2,0)</f>
        <v>CAPACITACION Y ASISTENCIA TECNICA AL SECTOR AGROPECUARIO (PEP)</v>
      </c>
    </row>
    <row r="305" spans="1:12" hidden="1">
      <c r="A305" s="49" t="s">
        <v>1642</v>
      </c>
      <c r="B305" s="49" t="s">
        <v>90</v>
      </c>
      <c r="C305" s="49" t="s">
        <v>56</v>
      </c>
      <c r="D305" s="49" t="s">
        <v>1365</v>
      </c>
      <c r="E305" s="49" t="s">
        <v>1600</v>
      </c>
      <c r="F305" s="49" t="s">
        <v>1531</v>
      </c>
      <c r="G305" s="46" t="s">
        <v>1647</v>
      </c>
      <c r="H305" s="46" t="s">
        <v>1532</v>
      </c>
      <c r="I305" s="61">
        <v>2</v>
      </c>
      <c r="J305" s="47" t="str">
        <f>MID(Tabla5[[#This Row],[O.E]],1,2)</f>
        <v>55</v>
      </c>
      <c r="K305" s="48">
        <f>+Tabla5[[#This Row],[TOTAL]]</f>
        <v>2</v>
      </c>
      <c r="L305" s="45" t="str">
        <f>VLOOKUP(Tabla5[[#This Row],[PROY.]],Tabla6[[COD_PROY]:[NOMBRE DEL PROYECTO]],2,0)</f>
        <v>CAPACITACION Y ASISTENCIA TECNICA AL SECTOR AGROPECUARIO (PEP)</v>
      </c>
    </row>
    <row r="306" spans="1:12" hidden="1">
      <c r="A306" s="49" t="s">
        <v>1599</v>
      </c>
      <c r="B306" s="49" t="s">
        <v>71</v>
      </c>
      <c r="C306" s="49" t="s">
        <v>56</v>
      </c>
      <c r="D306" s="49" t="s">
        <v>1365</v>
      </c>
      <c r="E306" s="49" t="s">
        <v>1600</v>
      </c>
      <c r="F306" s="98" t="s">
        <v>1585</v>
      </c>
      <c r="G306" s="99" t="s">
        <v>1972</v>
      </c>
      <c r="H306" s="99" t="s">
        <v>1586</v>
      </c>
      <c r="I306" s="100">
        <v>79.47</v>
      </c>
      <c r="J306" s="101" t="str">
        <f>MID(Tabla5[[#This Row],[O.E]],1,2)</f>
        <v>61</v>
      </c>
      <c r="K306" s="102">
        <f>+Tabla5[[#This Row],[TOTAL]]</f>
        <v>79.47</v>
      </c>
      <c r="L306" s="45" t="str">
        <f>VLOOKUP(Tabla5[[#This Row],[PROY.]],Tabla6[[COD_PROY]:[NOMBRE DEL PROYECTO]],2,0)</f>
        <v>CELEBRAC.FIESTAS NAVID.Y FIN DE AÑO 2014</v>
      </c>
    </row>
    <row r="307" spans="1:12" hidden="1">
      <c r="A307" s="49" t="s">
        <v>1642</v>
      </c>
      <c r="B307" s="49" t="s">
        <v>90</v>
      </c>
      <c r="C307" s="49" t="s">
        <v>56</v>
      </c>
      <c r="D307" s="49" t="s">
        <v>1365</v>
      </c>
      <c r="E307" s="49" t="s">
        <v>1600</v>
      </c>
      <c r="F307" s="49" t="s">
        <v>1531</v>
      </c>
      <c r="G307" s="46" t="s">
        <v>1648</v>
      </c>
      <c r="H307" s="46" t="s">
        <v>1532</v>
      </c>
      <c r="I307" s="61">
        <v>2</v>
      </c>
      <c r="J307" s="47" t="str">
        <f>MID(Tabla5[[#This Row],[O.E]],1,2)</f>
        <v>55</v>
      </c>
      <c r="K307" s="48">
        <f>+Tabla5[[#This Row],[TOTAL]]</f>
        <v>2</v>
      </c>
      <c r="L307" s="45" t="str">
        <f>VLOOKUP(Tabla5[[#This Row],[PROY.]],Tabla6[[COD_PROY]:[NOMBRE DEL PROYECTO]],2,0)</f>
        <v xml:space="preserve">ACTUALIZACION DE ORDENANZAS MUNICIPALES </v>
      </c>
    </row>
    <row r="308" spans="1:12" hidden="1">
      <c r="A308" s="49" t="s">
        <v>1642</v>
      </c>
      <c r="B308" s="49" t="s">
        <v>90</v>
      </c>
      <c r="C308" s="49" t="s">
        <v>56</v>
      </c>
      <c r="D308" s="49" t="s">
        <v>1365</v>
      </c>
      <c r="E308" s="49" t="s">
        <v>1600</v>
      </c>
      <c r="F308" s="49" t="s">
        <v>1531</v>
      </c>
      <c r="G308" s="46" t="s">
        <v>1649</v>
      </c>
      <c r="H308" s="46" t="s">
        <v>1532</v>
      </c>
      <c r="I308" s="61">
        <v>2</v>
      </c>
      <c r="J308" s="47" t="str">
        <f>MID(Tabla5[[#This Row],[O.E]],1,2)</f>
        <v>55</v>
      </c>
      <c r="K308" s="48">
        <f>+Tabla5[[#This Row],[TOTAL]]</f>
        <v>2</v>
      </c>
      <c r="L308" s="45" t="str">
        <f>VLOOKUP(Tabla5[[#This Row],[PROY.]],Tabla6[[COD_PROY]:[NOMBRE DEL PROYECTO]],2,0)</f>
        <v>FORTALECIMIENTO INSTITUCIONAL Y MUNICIPAL PARA APOYAR  EL DESARROLLO ECONOMICO (PEP)</v>
      </c>
    </row>
    <row r="309" spans="1:12" hidden="1">
      <c r="A309" s="49">
        <v>3</v>
      </c>
      <c r="B309" s="50">
        <v>3</v>
      </c>
      <c r="C309" s="50">
        <v>1</v>
      </c>
      <c r="D309" s="49">
        <v>1</v>
      </c>
      <c r="E309" s="49">
        <v>111</v>
      </c>
      <c r="F309" s="49">
        <v>61601</v>
      </c>
      <c r="G309" s="46" t="s">
        <v>1703</v>
      </c>
      <c r="H309" s="46" t="s">
        <v>1572</v>
      </c>
      <c r="I309" s="61">
        <v>20000</v>
      </c>
      <c r="J309" s="47" t="str">
        <f>MID(Tabla5[[#This Row],[O.E]],1,2)</f>
        <v>61</v>
      </c>
      <c r="K309" s="48">
        <f>+Tabla5[[#This Row],[TOTAL]]</f>
        <v>20000</v>
      </c>
      <c r="L309" s="45" t="str">
        <f>VLOOKUP(Tabla5[[#This Row],[PROY.]],Tabla6[[COD_PROY]:[NOMBRE DEL PROYECTO]],2,0)</f>
        <v>EMPEDRADO FRAGUADO SUPERFICIE TERMINADA CALLE EL COQUITO</v>
      </c>
    </row>
    <row r="310" spans="1:12" hidden="1">
      <c r="A310" s="49" t="s">
        <v>1642</v>
      </c>
      <c r="B310" s="49" t="s">
        <v>90</v>
      </c>
      <c r="C310" s="49" t="s">
        <v>56</v>
      </c>
      <c r="D310" s="49" t="s">
        <v>1365</v>
      </c>
      <c r="E310" s="49" t="s">
        <v>1600</v>
      </c>
      <c r="F310" s="49" t="s">
        <v>1568</v>
      </c>
      <c r="G310" s="46" t="s">
        <v>1648</v>
      </c>
      <c r="H310" s="46" t="s">
        <v>1569</v>
      </c>
      <c r="I310" s="61">
        <f>998+21.42</f>
        <v>1019.42</v>
      </c>
      <c r="J310" s="47" t="str">
        <f>MID(Tabla5[[#This Row],[O.E]],1,2)</f>
        <v>61</v>
      </c>
      <c r="K310" s="48">
        <f>+Tabla5[[#This Row],[TOTAL]]</f>
        <v>1019.42</v>
      </c>
      <c r="L310" s="45" t="str">
        <f>VLOOKUP(Tabla5[[#This Row],[PROY.]],Tabla6[[COD_PROY]:[NOMBRE DEL PROYECTO]],2,0)</f>
        <v xml:space="preserve">ACTUALIZACION DE ORDENANZAS MUNICIPALES </v>
      </c>
    </row>
    <row r="311" spans="1:12" hidden="1">
      <c r="A311" s="49" t="s">
        <v>1642</v>
      </c>
      <c r="B311" s="49" t="s">
        <v>90</v>
      </c>
      <c r="C311" s="49" t="s">
        <v>56</v>
      </c>
      <c r="D311" s="49" t="s">
        <v>1365</v>
      </c>
      <c r="E311" s="49" t="s">
        <v>1600</v>
      </c>
      <c r="F311" s="49" t="s">
        <v>1568</v>
      </c>
      <c r="G311" s="46" t="s">
        <v>1649</v>
      </c>
      <c r="H311" s="46" t="s">
        <v>1569</v>
      </c>
      <c r="I311" s="61">
        <v>4998</v>
      </c>
      <c r="J311" s="47" t="str">
        <f>MID(Tabla5[[#This Row],[O.E]],1,2)</f>
        <v>61</v>
      </c>
      <c r="K311" s="48">
        <f>+Tabla5[[#This Row],[TOTAL]]</f>
        <v>4998</v>
      </c>
      <c r="L311" s="45" t="str">
        <f>VLOOKUP(Tabla5[[#This Row],[PROY.]],Tabla6[[COD_PROY]:[NOMBRE DEL PROYECTO]],2,0)</f>
        <v>FORTALECIMIENTO INSTITUCIONAL Y MUNICIPAL PARA APOYAR  EL DESARROLLO ECONOMICO (PEP)</v>
      </c>
    </row>
    <row r="312" spans="1:12" hidden="1">
      <c r="A312" s="49" t="s">
        <v>1642</v>
      </c>
      <c r="B312" s="49">
        <v>4</v>
      </c>
      <c r="C312" s="49">
        <v>3</v>
      </c>
      <c r="D312" s="49" t="s">
        <v>1365</v>
      </c>
      <c r="E312" s="49" t="s">
        <v>1661</v>
      </c>
      <c r="F312" s="49" t="s">
        <v>1442</v>
      </c>
      <c r="G312" s="46" t="s">
        <v>1660</v>
      </c>
      <c r="H312" s="46" t="s">
        <v>1443</v>
      </c>
      <c r="I312" s="61">
        <v>1513</v>
      </c>
      <c r="J312" s="47" t="str">
        <f>MID(Tabla5[[#This Row],[O.E]],1,2)</f>
        <v>54</v>
      </c>
      <c r="K312" s="48">
        <f>+Tabla5[[#This Row],[TOTAL]]</f>
        <v>1513</v>
      </c>
      <c r="L312" s="45" t="str">
        <f>VLOOKUP(Tabla5[[#This Row],[PROY.]],Tabla6[[COD_PROY]:[NOMBRE DEL PROYECTO]],2,0)</f>
        <v xml:space="preserve">FORTALECIMIENTO INSTITUCIONAL PARA LA GESTION DE RIESGOS </v>
      </c>
    </row>
    <row r="313" spans="1:12" hidden="1">
      <c r="A313" s="49" t="s">
        <v>1642</v>
      </c>
      <c r="B313" s="49">
        <v>4</v>
      </c>
      <c r="C313" s="49">
        <v>3</v>
      </c>
      <c r="D313" s="49" t="s">
        <v>1365</v>
      </c>
      <c r="E313" s="49" t="s">
        <v>1661</v>
      </c>
      <c r="F313" s="49" t="s">
        <v>1531</v>
      </c>
      <c r="G313" s="46" t="s">
        <v>1660</v>
      </c>
      <c r="H313" s="46" t="s">
        <v>1532</v>
      </c>
      <c r="I313" s="61">
        <v>2</v>
      </c>
      <c r="J313" s="47" t="str">
        <f>MID(Tabla5[[#This Row],[O.E]],1,2)</f>
        <v>55</v>
      </c>
      <c r="K313" s="48">
        <f>+Tabla5[[#This Row],[TOTAL]]</f>
        <v>2</v>
      </c>
      <c r="L313" s="45" t="str">
        <f>VLOOKUP(Tabla5[[#This Row],[PROY.]],Tabla6[[COD_PROY]:[NOMBRE DEL PROYECTO]],2,0)</f>
        <v xml:space="preserve">FORTALECIMIENTO INSTITUCIONAL PARA LA GESTION DE RIESGOS </v>
      </c>
    </row>
    <row r="314" spans="1:12" hidden="1">
      <c r="A314" s="49" t="s">
        <v>1642</v>
      </c>
      <c r="B314" s="49">
        <v>4</v>
      </c>
      <c r="C314" s="49">
        <v>3</v>
      </c>
      <c r="D314" s="49" t="s">
        <v>1365</v>
      </c>
      <c r="E314" s="49" t="s">
        <v>1661</v>
      </c>
      <c r="F314" s="49" t="s">
        <v>1548</v>
      </c>
      <c r="G314" s="46" t="s">
        <v>1660</v>
      </c>
      <c r="H314" s="46" t="s">
        <v>1549</v>
      </c>
      <c r="I314" s="61">
        <f>1248+28.1</f>
        <v>1276.0999999999999</v>
      </c>
      <c r="J314" s="47" t="str">
        <f>MID(Tabla5[[#This Row],[O.E]],1,2)</f>
        <v>61</v>
      </c>
      <c r="K314" s="48">
        <f>+Tabla5[[#This Row],[TOTAL]]</f>
        <v>1276.0999999999999</v>
      </c>
      <c r="L314" s="45" t="str">
        <f>VLOOKUP(Tabla5[[#This Row],[PROY.]],Tabla6[[COD_PROY]:[NOMBRE DEL PROYECTO]],2,0)</f>
        <v xml:space="preserve">FORTALECIMIENTO INSTITUCIONAL PARA LA GESTION DE RIESGOS </v>
      </c>
    </row>
    <row r="315" spans="1:12" hidden="1">
      <c r="A315" s="49" t="s">
        <v>1642</v>
      </c>
      <c r="B315" s="49">
        <v>4</v>
      </c>
      <c r="C315" s="49">
        <v>3</v>
      </c>
      <c r="D315" s="49" t="s">
        <v>1365</v>
      </c>
      <c r="E315" s="49" t="s">
        <v>1661</v>
      </c>
      <c r="F315" s="49" t="s">
        <v>1550</v>
      </c>
      <c r="G315" s="46" t="s">
        <v>1660</v>
      </c>
      <c r="H315" s="46" t="s">
        <v>1551</v>
      </c>
      <c r="I315" s="61">
        <v>2616</v>
      </c>
      <c r="J315" s="47" t="str">
        <f>MID(Tabla5[[#This Row],[O.E]],1,2)</f>
        <v>61</v>
      </c>
      <c r="K315" s="48">
        <f>+Tabla5[[#This Row],[TOTAL]]</f>
        <v>2616</v>
      </c>
      <c r="L315" s="45" t="str">
        <f>VLOOKUP(Tabla5[[#This Row],[PROY.]],Tabla6[[COD_PROY]:[NOMBRE DEL PROYECTO]],2,0)</f>
        <v xml:space="preserve">FORTALECIMIENTO INSTITUCIONAL PARA LA GESTION DE RIESGOS </v>
      </c>
    </row>
    <row r="316" spans="1:12" hidden="1">
      <c r="A316" s="49">
        <v>3</v>
      </c>
      <c r="B316" s="50">
        <v>3</v>
      </c>
      <c r="C316" s="49" t="s">
        <v>46</v>
      </c>
      <c r="D316" s="49">
        <v>1</v>
      </c>
      <c r="E316" s="95">
        <v>119</v>
      </c>
      <c r="F316" s="49" t="s">
        <v>1585</v>
      </c>
      <c r="G316" s="46" t="s">
        <v>1744</v>
      </c>
      <c r="H316" s="46" t="s">
        <v>1586</v>
      </c>
      <c r="I316" s="61">
        <f>3902.27+5354.74</f>
        <v>9257.01</v>
      </c>
      <c r="J316" s="47" t="str">
        <f>MID(Tabla5[[#This Row],[O.E]],1,2)</f>
        <v>61</v>
      </c>
      <c r="K316" s="48">
        <f>+Tabla5[[#This Row],[TOTAL]]</f>
        <v>9257.01</v>
      </c>
      <c r="L316" s="45" t="str">
        <f>VLOOKUP(Tabla5[[#This Row],[PROY.]],Tabla6[[COD_PROY]:[NOMBRE DEL PROYECTO]],2,0)</f>
        <v>TANQUE DE CAPTACION DE AGUAS LLUVIAS (55 SISTEMAS) 2014</v>
      </c>
    </row>
    <row r="317" spans="1:12" hidden="1">
      <c r="A317" s="49" t="s">
        <v>1642</v>
      </c>
      <c r="B317" s="49">
        <v>4</v>
      </c>
      <c r="C317" s="49">
        <v>3</v>
      </c>
      <c r="D317" s="49" t="s">
        <v>1365</v>
      </c>
      <c r="E317" s="49" t="s">
        <v>1661</v>
      </c>
      <c r="F317" s="49" t="s">
        <v>1553</v>
      </c>
      <c r="G317" s="46" t="s">
        <v>1660</v>
      </c>
      <c r="H317" s="46" t="s">
        <v>1554</v>
      </c>
      <c r="I317" s="61">
        <v>7000</v>
      </c>
      <c r="J317" s="47" t="str">
        <f>MID(Tabla5[[#This Row],[O.E]],1,2)</f>
        <v>61</v>
      </c>
      <c r="K317" s="48">
        <f>+Tabla5[[#This Row],[TOTAL]]</f>
        <v>7000</v>
      </c>
      <c r="L317" s="45" t="str">
        <f>VLOOKUP(Tabla5[[#This Row],[PROY.]],Tabla6[[COD_PROY]:[NOMBRE DEL PROYECTO]],2,0)</f>
        <v xml:space="preserve">FORTALECIMIENTO INSTITUCIONAL PARA LA GESTION DE RIESGOS </v>
      </c>
    </row>
    <row r="318" spans="1:12" hidden="1">
      <c r="A318" s="49" t="s">
        <v>1642</v>
      </c>
      <c r="B318" s="49">
        <v>4</v>
      </c>
      <c r="C318" s="49">
        <v>3</v>
      </c>
      <c r="D318" s="49" t="s">
        <v>1365</v>
      </c>
      <c r="E318" s="49" t="s">
        <v>1661</v>
      </c>
      <c r="F318" s="49" t="s">
        <v>1557</v>
      </c>
      <c r="G318" s="46" t="s">
        <v>1660</v>
      </c>
      <c r="H318" s="46" t="s">
        <v>1558</v>
      </c>
      <c r="I318" s="61">
        <v>3029</v>
      </c>
      <c r="J318" s="47" t="str">
        <f>MID(Tabla5[[#This Row],[O.E]],1,2)</f>
        <v>61</v>
      </c>
      <c r="K318" s="48">
        <f>+Tabla5[[#This Row],[TOTAL]]</f>
        <v>3029</v>
      </c>
      <c r="L318" s="45" t="str">
        <f>VLOOKUP(Tabla5[[#This Row],[PROY.]],Tabla6[[COD_PROY]:[NOMBRE DEL PROYECTO]],2,0)</f>
        <v xml:space="preserve">FORTALECIMIENTO INSTITUCIONAL PARA LA GESTION DE RIESGOS </v>
      </c>
    </row>
    <row r="319" spans="1:12" hidden="1">
      <c r="A319" s="49" t="s">
        <v>1642</v>
      </c>
      <c r="B319" s="49">
        <v>4</v>
      </c>
      <c r="C319" s="49">
        <v>3</v>
      </c>
      <c r="D319" s="49" t="s">
        <v>1365</v>
      </c>
      <c r="E319" s="49" t="s">
        <v>1661</v>
      </c>
      <c r="F319" s="49" t="s">
        <v>1550</v>
      </c>
      <c r="G319" s="46" t="s">
        <v>1662</v>
      </c>
      <c r="H319" s="46" t="s">
        <v>1551</v>
      </c>
      <c r="I319" s="61">
        <v>24827</v>
      </c>
      <c r="J319" s="47" t="str">
        <f>MID(Tabla5[[#This Row],[O.E]],1,2)</f>
        <v>61</v>
      </c>
      <c r="K319" s="48">
        <f>+Tabla5[[#This Row],[TOTAL]]</f>
        <v>24827</v>
      </c>
      <c r="L319" s="45" t="str">
        <f>VLOOKUP(Tabla5[[#This Row],[PROY.]],Tabla6[[COD_PROY]:[NOMBRE DEL PROYECTO]],2,0)</f>
        <v>RESCATE AL SISTEMA FINANCIERO MUNICIPAL (C2) 2013</v>
      </c>
    </row>
    <row r="320" spans="1:12" hidden="1">
      <c r="A320" s="49" t="s">
        <v>1642</v>
      </c>
      <c r="B320" s="49">
        <v>4</v>
      </c>
      <c r="C320" s="49">
        <v>3</v>
      </c>
      <c r="D320" s="49" t="s">
        <v>1365</v>
      </c>
      <c r="E320" s="49" t="s">
        <v>1661</v>
      </c>
      <c r="F320" s="49" t="s">
        <v>1643</v>
      </c>
      <c r="G320" s="46" t="s">
        <v>1662</v>
      </c>
      <c r="H320" s="46" t="s">
        <v>1646</v>
      </c>
      <c r="I320" s="61">
        <f>12159+713.43+0.18</f>
        <v>12872.61</v>
      </c>
      <c r="J320" s="47" t="str">
        <f>MID(Tabla5[[#This Row],[O.E]],1,2)</f>
        <v>61</v>
      </c>
      <c r="K320" s="48">
        <f>+Tabla5[[#This Row],[TOTAL]]</f>
        <v>12872.61</v>
      </c>
      <c r="L320" s="45" t="str">
        <f>VLOOKUP(Tabla5[[#This Row],[PROY.]],Tabla6[[COD_PROY]:[NOMBRE DEL PROYECTO]],2,0)</f>
        <v>RESCATE AL SISTEMA FINANCIERO MUNICIPAL (C2) 2013</v>
      </c>
    </row>
    <row r="321" spans="1:14" hidden="1">
      <c r="A321" s="49" t="s">
        <v>1642</v>
      </c>
      <c r="B321" s="49">
        <v>3</v>
      </c>
      <c r="C321" s="49">
        <v>3</v>
      </c>
      <c r="D321" s="49" t="s">
        <v>1365</v>
      </c>
      <c r="E321" s="49" t="s">
        <v>1661</v>
      </c>
      <c r="F321" s="49" t="s">
        <v>1575</v>
      </c>
      <c r="G321" s="46" t="s">
        <v>1663</v>
      </c>
      <c r="H321" s="46" t="s">
        <v>1576</v>
      </c>
      <c r="I321" s="61">
        <v>27720</v>
      </c>
      <c r="J321" s="47" t="str">
        <f>MID(Tabla5[[#This Row],[O.E]],1,2)</f>
        <v>61</v>
      </c>
      <c r="K321" s="48">
        <f>+Tabla5[[#This Row],[TOTAL]]</f>
        <v>27720</v>
      </c>
      <c r="L321" s="45" t="str">
        <f>VLOOKUP(Tabla5[[#This Row],[PROY.]],Tabla6[[COD_PROY]:[NOMBRE DEL PROYECTO]],2,0)</f>
        <v>REMODELACION PARQUE CENTRAL DEL MUNICIPIO DE TEPECOYO DPTO.DE LA LIBERTAD (C1)</v>
      </c>
    </row>
    <row r="322" spans="1:14" hidden="1">
      <c r="A322" s="49">
        <v>3</v>
      </c>
      <c r="B322" s="50">
        <v>3</v>
      </c>
      <c r="C322" s="50">
        <v>2</v>
      </c>
      <c r="D322" s="49">
        <v>1</v>
      </c>
      <c r="E322" s="49">
        <v>111</v>
      </c>
      <c r="F322" s="49">
        <v>72101</v>
      </c>
      <c r="G322" s="46">
        <v>0</v>
      </c>
      <c r="H322" s="46" t="s">
        <v>1938</v>
      </c>
      <c r="I322" s="61">
        <v>23275</v>
      </c>
      <c r="J322" s="47" t="str">
        <f>MID(Tabla5[[#This Row],[O.E]],1,2)</f>
        <v>72</v>
      </c>
      <c r="K322" s="48">
        <f>+Tabla5[[#This Row],[TOTAL]]</f>
        <v>23275</v>
      </c>
      <c r="L322" s="45" t="e">
        <f>VLOOKUP(Tabla5[[#This Row],[PROY.]],Tabla6[[COD_PROY]:[NOMBRE DEL PROYECTO]],2,0)</f>
        <v>#N/A</v>
      </c>
    </row>
    <row r="323" spans="1:14" hidden="1">
      <c r="A323" s="49">
        <v>5</v>
      </c>
      <c r="B323" s="50">
        <v>5</v>
      </c>
      <c r="C323" s="50">
        <v>1</v>
      </c>
      <c r="D323" s="49">
        <v>1</v>
      </c>
      <c r="E323" s="49">
        <v>111</v>
      </c>
      <c r="F323" s="49" t="s">
        <v>1978</v>
      </c>
      <c r="G323" s="46">
        <v>0</v>
      </c>
      <c r="H323" s="46" t="s">
        <v>1979</v>
      </c>
      <c r="I323" s="61">
        <v>1140</v>
      </c>
      <c r="J323" s="47" t="str">
        <f>MID(Tabla5[[#This Row],[O.E]],1,2)</f>
        <v>55</v>
      </c>
      <c r="K323" s="48">
        <f>+Tabla5[[#This Row],[TOTAL]]</f>
        <v>1140</v>
      </c>
      <c r="L323" s="45" t="e">
        <f>VLOOKUP(Tabla5[[#This Row],[PROY.]],Tabla6[[COD_PROY]:[NOMBRE DEL PROYECTO]],2,0)</f>
        <v>#N/A</v>
      </c>
    </row>
    <row r="324" spans="1:14" hidden="1">
      <c r="A324" s="49">
        <v>5</v>
      </c>
      <c r="B324" s="50">
        <v>5</v>
      </c>
      <c r="C324" s="50">
        <v>1</v>
      </c>
      <c r="D324" s="49">
        <v>1</v>
      </c>
      <c r="E324" s="49">
        <v>111</v>
      </c>
      <c r="F324" s="49" t="s">
        <v>1524</v>
      </c>
      <c r="G324" s="46">
        <v>0</v>
      </c>
      <c r="H324" s="46" t="s">
        <v>1525</v>
      </c>
      <c r="I324" s="61">
        <v>108951</v>
      </c>
      <c r="J324" s="47" t="str">
        <f>MID(Tabla5[[#This Row],[O.E]],1,2)</f>
        <v>55</v>
      </c>
      <c r="K324" s="48">
        <f>+Tabla5[[#This Row],[TOTAL]]</f>
        <v>108951</v>
      </c>
      <c r="L324" s="45" t="e">
        <f>VLOOKUP(Tabla5[[#This Row],[PROY.]],Tabla6[[COD_PROY]:[NOMBRE DEL PROYECTO]],2,0)</f>
        <v>#N/A</v>
      </c>
    </row>
    <row r="325" spans="1:14" hidden="1">
      <c r="A325" s="49">
        <v>5</v>
      </c>
      <c r="B325" s="50">
        <v>5</v>
      </c>
      <c r="C325" s="50">
        <v>1</v>
      </c>
      <c r="D325" s="49">
        <v>1</v>
      </c>
      <c r="E325" s="49">
        <v>111</v>
      </c>
      <c r="F325" s="49" t="s">
        <v>1589</v>
      </c>
      <c r="G325" s="46">
        <v>0</v>
      </c>
      <c r="H325" s="46" t="s">
        <v>1604</v>
      </c>
      <c r="I325" s="61">
        <v>46545</v>
      </c>
      <c r="J325" s="47" t="str">
        <f>MID(Tabla5[[#This Row],[O.E]],1,2)</f>
        <v>71</v>
      </c>
      <c r="K325" s="48">
        <f>+Tabla5[[#This Row],[TOTAL]]</f>
        <v>46545</v>
      </c>
      <c r="L325" t="e">
        <f>VLOOKUP(Tabla5[[#This Row],[PROY.]],Tabla6[[COD_PROY]:[NOMBRE DEL PROYECTO]],2,0)</f>
        <v>#N/A</v>
      </c>
    </row>
    <row r="326" spans="1:14" hidden="1">
      <c r="A326" s="49" t="s">
        <v>1642</v>
      </c>
      <c r="B326" s="49">
        <v>3</v>
      </c>
      <c r="C326" s="49">
        <v>3</v>
      </c>
      <c r="D326" s="49" t="s">
        <v>1365</v>
      </c>
      <c r="E326" s="49" t="s">
        <v>1661</v>
      </c>
      <c r="F326" s="49" t="s">
        <v>1583</v>
      </c>
      <c r="G326" s="46" t="s">
        <v>1663</v>
      </c>
      <c r="H326" s="46" t="s">
        <v>1584</v>
      </c>
      <c r="I326" s="61">
        <v>1155</v>
      </c>
      <c r="J326" s="46" t="str">
        <f>MID(Tabla5[[#This Row],[O.E]],1,2)</f>
        <v>61</v>
      </c>
      <c r="K326" s="48">
        <f>+Tabla5[[#This Row],[TOTAL]]</f>
        <v>1155</v>
      </c>
      <c r="L326" t="str">
        <f>VLOOKUP(Tabla5[[#This Row],[PROY.]],Tabla6[[COD_PROY]:[NOMBRE DEL PROYECTO]],2,0)</f>
        <v>REMODELACION PARQUE CENTRAL DEL MUNICIPIO DE TEPECOYO DPTO.DE LA LIBERTAD (C1)</v>
      </c>
    </row>
    <row r="327" spans="1:14">
      <c r="I327" s="93">
        <f>SUBTOTAL(109,[TOTAL])</f>
        <v>13000</v>
      </c>
      <c r="K327" s="94"/>
    </row>
    <row r="329" spans="1:14">
      <c r="D329">
        <v>0</v>
      </c>
      <c r="G329" s="1">
        <f>'PROYECCION ING'!B103</f>
        <v>0</v>
      </c>
      <c r="H329" t="str">
        <f>'PROYECCION ING'!C103</f>
        <v>FONDOS PROPIOS</v>
      </c>
      <c r="I329" s="3">
        <f>'PROYECCION ING'!D103</f>
        <v>248879.89</v>
      </c>
      <c r="K329" s="3">
        <f>SUMIF(Tabla5[F.R],G329,Tabla5[TOTAL])</f>
        <v>248879.89</v>
      </c>
      <c r="L329" s="4">
        <f>+I329-K329</f>
        <v>0</v>
      </c>
    </row>
    <row r="330" spans="1:14">
      <c r="G330">
        <f>'PROYECCION ING'!B104</f>
        <v>119</v>
      </c>
      <c r="H330" t="s">
        <v>1746</v>
      </c>
      <c r="I330" s="3">
        <f>'PROYECCION ING'!D104</f>
        <v>9257.01</v>
      </c>
      <c r="K330" s="3">
        <f>SUMIF(Tabla5[F.R],G330,Tabla5[TOTAL])</f>
        <v>9257.01</v>
      </c>
      <c r="L330" s="4">
        <f>+I330-K330</f>
        <v>0</v>
      </c>
    </row>
    <row r="331" spans="1:14">
      <c r="G331">
        <f>'PROYECCION ING'!B105</f>
        <v>110</v>
      </c>
      <c r="H331" t="str">
        <f>'PROYECCION ING'!C105</f>
        <v>25% FUNCIONAMIENTO</v>
      </c>
      <c r="I331" s="3">
        <f>'PROYECCION ING'!D105</f>
        <v>331548.94999999995</v>
      </c>
      <c r="K331" s="3">
        <f>SUMIF(Tabla5[F.R],G331,Tabla5[TOTAL])</f>
        <v>331548.94999999972</v>
      </c>
      <c r="L331" s="4">
        <f>+I331-K331</f>
        <v>0</v>
      </c>
      <c r="N331" s="2">
        <f>+I331/2</f>
        <v>165774.47499999998</v>
      </c>
    </row>
    <row r="332" spans="1:14">
      <c r="G332">
        <f>'PROYECCION ING'!B106</f>
        <v>111</v>
      </c>
      <c r="H332" t="str">
        <f>'PROYECCION ING'!C106</f>
        <v>75% INVERSION</v>
      </c>
      <c r="I332" s="3">
        <f>'PROYECCION ING'!D106</f>
        <v>1041491.26</v>
      </c>
      <c r="K332" s="3">
        <f>SUMIF(Tabla5[F.R],G332,Tabla5[TOTAL])</f>
        <v>1041491.26</v>
      </c>
      <c r="L332" s="4">
        <f>+I332-K332</f>
        <v>0</v>
      </c>
    </row>
    <row r="333" spans="1:14">
      <c r="G333">
        <f>'PROYECCION ING'!B107</f>
        <v>112</v>
      </c>
      <c r="H333" t="s">
        <v>1742</v>
      </c>
      <c r="I333" s="3">
        <f>'PROYECCION ING'!D107</f>
        <v>82010.709999999992</v>
      </c>
      <c r="K333" s="3">
        <f>SUMIF(Tabla5[F.R],G333,Tabla5[TOTAL])</f>
        <v>82010.709999999992</v>
      </c>
      <c r="L333" s="4">
        <f>+I333-K333</f>
        <v>0</v>
      </c>
    </row>
    <row r="334" spans="1:14">
      <c r="H334" t="s">
        <v>38</v>
      </c>
      <c r="I334" s="3">
        <f>'PROYECCION ING'!D108</f>
        <v>1713187.8199999998</v>
      </c>
    </row>
  </sheetData>
  <dataConsolidate/>
  <mergeCells count="4">
    <mergeCell ref="A1:I1"/>
    <mergeCell ref="A2:I2"/>
    <mergeCell ref="A3:I3"/>
    <mergeCell ref="A4:I4"/>
  </mergeCells>
  <dataValidations disablePrompts="1" count="4">
    <dataValidation type="list" allowBlank="1" showInputMessage="1" showErrorMessage="1" sqref="M2:N2">
      <formula1>$W$2:$W$5</formula1>
    </dataValidation>
    <dataValidation type="list" allowBlank="1" showInputMessage="1" showErrorMessage="1" sqref="Q2">
      <formula1>$AA$2:$AA$7</formula1>
    </dataValidation>
    <dataValidation type="list" allowBlank="1" showInputMessage="1" showErrorMessage="1" sqref="O2">
      <formula1>$X$2:$X$7</formula1>
    </dataValidation>
    <dataValidation type="list" allowBlank="1" showInputMessage="1" showErrorMessage="1" sqref="P2">
      <formula1>$Y$2:$Y$7</formula1>
    </dataValidation>
  </dataValidations>
  <pageMargins left="0.42" right="0.33" top="0.35" bottom="0.42" header="0.31496062992125984" footer="0.31496062992125984"/>
  <pageSetup scale="81" fitToHeight="0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1"/>
  <sheetViews>
    <sheetView topLeftCell="A53" workbookViewId="0">
      <selection activeCell="D77" sqref="D77"/>
    </sheetView>
  </sheetViews>
  <sheetFormatPr baseColWidth="10" defaultRowHeight="15"/>
  <cols>
    <col min="1" max="1" width="4" customWidth="1"/>
    <col min="2" max="2" width="38.42578125" bestFit="1" customWidth="1"/>
    <col min="3" max="3" width="26" customWidth="1"/>
    <col min="4" max="4" width="17" customWidth="1"/>
    <col min="5" max="5" width="3.140625" customWidth="1"/>
    <col min="6" max="6" width="5.5703125" customWidth="1"/>
    <col min="7" max="7" width="11.5703125" bestFit="1" customWidth="1"/>
    <col min="8" max="8" width="12.5703125" bestFit="1" customWidth="1"/>
    <col min="9" max="9" width="12.28515625" customWidth="1"/>
    <col min="10" max="10" width="13.5703125" customWidth="1"/>
    <col min="11" max="14" width="11.5703125" bestFit="1" customWidth="1"/>
    <col min="15" max="15" width="12.5703125" bestFit="1" customWidth="1"/>
  </cols>
  <sheetData>
    <row r="1" spans="1:15" ht="26.25">
      <c r="A1" s="116" t="s">
        <v>1714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5" ht="18.75">
      <c r="A2" s="117" t="s">
        <v>1751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>
      <c r="A3" s="106" t="s">
        <v>1717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15">
      <c r="A4" s="115" t="s">
        <v>1752</v>
      </c>
      <c r="B4" s="115" t="s">
        <v>1753</v>
      </c>
      <c r="C4" s="115" t="s">
        <v>1754</v>
      </c>
      <c r="D4" s="115" t="s">
        <v>1755</v>
      </c>
      <c r="E4" s="115" t="s">
        <v>1752</v>
      </c>
      <c r="F4" s="115" t="s">
        <v>1932</v>
      </c>
      <c r="G4" s="115" t="s">
        <v>1756</v>
      </c>
      <c r="H4" s="115" t="s">
        <v>1762</v>
      </c>
      <c r="I4" s="114" t="s">
        <v>1757</v>
      </c>
      <c r="J4" s="115" t="s">
        <v>1758</v>
      </c>
      <c r="K4" s="115"/>
      <c r="L4" s="115"/>
      <c r="M4" s="115"/>
      <c r="N4" s="115" t="s">
        <v>1931</v>
      </c>
      <c r="O4" s="115" t="s">
        <v>1655</v>
      </c>
    </row>
    <row r="5" spans="1:15">
      <c r="A5" s="115"/>
      <c r="B5" s="115"/>
      <c r="C5" s="115"/>
      <c r="D5" s="115"/>
      <c r="E5" s="115"/>
      <c r="F5" s="115"/>
      <c r="G5" s="115"/>
      <c r="H5" s="115"/>
      <c r="I5" s="114"/>
      <c r="J5" s="77" t="s">
        <v>1759</v>
      </c>
      <c r="K5" s="115" t="s">
        <v>1760</v>
      </c>
      <c r="L5" s="115"/>
      <c r="M5" s="115"/>
      <c r="N5" s="115"/>
      <c r="O5" s="115"/>
    </row>
    <row r="6" spans="1:15">
      <c r="A6" s="115"/>
      <c r="B6" s="115"/>
      <c r="C6" s="115"/>
      <c r="D6" s="115"/>
      <c r="E6" s="115"/>
      <c r="F6" s="115"/>
      <c r="G6" s="77" t="s">
        <v>1761</v>
      </c>
      <c r="H6" s="115"/>
      <c r="I6" s="77" t="s">
        <v>1763</v>
      </c>
      <c r="J6" s="77" t="s">
        <v>1764</v>
      </c>
      <c r="K6" s="77" t="s">
        <v>1765</v>
      </c>
      <c r="L6" s="77" t="s">
        <v>1766</v>
      </c>
      <c r="M6" s="77" t="s">
        <v>1767</v>
      </c>
      <c r="N6" s="115"/>
      <c r="O6" s="115"/>
    </row>
    <row r="7" spans="1:15" hidden="1">
      <c r="A7" s="69"/>
      <c r="B7" s="69"/>
      <c r="C7" s="69"/>
      <c r="D7" s="69"/>
      <c r="E7" s="69"/>
      <c r="F7" s="69"/>
      <c r="G7" s="69"/>
      <c r="H7" s="69"/>
      <c r="I7" s="69"/>
      <c r="J7" s="69">
        <v>6.7500000000000004E-2</v>
      </c>
      <c r="K7" s="69">
        <v>7.0000000000000007E-2</v>
      </c>
      <c r="L7" s="69">
        <v>7.4999999999999997E-2</v>
      </c>
      <c r="M7" s="69">
        <v>0.06</v>
      </c>
      <c r="N7" s="69" t="s">
        <v>1768</v>
      </c>
      <c r="O7" s="69"/>
    </row>
    <row r="8" spans="1:15">
      <c r="A8" s="69">
        <v>1</v>
      </c>
      <c r="B8" s="69" t="s">
        <v>1769</v>
      </c>
      <c r="C8" s="69" t="s">
        <v>1770</v>
      </c>
      <c r="D8" s="70" t="s">
        <v>1771</v>
      </c>
      <c r="E8" s="69">
        <v>1</v>
      </c>
      <c r="F8" s="69" t="s">
        <v>1772</v>
      </c>
      <c r="G8" s="71">
        <v>1900</v>
      </c>
      <c r="H8" s="71">
        <v>22800</v>
      </c>
      <c r="I8" s="71">
        <v>1900</v>
      </c>
      <c r="J8" s="71">
        <v>1539</v>
      </c>
      <c r="K8" s="71"/>
      <c r="L8" s="71">
        <v>617</v>
      </c>
      <c r="M8" s="71"/>
      <c r="N8" s="71">
        <v>617</v>
      </c>
      <c r="O8" s="71">
        <v>26856</v>
      </c>
    </row>
    <row r="9" spans="1:15">
      <c r="A9" s="69">
        <v>2</v>
      </c>
      <c r="B9" s="69" t="s">
        <v>1773</v>
      </c>
      <c r="C9" s="69" t="s">
        <v>1774</v>
      </c>
      <c r="D9" s="70" t="s">
        <v>1771</v>
      </c>
      <c r="E9" s="69">
        <v>1</v>
      </c>
      <c r="F9" s="69" t="s">
        <v>1772</v>
      </c>
      <c r="G9" s="71">
        <v>380</v>
      </c>
      <c r="H9" s="71">
        <v>4560</v>
      </c>
      <c r="I9" s="71">
        <v>380</v>
      </c>
      <c r="J9" s="71">
        <v>308</v>
      </c>
      <c r="K9" s="71"/>
      <c r="L9" s="71">
        <v>342</v>
      </c>
      <c r="M9" s="71"/>
      <c r="N9" s="71">
        <v>342</v>
      </c>
      <c r="O9" s="71">
        <v>5590</v>
      </c>
    </row>
    <row r="10" spans="1:15">
      <c r="A10" s="69">
        <v>3</v>
      </c>
      <c r="B10" s="69" t="s">
        <v>1775</v>
      </c>
      <c r="C10" s="69" t="s">
        <v>1776</v>
      </c>
      <c r="D10" s="70" t="s">
        <v>1777</v>
      </c>
      <c r="E10" s="69">
        <v>1</v>
      </c>
      <c r="F10" s="69" t="s">
        <v>1772</v>
      </c>
      <c r="G10" s="71">
        <v>880</v>
      </c>
      <c r="H10" s="71">
        <v>10560</v>
      </c>
      <c r="I10" s="71">
        <v>880</v>
      </c>
      <c r="J10" s="71">
        <v>713</v>
      </c>
      <c r="K10" s="71"/>
      <c r="L10" s="71">
        <v>617</v>
      </c>
      <c r="M10" s="71"/>
      <c r="N10" s="71">
        <v>617</v>
      </c>
      <c r="O10" s="71">
        <v>12770</v>
      </c>
    </row>
    <row r="11" spans="1:15" ht="30">
      <c r="A11" s="69">
        <v>4</v>
      </c>
      <c r="B11" s="69"/>
      <c r="C11" s="69" t="s">
        <v>1778</v>
      </c>
      <c r="D11" s="70" t="s">
        <v>1779</v>
      </c>
      <c r="E11" s="69">
        <v>1</v>
      </c>
      <c r="F11" s="69" t="s">
        <v>1772</v>
      </c>
      <c r="G11" s="71">
        <v>505</v>
      </c>
      <c r="H11" s="71">
        <v>6060</v>
      </c>
      <c r="I11" s="71">
        <v>505</v>
      </c>
      <c r="J11" s="71">
        <v>409</v>
      </c>
      <c r="K11" s="71"/>
      <c r="L11" s="71">
        <v>455</v>
      </c>
      <c r="M11" s="71"/>
      <c r="N11" s="71">
        <v>455</v>
      </c>
      <c r="O11" s="71">
        <v>7429</v>
      </c>
    </row>
    <row r="12" spans="1:15" ht="30" customHeight="1">
      <c r="A12" s="114" t="s">
        <v>1780</v>
      </c>
      <c r="B12" s="114"/>
      <c r="C12" s="114"/>
      <c r="D12" s="76"/>
      <c r="E12" s="77">
        <v>4</v>
      </c>
      <c r="F12" s="77"/>
      <c r="G12" s="78">
        <v>3665</v>
      </c>
      <c r="H12" s="78">
        <v>43980</v>
      </c>
      <c r="I12" s="78">
        <v>3665</v>
      </c>
      <c r="J12" s="78">
        <v>2969</v>
      </c>
      <c r="K12" s="78">
        <v>0</v>
      </c>
      <c r="L12" s="78">
        <v>2031</v>
      </c>
      <c r="M12" s="78">
        <v>0</v>
      </c>
      <c r="N12" s="78">
        <v>2031</v>
      </c>
      <c r="O12" s="78">
        <v>52645</v>
      </c>
    </row>
    <row r="13" spans="1:15">
      <c r="D13" s="62"/>
      <c r="G13" s="3"/>
      <c r="H13" s="3"/>
      <c r="I13" s="3"/>
      <c r="J13" s="3"/>
      <c r="K13" s="3"/>
      <c r="L13" s="3"/>
      <c r="M13" s="3"/>
      <c r="N13" s="3"/>
      <c r="O13" s="3"/>
    </row>
    <row r="14" spans="1:15">
      <c r="A14" s="115" t="s">
        <v>1752</v>
      </c>
      <c r="B14" s="115" t="s">
        <v>1753</v>
      </c>
      <c r="C14" s="115" t="s">
        <v>1754</v>
      </c>
      <c r="D14" s="115" t="s">
        <v>1755</v>
      </c>
      <c r="E14" s="115" t="s">
        <v>1752</v>
      </c>
      <c r="F14" s="115" t="s">
        <v>1932</v>
      </c>
      <c r="G14" s="115" t="s">
        <v>1756</v>
      </c>
      <c r="H14" s="115" t="s">
        <v>1762</v>
      </c>
      <c r="I14" s="114" t="s">
        <v>1757</v>
      </c>
      <c r="J14" s="115" t="s">
        <v>1758</v>
      </c>
      <c r="K14" s="115"/>
      <c r="L14" s="115"/>
      <c r="M14" s="115"/>
      <c r="N14" s="115" t="s">
        <v>1931</v>
      </c>
      <c r="O14" s="115" t="s">
        <v>1655</v>
      </c>
    </row>
    <row r="15" spans="1:15">
      <c r="A15" s="115"/>
      <c r="B15" s="115"/>
      <c r="C15" s="115"/>
      <c r="D15" s="115"/>
      <c r="E15" s="115"/>
      <c r="F15" s="115"/>
      <c r="G15" s="115"/>
      <c r="H15" s="115"/>
      <c r="I15" s="114"/>
      <c r="J15" s="77" t="s">
        <v>1759</v>
      </c>
      <c r="K15" s="115" t="s">
        <v>1760</v>
      </c>
      <c r="L15" s="115"/>
      <c r="M15" s="115"/>
      <c r="N15" s="115"/>
      <c r="O15" s="115"/>
    </row>
    <row r="16" spans="1:15">
      <c r="A16" s="115"/>
      <c r="B16" s="115"/>
      <c r="C16" s="115"/>
      <c r="D16" s="115"/>
      <c r="E16" s="115"/>
      <c r="F16" s="115"/>
      <c r="G16" s="77" t="s">
        <v>1761</v>
      </c>
      <c r="H16" s="115"/>
      <c r="I16" s="77" t="s">
        <v>1763</v>
      </c>
      <c r="J16" s="77" t="s">
        <v>1764</v>
      </c>
      <c r="K16" s="77" t="s">
        <v>1765</v>
      </c>
      <c r="L16" s="77" t="s">
        <v>1766</v>
      </c>
      <c r="M16" s="77" t="s">
        <v>1767</v>
      </c>
      <c r="N16" s="115"/>
      <c r="O16" s="115"/>
    </row>
    <row r="17" spans="1:15" ht="30">
      <c r="A17" s="69">
        <v>5</v>
      </c>
      <c r="B17" s="69" t="s">
        <v>1781</v>
      </c>
      <c r="C17" s="70" t="s">
        <v>1782</v>
      </c>
      <c r="D17" s="70" t="s">
        <v>1783</v>
      </c>
      <c r="E17" s="69">
        <v>1</v>
      </c>
      <c r="F17" s="69" t="s">
        <v>1784</v>
      </c>
      <c r="G17" s="71">
        <v>470</v>
      </c>
      <c r="H17" s="71">
        <v>5640</v>
      </c>
      <c r="I17" s="71">
        <v>470</v>
      </c>
      <c r="J17" s="71">
        <v>381</v>
      </c>
      <c r="K17" s="71"/>
      <c r="L17" s="71">
        <v>423</v>
      </c>
      <c r="M17" s="71"/>
      <c r="N17" s="71">
        <v>423</v>
      </c>
      <c r="O17" s="71">
        <v>6914</v>
      </c>
    </row>
    <row r="18" spans="1:15" ht="30">
      <c r="A18" s="69">
        <v>6</v>
      </c>
      <c r="B18" s="69" t="s">
        <v>1785</v>
      </c>
      <c r="C18" s="70" t="s">
        <v>1786</v>
      </c>
      <c r="D18" s="70" t="s">
        <v>1783</v>
      </c>
      <c r="E18" s="69">
        <v>1</v>
      </c>
      <c r="F18" s="69" t="s">
        <v>1784</v>
      </c>
      <c r="G18" s="71">
        <v>320</v>
      </c>
      <c r="H18" s="71">
        <v>3840</v>
      </c>
      <c r="I18" s="71">
        <v>320</v>
      </c>
      <c r="J18" s="71">
        <v>259</v>
      </c>
      <c r="K18" s="71"/>
      <c r="L18" s="71">
        <v>288</v>
      </c>
      <c r="M18" s="71"/>
      <c r="N18" s="71">
        <v>288</v>
      </c>
      <c r="O18" s="71">
        <v>4707</v>
      </c>
    </row>
    <row r="19" spans="1:15">
      <c r="A19" s="69">
        <v>7</v>
      </c>
      <c r="B19" s="69" t="s">
        <v>1787</v>
      </c>
      <c r="C19" s="69" t="s">
        <v>1788</v>
      </c>
      <c r="D19" s="70" t="s">
        <v>1789</v>
      </c>
      <c r="E19" s="69">
        <v>1</v>
      </c>
      <c r="F19" s="69" t="s">
        <v>1784</v>
      </c>
      <c r="G19" s="71">
        <v>460</v>
      </c>
      <c r="H19" s="71">
        <v>5520</v>
      </c>
      <c r="I19" s="71">
        <v>460</v>
      </c>
      <c r="J19" s="71">
        <v>373</v>
      </c>
      <c r="K19" s="71"/>
      <c r="L19" s="71">
        <v>414</v>
      </c>
      <c r="M19" s="71"/>
      <c r="N19" s="71">
        <v>414</v>
      </c>
      <c r="O19" s="71">
        <v>6767</v>
      </c>
    </row>
    <row r="20" spans="1:15">
      <c r="A20" s="69">
        <v>8</v>
      </c>
      <c r="B20" s="69" t="s">
        <v>1790</v>
      </c>
      <c r="C20" s="69" t="s">
        <v>1791</v>
      </c>
      <c r="D20" s="70" t="s">
        <v>1789</v>
      </c>
      <c r="E20" s="69">
        <v>1</v>
      </c>
      <c r="F20" s="69" t="s">
        <v>1784</v>
      </c>
      <c r="G20" s="71">
        <v>243</v>
      </c>
      <c r="H20" s="71">
        <v>2916</v>
      </c>
      <c r="I20" s="71">
        <v>243</v>
      </c>
      <c r="J20" s="71">
        <v>197</v>
      </c>
      <c r="K20" s="71"/>
      <c r="L20" s="71">
        <v>219</v>
      </c>
      <c r="M20" s="71"/>
      <c r="N20" s="71">
        <v>219</v>
      </c>
      <c r="O20" s="71">
        <v>3575</v>
      </c>
    </row>
    <row r="21" spans="1:15">
      <c r="A21" s="69">
        <v>9</v>
      </c>
      <c r="B21" s="69" t="s">
        <v>1792</v>
      </c>
      <c r="C21" s="69" t="s">
        <v>1793</v>
      </c>
      <c r="D21" s="70" t="s">
        <v>1794</v>
      </c>
      <c r="E21" s="69">
        <v>1</v>
      </c>
      <c r="F21" s="69" t="s">
        <v>1784</v>
      </c>
      <c r="G21" s="71">
        <v>555</v>
      </c>
      <c r="H21" s="71">
        <v>6660</v>
      </c>
      <c r="I21" s="71">
        <v>555</v>
      </c>
      <c r="J21" s="71">
        <v>450</v>
      </c>
      <c r="K21" s="71"/>
      <c r="L21" s="71">
        <v>500</v>
      </c>
      <c r="M21" s="71"/>
      <c r="N21" s="71">
        <v>500</v>
      </c>
      <c r="O21" s="71">
        <v>8165</v>
      </c>
    </row>
    <row r="22" spans="1:15">
      <c r="A22" s="69">
        <v>10</v>
      </c>
      <c r="B22" s="69" t="s">
        <v>1795</v>
      </c>
      <c r="C22" s="69" t="s">
        <v>1796</v>
      </c>
      <c r="D22" s="70" t="s">
        <v>1797</v>
      </c>
      <c r="E22" s="69">
        <v>1</v>
      </c>
      <c r="F22" s="69" t="s">
        <v>1784</v>
      </c>
      <c r="G22" s="71">
        <v>445</v>
      </c>
      <c r="H22" s="71">
        <v>5340</v>
      </c>
      <c r="I22" s="71">
        <v>445</v>
      </c>
      <c r="J22" s="71">
        <v>360</v>
      </c>
      <c r="K22" s="71"/>
      <c r="L22" s="71">
        <v>401</v>
      </c>
      <c r="M22" s="71"/>
      <c r="N22" s="71">
        <v>401</v>
      </c>
      <c r="O22" s="71">
        <v>6546</v>
      </c>
    </row>
    <row r="23" spans="1:15">
      <c r="A23" s="69">
        <v>11</v>
      </c>
      <c r="B23" s="69" t="s">
        <v>1798</v>
      </c>
      <c r="C23" s="69" t="s">
        <v>1799</v>
      </c>
      <c r="D23" s="70" t="s">
        <v>1800</v>
      </c>
      <c r="E23" s="69">
        <v>1</v>
      </c>
      <c r="F23" s="69" t="s">
        <v>1784</v>
      </c>
      <c r="G23" s="71">
        <v>430</v>
      </c>
      <c r="H23" s="71">
        <v>5160</v>
      </c>
      <c r="I23" s="71">
        <v>430</v>
      </c>
      <c r="J23" s="71">
        <v>348</v>
      </c>
      <c r="K23" s="71"/>
      <c r="L23" s="71">
        <v>387</v>
      </c>
      <c r="M23" s="71"/>
      <c r="N23" s="71">
        <v>387</v>
      </c>
      <c r="O23" s="71">
        <v>6325</v>
      </c>
    </row>
    <row r="24" spans="1:15">
      <c r="A24" s="69">
        <v>12</v>
      </c>
      <c r="B24" s="69" t="s">
        <v>1801</v>
      </c>
      <c r="C24" s="69" t="s">
        <v>1802</v>
      </c>
      <c r="D24" s="70" t="s">
        <v>1803</v>
      </c>
      <c r="E24" s="69">
        <v>1</v>
      </c>
      <c r="F24" s="69" t="s">
        <v>1784</v>
      </c>
      <c r="G24" s="71">
        <v>420</v>
      </c>
      <c r="H24" s="71">
        <v>5040</v>
      </c>
      <c r="I24" s="71">
        <v>420</v>
      </c>
      <c r="J24" s="71">
        <v>340</v>
      </c>
      <c r="K24" s="71"/>
      <c r="L24" s="71">
        <v>378</v>
      </c>
      <c r="M24" s="71"/>
      <c r="N24" s="71">
        <v>378</v>
      </c>
      <c r="O24" s="71">
        <v>6178</v>
      </c>
    </row>
    <row r="25" spans="1:15" ht="30">
      <c r="A25" s="69">
        <v>13</v>
      </c>
      <c r="B25" s="69" t="s">
        <v>1804</v>
      </c>
      <c r="C25" s="69" t="s">
        <v>1805</v>
      </c>
      <c r="D25" s="70" t="s">
        <v>1806</v>
      </c>
      <c r="E25" s="69">
        <v>1</v>
      </c>
      <c r="F25" s="69" t="s">
        <v>1784</v>
      </c>
      <c r="G25" s="71">
        <v>310</v>
      </c>
      <c r="H25" s="71">
        <v>3720</v>
      </c>
      <c r="I25" s="71">
        <v>310</v>
      </c>
      <c r="J25" s="71">
        <v>251</v>
      </c>
      <c r="K25" s="71"/>
      <c r="L25" s="71">
        <v>279</v>
      </c>
      <c r="M25" s="71"/>
      <c r="N25" s="71">
        <v>279</v>
      </c>
      <c r="O25" s="71">
        <v>4560</v>
      </c>
    </row>
    <row r="26" spans="1:15">
      <c r="A26" s="69">
        <v>14</v>
      </c>
      <c r="B26" s="69" t="s">
        <v>1807</v>
      </c>
      <c r="C26" s="69" t="s">
        <v>1808</v>
      </c>
      <c r="D26" s="70" t="s">
        <v>1809</v>
      </c>
      <c r="E26" s="69">
        <v>1</v>
      </c>
      <c r="F26" s="69" t="s">
        <v>1784</v>
      </c>
      <c r="G26" s="71">
        <v>330</v>
      </c>
      <c r="H26" s="71">
        <v>3960</v>
      </c>
      <c r="I26" s="71">
        <v>330</v>
      </c>
      <c r="J26" s="71">
        <v>267</v>
      </c>
      <c r="K26" s="71"/>
      <c r="L26" s="71">
        <v>297</v>
      </c>
      <c r="M26" s="71"/>
      <c r="N26" s="71">
        <v>297</v>
      </c>
      <c r="O26" s="71">
        <v>4854</v>
      </c>
    </row>
    <row r="27" spans="1:15">
      <c r="A27" s="69">
        <v>15</v>
      </c>
      <c r="B27" s="69" t="s">
        <v>1810</v>
      </c>
      <c r="C27" s="69" t="s">
        <v>1811</v>
      </c>
      <c r="D27" s="70" t="s">
        <v>1809</v>
      </c>
      <c r="E27" s="69">
        <v>1</v>
      </c>
      <c r="F27" s="69" t="s">
        <v>1784</v>
      </c>
      <c r="G27" s="71">
        <v>258</v>
      </c>
      <c r="H27" s="71">
        <v>3096</v>
      </c>
      <c r="I27" s="71">
        <v>258</v>
      </c>
      <c r="J27" s="71">
        <v>209</v>
      </c>
      <c r="K27" s="71"/>
      <c r="L27" s="71">
        <v>232</v>
      </c>
      <c r="M27" s="71"/>
      <c r="N27" s="71">
        <v>232</v>
      </c>
      <c r="O27" s="71">
        <v>3795</v>
      </c>
    </row>
    <row r="28" spans="1:15">
      <c r="A28" s="69">
        <v>16</v>
      </c>
      <c r="B28" s="69" t="s">
        <v>1812</v>
      </c>
      <c r="C28" s="69" t="s">
        <v>1813</v>
      </c>
      <c r="D28" s="70" t="s">
        <v>1814</v>
      </c>
      <c r="E28" s="69">
        <v>1</v>
      </c>
      <c r="F28" s="69" t="s">
        <v>1784</v>
      </c>
      <c r="G28" s="71">
        <v>380</v>
      </c>
      <c r="H28" s="71">
        <v>4560</v>
      </c>
      <c r="I28" s="71">
        <v>380</v>
      </c>
      <c r="J28" s="71">
        <v>308</v>
      </c>
      <c r="K28" s="71"/>
      <c r="L28" s="71">
        <v>342</v>
      </c>
      <c r="M28" s="71"/>
      <c r="N28" s="71">
        <v>342</v>
      </c>
      <c r="O28" s="71">
        <v>5590</v>
      </c>
    </row>
    <row r="29" spans="1:15">
      <c r="A29" s="69">
        <v>17</v>
      </c>
      <c r="B29" s="69" t="s">
        <v>1815</v>
      </c>
      <c r="C29" s="69" t="s">
        <v>1816</v>
      </c>
      <c r="D29" s="70" t="s">
        <v>1814</v>
      </c>
      <c r="E29" s="69">
        <v>1</v>
      </c>
      <c r="F29" s="69" t="s">
        <v>1784</v>
      </c>
      <c r="G29" s="71">
        <v>270</v>
      </c>
      <c r="H29" s="71">
        <v>3240</v>
      </c>
      <c r="I29" s="71">
        <v>270</v>
      </c>
      <c r="J29" s="71">
        <v>219</v>
      </c>
      <c r="K29" s="71"/>
      <c r="L29" s="71">
        <v>243</v>
      </c>
      <c r="M29" s="71"/>
      <c r="N29" s="71">
        <v>243</v>
      </c>
      <c r="O29" s="71">
        <v>3972</v>
      </c>
    </row>
    <row r="30" spans="1:15">
      <c r="A30" s="69">
        <v>18</v>
      </c>
      <c r="B30" s="69" t="s">
        <v>1817</v>
      </c>
      <c r="C30" s="69" t="s">
        <v>1818</v>
      </c>
      <c r="D30" s="70" t="s">
        <v>1814</v>
      </c>
      <c r="E30" s="69">
        <v>1</v>
      </c>
      <c r="F30" s="69" t="s">
        <v>1784</v>
      </c>
      <c r="G30" s="71">
        <v>295</v>
      </c>
      <c r="H30" s="71">
        <v>3540</v>
      </c>
      <c r="I30" s="71">
        <v>295</v>
      </c>
      <c r="J30" s="71">
        <v>239</v>
      </c>
      <c r="K30" s="71"/>
      <c r="L30" s="71">
        <v>266</v>
      </c>
      <c r="M30" s="71"/>
      <c r="N30" s="71">
        <v>266</v>
      </c>
      <c r="O30" s="71">
        <v>4340</v>
      </c>
    </row>
    <row r="31" spans="1:15">
      <c r="A31" s="69">
        <v>25</v>
      </c>
      <c r="B31" s="69" t="s">
        <v>1819</v>
      </c>
      <c r="C31" s="69" t="s">
        <v>1820</v>
      </c>
      <c r="D31" s="70" t="s">
        <v>1814</v>
      </c>
      <c r="E31" s="69">
        <v>1</v>
      </c>
      <c r="F31" s="69" t="s">
        <v>1784</v>
      </c>
      <c r="G31" s="71">
        <v>375</v>
      </c>
      <c r="H31" s="71">
        <v>4500</v>
      </c>
      <c r="I31" s="71">
        <v>375</v>
      </c>
      <c r="J31" s="71">
        <v>304</v>
      </c>
      <c r="K31" s="71"/>
      <c r="L31" s="71">
        <v>338</v>
      </c>
      <c r="M31" s="71"/>
      <c r="N31" s="71">
        <v>338</v>
      </c>
      <c r="O31" s="71">
        <v>5517</v>
      </c>
    </row>
    <row r="32" spans="1:15">
      <c r="A32" s="69">
        <v>35</v>
      </c>
      <c r="B32" s="69" t="s">
        <v>1821</v>
      </c>
      <c r="C32" s="69" t="s">
        <v>1822</v>
      </c>
      <c r="D32" s="70" t="s">
        <v>1814</v>
      </c>
      <c r="E32" s="69">
        <v>1</v>
      </c>
      <c r="F32" s="69" t="s">
        <v>1784</v>
      </c>
      <c r="G32" s="71">
        <v>258</v>
      </c>
      <c r="H32" s="71">
        <v>3096</v>
      </c>
      <c r="I32" s="71">
        <v>258</v>
      </c>
      <c r="J32" s="71">
        <v>209</v>
      </c>
      <c r="K32" s="71"/>
      <c r="L32" s="71">
        <v>232</v>
      </c>
      <c r="M32" s="71"/>
      <c r="N32" s="71">
        <v>232</v>
      </c>
      <c r="O32" s="71">
        <v>3795</v>
      </c>
    </row>
    <row r="33" spans="1:15">
      <c r="A33" s="69"/>
      <c r="B33" s="69"/>
      <c r="C33" s="69"/>
      <c r="D33" s="70"/>
      <c r="E33" s="69"/>
      <c r="F33" s="69"/>
      <c r="G33" s="71"/>
      <c r="H33" s="71"/>
      <c r="I33" s="71"/>
      <c r="J33" s="71"/>
      <c r="K33" s="71"/>
      <c r="L33" s="71"/>
      <c r="M33" s="71"/>
      <c r="N33" s="71"/>
      <c r="O33" s="71"/>
    </row>
    <row r="34" spans="1:15" ht="27.75" customHeight="1">
      <c r="A34" s="114" t="s">
        <v>1823</v>
      </c>
      <c r="B34" s="114"/>
      <c r="C34" s="114"/>
      <c r="D34" s="76"/>
      <c r="E34" s="77">
        <v>16</v>
      </c>
      <c r="F34" s="77"/>
      <c r="G34" s="78">
        <v>5819</v>
      </c>
      <c r="H34" s="78">
        <v>69828</v>
      </c>
      <c r="I34" s="78">
        <v>5819</v>
      </c>
      <c r="J34" s="78">
        <v>4714</v>
      </c>
      <c r="K34" s="78">
        <v>0</v>
      </c>
      <c r="L34" s="78">
        <v>5239</v>
      </c>
      <c r="M34" s="78">
        <v>0</v>
      </c>
      <c r="N34" s="78">
        <v>5239</v>
      </c>
      <c r="O34" s="78">
        <v>85600</v>
      </c>
    </row>
    <row r="35" spans="1:15" ht="27.75" customHeight="1">
      <c r="A35" s="60"/>
      <c r="B35" s="60"/>
      <c r="C35" s="60"/>
      <c r="D35" s="63"/>
      <c r="E35" s="64"/>
      <c r="F35" s="64"/>
      <c r="G35" s="65"/>
      <c r="H35" s="65"/>
      <c r="I35" s="65"/>
      <c r="J35" s="65"/>
      <c r="K35" s="65"/>
      <c r="L35" s="65"/>
      <c r="M35" s="65"/>
      <c r="N35" s="65"/>
      <c r="O35" s="65"/>
    </row>
    <row r="36" spans="1:15" ht="27.75" customHeight="1">
      <c r="A36" s="60"/>
      <c r="B36" s="60"/>
      <c r="C36" s="60"/>
      <c r="D36" s="63"/>
      <c r="E36" s="64"/>
      <c r="F36" s="64"/>
      <c r="G36" s="65"/>
      <c r="H36" s="65"/>
      <c r="I36" s="65"/>
      <c r="J36" s="65"/>
      <c r="K36" s="65"/>
      <c r="L36" s="65"/>
      <c r="M36" s="65"/>
      <c r="N36" s="65"/>
      <c r="O36" s="65"/>
    </row>
    <row r="37" spans="1:15" ht="27.75" customHeight="1">
      <c r="A37" s="60"/>
      <c r="B37" s="60"/>
      <c r="C37" s="60"/>
      <c r="D37" s="63"/>
      <c r="E37" s="64"/>
      <c r="F37" s="64"/>
      <c r="G37" s="65"/>
      <c r="H37" s="65"/>
      <c r="I37" s="65"/>
      <c r="J37" s="65"/>
      <c r="K37" s="65"/>
      <c r="L37" s="65"/>
      <c r="M37" s="65"/>
      <c r="N37" s="65"/>
      <c r="O37" s="65"/>
    </row>
    <row r="38" spans="1:15" ht="27.75" customHeight="1">
      <c r="A38" s="60"/>
      <c r="B38" s="60"/>
      <c r="C38" s="60"/>
      <c r="D38" s="63"/>
      <c r="E38" s="64"/>
      <c r="F38" s="64"/>
      <c r="G38" s="65"/>
      <c r="H38" s="65"/>
      <c r="I38" s="65"/>
      <c r="J38" s="65"/>
      <c r="K38" s="65"/>
      <c r="L38" s="65"/>
      <c r="M38" s="65"/>
      <c r="N38" s="65"/>
      <c r="O38" s="65"/>
    </row>
    <row r="39" spans="1:15" ht="27.75" customHeight="1">
      <c r="A39" s="60"/>
      <c r="B39" s="60"/>
      <c r="C39" s="60"/>
      <c r="D39" s="63"/>
      <c r="E39" s="64"/>
      <c r="F39" s="64"/>
      <c r="G39" s="65"/>
      <c r="H39" s="65"/>
      <c r="I39" s="65"/>
      <c r="J39" s="65"/>
      <c r="K39" s="65"/>
      <c r="L39" s="65"/>
      <c r="M39" s="65"/>
      <c r="N39" s="65"/>
      <c r="O39" s="65"/>
    </row>
    <row r="40" spans="1:15" ht="27.75" customHeight="1">
      <c r="A40" s="60"/>
      <c r="B40" s="60"/>
      <c r="C40" s="60"/>
      <c r="D40" s="63"/>
      <c r="E40" s="64"/>
      <c r="F40" s="64"/>
      <c r="G40" s="65"/>
      <c r="H40" s="65"/>
      <c r="I40" s="65"/>
      <c r="J40" s="65"/>
      <c r="K40" s="65"/>
      <c r="L40" s="65"/>
      <c r="M40" s="65"/>
      <c r="N40" s="65"/>
      <c r="O40" s="65"/>
    </row>
    <row r="41" spans="1:15" ht="27.75" customHeight="1">
      <c r="A41" s="60"/>
      <c r="B41" s="60"/>
      <c r="C41" s="60"/>
      <c r="D41" s="63"/>
      <c r="E41" s="64"/>
      <c r="F41" s="64"/>
      <c r="G41" s="65"/>
      <c r="H41" s="65"/>
      <c r="I41" s="65"/>
      <c r="J41" s="65"/>
      <c r="K41" s="65"/>
      <c r="L41" s="65"/>
      <c r="M41" s="65"/>
      <c r="N41" s="65"/>
      <c r="O41" s="65"/>
    </row>
    <row r="42" spans="1:15" ht="27.75" customHeight="1">
      <c r="A42" s="60"/>
      <c r="B42" s="60"/>
      <c r="C42" s="60"/>
      <c r="D42" s="63"/>
      <c r="E42" s="64"/>
      <c r="F42" s="64"/>
      <c r="G42" s="65"/>
      <c r="H42" s="65"/>
      <c r="I42" s="65"/>
      <c r="J42" s="65"/>
      <c r="K42" s="65"/>
      <c r="L42" s="65"/>
      <c r="M42" s="65"/>
      <c r="N42" s="65"/>
      <c r="O42" s="65"/>
    </row>
    <row r="43" spans="1:15" ht="27.75" customHeight="1">
      <c r="A43" s="60"/>
      <c r="B43" s="60"/>
      <c r="C43" s="60"/>
      <c r="D43" s="63"/>
      <c r="E43" s="64"/>
      <c r="F43" s="64"/>
      <c r="G43" s="65"/>
      <c r="H43" s="65"/>
      <c r="I43" s="65"/>
      <c r="J43" s="65"/>
      <c r="K43" s="65"/>
      <c r="L43" s="65"/>
      <c r="M43" s="65"/>
      <c r="N43" s="65"/>
      <c r="O43" s="65"/>
    </row>
    <row r="44" spans="1:15" ht="27.75" customHeight="1">
      <c r="A44" s="115" t="s">
        <v>1752</v>
      </c>
      <c r="B44" s="115" t="s">
        <v>1753</v>
      </c>
      <c r="C44" s="115" t="s">
        <v>1754</v>
      </c>
      <c r="D44" s="115" t="s">
        <v>1755</v>
      </c>
      <c r="E44" s="115" t="s">
        <v>1752</v>
      </c>
      <c r="F44" s="115" t="s">
        <v>1932</v>
      </c>
      <c r="G44" s="115" t="s">
        <v>1756</v>
      </c>
      <c r="H44" s="115" t="s">
        <v>1762</v>
      </c>
      <c r="I44" s="114" t="s">
        <v>1757</v>
      </c>
      <c r="J44" s="115" t="s">
        <v>1758</v>
      </c>
      <c r="K44" s="115"/>
      <c r="L44" s="115"/>
      <c r="M44" s="115"/>
      <c r="N44" s="115" t="s">
        <v>1931</v>
      </c>
      <c r="O44" s="115" t="s">
        <v>1655</v>
      </c>
    </row>
    <row r="45" spans="1:15" ht="18" customHeight="1">
      <c r="A45" s="115"/>
      <c r="B45" s="115"/>
      <c r="C45" s="115"/>
      <c r="D45" s="115"/>
      <c r="E45" s="115"/>
      <c r="F45" s="115"/>
      <c r="G45" s="115"/>
      <c r="H45" s="115"/>
      <c r="I45" s="114"/>
      <c r="J45" s="77" t="s">
        <v>1759</v>
      </c>
      <c r="K45" s="115" t="s">
        <v>1760</v>
      </c>
      <c r="L45" s="115"/>
      <c r="M45" s="115"/>
      <c r="N45" s="115"/>
      <c r="O45" s="115"/>
    </row>
    <row r="46" spans="1:15">
      <c r="A46" s="115"/>
      <c r="B46" s="115"/>
      <c r="C46" s="115"/>
      <c r="D46" s="115"/>
      <c r="E46" s="115"/>
      <c r="F46" s="115"/>
      <c r="G46" s="77" t="s">
        <v>1761</v>
      </c>
      <c r="H46" s="115"/>
      <c r="I46" s="77" t="s">
        <v>1763</v>
      </c>
      <c r="J46" s="77" t="s">
        <v>1764</v>
      </c>
      <c r="K46" s="77" t="s">
        <v>1765</v>
      </c>
      <c r="L46" s="77" t="s">
        <v>1766</v>
      </c>
      <c r="M46" s="77" t="s">
        <v>1767</v>
      </c>
      <c r="N46" s="115"/>
      <c r="O46" s="115"/>
    </row>
    <row r="47" spans="1:15" ht="30">
      <c r="A47" s="69">
        <v>20</v>
      </c>
      <c r="B47" s="69" t="s">
        <v>1824</v>
      </c>
      <c r="C47" s="70" t="s">
        <v>1825</v>
      </c>
      <c r="D47" s="70" t="s">
        <v>1826</v>
      </c>
      <c r="E47" s="69">
        <v>1</v>
      </c>
      <c r="F47" s="69" t="s">
        <v>1827</v>
      </c>
      <c r="G47" s="71">
        <v>420</v>
      </c>
      <c r="H47" s="71">
        <v>5040</v>
      </c>
      <c r="I47" s="71">
        <v>420</v>
      </c>
      <c r="J47" s="71">
        <v>340</v>
      </c>
      <c r="K47" s="71"/>
      <c r="L47" s="71">
        <v>378</v>
      </c>
      <c r="M47" s="71"/>
      <c r="N47" s="71">
        <v>378</v>
      </c>
      <c r="O47" s="71">
        <v>6178</v>
      </c>
    </row>
    <row r="48" spans="1:15" ht="30">
      <c r="A48" s="69">
        <v>21</v>
      </c>
      <c r="B48" s="69" t="s">
        <v>1828</v>
      </c>
      <c r="C48" s="70" t="s">
        <v>1829</v>
      </c>
      <c r="D48" s="70" t="s">
        <v>1826</v>
      </c>
      <c r="E48" s="69">
        <v>1</v>
      </c>
      <c r="F48" s="69" t="s">
        <v>1827</v>
      </c>
      <c r="G48" s="71">
        <v>355</v>
      </c>
      <c r="H48" s="71">
        <v>4260</v>
      </c>
      <c r="I48" s="71">
        <v>355</v>
      </c>
      <c r="J48" s="71">
        <v>0</v>
      </c>
      <c r="K48" s="71"/>
      <c r="L48" s="71">
        <v>320</v>
      </c>
      <c r="M48" s="71">
        <v>256</v>
      </c>
      <c r="N48" s="71">
        <v>576</v>
      </c>
      <c r="O48" s="71">
        <v>5191</v>
      </c>
    </row>
    <row r="49" spans="1:15" ht="30">
      <c r="A49" s="69">
        <v>22</v>
      </c>
      <c r="B49" s="69" t="s">
        <v>1830</v>
      </c>
      <c r="C49" s="70" t="s">
        <v>1831</v>
      </c>
      <c r="D49" s="70" t="s">
        <v>1826</v>
      </c>
      <c r="E49" s="69">
        <v>1</v>
      </c>
      <c r="F49" s="69" t="s">
        <v>1827</v>
      </c>
      <c r="G49" s="71">
        <v>350</v>
      </c>
      <c r="H49" s="71">
        <v>4200</v>
      </c>
      <c r="I49" s="71">
        <v>350</v>
      </c>
      <c r="J49" s="71">
        <v>0</v>
      </c>
      <c r="K49" s="71"/>
      <c r="L49" s="71">
        <v>315</v>
      </c>
      <c r="M49" s="71">
        <v>252</v>
      </c>
      <c r="N49" s="71">
        <v>567</v>
      </c>
      <c r="O49" s="71">
        <v>5117</v>
      </c>
    </row>
    <row r="50" spans="1:15" ht="30">
      <c r="A50" s="69">
        <v>23</v>
      </c>
      <c r="B50" s="69" t="s">
        <v>1832</v>
      </c>
      <c r="C50" s="70" t="s">
        <v>1833</v>
      </c>
      <c r="D50" s="70" t="s">
        <v>1826</v>
      </c>
      <c r="E50" s="69">
        <v>1</v>
      </c>
      <c r="F50" s="69" t="s">
        <v>1827</v>
      </c>
      <c r="G50" s="71">
        <v>350</v>
      </c>
      <c r="H50" s="71">
        <v>4200</v>
      </c>
      <c r="I50" s="71">
        <v>350</v>
      </c>
      <c r="J50" s="71">
        <v>284</v>
      </c>
      <c r="K50" s="71"/>
      <c r="L50" s="71">
        <v>315</v>
      </c>
      <c r="M50" s="71"/>
      <c r="N50" s="71">
        <v>315</v>
      </c>
      <c r="O50" s="71">
        <v>5149</v>
      </c>
    </row>
    <row r="51" spans="1:15" ht="30">
      <c r="A51" s="69">
        <v>24</v>
      </c>
      <c r="B51" s="69" t="s">
        <v>1834</v>
      </c>
      <c r="C51" s="70" t="s">
        <v>1835</v>
      </c>
      <c r="D51" s="70" t="s">
        <v>1836</v>
      </c>
      <c r="E51" s="69">
        <v>1</v>
      </c>
      <c r="F51" s="69" t="s">
        <v>1827</v>
      </c>
      <c r="G51" s="71">
        <v>263</v>
      </c>
      <c r="H51" s="71">
        <v>3156</v>
      </c>
      <c r="I51" s="71">
        <v>263</v>
      </c>
      <c r="J51" s="71">
        <v>213</v>
      </c>
      <c r="K51" s="71"/>
      <c r="L51" s="71">
        <v>237</v>
      </c>
      <c r="M51" s="71"/>
      <c r="N51" s="71">
        <v>237</v>
      </c>
      <c r="O51" s="71">
        <v>3869</v>
      </c>
    </row>
    <row r="52" spans="1:15">
      <c r="A52" s="69">
        <v>26</v>
      </c>
      <c r="B52" s="69" t="s">
        <v>1837</v>
      </c>
      <c r="C52" s="70" t="s">
        <v>1838</v>
      </c>
      <c r="D52" s="70" t="s">
        <v>1839</v>
      </c>
      <c r="E52" s="69">
        <v>1</v>
      </c>
      <c r="F52" s="69" t="s">
        <v>1827</v>
      </c>
      <c r="G52" s="71">
        <v>380</v>
      </c>
      <c r="H52" s="71">
        <v>4560</v>
      </c>
      <c r="I52" s="71">
        <v>380</v>
      </c>
      <c r="J52" s="71">
        <v>308</v>
      </c>
      <c r="K52" s="71"/>
      <c r="L52" s="71">
        <v>342</v>
      </c>
      <c r="M52" s="71"/>
      <c r="N52" s="71">
        <v>342</v>
      </c>
      <c r="O52" s="71">
        <v>5590</v>
      </c>
    </row>
    <row r="53" spans="1:15" ht="30">
      <c r="A53" s="69">
        <v>27</v>
      </c>
      <c r="B53" s="69" t="s">
        <v>1840</v>
      </c>
      <c r="C53" s="70" t="s">
        <v>1841</v>
      </c>
      <c r="D53" s="70" t="s">
        <v>1839</v>
      </c>
      <c r="E53" s="69">
        <v>1</v>
      </c>
      <c r="F53" s="69" t="s">
        <v>1827</v>
      </c>
      <c r="G53" s="71">
        <v>285</v>
      </c>
      <c r="H53" s="71">
        <v>3420</v>
      </c>
      <c r="I53" s="71">
        <v>285</v>
      </c>
      <c r="J53" s="71">
        <v>231</v>
      </c>
      <c r="K53" s="71"/>
      <c r="L53" s="71">
        <v>257</v>
      </c>
      <c r="M53" s="71"/>
      <c r="N53" s="71">
        <v>257</v>
      </c>
      <c r="O53" s="71">
        <v>4193</v>
      </c>
    </row>
    <row r="54" spans="1:15" ht="30">
      <c r="A54" s="69">
        <v>28</v>
      </c>
      <c r="B54" s="69" t="s">
        <v>1842</v>
      </c>
      <c r="C54" s="70" t="s">
        <v>1843</v>
      </c>
      <c r="D54" s="70" t="s">
        <v>1839</v>
      </c>
      <c r="E54" s="69">
        <v>1</v>
      </c>
      <c r="F54" s="69" t="s">
        <v>1827</v>
      </c>
      <c r="G54" s="71">
        <v>285</v>
      </c>
      <c r="H54" s="71">
        <v>3420</v>
      </c>
      <c r="I54" s="71">
        <v>285</v>
      </c>
      <c r="J54" s="71">
        <v>231</v>
      </c>
      <c r="K54" s="71"/>
      <c r="L54" s="71">
        <v>257</v>
      </c>
      <c r="M54" s="71"/>
      <c r="N54" s="71">
        <v>257</v>
      </c>
      <c r="O54" s="71">
        <v>4193</v>
      </c>
    </row>
    <row r="55" spans="1:15" ht="30">
      <c r="A55" s="69">
        <v>29</v>
      </c>
      <c r="B55" s="69" t="s">
        <v>1844</v>
      </c>
      <c r="C55" s="70" t="s">
        <v>1845</v>
      </c>
      <c r="D55" s="70" t="s">
        <v>1839</v>
      </c>
      <c r="E55" s="69">
        <v>1</v>
      </c>
      <c r="F55" s="69" t="s">
        <v>1827</v>
      </c>
      <c r="G55" s="71">
        <v>275</v>
      </c>
      <c r="H55" s="71">
        <v>3300</v>
      </c>
      <c r="I55" s="71">
        <v>275</v>
      </c>
      <c r="J55" s="71">
        <v>223</v>
      </c>
      <c r="K55" s="71"/>
      <c r="L55" s="71">
        <v>248</v>
      </c>
      <c r="M55" s="71"/>
      <c r="N55" s="71">
        <v>248</v>
      </c>
      <c r="O55" s="71">
        <v>4046</v>
      </c>
    </row>
    <row r="56" spans="1:15">
      <c r="A56" s="69">
        <v>30</v>
      </c>
      <c r="B56" s="69" t="s">
        <v>1846</v>
      </c>
      <c r="C56" s="70" t="s">
        <v>1847</v>
      </c>
      <c r="D56" s="70" t="s">
        <v>1848</v>
      </c>
      <c r="E56" s="69">
        <v>1</v>
      </c>
      <c r="F56" s="69" t="s">
        <v>1827</v>
      </c>
      <c r="G56" s="71">
        <v>285</v>
      </c>
      <c r="H56" s="71">
        <v>3420</v>
      </c>
      <c r="I56" s="71">
        <v>285</v>
      </c>
      <c r="J56" s="71">
        <v>231</v>
      </c>
      <c r="K56" s="71"/>
      <c r="L56" s="71">
        <v>257</v>
      </c>
      <c r="M56" s="71"/>
      <c r="N56" s="71">
        <v>257</v>
      </c>
      <c r="O56" s="71">
        <v>4193</v>
      </c>
    </row>
    <row r="57" spans="1:15" ht="30">
      <c r="A57" s="69">
        <v>31</v>
      </c>
      <c r="B57" s="69" t="s">
        <v>1849</v>
      </c>
      <c r="C57" s="70" t="s">
        <v>1850</v>
      </c>
      <c r="D57" s="70" t="s">
        <v>1851</v>
      </c>
      <c r="E57" s="69">
        <v>1</v>
      </c>
      <c r="F57" s="69" t="s">
        <v>1827</v>
      </c>
      <c r="G57" s="71">
        <v>265</v>
      </c>
      <c r="H57" s="71">
        <v>3180</v>
      </c>
      <c r="I57" s="71">
        <v>265</v>
      </c>
      <c r="J57" s="71">
        <v>215</v>
      </c>
      <c r="K57" s="71"/>
      <c r="L57" s="71">
        <v>239</v>
      </c>
      <c r="M57" s="71"/>
      <c r="N57" s="71">
        <v>239</v>
      </c>
      <c r="O57" s="71">
        <v>3899</v>
      </c>
    </row>
    <row r="58" spans="1:15" ht="30">
      <c r="A58" s="69">
        <v>32</v>
      </c>
      <c r="B58" s="69" t="s">
        <v>1852</v>
      </c>
      <c r="C58" s="70" t="s">
        <v>1853</v>
      </c>
      <c r="D58" s="70" t="s">
        <v>1836</v>
      </c>
      <c r="E58" s="69">
        <v>1</v>
      </c>
      <c r="F58" s="69" t="s">
        <v>1827</v>
      </c>
      <c r="G58" s="71">
        <v>243</v>
      </c>
      <c r="H58" s="71">
        <v>2916</v>
      </c>
      <c r="I58" s="71">
        <v>243</v>
      </c>
      <c r="J58" s="71">
        <v>197</v>
      </c>
      <c r="K58" s="71"/>
      <c r="L58" s="71">
        <v>219</v>
      </c>
      <c r="M58" s="71"/>
      <c r="N58" s="71">
        <v>219</v>
      </c>
      <c r="O58" s="71">
        <v>3575</v>
      </c>
    </row>
    <row r="59" spans="1:15" ht="30">
      <c r="A59" s="69">
        <v>33</v>
      </c>
      <c r="B59" s="69" t="s">
        <v>1854</v>
      </c>
      <c r="C59" s="70" t="s">
        <v>1855</v>
      </c>
      <c r="D59" s="70" t="s">
        <v>1836</v>
      </c>
      <c r="E59" s="69">
        <v>1</v>
      </c>
      <c r="F59" s="69" t="s">
        <v>1827</v>
      </c>
      <c r="G59" s="71">
        <v>258</v>
      </c>
      <c r="H59" s="71">
        <v>3096</v>
      </c>
      <c r="I59" s="71">
        <v>258</v>
      </c>
      <c r="J59" s="71">
        <v>209</v>
      </c>
      <c r="K59" s="71"/>
      <c r="L59" s="71">
        <v>232</v>
      </c>
      <c r="M59" s="71"/>
      <c r="N59" s="71">
        <v>232</v>
      </c>
      <c r="O59" s="71">
        <v>3795</v>
      </c>
    </row>
    <row r="60" spans="1:15" ht="60">
      <c r="A60" s="69">
        <v>34</v>
      </c>
      <c r="B60" s="69" t="s">
        <v>1856</v>
      </c>
      <c r="C60" s="70" t="s">
        <v>1857</v>
      </c>
      <c r="D60" s="70" t="s">
        <v>1858</v>
      </c>
      <c r="E60" s="69">
        <v>1</v>
      </c>
      <c r="F60" s="69" t="s">
        <v>1827</v>
      </c>
      <c r="G60" s="71">
        <v>370</v>
      </c>
      <c r="H60" s="71">
        <v>4440</v>
      </c>
      <c r="I60" s="71">
        <v>370</v>
      </c>
      <c r="J60" s="71">
        <v>300</v>
      </c>
      <c r="K60" s="71"/>
      <c r="L60" s="71">
        <v>333</v>
      </c>
      <c r="M60" s="71"/>
      <c r="N60" s="71">
        <v>333</v>
      </c>
      <c r="O60" s="71">
        <v>5443</v>
      </c>
    </row>
    <row r="61" spans="1:15" ht="30">
      <c r="A61" s="69">
        <v>19</v>
      </c>
      <c r="B61" s="69" t="s">
        <v>1859</v>
      </c>
      <c r="C61" s="70" t="s">
        <v>1820</v>
      </c>
      <c r="D61" s="70" t="s">
        <v>1826</v>
      </c>
      <c r="E61" s="69">
        <v>1</v>
      </c>
      <c r="F61" s="69" t="s">
        <v>1827</v>
      </c>
      <c r="G61" s="71">
        <v>305</v>
      </c>
      <c r="H61" s="71">
        <v>3660</v>
      </c>
      <c r="I61" s="71">
        <v>305</v>
      </c>
      <c r="J61" s="71">
        <v>247</v>
      </c>
      <c r="K61" s="71"/>
      <c r="L61" s="71">
        <v>275</v>
      </c>
      <c r="M61" s="71"/>
      <c r="N61" s="71">
        <v>275</v>
      </c>
      <c r="O61" s="71">
        <v>4487</v>
      </c>
    </row>
    <row r="62" spans="1:15" ht="60">
      <c r="A62" s="69">
        <v>36</v>
      </c>
      <c r="B62" s="69" t="s">
        <v>1860</v>
      </c>
      <c r="C62" s="70" t="s">
        <v>1861</v>
      </c>
      <c r="D62" s="70" t="s">
        <v>1858</v>
      </c>
      <c r="E62" s="69">
        <v>1</v>
      </c>
      <c r="F62" s="69" t="s">
        <v>1827</v>
      </c>
      <c r="G62" s="71">
        <v>330</v>
      </c>
      <c r="H62" s="71">
        <v>3960</v>
      </c>
      <c r="I62" s="71">
        <v>330</v>
      </c>
      <c r="J62" s="71">
        <v>267</v>
      </c>
      <c r="K62" s="71"/>
      <c r="L62" s="71">
        <v>297</v>
      </c>
      <c r="M62" s="71"/>
      <c r="N62" s="71">
        <v>297</v>
      </c>
      <c r="O62" s="71">
        <v>4854</v>
      </c>
    </row>
    <row r="63" spans="1:15" ht="30">
      <c r="A63" s="69">
        <v>37</v>
      </c>
      <c r="B63" s="69" t="s">
        <v>1862</v>
      </c>
      <c r="C63" s="70" t="s">
        <v>1863</v>
      </c>
      <c r="D63" s="70" t="s">
        <v>1864</v>
      </c>
      <c r="E63" s="69">
        <v>1</v>
      </c>
      <c r="F63" s="69" t="s">
        <v>1827</v>
      </c>
      <c r="G63" s="71">
        <v>275</v>
      </c>
      <c r="H63" s="71">
        <v>3300</v>
      </c>
      <c r="I63" s="71">
        <v>275</v>
      </c>
      <c r="J63" s="71">
        <v>223</v>
      </c>
      <c r="K63" s="71"/>
      <c r="L63" s="71">
        <v>248</v>
      </c>
      <c r="M63" s="71"/>
      <c r="N63" s="71">
        <v>248</v>
      </c>
      <c r="O63" s="71">
        <v>4046</v>
      </c>
    </row>
    <row r="64" spans="1:15" ht="30.75" customHeight="1">
      <c r="A64" s="114" t="s">
        <v>1865</v>
      </c>
      <c r="B64" s="114"/>
      <c r="C64" s="114"/>
      <c r="D64" s="76"/>
      <c r="E64" s="77">
        <v>17</v>
      </c>
      <c r="F64" s="77"/>
      <c r="G64" s="78">
        <v>5294</v>
      </c>
      <c r="H64" s="78">
        <v>63528</v>
      </c>
      <c r="I64" s="78">
        <v>5294</v>
      </c>
      <c r="J64" s="78">
        <v>3719</v>
      </c>
      <c r="K64" s="78">
        <v>0</v>
      </c>
      <c r="L64" s="78">
        <v>4769</v>
      </c>
      <c r="M64" s="78">
        <v>508</v>
      </c>
      <c r="N64" s="78">
        <v>5277</v>
      </c>
      <c r="O64" s="78">
        <v>77818</v>
      </c>
    </row>
    <row r="65" spans="1:15" ht="12.75" customHeight="1">
      <c r="A65" s="88"/>
      <c r="B65" s="88"/>
      <c r="C65" s="88"/>
      <c r="D65" s="89"/>
      <c r="E65" s="90"/>
      <c r="F65" s="90"/>
      <c r="G65" s="91"/>
      <c r="H65" s="91"/>
      <c r="I65" s="91"/>
      <c r="J65" s="91"/>
      <c r="K65" s="91"/>
      <c r="L65" s="91"/>
      <c r="M65" s="91"/>
      <c r="N65" s="91"/>
      <c r="O65" s="91"/>
    </row>
    <row r="66" spans="1:15">
      <c r="C66" s="118" t="s">
        <v>1866</v>
      </c>
      <c r="D66" s="118"/>
      <c r="E66" s="118"/>
      <c r="F66" s="118"/>
      <c r="G66" s="67">
        <v>3665</v>
      </c>
      <c r="H66" s="67">
        <v>43980</v>
      </c>
      <c r="I66" s="67">
        <v>3665</v>
      </c>
      <c r="J66" s="67">
        <v>2969</v>
      </c>
      <c r="K66" s="67">
        <v>0</v>
      </c>
      <c r="L66" s="67">
        <v>2031</v>
      </c>
      <c r="M66" s="67">
        <v>0</v>
      </c>
      <c r="N66" s="67">
        <v>2031</v>
      </c>
      <c r="O66" s="67">
        <v>52645</v>
      </c>
    </row>
    <row r="67" spans="1:15">
      <c r="C67" s="118" t="s">
        <v>1867</v>
      </c>
      <c r="D67" s="118"/>
      <c r="E67" s="118"/>
      <c r="F67" s="118"/>
      <c r="G67" s="67">
        <v>5819</v>
      </c>
      <c r="H67" s="67">
        <v>69828</v>
      </c>
      <c r="I67" s="67">
        <v>5819</v>
      </c>
      <c r="J67" s="67">
        <v>4714</v>
      </c>
      <c r="K67" s="67">
        <v>0</v>
      </c>
      <c r="L67" s="67">
        <v>5239</v>
      </c>
      <c r="M67" s="67">
        <v>0</v>
      </c>
      <c r="N67" s="67">
        <v>5239</v>
      </c>
      <c r="O67" s="67">
        <v>85600</v>
      </c>
    </row>
    <row r="68" spans="1:15">
      <c r="C68" s="118" t="s">
        <v>1868</v>
      </c>
      <c r="D68" s="118"/>
      <c r="E68" s="118"/>
      <c r="F68" s="118"/>
      <c r="G68" s="67">
        <v>5294</v>
      </c>
      <c r="H68" s="67">
        <v>63528</v>
      </c>
      <c r="I68" s="67">
        <v>5294</v>
      </c>
      <c r="J68" s="67">
        <v>3719</v>
      </c>
      <c r="K68" s="67">
        <v>0</v>
      </c>
      <c r="L68" s="67">
        <v>4769</v>
      </c>
      <c r="M68" s="67">
        <v>508</v>
      </c>
      <c r="N68" s="67">
        <v>5277</v>
      </c>
      <c r="O68" s="67">
        <v>77818</v>
      </c>
    </row>
    <row r="69" spans="1:15">
      <c r="C69" s="118" t="s">
        <v>1869</v>
      </c>
      <c r="D69" s="118"/>
      <c r="E69" s="118"/>
      <c r="F69" s="118"/>
      <c r="G69" s="67">
        <v>14778</v>
      </c>
      <c r="H69" s="67">
        <v>177336</v>
      </c>
      <c r="I69" s="67">
        <v>14778</v>
      </c>
      <c r="J69" s="67">
        <v>11402</v>
      </c>
      <c r="K69" s="67">
        <v>0</v>
      </c>
      <c r="L69" s="67">
        <v>12039</v>
      </c>
      <c r="M69" s="67">
        <v>508</v>
      </c>
      <c r="N69" s="67">
        <v>12547</v>
      </c>
      <c r="O69" s="67">
        <v>216063</v>
      </c>
    </row>
    <row r="70" spans="1:15">
      <c r="C70" s="118" t="s">
        <v>1870</v>
      </c>
      <c r="D70" s="118"/>
      <c r="E70" s="118"/>
      <c r="F70" s="118"/>
      <c r="G70" s="67"/>
      <c r="H70" s="67">
        <v>1773</v>
      </c>
      <c r="I70" s="67"/>
      <c r="J70" s="67"/>
      <c r="K70" s="67"/>
      <c r="L70" s="67"/>
      <c r="M70" s="67"/>
      <c r="N70" s="67"/>
      <c r="O70" s="67">
        <v>1773</v>
      </c>
    </row>
    <row r="71" spans="1:15">
      <c r="C71" s="118" t="s">
        <v>1871</v>
      </c>
      <c r="D71" s="118"/>
      <c r="E71" s="118"/>
      <c r="F71" s="118"/>
      <c r="G71" s="118"/>
      <c r="H71" s="118"/>
      <c r="I71" s="118"/>
      <c r="J71" s="67">
        <v>23949</v>
      </c>
      <c r="K71" s="67"/>
      <c r="L71" s="67"/>
      <c r="M71" s="67"/>
      <c r="N71" s="67"/>
      <c r="O71" s="67">
        <v>217836</v>
      </c>
    </row>
  </sheetData>
  <mergeCells count="51">
    <mergeCell ref="C71:I71"/>
    <mergeCell ref="G44:G45"/>
    <mergeCell ref="H44:H46"/>
    <mergeCell ref="I44:I45"/>
    <mergeCell ref="J44:M44"/>
    <mergeCell ref="C66:F66"/>
    <mergeCell ref="C67:F67"/>
    <mergeCell ref="C68:F68"/>
    <mergeCell ref="C69:F69"/>
    <mergeCell ref="C70:F70"/>
    <mergeCell ref="N44:N46"/>
    <mergeCell ref="O44:O46"/>
    <mergeCell ref="K45:M45"/>
    <mergeCell ref="A44:A46"/>
    <mergeCell ref="B44:B46"/>
    <mergeCell ref="C44:C46"/>
    <mergeCell ref="D44:D46"/>
    <mergeCell ref="E44:E46"/>
    <mergeCell ref="F44:F46"/>
    <mergeCell ref="O14:O16"/>
    <mergeCell ref="K15:M15"/>
    <mergeCell ref="A14:A16"/>
    <mergeCell ref="B14:B16"/>
    <mergeCell ref="C14:C16"/>
    <mergeCell ref="D14:D16"/>
    <mergeCell ref="E14:E16"/>
    <mergeCell ref="F14:F16"/>
    <mergeCell ref="G14:G15"/>
    <mergeCell ref="H14:H16"/>
    <mergeCell ref="I14:I15"/>
    <mergeCell ref="J14:M14"/>
    <mergeCell ref="N14:N16"/>
    <mergeCell ref="A1:O1"/>
    <mergeCell ref="A2:O2"/>
    <mergeCell ref="A3:O3"/>
    <mergeCell ref="N4:N6"/>
    <mergeCell ref="O4:O6"/>
    <mergeCell ref="I4:I5"/>
    <mergeCell ref="H4:H6"/>
    <mergeCell ref="G4:G5"/>
    <mergeCell ref="F4:F6"/>
    <mergeCell ref="E4:E6"/>
    <mergeCell ref="K5:M5"/>
    <mergeCell ref="J4:M4"/>
    <mergeCell ref="A12:C12"/>
    <mergeCell ref="A34:C34"/>
    <mergeCell ref="A64:C64"/>
    <mergeCell ref="D4:D6"/>
    <mergeCell ref="C4:C6"/>
    <mergeCell ref="B4:B6"/>
    <mergeCell ref="A4:A6"/>
  </mergeCells>
  <pageMargins left="0.70866141732283472" right="0.70866141732283472" top="0.74803149606299213" bottom="0.74803149606299213" header="0.31496062992125984" footer="0.31496062992125984"/>
  <pageSetup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3"/>
  <sheetViews>
    <sheetView workbookViewId="0">
      <selection activeCell="A5" sqref="A5:K19"/>
    </sheetView>
  </sheetViews>
  <sheetFormatPr baseColWidth="10" defaultRowHeight="15"/>
  <cols>
    <col min="1" max="1" width="4" customWidth="1"/>
    <col min="2" max="2" width="6.28515625" customWidth="1"/>
    <col min="3" max="3" width="26.7109375" customWidth="1"/>
    <col min="4" max="4" width="8.85546875" customWidth="1"/>
    <col min="5" max="5" width="9.5703125" customWidth="1"/>
    <col min="6" max="6" width="13" customWidth="1"/>
  </cols>
  <sheetData>
    <row r="1" spans="1:11" ht="26.25">
      <c r="A1" s="113" t="s">
        <v>1714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8.75">
      <c r="A2" s="105" t="s">
        <v>1872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5.75">
      <c r="A3" s="121" t="s">
        <v>1717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5" spans="1:11" ht="30" customHeight="1">
      <c r="A5" s="115" t="s">
        <v>1752</v>
      </c>
      <c r="B5" s="115" t="s">
        <v>115</v>
      </c>
      <c r="C5" s="115" t="s">
        <v>1873</v>
      </c>
      <c r="D5" s="119" t="s">
        <v>1752</v>
      </c>
      <c r="E5" s="115" t="s">
        <v>1874</v>
      </c>
      <c r="F5" s="114" t="s">
        <v>1875</v>
      </c>
      <c r="G5" s="115" t="s">
        <v>1876</v>
      </c>
      <c r="H5" s="115"/>
      <c r="I5" s="114" t="s">
        <v>1877</v>
      </c>
      <c r="J5" s="114"/>
      <c r="K5" s="115" t="s">
        <v>1357</v>
      </c>
    </row>
    <row r="6" spans="1:11">
      <c r="A6" s="115"/>
      <c r="B6" s="115"/>
      <c r="C6" s="115"/>
      <c r="D6" s="120"/>
      <c r="E6" s="115"/>
      <c r="F6" s="114"/>
      <c r="G6" s="87" t="s">
        <v>1878</v>
      </c>
      <c r="H6" s="87" t="s">
        <v>1879</v>
      </c>
      <c r="I6" s="87" t="s">
        <v>1880</v>
      </c>
      <c r="J6" s="87" t="s">
        <v>1881</v>
      </c>
      <c r="K6" s="115"/>
    </row>
    <row r="7" spans="1:11" hidden="1">
      <c r="A7" s="69"/>
      <c r="B7" s="69"/>
      <c r="C7" s="69"/>
      <c r="D7" s="69"/>
      <c r="E7" s="69"/>
      <c r="F7" s="69"/>
      <c r="G7" s="69"/>
      <c r="H7" s="69"/>
      <c r="I7" s="69">
        <v>6.7500000000000004E-2</v>
      </c>
      <c r="J7" s="69">
        <v>7.4999999999999997E-2</v>
      </c>
      <c r="K7" s="69"/>
    </row>
    <row r="8" spans="1:11">
      <c r="A8" s="69">
        <v>1</v>
      </c>
      <c r="B8" s="69" t="s">
        <v>1772</v>
      </c>
      <c r="C8" s="69" t="s">
        <v>1882</v>
      </c>
      <c r="D8" s="92">
        <v>1</v>
      </c>
      <c r="E8" s="92">
        <v>2</v>
      </c>
      <c r="F8" s="71">
        <v>200</v>
      </c>
      <c r="G8" s="71">
        <v>400</v>
      </c>
      <c r="H8" s="71">
        <v>4800</v>
      </c>
      <c r="I8" s="71"/>
      <c r="J8" s="71"/>
      <c r="K8" s="71">
        <v>4800</v>
      </c>
    </row>
    <row r="9" spans="1:11">
      <c r="A9" s="69">
        <v>2</v>
      </c>
      <c r="B9" s="69" t="s">
        <v>1772</v>
      </c>
      <c r="C9" s="69" t="s">
        <v>1883</v>
      </c>
      <c r="D9" s="92">
        <v>1</v>
      </c>
      <c r="E9" s="92">
        <v>2</v>
      </c>
      <c r="F9" s="71">
        <v>200</v>
      </c>
      <c r="G9" s="71">
        <v>400</v>
      </c>
      <c r="H9" s="71">
        <v>4800</v>
      </c>
      <c r="I9" s="71"/>
      <c r="J9" s="71"/>
      <c r="K9" s="71">
        <v>4800</v>
      </c>
    </row>
    <row r="10" spans="1:11">
      <c r="A10" s="69">
        <v>3</v>
      </c>
      <c r="B10" s="69" t="s">
        <v>1772</v>
      </c>
      <c r="C10" s="69" t="s">
        <v>1884</v>
      </c>
      <c r="D10" s="92">
        <v>1</v>
      </c>
      <c r="E10" s="92">
        <v>2</v>
      </c>
      <c r="F10" s="71">
        <v>200</v>
      </c>
      <c r="G10" s="71">
        <v>400</v>
      </c>
      <c r="H10" s="71">
        <v>4800</v>
      </c>
      <c r="I10" s="71"/>
      <c r="J10" s="71"/>
      <c r="K10" s="71">
        <v>4800</v>
      </c>
    </row>
    <row r="11" spans="1:11">
      <c r="A11" s="69">
        <v>4</v>
      </c>
      <c r="B11" s="69" t="s">
        <v>1772</v>
      </c>
      <c r="C11" s="69" t="s">
        <v>1885</v>
      </c>
      <c r="D11" s="92">
        <v>1</v>
      </c>
      <c r="E11" s="92">
        <v>2</v>
      </c>
      <c r="F11" s="71">
        <v>200</v>
      </c>
      <c r="G11" s="71">
        <v>400</v>
      </c>
      <c r="H11" s="71">
        <v>4800</v>
      </c>
      <c r="I11" s="71"/>
      <c r="J11" s="71"/>
      <c r="K11" s="71">
        <v>4800</v>
      </c>
    </row>
    <row r="12" spans="1:11">
      <c r="A12" s="69">
        <v>5</v>
      </c>
      <c r="B12" s="69" t="s">
        <v>1772</v>
      </c>
      <c r="C12" s="69" t="s">
        <v>1886</v>
      </c>
      <c r="D12" s="92">
        <v>1</v>
      </c>
      <c r="E12" s="92">
        <v>2</v>
      </c>
      <c r="F12" s="71">
        <v>200</v>
      </c>
      <c r="G12" s="71">
        <v>400</v>
      </c>
      <c r="H12" s="71">
        <v>4800</v>
      </c>
      <c r="I12" s="71">
        <v>324</v>
      </c>
      <c r="J12" s="71">
        <v>360</v>
      </c>
      <c r="K12" s="71">
        <v>5484</v>
      </c>
    </row>
    <row r="13" spans="1:11">
      <c r="A13" s="69">
        <v>6</v>
      </c>
      <c r="B13" s="69" t="s">
        <v>1772</v>
      </c>
      <c r="C13" s="69" t="s">
        <v>1887</v>
      </c>
      <c r="D13" s="92">
        <v>1</v>
      </c>
      <c r="E13" s="92">
        <v>2</v>
      </c>
      <c r="F13" s="71">
        <v>200</v>
      </c>
      <c r="G13" s="71">
        <v>400</v>
      </c>
      <c r="H13" s="71">
        <v>4800</v>
      </c>
      <c r="I13" s="71">
        <v>324</v>
      </c>
      <c r="J13" s="71">
        <v>360</v>
      </c>
      <c r="K13" s="71">
        <v>5484</v>
      </c>
    </row>
    <row r="14" spans="1:11">
      <c r="A14" s="69">
        <v>7</v>
      </c>
      <c r="B14" s="69" t="s">
        <v>1772</v>
      </c>
      <c r="C14" s="69" t="s">
        <v>1888</v>
      </c>
      <c r="D14" s="92">
        <v>1</v>
      </c>
      <c r="E14" s="92">
        <v>2</v>
      </c>
      <c r="F14" s="71">
        <v>200</v>
      </c>
      <c r="G14" s="71">
        <v>400</v>
      </c>
      <c r="H14" s="71">
        <v>4800</v>
      </c>
      <c r="I14" s="71"/>
      <c r="J14" s="71"/>
      <c r="K14" s="71">
        <v>4800</v>
      </c>
    </row>
    <row r="15" spans="1:11">
      <c r="A15" s="69">
        <v>8</v>
      </c>
      <c r="B15" s="69" t="s">
        <v>1772</v>
      </c>
      <c r="C15" s="69" t="s">
        <v>1889</v>
      </c>
      <c r="D15" s="92">
        <v>1</v>
      </c>
      <c r="E15" s="92">
        <v>2</v>
      </c>
      <c r="F15" s="71">
        <v>150</v>
      </c>
      <c r="G15" s="71">
        <v>300</v>
      </c>
      <c r="H15" s="71">
        <v>3600</v>
      </c>
      <c r="I15" s="71">
        <v>243</v>
      </c>
      <c r="J15" s="71">
        <v>270</v>
      </c>
      <c r="K15" s="71">
        <v>4113</v>
      </c>
    </row>
    <row r="16" spans="1:11">
      <c r="A16" s="69">
        <v>9</v>
      </c>
      <c r="B16" s="69" t="s">
        <v>1772</v>
      </c>
      <c r="C16" s="69" t="s">
        <v>1890</v>
      </c>
      <c r="D16" s="92">
        <v>1</v>
      </c>
      <c r="E16" s="92">
        <v>2</v>
      </c>
      <c r="F16" s="71">
        <v>150</v>
      </c>
      <c r="G16" s="71">
        <v>300</v>
      </c>
      <c r="H16" s="71">
        <v>3600</v>
      </c>
      <c r="I16" s="71"/>
      <c r="J16" s="71"/>
      <c r="K16" s="71">
        <v>3600</v>
      </c>
    </row>
    <row r="17" spans="1:11">
      <c r="A17" s="69">
        <v>10</v>
      </c>
      <c r="B17" s="69" t="s">
        <v>1772</v>
      </c>
      <c r="C17" s="69" t="s">
        <v>1891</v>
      </c>
      <c r="D17" s="92">
        <v>1</v>
      </c>
      <c r="E17" s="92">
        <v>2</v>
      </c>
      <c r="F17" s="71">
        <v>150</v>
      </c>
      <c r="G17" s="71">
        <v>300</v>
      </c>
      <c r="H17" s="71">
        <v>3600</v>
      </c>
      <c r="I17" s="71">
        <v>243</v>
      </c>
      <c r="J17" s="71">
        <v>16</v>
      </c>
      <c r="K17" s="71">
        <v>3859</v>
      </c>
    </row>
    <row r="18" spans="1:11">
      <c r="A18" s="69">
        <v>11</v>
      </c>
      <c r="B18" s="69" t="s">
        <v>1772</v>
      </c>
      <c r="C18" s="69" t="s">
        <v>1892</v>
      </c>
      <c r="D18" s="92">
        <v>1</v>
      </c>
      <c r="E18" s="92">
        <v>2</v>
      </c>
      <c r="F18" s="71">
        <v>150</v>
      </c>
      <c r="G18" s="71">
        <v>300</v>
      </c>
      <c r="H18" s="71">
        <v>3600</v>
      </c>
      <c r="I18" s="71"/>
      <c r="J18" s="71"/>
      <c r="K18" s="71">
        <v>3600</v>
      </c>
    </row>
    <row r="19" spans="1:11">
      <c r="A19" s="69"/>
      <c r="B19" s="69" t="s">
        <v>1655</v>
      </c>
      <c r="C19" s="69"/>
      <c r="D19" s="69"/>
      <c r="E19" s="69"/>
      <c r="F19" s="71">
        <v>2000</v>
      </c>
      <c r="G19" s="71">
        <v>4000</v>
      </c>
      <c r="H19" s="71">
        <v>48000</v>
      </c>
      <c r="I19" s="71">
        <v>1134</v>
      </c>
      <c r="J19" s="71">
        <v>1006</v>
      </c>
      <c r="K19" s="71">
        <v>50140</v>
      </c>
    </row>
    <row r="20" spans="1:11">
      <c r="I20" t="s">
        <v>1893</v>
      </c>
      <c r="J20" t="s">
        <v>1894</v>
      </c>
    </row>
    <row r="23" spans="1:11">
      <c r="B23">
        <v>101</v>
      </c>
      <c r="C23" s="3">
        <f>SUMIF(B8:B18,B23,K8:K18)</f>
        <v>50140</v>
      </c>
    </row>
  </sheetData>
  <mergeCells count="12">
    <mergeCell ref="K5:K6"/>
    <mergeCell ref="D5:D6"/>
    <mergeCell ref="A1:K1"/>
    <mergeCell ref="A2:K2"/>
    <mergeCell ref="A3:K3"/>
    <mergeCell ref="I5:J5"/>
    <mergeCell ref="G5:H5"/>
    <mergeCell ref="A5:A6"/>
    <mergeCell ref="B5:B6"/>
    <mergeCell ref="C5:C6"/>
    <mergeCell ref="E5:E6"/>
    <mergeCell ref="F5:F6"/>
  </mergeCells>
  <pageMargins left="0.7" right="0.7" top="0.75" bottom="0.75" header="0.3" footer="0.3"/>
  <pageSetup scale="9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2"/>
  <sheetViews>
    <sheetView workbookViewId="0">
      <selection activeCell="K19" sqref="K19"/>
    </sheetView>
  </sheetViews>
  <sheetFormatPr baseColWidth="10" defaultRowHeight="15"/>
  <cols>
    <col min="1" max="1" width="3.7109375" customWidth="1"/>
    <col min="2" max="2" width="45" customWidth="1"/>
    <col min="3" max="3" width="30.42578125" customWidth="1"/>
    <col min="4" max="4" width="21" customWidth="1"/>
    <col min="5" max="5" width="3.5703125" customWidth="1"/>
    <col min="6" max="6" width="6.85546875" customWidth="1"/>
    <col min="8" max="8" width="12.140625" bestFit="1" customWidth="1"/>
    <col min="10" max="10" width="12.140625" bestFit="1" customWidth="1"/>
  </cols>
  <sheetData>
    <row r="1" spans="1:10" ht="26.25">
      <c r="A1" s="113" t="s">
        <v>1714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8.75">
      <c r="A2" s="105" t="s">
        <v>1895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>
      <c r="A3" s="122" t="s">
        <v>1717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0">
      <c r="A4" s="115" t="s">
        <v>1752</v>
      </c>
      <c r="B4" s="115" t="s">
        <v>1753</v>
      </c>
      <c r="C4" s="115" t="s">
        <v>1754</v>
      </c>
      <c r="D4" s="115" t="s">
        <v>1755</v>
      </c>
      <c r="E4" s="115" t="s">
        <v>1752</v>
      </c>
      <c r="F4" s="115" t="s">
        <v>1929</v>
      </c>
      <c r="G4" s="123" t="s">
        <v>1756</v>
      </c>
      <c r="H4" s="123"/>
      <c r="I4" s="86" t="s">
        <v>1896</v>
      </c>
      <c r="J4" s="115" t="s">
        <v>1655</v>
      </c>
    </row>
    <row r="5" spans="1:10">
      <c r="A5" s="115"/>
      <c r="B5" s="115"/>
      <c r="C5" s="115"/>
      <c r="D5" s="115"/>
      <c r="E5" s="115"/>
      <c r="F5" s="115"/>
      <c r="G5" s="115" t="s">
        <v>1761</v>
      </c>
      <c r="H5" s="115" t="s">
        <v>1762</v>
      </c>
      <c r="I5" s="115" t="s">
        <v>1763</v>
      </c>
      <c r="J5" s="115"/>
    </row>
    <row r="6" spans="1:10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>
      <c r="A7" s="69">
        <v>2</v>
      </c>
      <c r="B7" s="69" t="s">
        <v>1897</v>
      </c>
      <c r="C7" s="70" t="s">
        <v>1855</v>
      </c>
      <c r="D7" s="70" t="s">
        <v>1836</v>
      </c>
      <c r="E7" s="69">
        <v>1</v>
      </c>
      <c r="F7" s="69" t="s">
        <v>1784</v>
      </c>
      <c r="G7" s="71">
        <v>225</v>
      </c>
      <c r="H7" s="71">
        <v>2700</v>
      </c>
      <c r="I7" s="71">
        <v>225</v>
      </c>
      <c r="J7" s="71">
        <v>2925</v>
      </c>
    </row>
    <row r="8" spans="1:10">
      <c r="A8" s="69">
        <v>3</v>
      </c>
      <c r="B8" s="69" t="s">
        <v>1898</v>
      </c>
      <c r="C8" s="70" t="s">
        <v>1855</v>
      </c>
      <c r="D8" s="70" t="s">
        <v>1836</v>
      </c>
      <c r="E8" s="69">
        <v>1</v>
      </c>
      <c r="F8" s="69" t="s">
        <v>1784</v>
      </c>
      <c r="G8" s="71">
        <v>0</v>
      </c>
      <c r="H8" s="71">
        <v>0</v>
      </c>
      <c r="I8" s="71">
        <v>0</v>
      </c>
      <c r="J8" s="71">
        <v>0</v>
      </c>
    </row>
    <row r="9" spans="1:10" ht="30">
      <c r="A9" s="69">
        <v>4</v>
      </c>
      <c r="B9" s="69" t="s">
        <v>1899</v>
      </c>
      <c r="C9" s="70" t="s">
        <v>1855</v>
      </c>
      <c r="D9" s="70" t="s">
        <v>1900</v>
      </c>
      <c r="E9" s="69">
        <v>1</v>
      </c>
      <c r="F9" s="69" t="s">
        <v>1784</v>
      </c>
      <c r="G9" s="71">
        <v>190</v>
      </c>
      <c r="H9" s="71">
        <v>2280</v>
      </c>
      <c r="I9" s="71">
        <v>190</v>
      </c>
      <c r="J9" s="71">
        <v>2470</v>
      </c>
    </row>
    <row r="10" spans="1:10">
      <c r="A10" s="69">
        <v>7</v>
      </c>
      <c r="B10" s="69" t="s">
        <v>1901</v>
      </c>
      <c r="C10" s="70" t="s">
        <v>1902</v>
      </c>
      <c r="D10" s="70" t="s">
        <v>1836</v>
      </c>
      <c r="E10" s="69">
        <v>1</v>
      </c>
      <c r="F10" s="69" t="s">
        <v>1784</v>
      </c>
      <c r="G10" s="71">
        <v>235</v>
      </c>
      <c r="H10" s="71">
        <v>2820</v>
      </c>
      <c r="I10" s="71">
        <v>235</v>
      </c>
      <c r="J10" s="71">
        <v>3055</v>
      </c>
    </row>
    <row r="11" spans="1:10" ht="30">
      <c r="A11" s="69">
        <v>8</v>
      </c>
      <c r="B11" s="69" t="s">
        <v>1903</v>
      </c>
      <c r="C11" s="70" t="s">
        <v>1904</v>
      </c>
      <c r="D11" s="70" t="s">
        <v>1836</v>
      </c>
      <c r="E11" s="69">
        <v>1</v>
      </c>
      <c r="F11" s="69" t="s">
        <v>1784</v>
      </c>
      <c r="G11" s="71">
        <v>245</v>
      </c>
      <c r="H11" s="71">
        <v>2940</v>
      </c>
      <c r="I11" s="71">
        <v>245</v>
      </c>
      <c r="J11" s="71">
        <v>3185</v>
      </c>
    </row>
    <row r="12" spans="1:10">
      <c r="A12" s="69">
        <v>9</v>
      </c>
      <c r="B12" s="69" t="s">
        <v>1905</v>
      </c>
      <c r="C12" s="70" t="s">
        <v>1906</v>
      </c>
      <c r="D12" s="70" t="s">
        <v>1836</v>
      </c>
      <c r="E12" s="69">
        <v>1</v>
      </c>
      <c r="F12" s="69" t="s">
        <v>1784</v>
      </c>
      <c r="G12" s="71">
        <v>185</v>
      </c>
      <c r="H12" s="71">
        <v>2220</v>
      </c>
      <c r="I12" s="71">
        <v>185</v>
      </c>
      <c r="J12" s="71">
        <v>2405</v>
      </c>
    </row>
    <row r="13" spans="1:10">
      <c r="A13" s="69">
        <v>10</v>
      </c>
      <c r="B13" s="69" t="s">
        <v>1907</v>
      </c>
      <c r="C13" s="70" t="s">
        <v>1908</v>
      </c>
      <c r="D13" s="70" t="s">
        <v>1836</v>
      </c>
      <c r="E13" s="69">
        <v>1</v>
      </c>
      <c r="F13" s="69" t="s">
        <v>1784</v>
      </c>
      <c r="G13" s="71">
        <v>0</v>
      </c>
      <c r="H13" s="71">
        <v>0</v>
      </c>
      <c r="I13" s="71">
        <v>0</v>
      </c>
      <c r="J13" s="71">
        <v>0</v>
      </c>
    </row>
    <row r="14" spans="1:10" ht="30">
      <c r="A14" s="69">
        <v>11</v>
      </c>
      <c r="B14" s="69" t="s">
        <v>1909</v>
      </c>
      <c r="C14" s="70" t="s">
        <v>1910</v>
      </c>
      <c r="D14" s="70" t="s">
        <v>1836</v>
      </c>
      <c r="E14" s="69">
        <v>1</v>
      </c>
      <c r="F14" s="69" t="s">
        <v>1784</v>
      </c>
      <c r="G14" s="71">
        <v>180</v>
      </c>
      <c r="H14" s="71">
        <v>2160</v>
      </c>
      <c r="I14" s="71">
        <v>180</v>
      </c>
      <c r="J14" s="71">
        <v>2340</v>
      </c>
    </row>
    <row r="15" spans="1:10">
      <c r="A15" s="69">
        <v>12</v>
      </c>
      <c r="B15" s="69" t="s">
        <v>1911</v>
      </c>
      <c r="C15" s="70" t="s">
        <v>1912</v>
      </c>
      <c r="D15" s="70" t="s">
        <v>1836</v>
      </c>
      <c r="E15" s="69">
        <v>1</v>
      </c>
      <c r="F15" s="69" t="s">
        <v>1784</v>
      </c>
      <c r="G15" s="71">
        <v>190</v>
      </c>
      <c r="H15" s="71">
        <v>2280</v>
      </c>
      <c r="I15" s="71">
        <v>190</v>
      </c>
      <c r="J15" s="71">
        <v>2470</v>
      </c>
    </row>
    <row r="16" spans="1:10">
      <c r="A16" s="69">
        <v>13</v>
      </c>
      <c r="B16" s="69" t="s">
        <v>1913</v>
      </c>
      <c r="C16" s="70" t="s">
        <v>1908</v>
      </c>
      <c r="D16" s="70" t="s">
        <v>1836</v>
      </c>
      <c r="E16" s="69">
        <v>1</v>
      </c>
      <c r="F16" s="69" t="s">
        <v>1784</v>
      </c>
      <c r="G16" s="71">
        <v>190</v>
      </c>
      <c r="H16" s="71">
        <v>2280</v>
      </c>
      <c r="I16" s="71">
        <v>190</v>
      </c>
      <c r="J16" s="71">
        <v>2470</v>
      </c>
    </row>
    <row r="17" spans="1:10">
      <c r="A17" s="69">
        <v>14</v>
      </c>
      <c r="B17" s="69" t="s">
        <v>1914</v>
      </c>
      <c r="C17" s="70" t="s">
        <v>1902</v>
      </c>
      <c r="D17" s="70" t="s">
        <v>1836</v>
      </c>
      <c r="E17" s="69">
        <v>1</v>
      </c>
      <c r="F17" s="69" t="s">
        <v>1784</v>
      </c>
      <c r="G17" s="71">
        <v>190</v>
      </c>
      <c r="H17" s="71">
        <v>2280</v>
      </c>
      <c r="I17" s="71">
        <v>190</v>
      </c>
      <c r="J17" s="71">
        <v>2470</v>
      </c>
    </row>
    <row r="18" spans="1:10">
      <c r="A18" s="69">
        <v>15</v>
      </c>
      <c r="B18" s="69" t="s">
        <v>1915</v>
      </c>
      <c r="C18" s="70" t="s">
        <v>1902</v>
      </c>
      <c r="D18" s="70" t="s">
        <v>1836</v>
      </c>
      <c r="E18" s="69">
        <v>1</v>
      </c>
      <c r="F18" s="69" t="s">
        <v>1784</v>
      </c>
      <c r="G18" s="71">
        <v>235</v>
      </c>
      <c r="H18" s="71">
        <v>2820</v>
      </c>
      <c r="I18" s="71">
        <v>235</v>
      </c>
      <c r="J18" s="71">
        <v>3055</v>
      </c>
    </row>
    <row r="19" spans="1:10">
      <c r="A19" s="69">
        <v>16</v>
      </c>
      <c r="B19" s="69" t="s">
        <v>1916</v>
      </c>
      <c r="C19" s="70" t="s">
        <v>1902</v>
      </c>
      <c r="D19" s="70" t="s">
        <v>1836</v>
      </c>
      <c r="E19" s="69">
        <v>1</v>
      </c>
      <c r="F19" s="69" t="s">
        <v>1784</v>
      </c>
      <c r="G19" s="71">
        <v>180</v>
      </c>
      <c r="H19" s="71">
        <v>2160</v>
      </c>
      <c r="I19" s="71">
        <v>180</v>
      </c>
      <c r="J19" s="71">
        <v>2340</v>
      </c>
    </row>
    <row r="20" spans="1:10">
      <c r="A20" s="69">
        <v>17</v>
      </c>
      <c r="B20" s="69" t="s">
        <v>1917</v>
      </c>
      <c r="C20" s="70" t="s">
        <v>1918</v>
      </c>
      <c r="D20" s="70" t="s">
        <v>1836</v>
      </c>
      <c r="E20" s="69">
        <v>1</v>
      </c>
      <c r="F20" s="69" t="s">
        <v>1784</v>
      </c>
      <c r="G20" s="71">
        <v>170</v>
      </c>
      <c r="H20" s="71">
        <v>2040</v>
      </c>
      <c r="I20" s="71">
        <v>170</v>
      </c>
      <c r="J20" s="71">
        <v>2210</v>
      </c>
    </row>
    <row r="21" spans="1:10">
      <c r="A21" s="125" t="s">
        <v>1823</v>
      </c>
      <c r="B21" s="125"/>
      <c r="C21" s="125"/>
      <c r="D21" s="72"/>
      <c r="E21" s="73">
        <v>14</v>
      </c>
      <c r="F21" s="73"/>
      <c r="G21" s="74">
        <v>2415</v>
      </c>
      <c r="H21" s="74">
        <v>28980</v>
      </c>
      <c r="I21" s="74">
        <v>2415</v>
      </c>
      <c r="J21" s="74">
        <v>31395</v>
      </c>
    </row>
    <row r="22" spans="1:10">
      <c r="D22" s="62"/>
      <c r="G22" s="3"/>
      <c r="H22" s="3"/>
      <c r="I22" s="3"/>
      <c r="J22" s="3"/>
    </row>
    <row r="23" spans="1:10" ht="30">
      <c r="A23" s="69">
        <v>1</v>
      </c>
      <c r="B23" s="69" t="s">
        <v>1919</v>
      </c>
      <c r="C23" s="70" t="s">
        <v>1920</v>
      </c>
      <c r="D23" s="70" t="s">
        <v>1826</v>
      </c>
      <c r="E23" s="69">
        <v>1</v>
      </c>
      <c r="F23" s="69" t="s">
        <v>1827</v>
      </c>
      <c r="G23" s="71">
        <v>210</v>
      </c>
      <c r="H23" s="71">
        <v>2520</v>
      </c>
      <c r="I23" s="71">
        <v>210</v>
      </c>
      <c r="J23" s="71">
        <v>2730</v>
      </c>
    </row>
    <row r="24" spans="1:10">
      <c r="A24" s="69">
        <v>5</v>
      </c>
      <c r="B24" s="69" t="s">
        <v>1921</v>
      </c>
      <c r="C24" s="70" t="s">
        <v>1922</v>
      </c>
      <c r="D24" s="70" t="s">
        <v>1923</v>
      </c>
      <c r="E24" s="69">
        <v>1</v>
      </c>
      <c r="F24" s="69" t="s">
        <v>1827</v>
      </c>
      <c r="G24" s="71">
        <v>200</v>
      </c>
      <c r="H24" s="71">
        <v>2400</v>
      </c>
      <c r="I24" s="71">
        <v>200</v>
      </c>
      <c r="J24" s="71">
        <v>2600</v>
      </c>
    </row>
    <row r="25" spans="1:10" ht="30">
      <c r="A25" s="69">
        <v>6</v>
      </c>
      <c r="B25" s="69" t="s">
        <v>1924</v>
      </c>
      <c r="C25" s="70" t="s">
        <v>1925</v>
      </c>
      <c r="D25" s="69" t="s">
        <v>1926</v>
      </c>
      <c r="E25" s="69">
        <v>1</v>
      </c>
      <c r="F25" s="69" t="s">
        <v>1827</v>
      </c>
      <c r="G25" s="71">
        <v>160</v>
      </c>
      <c r="H25" s="71">
        <v>1920</v>
      </c>
      <c r="I25" s="71">
        <v>160</v>
      </c>
      <c r="J25" s="71">
        <v>2080</v>
      </c>
    </row>
    <row r="26" spans="1:10">
      <c r="A26" s="123" t="s">
        <v>1865</v>
      </c>
      <c r="B26" s="123"/>
      <c r="C26" s="123"/>
      <c r="D26" s="73"/>
      <c r="E26" s="73">
        <v>3</v>
      </c>
      <c r="F26" s="73"/>
      <c r="G26" s="74">
        <v>570</v>
      </c>
      <c r="H26" s="74">
        <v>6840</v>
      </c>
      <c r="I26" s="74">
        <v>570</v>
      </c>
      <c r="J26" s="74">
        <v>7410</v>
      </c>
    </row>
    <row r="27" spans="1:10">
      <c r="A27" s="68"/>
      <c r="B27" s="68"/>
      <c r="C27" s="68"/>
      <c r="D27" s="66"/>
      <c r="E27" s="66"/>
      <c r="F27" s="66"/>
      <c r="G27" s="67"/>
      <c r="H27" s="67"/>
      <c r="I27" s="67"/>
      <c r="J27" s="67"/>
    </row>
    <row r="28" spans="1:10">
      <c r="A28" s="124" t="s">
        <v>1927</v>
      </c>
      <c r="B28" s="124"/>
      <c r="C28" s="124"/>
      <c r="D28" s="66"/>
      <c r="E28" s="66"/>
      <c r="F28" s="66"/>
      <c r="G28" s="67">
        <v>2415</v>
      </c>
      <c r="H28" s="67">
        <v>28980</v>
      </c>
      <c r="I28" s="67">
        <v>2415</v>
      </c>
      <c r="J28" s="67">
        <v>31395</v>
      </c>
    </row>
    <row r="29" spans="1:10">
      <c r="A29" s="124" t="s">
        <v>1928</v>
      </c>
      <c r="B29" s="124"/>
      <c r="C29" s="124"/>
      <c r="D29" s="66"/>
      <c r="E29" s="66"/>
      <c r="F29" s="66"/>
      <c r="G29" s="67">
        <v>570</v>
      </c>
      <c r="H29" s="67">
        <v>6840</v>
      </c>
      <c r="I29" s="67">
        <v>570</v>
      </c>
      <c r="J29" s="67">
        <v>7410</v>
      </c>
    </row>
    <row r="30" spans="1:10">
      <c r="G30" s="3"/>
      <c r="H30" s="3"/>
      <c r="I30" s="3"/>
      <c r="J30" s="3"/>
    </row>
    <row r="31" spans="1:10">
      <c r="C31" s="118" t="s">
        <v>1930</v>
      </c>
      <c r="D31" s="118"/>
      <c r="E31" s="118"/>
      <c r="F31" s="118"/>
      <c r="G31" s="67">
        <v>2985</v>
      </c>
      <c r="H31" s="67">
        <v>35820</v>
      </c>
      <c r="I31" s="67">
        <v>2985</v>
      </c>
      <c r="J31" s="67">
        <v>38805</v>
      </c>
    </row>
    <row r="32" spans="1:10">
      <c r="G32" s="3"/>
      <c r="H32" s="3"/>
      <c r="I32" s="3"/>
      <c r="J32" s="3"/>
    </row>
  </sheetData>
  <mergeCells count="19">
    <mergeCell ref="A29:C29"/>
    <mergeCell ref="C31:F31"/>
    <mergeCell ref="A4:A6"/>
    <mergeCell ref="B4:B6"/>
    <mergeCell ref="C4:C6"/>
    <mergeCell ref="D4:D6"/>
    <mergeCell ref="E4:E6"/>
    <mergeCell ref="F4:F6"/>
    <mergeCell ref="A21:C21"/>
    <mergeCell ref="A28:C28"/>
    <mergeCell ref="A26:C26"/>
    <mergeCell ref="A1:J1"/>
    <mergeCell ref="A2:J2"/>
    <mergeCell ref="G5:G6"/>
    <mergeCell ref="H5:H6"/>
    <mergeCell ref="I5:I6"/>
    <mergeCell ref="J4:J6"/>
    <mergeCell ref="A3:J3"/>
    <mergeCell ref="G4:H4"/>
  </mergeCells>
  <pageMargins left="0.7" right="0.7" top="0.75" bottom="0.75" header="0.3" footer="0.3"/>
  <pageSetup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SALDOS BANCARIOS</vt:lpstr>
      <vt:lpstr>ESTRUCTURA</vt:lpstr>
      <vt:lpstr>PROYECCION ING</vt:lpstr>
      <vt:lpstr>PRESTAMOS</vt:lpstr>
      <vt:lpstr>GASTOS</vt:lpstr>
      <vt:lpstr>CONSOLIDADO</vt:lpstr>
      <vt:lpstr>planilla</vt:lpstr>
      <vt:lpstr>dietas</vt:lpstr>
      <vt:lpstr>planilla proy.</vt:lpstr>
      <vt:lpstr>SUMARIO</vt:lpstr>
      <vt:lpstr>LISTADO DE PROYECTOS</vt:lpstr>
      <vt:lpstr>catalogo ing egr</vt:lpstr>
      <vt:lpstr>catalogo egr</vt:lpstr>
      <vt:lpstr>CONSOLIDADO!Área_de_impresión</vt:lpstr>
      <vt:lpstr>dietas!Área_de_impresión</vt:lpstr>
      <vt:lpstr>'LISTADO DE PROYECTOS'!Área_de_impresión</vt:lpstr>
      <vt:lpstr>PRESTAMOS!Área_de_impresión</vt:lpstr>
      <vt:lpstr>SUMARIO!Área_de_impresión</vt:lpstr>
      <vt:lpstr>CONSOLIDADO!Títulos_a_imprimir</vt:lpstr>
      <vt:lpstr>ESTRUCTURA!Títulos_a_imprimir</vt:lpstr>
      <vt:lpstr>'LISTADO DE PROYECTOS'!Títulos_a_imprimir</vt:lpstr>
      <vt:lpstr>planilla!Títulos_a_imprimir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GiovanniCamp</dc:creator>
  <cp:lastModifiedBy>ASISTENTE CONTABILID</cp:lastModifiedBy>
  <cp:lastPrinted>2015-05-20T19:22:22Z</cp:lastPrinted>
  <dcterms:created xsi:type="dcterms:W3CDTF">2015-03-06T15:04:29Z</dcterms:created>
  <dcterms:modified xsi:type="dcterms:W3CDTF">2016-03-16T02:06:12Z</dcterms:modified>
</cp:coreProperties>
</file>